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ptop7\Desktop\"/>
    </mc:Choice>
  </mc:AlternateContent>
  <bookViews>
    <workbookView xWindow="-15" yWindow="-15" windowWidth="15480" windowHeight="11640" tabRatio="836" firstSheet="3" activeTab="13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externalReferences>
    <externalReference r:id="rId23"/>
  </externalReference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52511"/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8" i="50"/>
  <c r="BK77" i="50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48" i="49" s="1"/>
  <c r="BZ51" i="49"/>
  <c r="BZ50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51" i="44"/>
  <c r="BZ50" i="44"/>
  <c r="BZ48" i="44" l="1"/>
  <c r="BZ48" i="45"/>
  <c r="BK76" i="45"/>
  <c r="BZ48" i="46"/>
  <c r="BZ48" i="47"/>
  <c r="BK76" i="50"/>
  <c r="CA48" i="50"/>
  <c r="BK76" i="48"/>
  <c r="BZ48" i="48"/>
  <c r="BK76" i="49"/>
  <c r="BK96" i="44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6" i="44" s="1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6" i="41" s="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48" i="40" s="1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6" i="39" s="1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6" i="38" s="1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6" i="37" s="1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6" i="36" s="1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K76" i="40" l="1"/>
  <c r="BZ48" i="39"/>
  <c r="BZ48" i="43"/>
  <c r="BZ48" i="41"/>
  <c r="BK76" i="43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8" i="34"/>
  <c r="BK77" i="34"/>
  <c r="BZ48" i="34" l="1"/>
  <c r="BK76" i="34"/>
  <c r="BK76" i="35"/>
  <c r="BZ48" i="35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5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 s="1"/>
  <c r="BU29" i="35"/>
  <c r="BV29" i="35" s="1"/>
  <c r="BW29" i="35"/>
  <c r="BX29" i="35" s="1"/>
  <c r="BY29" i="35"/>
  <c r="BZ29" i="35" s="1"/>
  <c r="BE49" i="34"/>
  <c r="J17" i="3"/>
  <c r="BS15" i="50" s="1"/>
  <c r="BE50" i="34"/>
  <c r="AT5" i="34"/>
  <c r="H7" i="34" s="1"/>
  <c r="J14" i="3"/>
  <c r="C15" i="44" s="1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AJ49" i="36" s="1"/>
  <c r="E12" i="24"/>
  <c r="J12" i="3"/>
  <c r="C59" i="48" s="1"/>
  <c r="E13" i="24"/>
  <c r="AA16" i="24" s="1"/>
  <c r="J13" i="3"/>
  <c r="BR11" i="41" s="1"/>
  <c r="E14" i="24"/>
  <c r="AA17" i="24" s="1"/>
  <c r="E15" i="24"/>
  <c r="AA18" i="24" s="1"/>
  <c r="AK52" i="24" s="1"/>
  <c r="AL52" i="24" s="1"/>
  <c r="J15" i="3"/>
  <c r="BE10" i="36" s="1"/>
  <c r="BG54" i="36" s="1"/>
  <c r="E16" i="24"/>
  <c r="AA19" i="24" s="1"/>
  <c r="AK53" i="24" s="1"/>
  <c r="AL53" i="24" s="1"/>
  <c r="J16" i="3"/>
  <c r="C17" i="41" s="1"/>
  <c r="E17" i="24"/>
  <c r="AA20" i="24" s="1"/>
  <c r="E18" i="24"/>
  <c r="AA21" i="24" s="1"/>
  <c r="AK55" i="24" s="1"/>
  <c r="AL55" i="24" s="1"/>
  <c r="J18" i="3"/>
  <c r="BE13" i="24" s="1"/>
  <c r="BG57" i="24" s="1"/>
  <c r="E19" i="24"/>
  <c r="AA22" i="24" s="1"/>
  <c r="J19" i="3"/>
  <c r="C20" i="37" s="1"/>
  <c r="J20" i="3"/>
  <c r="Z24" i="41" s="1"/>
  <c r="AJ58" i="41" s="1"/>
  <c r="J21" i="3"/>
  <c r="J22" i="3"/>
  <c r="Z26" i="24"/>
  <c r="AE26" i="24" s="1"/>
  <c r="AF26" i="24" s="1"/>
  <c r="AG26" i="24" s="1"/>
  <c r="J23" i="3"/>
  <c r="J24" i="3"/>
  <c r="J25" i="3"/>
  <c r="J26" i="3"/>
  <c r="J27" i="3"/>
  <c r="J28" i="3"/>
  <c r="J29" i="3"/>
  <c r="BN49" i="24"/>
  <c r="BJ49" i="24" s="1"/>
  <c r="BF25" i="34"/>
  <c r="BN50" i="24"/>
  <c r="BJ50" i="24" s="1"/>
  <c r="C13" i="24"/>
  <c r="BN51" i="24"/>
  <c r="BJ51" i="24" s="1"/>
  <c r="BN52" i="24"/>
  <c r="BJ52" i="24" s="1"/>
  <c r="BN53" i="24"/>
  <c r="BJ53" i="24" s="1"/>
  <c r="BN54" i="24"/>
  <c r="BJ54" i="24" s="1"/>
  <c r="BN55" i="24"/>
  <c r="BJ55" i="24" s="1"/>
  <c r="BN56" i="24"/>
  <c r="BJ56" i="24" s="1"/>
  <c r="BN57" i="24"/>
  <c r="BJ57" i="24" s="1"/>
  <c r="Z26" i="34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U29" i="24"/>
  <c r="BV29" i="24" s="1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 s="1"/>
  <c r="Q18" i="3"/>
  <c r="E10" i="52" s="1"/>
  <c r="AT5" i="36"/>
  <c r="L7" i="36" s="1"/>
  <c r="BE50" i="36"/>
  <c r="BE49" i="36"/>
  <c r="AT5" i="35"/>
  <c r="BG26" i="35" s="1"/>
  <c r="BI69" i="35" s="1"/>
  <c r="AT5" i="44"/>
  <c r="E120" i="52"/>
  <c r="E123" i="52"/>
  <c r="CC29" i="39"/>
  <c r="CD29" i="39" s="1"/>
  <c r="BY29" i="34"/>
  <c r="BZ29" i="34" s="1"/>
  <c r="E119" i="52"/>
  <c r="E113" i="52"/>
  <c r="E107" i="52"/>
  <c r="E101" i="52"/>
  <c r="E95" i="52"/>
  <c r="E89" i="52"/>
  <c r="E91" i="52" s="1"/>
  <c r="E83" i="52"/>
  <c r="E77" i="52"/>
  <c r="E85" i="52" s="1"/>
  <c r="E71" i="52"/>
  <c r="E79" i="52" s="1"/>
  <c r="E65" i="52"/>
  <c r="E59" i="52"/>
  <c r="E67" i="52" s="1"/>
  <c r="E53" i="52"/>
  <c r="E47" i="52"/>
  <c r="E41" i="52"/>
  <c r="E49" i="52" s="1"/>
  <c r="E35" i="52"/>
  <c r="E43" i="52" s="1"/>
  <c r="E97" i="52"/>
  <c r="E29" i="52"/>
  <c r="E23" i="52"/>
  <c r="E25" i="52" s="1"/>
  <c r="D7" i="3"/>
  <c r="L3" i="3" s="1"/>
  <c r="E17" i="52"/>
  <c r="E12" i="52"/>
  <c r="E6" i="52"/>
  <c r="E13" i="52"/>
  <c r="J49" i="50"/>
  <c r="BZ1" i="50"/>
  <c r="BF29" i="50"/>
  <c r="AT5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30" i="47"/>
  <c r="BF25" i="47"/>
  <c r="BF27" i="47" s="1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AT5" i="43"/>
  <c r="BE1" i="43" s="1"/>
  <c r="BF29" i="44"/>
  <c r="AL3" i="44"/>
  <c r="BF29" i="43"/>
  <c r="AL3" i="43"/>
  <c r="AT5" i="41"/>
  <c r="BF29" i="41"/>
  <c r="AL3" i="41"/>
  <c r="BF29" i="40"/>
  <c r="AL3" i="40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25" i="37"/>
  <c r="BF27" i="37" s="1"/>
  <c r="AL3" i="37"/>
  <c r="J3" i="41"/>
  <c r="AT5" i="40"/>
  <c r="J3" i="40"/>
  <c r="J3" i="39"/>
  <c r="J3" i="38"/>
  <c r="U4" i="37"/>
  <c r="BE5" i="36"/>
  <c r="BG49" i="36" s="1"/>
  <c r="BF25" i="36"/>
  <c r="Z14" i="36"/>
  <c r="AJ48" i="36" s="1"/>
  <c r="BN51" i="34"/>
  <c r="BJ51" i="34" s="1"/>
  <c r="BN52" i="34"/>
  <c r="BJ52" i="34" s="1"/>
  <c r="BN53" i="34"/>
  <c r="BJ53" i="34" s="1"/>
  <c r="BN55" i="34"/>
  <c r="BJ55" i="34" s="1"/>
  <c r="BN56" i="34"/>
  <c r="BJ56" i="34" s="1"/>
  <c r="Z26" i="35"/>
  <c r="Z28" i="35"/>
  <c r="Z32" i="35"/>
  <c r="AE32" i="35"/>
  <c r="AF32" i="35" s="1"/>
  <c r="AG32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4" i="36"/>
  <c r="AJ58" i="36" s="1"/>
  <c r="Z28" i="36"/>
  <c r="AE28" i="36"/>
  <c r="AF28" i="36" s="1"/>
  <c r="AG28" i="36" s="1"/>
  <c r="Z32" i="36"/>
  <c r="AE32" i="36"/>
  <c r="AF32" i="36" s="1"/>
  <c r="AG32" i="36" s="1"/>
  <c r="BN49" i="36"/>
  <c r="BJ49" i="36" s="1"/>
  <c r="C11" i="36"/>
  <c r="BN50" i="36"/>
  <c r="BJ50" i="36" s="1"/>
  <c r="BN51" i="36"/>
  <c r="BJ51" i="36" s="1"/>
  <c r="BN52" i="36"/>
  <c r="BJ52" i="36" s="1"/>
  <c r="BN53" i="36"/>
  <c r="BJ53" i="36" s="1"/>
  <c r="BN55" i="36"/>
  <c r="BJ55" i="36" s="1"/>
  <c r="BN56" i="36"/>
  <c r="BJ56" i="36" s="1"/>
  <c r="BN57" i="36"/>
  <c r="BJ57" i="36" s="1"/>
  <c r="C19" i="36"/>
  <c r="E20" i="24"/>
  <c r="AA23" i="24" s="1"/>
  <c r="E21" i="24"/>
  <c r="AA24" i="24" s="1"/>
  <c r="AK58" i="24" s="1"/>
  <c r="AL58" i="24" s="1"/>
  <c r="E22" i="24"/>
  <c r="AA25" i="24" s="1"/>
  <c r="C23" i="36"/>
  <c r="L23" i="36" s="1"/>
  <c r="L23" i="39" s="1"/>
  <c r="E23" i="24"/>
  <c r="C23" i="24"/>
  <c r="F23" i="24" s="1"/>
  <c r="F23" i="46" s="1"/>
  <c r="C23" i="34"/>
  <c r="E24" i="24"/>
  <c r="C25" i="36"/>
  <c r="BJ19" i="36" s="1"/>
  <c r="L25" i="36"/>
  <c r="E25" i="24"/>
  <c r="C25" i="24"/>
  <c r="F25" i="24"/>
  <c r="F25" i="37" s="1"/>
  <c r="C25" i="34"/>
  <c r="H25" i="34" s="1"/>
  <c r="H25" i="50" s="1"/>
  <c r="C25" i="35"/>
  <c r="J25" i="35"/>
  <c r="J25" i="45" s="1"/>
  <c r="C26" i="36"/>
  <c r="E26" i="24"/>
  <c r="AA29" i="24" s="1"/>
  <c r="C26" i="24"/>
  <c r="BJ20" i="24" s="1"/>
  <c r="F26" i="24"/>
  <c r="F26" i="36" s="1"/>
  <c r="E27" i="24"/>
  <c r="C27" i="35"/>
  <c r="E28" i="24"/>
  <c r="AA31" i="24" s="1"/>
  <c r="C29" i="36"/>
  <c r="E29" i="24"/>
  <c r="C29" i="24"/>
  <c r="F29" i="24"/>
  <c r="F29" i="34" s="1"/>
  <c r="C29" i="34"/>
  <c r="H29" i="34"/>
  <c r="H29" i="47" s="1"/>
  <c r="C29" i="35"/>
  <c r="J29" i="35"/>
  <c r="J29" i="36" s="1"/>
  <c r="E30" i="24"/>
  <c r="C30" i="24"/>
  <c r="C30" i="34"/>
  <c r="H30" i="34" s="1"/>
  <c r="BX28" i="35"/>
  <c r="BZ28" i="35"/>
  <c r="J3" i="36"/>
  <c r="AL3" i="36"/>
  <c r="AL3" i="35"/>
  <c r="AL3" i="34"/>
  <c r="BF29" i="36"/>
  <c r="AL3" i="24"/>
  <c r="BV14" i="35"/>
  <c r="J3" i="35"/>
  <c r="BF29" i="35"/>
  <c r="BF25" i="35"/>
  <c r="J3" i="34"/>
  <c r="BF29" i="34"/>
  <c r="CB28" i="24"/>
  <c r="CD28" i="24"/>
  <c r="BT28" i="24"/>
  <c r="BV28" i="24"/>
  <c r="BX28" i="24"/>
  <c r="CE28" i="24" s="1"/>
  <c r="BJ69" i="24" s="1"/>
  <c r="BZ28" i="24"/>
  <c r="J3" i="24"/>
  <c r="U4" i="51"/>
  <c r="BE51" i="24"/>
  <c r="BE52" i="24"/>
  <c r="E19" i="52"/>
  <c r="D2" i="52"/>
  <c r="D3" i="52"/>
  <c r="D4" i="52"/>
  <c r="A4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A2" i="49" s="1"/>
  <c r="Z27" i="50"/>
  <c r="Z28" i="50"/>
  <c r="AE28" i="50" s="1"/>
  <c r="AF28" i="50" s="1"/>
  <c r="AG28" i="50" s="1"/>
  <c r="Z29" i="50"/>
  <c r="Z32" i="50"/>
  <c r="AO88" i="50"/>
  <c r="AT88" i="50" s="1"/>
  <c r="AQ88" i="50"/>
  <c r="AR88" i="50"/>
  <c r="AQ42" i="50"/>
  <c r="AQ43" i="50" s="1"/>
  <c r="AQ39" i="50"/>
  <c r="AP39" i="50"/>
  <c r="AO39" i="50"/>
  <c r="AN39" i="50"/>
  <c r="AM39" i="50"/>
  <c r="AL39" i="50"/>
  <c r="AL40" i="50"/>
  <c r="AL41" i="50" s="1"/>
  <c r="Z24" i="49"/>
  <c r="AJ58" i="49" s="1"/>
  <c r="Z26" i="49"/>
  <c r="Z28" i="49"/>
  <c r="Z29" i="49"/>
  <c r="AE29" i="49" s="1"/>
  <c r="AF29" i="49" s="1"/>
  <c r="AG29" i="49" s="1"/>
  <c r="Z32" i="49"/>
  <c r="Z33" i="49"/>
  <c r="AO88" i="49"/>
  <c r="AQ88" i="49"/>
  <c r="AR88" i="49"/>
  <c r="AJ63" i="49"/>
  <c r="AQ42" i="49"/>
  <c r="AQ43" i="49" s="1"/>
  <c r="AQ39" i="49"/>
  <c r="AP39" i="49"/>
  <c r="AO39" i="49"/>
  <c r="AN39" i="49"/>
  <c r="AM39" i="49"/>
  <c r="AL39" i="49"/>
  <c r="AL40" i="49"/>
  <c r="Z26" i="48"/>
  <c r="AE26" i="48" s="1"/>
  <c r="AF26" i="48" s="1"/>
  <c r="AG26" i="48" s="1"/>
  <c r="Z28" i="48"/>
  <c r="AE28" i="48"/>
  <c r="AF28" i="48" s="1"/>
  <c r="AG28" i="48" s="1"/>
  <c r="Z32" i="48"/>
  <c r="AO88" i="48"/>
  <c r="AQ88" i="48"/>
  <c r="AR88" i="48"/>
  <c r="AJ62" i="48"/>
  <c r="AQ42" i="48"/>
  <c r="AQ43" i="48"/>
  <c r="AQ39" i="48"/>
  <c r="AP39" i="48"/>
  <c r="AO39" i="48"/>
  <c r="AN39" i="48"/>
  <c r="AM39" i="48"/>
  <c r="AL39" i="48"/>
  <c r="AL40" i="48" s="1"/>
  <c r="AL41" i="48"/>
  <c r="Z15" i="47"/>
  <c r="Z28" i="47"/>
  <c r="Z29" i="47"/>
  <c r="Z32" i="47"/>
  <c r="AO88" i="47"/>
  <c r="AT88" i="47" s="1"/>
  <c r="AQ88" i="47"/>
  <c r="AR88" i="47"/>
  <c r="AQ42" i="47"/>
  <c r="AQ43" i="47" s="1"/>
  <c r="AQ39" i="47"/>
  <c r="AP39" i="47"/>
  <c r="AO39" i="47"/>
  <c r="AN39" i="47"/>
  <c r="AM39" i="47"/>
  <c r="AL39" i="47"/>
  <c r="AL40" i="47"/>
  <c r="Z15" i="46"/>
  <c r="AJ49" i="46" s="1"/>
  <c r="Z26" i="46"/>
  <c r="Z28" i="46"/>
  <c r="Z32" i="46"/>
  <c r="AO88" i="46"/>
  <c r="AQ88" i="46"/>
  <c r="AT88" i="46" s="1"/>
  <c r="AR88" i="46"/>
  <c r="AQ42" i="46"/>
  <c r="AQ43" i="46" s="1"/>
  <c r="AQ39" i="46"/>
  <c r="AP39" i="46"/>
  <c r="AO39" i="46"/>
  <c r="AN39" i="46"/>
  <c r="AM39" i="46"/>
  <c r="AL39" i="46"/>
  <c r="AL40" i="46" s="1"/>
  <c r="Z28" i="45"/>
  <c r="Z32" i="45"/>
  <c r="AE32" i="45"/>
  <c r="AF32" i="45" s="1"/>
  <c r="AG32" i="45" s="1"/>
  <c r="AO88" i="45"/>
  <c r="AQ88" i="45"/>
  <c r="AR88" i="45"/>
  <c r="AJ66" i="45"/>
  <c r="AQ42" i="45"/>
  <c r="AQ43" i="45" s="1"/>
  <c r="AQ39" i="45"/>
  <c r="AP39" i="45"/>
  <c r="AO39" i="45"/>
  <c r="AN39" i="45"/>
  <c r="AM39" i="45"/>
  <c r="AL39" i="45"/>
  <c r="AL40" i="45" s="1"/>
  <c r="AL41" i="45" s="1"/>
  <c r="Z28" i="44"/>
  <c r="AE28" i="44" s="1"/>
  <c r="AF28" i="44" s="1"/>
  <c r="AG28" i="44" s="1"/>
  <c r="Z29" i="44"/>
  <c r="Z32" i="44"/>
  <c r="AE32" i="44"/>
  <c r="AF32" i="44" s="1"/>
  <c r="AG32" i="44" s="1"/>
  <c r="Z33" i="44"/>
  <c r="AO88" i="44"/>
  <c r="AQ88" i="44"/>
  <c r="AR88" i="44"/>
  <c r="AJ66" i="44"/>
  <c r="AJ62" i="44"/>
  <c r="AQ42" i="44"/>
  <c r="AQ43" i="44" s="1"/>
  <c r="AQ39" i="44"/>
  <c r="AP39" i="44"/>
  <c r="AO39" i="44"/>
  <c r="AN39" i="44"/>
  <c r="AM39" i="44"/>
  <c r="AL39" i="44"/>
  <c r="AL40" i="44" s="1"/>
  <c r="Z26" i="43"/>
  <c r="Z28" i="43"/>
  <c r="Z32" i="43"/>
  <c r="AE32" i="43"/>
  <c r="AF32" i="43" s="1"/>
  <c r="AG32" i="43" s="1"/>
  <c r="AO88" i="43"/>
  <c r="AT88" i="43" s="1"/>
  <c r="AQ88" i="43"/>
  <c r="AR88" i="43"/>
  <c r="AJ66" i="43"/>
  <c r="AQ42" i="43"/>
  <c r="AQ43" i="43" s="1"/>
  <c r="AQ39" i="43"/>
  <c r="AP39" i="43"/>
  <c r="AO39" i="43"/>
  <c r="AN39" i="43"/>
  <c r="AM39" i="43"/>
  <c r="AL39" i="43"/>
  <c r="AL40" i="43" s="1"/>
  <c r="Z14" i="41"/>
  <c r="Z26" i="41"/>
  <c r="AE26" i="41" s="1"/>
  <c r="AF26" i="41" s="1"/>
  <c r="AG26" i="41" s="1"/>
  <c r="Z28" i="41"/>
  <c r="AE28" i="41"/>
  <c r="AF28" i="41" s="1"/>
  <c r="AG28" i="41" s="1"/>
  <c r="Z29" i="41"/>
  <c r="Z32" i="41"/>
  <c r="AE32" i="41"/>
  <c r="AF32" i="41" s="1"/>
  <c r="AG32" i="41" s="1"/>
  <c r="AO88" i="41"/>
  <c r="AQ88" i="41"/>
  <c r="AR88" i="41"/>
  <c r="AJ60" i="41"/>
  <c r="AQ42" i="41"/>
  <c r="AQ43" i="41"/>
  <c r="AQ39" i="41"/>
  <c r="AP39" i="41"/>
  <c r="AO39" i="41"/>
  <c r="AN39" i="41"/>
  <c r="AM39" i="41"/>
  <c r="AL39" i="41"/>
  <c r="AL40" i="41" s="1"/>
  <c r="Z14" i="40"/>
  <c r="Z16" i="40"/>
  <c r="Z27" i="40"/>
  <c r="Z28" i="40"/>
  <c r="AE28" i="40" s="1"/>
  <c r="AF28" i="40" s="1"/>
  <c r="AG28" i="40" s="1"/>
  <c r="Z32" i="40"/>
  <c r="AE32" i="40"/>
  <c r="AF32" i="40" s="1"/>
  <c r="AG32" i="40" s="1"/>
  <c r="AO88" i="40"/>
  <c r="AQ88" i="40"/>
  <c r="AR88" i="40"/>
  <c r="AJ66" i="40"/>
  <c r="AJ62" i="40"/>
  <c r="AQ42" i="40"/>
  <c r="AQ43" i="40"/>
  <c r="AQ39" i="40"/>
  <c r="AP39" i="40"/>
  <c r="AO39" i="40"/>
  <c r="AN39" i="40"/>
  <c r="AM39" i="40"/>
  <c r="AM40" i="40" s="1"/>
  <c r="AL39" i="40"/>
  <c r="AL40" i="40" s="1"/>
  <c r="AL41" i="40" s="1"/>
  <c r="AM41" i="40"/>
  <c r="Z14" i="39"/>
  <c r="Z26" i="39"/>
  <c r="AE26" i="39"/>
  <c r="AF26" i="39" s="1"/>
  <c r="AG26" i="39" s="1"/>
  <c r="Z28" i="39"/>
  <c r="AE28" i="39"/>
  <c r="AF28" i="39" s="1"/>
  <c r="AG28" i="39" s="1"/>
  <c r="Z29" i="39"/>
  <c r="AJ63" i="39" s="1"/>
  <c r="AE29" i="39"/>
  <c r="AF29" i="39" s="1"/>
  <c r="AG29" i="39" s="1"/>
  <c r="Z32" i="39"/>
  <c r="AE32" i="39"/>
  <c r="AF32" i="39" s="1"/>
  <c r="AG32" i="39" s="1"/>
  <c r="AO88" i="39"/>
  <c r="AQ88" i="39"/>
  <c r="AT88" i="39" s="1"/>
  <c r="AR88" i="39"/>
  <c r="AJ66" i="39"/>
  <c r="AJ62" i="39"/>
  <c r="AJ60" i="39"/>
  <c r="AQ42" i="39"/>
  <c r="AQ43" i="39" s="1"/>
  <c r="AQ39" i="39"/>
  <c r="AP39" i="39"/>
  <c r="AO39" i="39"/>
  <c r="AN39" i="39"/>
  <c r="AM39" i="39"/>
  <c r="AL39" i="39"/>
  <c r="AL40" i="39" s="1"/>
  <c r="BE49" i="37"/>
  <c r="BE50" i="37"/>
  <c r="BE51" i="37"/>
  <c r="BE52" i="37"/>
  <c r="Z26" i="38"/>
  <c r="Z28" i="38"/>
  <c r="Z32" i="38"/>
  <c r="AE32" i="38"/>
  <c r="AF32" i="38" s="1"/>
  <c r="AG32" i="38" s="1"/>
  <c r="AO88" i="38"/>
  <c r="AQ88" i="38"/>
  <c r="AR88" i="38"/>
  <c r="AT88" i="38" s="1"/>
  <c r="AJ66" i="38"/>
  <c r="AQ42" i="38"/>
  <c r="AQ43" i="38"/>
  <c r="AQ39" i="38"/>
  <c r="AP39" i="38"/>
  <c r="AO39" i="38"/>
  <c r="AN39" i="38"/>
  <c r="AM39" i="38"/>
  <c r="AL39" i="38"/>
  <c r="AL40" i="38"/>
  <c r="Z14" i="37"/>
  <c r="AJ48" i="37" s="1"/>
  <c r="Z25" i="37"/>
  <c r="Z27" i="37"/>
  <c r="Z28" i="37"/>
  <c r="Z29" i="37"/>
  <c r="AE29" i="37" s="1"/>
  <c r="AF29" i="37" s="1"/>
  <c r="AG29" i="37" s="1"/>
  <c r="Z32" i="37"/>
  <c r="Z33" i="37"/>
  <c r="AO88" i="37"/>
  <c r="AQ88" i="37"/>
  <c r="AT88" i="37"/>
  <c r="AR88" i="37"/>
  <c r="AJ63" i="37"/>
  <c r="AQ42" i="37"/>
  <c r="AQ43" i="37" s="1"/>
  <c r="AQ39" i="37"/>
  <c r="AP39" i="37"/>
  <c r="AO39" i="37"/>
  <c r="AN39" i="37"/>
  <c r="AM39" i="37"/>
  <c r="AL39" i="37"/>
  <c r="AL40" i="37" s="1"/>
  <c r="AO88" i="36"/>
  <c r="AQ88" i="36"/>
  <c r="AT88" i="36" s="1"/>
  <c r="AR88" i="36"/>
  <c r="AJ66" i="36"/>
  <c r="AJ62" i="36"/>
  <c r="AQ42" i="36"/>
  <c r="AQ43" i="36" s="1"/>
  <c r="AQ39" i="36"/>
  <c r="AP39" i="36"/>
  <c r="AO39" i="36"/>
  <c r="AN39" i="36"/>
  <c r="AM39" i="36"/>
  <c r="AM40" i="36" s="1"/>
  <c r="AL39" i="36"/>
  <c r="AL40" i="36"/>
  <c r="BT8" i="34"/>
  <c r="BX8" i="34"/>
  <c r="BV8" i="34"/>
  <c r="BZ8" i="34"/>
  <c r="CB8" i="34"/>
  <c r="CD8" i="34"/>
  <c r="CE8" i="34"/>
  <c r="AA26" i="24"/>
  <c r="AC26" i="24" s="1"/>
  <c r="BT8" i="24"/>
  <c r="BV8" i="24"/>
  <c r="BX8" i="24"/>
  <c r="BZ8" i="24"/>
  <c r="CB8" i="24"/>
  <c r="CD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BV13" i="24"/>
  <c r="BX13" i="24"/>
  <c r="BZ13" i="24"/>
  <c r="CB13" i="24"/>
  <c r="CE13" i="24" s="1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T20" i="24"/>
  <c r="BV20" i="24"/>
  <c r="BX20" i="24"/>
  <c r="BZ20" i="24"/>
  <c r="CE20" i="24" s="1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BT15" i="34"/>
  <c r="BX15" i="34"/>
  <c r="BV15" i="34"/>
  <c r="CE15" i="34" s="1"/>
  <c r="BZ15" i="34"/>
  <c r="CB15" i="34"/>
  <c r="CD15" i="34"/>
  <c r="BT16" i="34"/>
  <c r="BX16" i="34"/>
  <c r="BV16" i="34"/>
  <c r="BZ16" i="34"/>
  <c r="CB16" i="34"/>
  <c r="CD16" i="34"/>
  <c r="BT17" i="34"/>
  <c r="BX17" i="34"/>
  <c r="BV17" i="34"/>
  <c r="BZ17" i="34"/>
  <c r="CB17" i="34"/>
  <c r="CD17" i="34"/>
  <c r="BN58" i="34"/>
  <c r="BJ58" i="34" s="1"/>
  <c r="BX18" i="34"/>
  <c r="BT18" i="34"/>
  <c r="BV18" i="34"/>
  <c r="BZ18" i="34"/>
  <c r="CB18" i="34"/>
  <c r="CD18" i="34"/>
  <c r="BN59" i="34"/>
  <c r="BJ59" i="34" s="1"/>
  <c r="BX19" i="34"/>
  <c r="BT19" i="34"/>
  <c r="BV19" i="34"/>
  <c r="BZ19" i="34"/>
  <c r="CB19" i="34"/>
  <c r="CD19" i="34"/>
  <c r="BN60" i="34"/>
  <c r="BJ60" i="34" s="1"/>
  <c r="BX20" i="34"/>
  <c r="BT20" i="34"/>
  <c r="BV20" i="34"/>
  <c r="BZ20" i="34"/>
  <c r="CB20" i="34"/>
  <c r="CD20" i="34"/>
  <c r="BN61" i="34"/>
  <c r="BJ61" i="34" s="1"/>
  <c r="AO88" i="35"/>
  <c r="AT88" i="35"/>
  <c r="AQ88" i="35"/>
  <c r="AR88" i="35"/>
  <c r="AJ66" i="35"/>
  <c r="AQ42" i="35"/>
  <c r="AQ43" i="35"/>
  <c r="AQ39" i="35"/>
  <c r="AP39" i="35"/>
  <c r="AO39" i="35"/>
  <c r="AN39" i="35"/>
  <c r="AM39" i="35"/>
  <c r="AL39" i="35"/>
  <c r="AL40" i="35"/>
  <c r="AM40" i="35" s="1"/>
  <c r="AL41" i="35"/>
  <c r="AO88" i="34"/>
  <c r="AT88" i="34" s="1"/>
  <c r="AQ88" i="34"/>
  <c r="AR88" i="34"/>
  <c r="AQ42" i="34"/>
  <c r="AQ43" i="34"/>
  <c r="AQ39" i="34"/>
  <c r="AP39" i="34"/>
  <c r="AO39" i="34"/>
  <c r="AN39" i="34"/>
  <c r="AM39" i="34"/>
  <c r="AL39" i="34"/>
  <c r="AL40" i="34"/>
  <c r="AA27" i="24"/>
  <c r="AK61" i="24" s="1"/>
  <c r="AL61" i="24" s="1"/>
  <c r="AA28" i="24"/>
  <c r="AK62" i="24"/>
  <c r="AL62" i="24" s="1"/>
  <c r="AA30" i="24"/>
  <c r="AK64" i="24" s="1"/>
  <c r="AL64" i="24" s="1"/>
  <c r="AK65" i="24"/>
  <c r="AL65" i="24"/>
  <c r="AA32" i="24"/>
  <c r="AK66" i="24" s="1"/>
  <c r="AL66" i="24" s="1"/>
  <c r="AA33" i="24"/>
  <c r="AK67" i="24"/>
  <c r="AL67" i="24" s="1"/>
  <c r="AO88" i="24"/>
  <c r="AT88" i="24" s="1"/>
  <c r="AQ88" i="24"/>
  <c r="AR88" i="24"/>
  <c r="I80" i="44"/>
  <c r="BT28" i="43"/>
  <c r="BV28" i="43"/>
  <c r="BX28" i="43"/>
  <c r="BZ28" i="43"/>
  <c r="CB28" i="43"/>
  <c r="CD28" i="43"/>
  <c r="C75" i="43"/>
  <c r="H75" i="43" s="1"/>
  <c r="H75" i="49" s="1"/>
  <c r="C72" i="43"/>
  <c r="H72" i="43"/>
  <c r="H72" i="50" s="1"/>
  <c r="C71" i="43"/>
  <c r="BF25" i="43"/>
  <c r="BC18" i="43"/>
  <c r="BC19" i="43" s="1"/>
  <c r="BN61" i="43"/>
  <c r="BJ61" i="43" s="1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BN59" i="43"/>
  <c r="BJ59" i="43" s="1"/>
  <c r="BE15" i="43"/>
  <c r="BT18" i="43"/>
  <c r="BV18" i="43"/>
  <c r="BX18" i="43"/>
  <c r="BZ18" i="43"/>
  <c r="CB18" i="43"/>
  <c r="CD18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BZ16" i="43"/>
  <c r="CB16" i="43"/>
  <c r="CD16" i="43"/>
  <c r="BN56" i="43"/>
  <c r="BJ56" i="43" s="1"/>
  <c r="BT15" i="43"/>
  <c r="BV15" i="43"/>
  <c r="BX15" i="43"/>
  <c r="BZ15" i="43"/>
  <c r="CB15" i="43"/>
  <c r="CD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BN52" i="43"/>
  <c r="BJ52" i="43" s="1"/>
  <c r="BT11" i="43"/>
  <c r="BV11" i="43"/>
  <c r="BX11" i="43"/>
  <c r="BZ11" i="43"/>
  <c r="CB11" i="43"/>
  <c r="CD11" i="43"/>
  <c r="BN51" i="43"/>
  <c r="BJ51" i="43" s="1"/>
  <c r="BT10" i="43"/>
  <c r="BV10" i="43"/>
  <c r="BX10" i="43"/>
  <c r="BZ10" i="43"/>
  <c r="CB10" i="43"/>
  <c r="CD10" i="43"/>
  <c r="C58" i="43"/>
  <c r="BN50" i="43"/>
  <c r="BJ50" i="43" s="1"/>
  <c r="BT9" i="43"/>
  <c r="BV9" i="43"/>
  <c r="BX9" i="43"/>
  <c r="BZ9" i="43"/>
  <c r="CE9" i="43" s="1"/>
  <c r="CB9" i="43"/>
  <c r="CD9" i="43"/>
  <c r="BN49" i="43"/>
  <c r="BJ49" i="43" s="1"/>
  <c r="BT8" i="43"/>
  <c r="BV8" i="43"/>
  <c r="BX8" i="43"/>
  <c r="BZ8" i="43"/>
  <c r="CB8" i="43"/>
  <c r="CD8" i="43"/>
  <c r="K80" i="45"/>
  <c r="I80" i="45"/>
  <c r="BC31" i="44"/>
  <c r="BG26" i="44" s="1"/>
  <c r="BI69" i="44" s="1"/>
  <c r="BT28" i="44"/>
  <c r="BV28" i="44"/>
  <c r="BX28" i="44"/>
  <c r="BZ28" i="44"/>
  <c r="CE28" i="44" s="1"/>
  <c r="CB28" i="44"/>
  <c r="CD28" i="44"/>
  <c r="C76" i="44"/>
  <c r="BJ24" i="44" s="1"/>
  <c r="J76" i="44"/>
  <c r="J76" i="45" s="1"/>
  <c r="C75" i="44"/>
  <c r="C71" i="44"/>
  <c r="C69" i="44"/>
  <c r="J69" i="44" s="1"/>
  <c r="J69" i="50" s="1"/>
  <c r="BF25" i="44"/>
  <c r="BC18" i="44"/>
  <c r="BC19" i="44"/>
  <c r="BN61" i="44"/>
  <c r="BJ61" i="44" s="1"/>
  <c r="BE49" i="44"/>
  <c r="BE50" i="44"/>
  <c r="BE51" i="44"/>
  <c r="BE52" i="44"/>
  <c r="BT20" i="44"/>
  <c r="BV20" i="44"/>
  <c r="BX20" i="44"/>
  <c r="BZ20" i="44"/>
  <c r="CB20" i="44"/>
  <c r="CD20" i="44"/>
  <c r="BN60" i="44"/>
  <c r="BJ60" i="44" s="1"/>
  <c r="BT19" i="44"/>
  <c r="CE19" i="44" s="1"/>
  <c r="BV19" i="44"/>
  <c r="BX19" i="44"/>
  <c r="BZ19" i="44"/>
  <c r="CB19" i="44"/>
  <c r="CD19" i="44"/>
  <c r="BN59" i="44"/>
  <c r="BJ59" i="44" s="1"/>
  <c r="BE15" i="44"/>
  <c r="BG59" i="44" s="1"/>
  <c r="BT18" i="44"/>
  <c r="BV18" i="44"/>
  <c r="BX18" i="44"/>
  <c r="BZ18" i="44"/>
  <c r="CE18" i="44" s="1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CE16" i="44" s="1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CE13" i="44" s="1"/>
  <c r="BV13" i="44"/>
  <c r="BX13" i="44"/>
  <c r="BZ13" i="44"/>
  <c r="CB13" i="44"/>
  <c r="CD13" i="44"/>
  <c r="BN53" i="44"/>
  <c r="BJ53" i="44" s="1"/>
  <c r="BT12" i="44"/>
  <c r="BV12" i="44"/>
  <c r="CE12" i="44" s="1"/>
  <c r="BX12" i="44"/>
  <c r="BZ12" i="44"/>
  <c r="CB12" i="44"/>
  <c r="CD12" i="44"/>
  <c r="BN52" i="44"/>
  <c r="BJ52" i="44" s="1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/>
  <c r="BC19" i="45" s="1"/>
  <c r="BT28" i="45"/>
  <c r="BV28" i="45"/>
  <c r="CE28" i="45" s="1"/>
  <c r="BJ69" i="45" s="1"/>
  <c r="BX28" i="45"/>
  <c r="BZ28" i="45"/>
  <c r="CB28" i="45"/>
  <c r="CD28" i="45"/>
  <c r="C75" i="45"/>
  <c r="BJ23" i="45" s="1"/>
  <c r="L75" i="45"/>
  <c r="C71" i="45"/>
  <c r="L71" i="45"/>
  <c r="L71" i="50" s="1"/>
  <c r="BN61" i="45"/>
  <c r="BJ61" i="45" s="1"/>
  <c r="BE17" i="45"/>
  <c r="BI61" i="45" s="1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BX19" i="45"/>
  <c r="BZ19" i="45"/>
  <c r="CB19" i="45"/>
  <c r="CD19" i="45"/>
  <c r="CE19" i="45" s="1"/>
  <c r="C67" i="45"/>
  <c r="BN59" i="45"/>
  <c r="BJ59" i="45" s="1"/>
  <c r="BT18" i="45"/>
  <c r="BV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CE13" i="45" s="1"/>
  <c r="BV13" i="45"/>
  <c r="BX13" i="45"/>
  <c r="BZ13" i="45"/>
  <c r="CB13" i="45"/>
  <c r="CD13" i="45"/>
  <c r="BN53" i="45"/>
  <c r="BJ53" i="45" s="1"/>
  <c r="BT12" i="45"/>
  <c r="BV12" i="45"/>
  <c r="BX12" i="45"/>
  <c r="CE12" i="45" s="1"/>
  <c r="BZ12" i="45"/>
  <c r="CB12" i="45"/>
  <c r="CD12" i="45"/>
  <c r="C60" i="45"/>
  <c r="BN52" i="45"/>
  <c r="BJ52" i="45" s="1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CE9" i="45" s="1"/>
  <c r="BX9" i="45"/>
  <c r="BZ9" i="45"/>
  <c r="CB9" i="45"/>
  <c r="CD9" i="45"/>
  <c r="C57" i="45"/>
  <c r="BN49" i="45"/>
  <c r="BJ49" i="45" s="1"/>
  <c r="BE5" i="45"/>
  <c r="BG49" i="45" s="1"/>
  <c r="BT8" i="45"/>
  <c r="CE8" i="45" s="1"/>
  <c r="BV8" i="45"/>
  <c r="BX8" i="45"/>
  <c r="BZ8" i="45"/>
  <c r="CB8" i="45"/>
  <c r="CD8" i="45"/>
  <c r="O80" i="47"/>
  <c r="M80" i="47"/>
  <c r="K80" i="47"/>
  <c r="I80" i="47"/>
  <c r="BG26" i="46"/>
  <c r="BI69" i="46" s="1"/>
  <c r="BT28" i="46"/>
  <c r="BV28" i="46"/>
  <c r="CE28" i="46" s="1"/>
  <c r="BJ69" i="46" s="1"/>
  <c r="BX28" i="46"/>
  <c r="BZ28" i="46"/>
  <c r="CB28" i="46"/>
  <c r="CD28" i="46"/>
  <c r="C76" i="46"/>
  <c r="C75" i="46"/>
  <c r="N75" i="46"/>
  <c r="N75" i="48" s="1"/>
  <c r="C73" i="46"/>
  <c r="C72" i="46"/>
  <c r="N72" i="46" s="1"/>
  <c r="N72" i="47" s="1"/>
  <c r="C71" i="46"/>
  <c r="N71" i="46"/>
  <c r="N71" i="49" s="1"/>
  <c r="BF25" i="46"/>
  <c r="BC18" i="46"/>
  <c r="BC19" i="46" s="1"/>
  <c r="BN61" i="46"/>
  <c r="BJ61" i="46" s="1"/>
  <c r="BE49" i="46"/>
  <c r="BE50" i="46"/>
  <c r="BA8" i="46" s="1"/>
  <c r="BE51" i="46"/>
  <c r="BE52" i="46"/>
  <c r="BT20" i="46"/>
  <c r="BV20" i="46"/>
  <c r="BX20" i="46"/>
  <c r="BZ20" i="46"/>
  <c r="CB20" i="46"/>
  <c r="CD20" i="46"/>
  <c r="BN60" i="46"/>
  <c r="BJ60" i="46" s="1"/>
  <c r="BT19" i="46"/>
  <c r="BV19" i="46"/>
  <c r="BX19" i="46"/>
  <c r="BZ19" i="46"/>
  <c r="CB19" i="46"/>
  <c r="CD19" i="46"/>
  <c r="BN59" i="46"/>
  <c r="BJ59" i="46" s="1"/>
  <c r="BE15" i="46"/>
  <c r="BT18" i="46"/>
  <c r="BV18" i="46"/>
  <c r="BX18" i="46"/>
  <c r="BZ18" i="46"/>
  <c r="CB18" i="46"/>
  <c r="CD18" i="46"/>
  <c r="BN58" i="46"/>
  <c r="BJ58" i="46" s="1"/>
  <c r="BT17" i="46"/>
  <c r="CE17" i="46" s="1"/>
  <c r="BV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BN52" i="46"/>
  <c r="BJ52" i="46" s="1"/>
  <c r="BT11" i="46"/>
  <c r="BV11" i="46"/>
  <c r="BX11" i="46"/>
  <c r="BZ11" i="46"/>
  <c r="CB11" i="46"/>
  <c r="CD11" i="46"/>
  <c r="BN51" i="46"/>
  <c r="BJ51" i="46" s="1"/>
  <c r="BE7" i="46"/>
  <c r="BT10" i="46"/>
  <c r="BV10" i="46"/>
  <c r="BX10" i="46"/>
  <c r="BZ10" i="46"/>
  <c r="CB10" i="46"/>
  <c r="CD10" i="46"/>
  <c r="BN50" i="46"/>
  <c r="BJ50" i="46" s="1"/>
  <c r="BE6" i="46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 s="1"/>
  <c r="BT28" i="47"/>
  <c r="BV28" i="47"/>
  <c r="BX28" i="47"/>
  <c r="BZ28" i="47"/>
  <c r="CB28" i="47"/>
  <c r="CD28" i="47"/>
  <c r="C76" i="47"/>
  <c r="C75" i="47"/>
  <c r="P75" i="47" s="1"/>
  <c r="C72" i="47"/>
  <c r="C71" i="47"/>
  <c r="P71" i="47"/>
  <c r="C69" i="47"/>
  <c r="BN61" i="47"/>
  <c r="BJ61" i="47" s="1"/>
  <c r="BE49" i="47"/>
  <c r="BE50" i="47"/>
  <c r="BE51" i="47"/>
  <c r="BE52" i="47"/>
  <c r="BT20" i="47"/>
  <c r="BV20" i="47"/>
  <c r="BX20" i="47"/>
  <c r="BZ20" i="47"/>
  <c r="CB20" i="47"/>
  <c r="CD20" i="47"/>
  <c r="CE20" i="47"/>
  <c r="BN60" i="47"/>
  <c r="BJ60" i="47" s="1"/>
  <c r="BT19" i="47"/>
  <c r="BV19" i="47"/>
  <c r="BX19" i="47"/>
  <c r="BZ19" i="47"/>
  <c r="CB19" i="47"/>
  <c r="CD19" i="47"/>
  <c r="C67" i="47"/>
  <c r="BN59" i="47"/>
  <c r="BJ59" i="47" s="1"/>
  <c r="BT18" i="47"/>
  <c r="BV18" i="47"/>
  <c r="CE18" i="47" s="1"/>
  <c r="BX18" i="47"/>
  <c r="BZ18" i="47"/>
  <c r="CB18" i="47"/>
  <c r="CD18" i="47"/>
  <c r="BN58" i="47"/>
  <c r="BJ58" i="47" s="1"/>
  <c r="BT17" i="47"/>
  <c r="BV17" i="47"/>
  <c r="BX17" i="47"/>
  <c r="BZ17" i="47"/>
  <c r="CB17" i="47"/>
  <c r="CD17" i="47"/>
  <c r="BN57" i="47"/>
  <c r="BJ57" i="47" s="1"/>
  <c r="BT16" i="47"/>
  <c r="BV16" i="47"/>
  <c r="BX16" i="47"/>
  <c r="CE16" i="47" s="1"/>
  <c r="BZ16" i="47"/>
  <c r="CB16" i="47"/>
  <c r="CD16" i="47"/>
  <c r="BN56" i="47"/>
  <c r="BJ56" i="47" s="1"/>
  <c r="BT15" i="47"/>
  <c r="BV15" i="47"/>
  <c r="BX15" i="47"/>
  <c r="BZ15" i="47"/>
  <c r="CB15" i="47"/>
  <c r="CD15" i="47"/>
  <c r="BN55" i="47"/>
  <c r="BJ55" i="47" s="1"/>
  <c r="BT14" i="47"/>
  <c r="BV14" i="47"/>
  <c r="BX14" i="47"/>
  <c r="BZ14" i="47"/>
  <c r="CB14" i="47"/>
  <c r="CD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BN52" i="47"/>
  <c r="BJ52" i="47" s="1"/>
  <c r="BT11" i="47"/>
  <c r="BV11" i="47"/>
  <c r="BX11" i="47"/>
  <c r="BZ11" i="47"/>
  <c r="CB11" i="47"/>
  <c r="CD11" i="47"/>
  <c r="C59" i="47"/>
  <c r="BN51" i="47"/>
  <c r="BJ51" i="47" s="1"/>
  <c r="BT10" i="47"/>
  <c r="BV10" i="47"/>
  <c r="BX10" i="47"/>
  <c r="BZ10" i="47"/>
  <c r="CB10" i="47"/>
  <c r="CD10" i="47"/>
  <c r="BN50" i="47"/>
  <c r="BJ50" i="47" s="1"/>
  <c r="BT9" i="47"/>
  <c r="BV9" i="47"/>
  <c r="BX9" i="47"/>
  <c r="BZ9" i="47"/>
  <c r="CB9" i="47"/>
  <c r="CD9" i="47"/>
  <c r="C57" i="47"/>
  <c r="BN49" i="47"/>
  <c r="BJ49" i="47" s="1"/>
  <c r="BE5" i="47"/>
  <c r="BT8" i="47"/>
  <c r="BV8" i="47"/>
  <c r="BX8" i="47"/>
  <c r="BZ8" i="47"/>
  <c r="CE8" i="47" s="1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 s="1"/>
  <c r="C75" i="48"/>
  <c r="C72" i="48"/>
  <c r="R72" i="48"/>
  <c r="R72" i="49" s="1"/>
  <c r="C71" i="48"/>
  <c r="R71" i="48"/>
  <c r="C69" i="48"/>
  <c r="BJ17" i="48"/>
  <c r="BF25" i="48"/>
  <c r="BC18" i="48"/>
  <c r="BC19" i="48"/>
  <c r="BN61" i="48"/>
  <c r="BJ61" i="48" s="1"/>
  <c r="BE49" i="48"/>
  <c r="BE50" i="48"/>
  <c r="BE51" i="48"/>
  <c r="BE52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E19" i="48"/>
  <c r="BN59" i="48"/>
  <c r="BJ59" i="48" s="1"/>
  <c r="BT18" i="48"/>
  <c r="BV18" i="48"/>
  <c r="BX18" i="48"/>
  <c r="BZ18" i="48"/>
  <c r="CB18" i="48"/>
  <c r="CD18" i="48"/>
  <c r="BN58" i="48"/>
  <c r="BJ58" i="48" s="1"/>
  <c r="BE14" i="48"/>
  <c r="BT17" i="48"/>
  <c r="BV17" i="48"/>
  <c r="BX17" i="48"/>
  <c r="BZ17" i="48"/>
  <c r="CE17" i="48" s="1"/>
  <c r="CB17" i="48"/>
  <c r="CD17" i="48"/>
  <c r="BN57" i="48"/>
  <c r="BJ57" i="48" s="1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CE15" i="48"/>
  <c r="BN55" i="48"/>
  <c r="BJ55" i="48" s="1"/>
  <c r="BT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CE13" i="48"/>
  <c r="BN53" i="48"/>
  <c r="BJ53" i="48" s="1"/>
  <c r="BT12" i="48"/>
  <c r="BV12" i="48"/>
  <c r="BX12" i="48"/>
  <c r="BZ12" i="48"/>
  <c r="CB12" i="48"/>
  <c r="CD12" i="48"/>
  <c r="BN52" i="48"/>
  <c r="BJ52" i="48" s="1"/>
  <c r="BT11" i="48"/>
  <c r="BV11" i="48"/>
  <c r="BX11" i="48"/>
  <c r="BZ11" i="48"/>
  <c r="CB11" i="48"/>
  <c r="CD11" i="48"/>
  <c r="BN51" i="48"/>
  <c r="BJ51" i="48" s="1"/>
  <c r="BT10" i="48"/>
  <c r="BV10" i="48"/>
  <c r="BX10" i="48"/>
  <c r="BZ10" i="48"/>
  <c r="CB10" i="48"/>
  <c r="CD10" i="48"/>
  <c r="BN50" i="48"/>
  <c r="BJ50" i="48" s="1"/>
  <c r="BE6" i="48"/>
  <c r="BT9" i="48"/>
  <c r="BV9" i="48"/>
  <c r="BX9" i="48"/>
  <c r="BZ9" i="48"/>
  <c r="CB9" i="48"/>
  <c r="CD9" i="48"/>
  <c r="C57" i="48"/>
  <c r="BN49" i="48"/>
  <c r="BJ49" i="48" s="1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BF25" i="49"/>
  <c r="BC18" i="49"/>
  <c r="BC19" i="49"/>
  <c r="BN50" i="49"/>
  <c r="BJ50" i="49" s="1"/>
  <c r="BE6" i="49"/>
  <c r="BG50" i="49" s="1"/>
  <c r="BE49" i="49"/>
  <c r="BE50" i="49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T10" i="49"/>
  <c r="BV10" i="49"/>
  <c r="BX10" i="49"/>
  <c r="BZ10" i="49"/>
  <c r="CB10" i="49"/>
  <c r="CD10" i="49"/>
  <c r="BN52" i="49"/>
  <c r="BJ52" i="49" s="1"/>
  <c r="BT11" i="49"/>
  <c r="BV11" i="49"/>
  <c r="BX11" i="49"/>
  <c r="BZ11" i="49"/>
  <c r="CE11" i="49" s="1"/>
  <c r="CB11" i="49"/>
  <c r="CD11" i="49"/>
  <c r="BN53" i="49"/>
  <c r="BJ53" i="49" s="1"/>
  <c r="BT12" i="49"/>
  <c r="BV12" i="49"/>
  <c r="BX12" i="49"/>
  <c r="BZ12" i="49"/>
  <c r="CB12" i="49"/>
  <c r="CD12" i="49"/>
  <c r="BN54" i="49"/>
  <c r="BJ54" i="49" s="1"/>
  <c r="BT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BN56" i="49"/>
  <c r="BJ56" i="49" s="1"/>
  <c r="BT15" i="49"/>
  <c r="BV15" i="49"/>
  <c r="BX15" i="49"/>
  <c r="BZ15" i="49"/>
  <c r="CB15" i="49"/>
  <c r="CD15" i="49"/>
  <c r="BN57" i="49"/>
  <c r="BJ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BN59" i="49"/>
  <c r="BJ59" i="49" s="1"/>
  <c r="BE15" i="49"/>
  <c r="BG59" i="49" s="1"/>
  <c r="BT18" i="49"/>
  <c r="CE18" i="49" s="1"/>
  <c r="BV18" i="49"/>
  <c r="BX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BN61" i="49"/>
  <c r="BJ61" i="49" s="1"/>
  <c r="BT20" i="49"/>
  <c r="BV20" i="49"/>
  <c r="BX20" i="49"/>
  <c r="BZ20" i="49"/>
  <c r="CB20" i="49"/>
  <c r="CD20" i="49"/>
  <c r="C71" i="49"/>
  <c r="C72" i="49"/>
  <c r="BJ20" i="49" s="1"/>
  <c r="T72" i="49"/>
  <c r="T72" i="50" s="1"/>
  <c r="C75" i="49"/>
  <c r="C76" i="49"/>
  <c r="BC31" i="49"/>
  <c r="BG26" i="49"/>
  <c r="BI69" i="49" s="1"/>
  <c r="BT28" i="49"/>
  <c r="BV28" i="49"/>
  <c r="BX28" i="49"/>
  <c r="CE28" i="49" s="1"/>
  <c r="BJ69" i="49" s="1"/>
  <c r="BZ28" i="49"/>
  <c r="CB28" i="49"/>
  <c r="CD28" i="49"/>
  <c r="C57" i="49"/>
  <c r="BN49" i="49"/>
  <c r="BJ49" i="49" s="1"/>
  <c r="BE5" i="49"/>
  <c r="BG49" i="49" s="1"/>
  <c r="BT8" i="49"/>
  <c r="BV8" i="49"/>
  <c r="BX8" i="49"/>
  <c r="BZ8" i="49"/>
  <c r="CB8" i="49"/>
  <c r="CD8" i="49"/>
  <c r="T53" i="49"/>
  <c r="S34" i="40"/>
  <c r="E34" i="24"/>
  <c r="E34" i="48" s="1"/>
  <c r="B1" i="3"/>
  <c r="A1" i="48" s="1"/>
  <c r="K1" i="51"/>
  <c r="A2" i="51"/>
  <c r="B3" i="3"/>
  <c r="D2" i="50" s="1"/>
  <c r="L2" i="3"/>
  <c r="D3" i="51" s="1"/>
  <c r="G3" i="51"/>
  <c r="C11" i="51"/>
  <c r="K10" i="3"/>
  <c r="I11" i="51"/>
  <c r="K11" i="51"/>
  <c r="M11" i="51"/>
  <c r="O11" i="51"/>
  <c r="Q11" i="51"/>
  <c r="S11" i="51"/>
  <c r="U11" i="51"/>
  <c r="W11" i="51"/>
  <c r="K11" i="3"/>
  <c r="D58" i="48" s="1"/>
  <c r="D12" i="51"/>
  <c r="I12" i="51"/>
  <c r="K12" i="51"/>
  <c r="M12" i="51"/>
  <c r="O12" i="51"/>
  <c r="Q12" i="51"/>
  <c r="S12" i="51"/>
  <c r="S32" i="51" s="1"/>
  <c r="U12" i="51"/>
  <c r="W12" i="51"/>
  <c r="K12" i="3"/>
  <c r="I13" i="51"/>
  <c r="K13" i="51"/>
  <c r="M13" i="51"/>
  <c r="O13" i="51"/>
  <c r="Q13" i="51"/>
  <c r="S13" i="51"/>
  <c r="U13" i="51"/>
  <c r="W13" i="51"/>
  <c r="K13" i="3"/>
  <c r="I14" i="51"/>
  <c r="K14" i="51"/>
  <c r="M14" i="51"/>
  <c r="O14" i="51"/>
  <c r="Q14" i="51"/>
  <c r="S14" i="51"/>
  <c r="U14" i="51"/>
  <c r="W14" i="51"/>
  <c r="K14" i="3"/>
  <c r="D15" i="50" s="1"/>
  <c r="I15" i="51"/>
  <c r="K15" i="51"/>
  <c r="M15" i="51"/>
  <c r="O15" i="51"/>
  <c r="O32" i="51" s="1"/>
  <c r="Q15" i="51"/>
  <c r="S15" i="51"/>
  <c r="U15" i="51"/>
  <c r="W15" i="51"/>
  <c r="K15" i="3"/>
  <c r="D16" i="51" s="1"/>
  <c r="I16" i="51"/>
  <c r="K16" i="51"/>
  <c r="M16" i="51"/>
  <c r="O16" i="51"/>
  <c r="Q16" i="51"/>
  <c r="S16" i="51"/>
  <c r="U16" i="51"/>
  <c r="W16" i="51"/>
  <c r="K16" i="3"/>
  <c r="D63" i="49" s="1"/>
  <c r="I17" i="51"/>
  <c r="K17" i="51"/>
  <c r="M17" i="51"/>
  <c r="O17" i="51"/>
  <c r="Q17" i="51"/>
  <c r="S17" i="51"/>
  <c r="U17" i="51"/>
  <c r="W17" i="51"/>
  <c r="C23" i="51"/>
  <c r="K17" i="3"/>
  <c r="D18" i="51" s="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D66" i="49" s="1"/>
  <c r="I20" i="51"/>
  <c r="K20" i="51"/>
  <c r="M20" i="51"/>
  <c r="O20" i="51"/>
  <c r="Q20" i="51"/>
  <c r="S20" i="51"/>
  <c r="U20" i="51"/>
  <c r="W20" i="51"/>
  <c r="K20" i="3"/>
  <c r="D21" i="51" s="1"/>
  <c r="I21" i="51"/>
  <c r="K21" i="51"/>
  <c r="M21" i="51"/>
  <c r="O21" i="51"/>
  <c r="Q21" i="51"/>
  <c r="S21" i="51"/>
  <c r="U21" i="51"/>
  <c r="W21" i="51"/>
  <c r="K21" i="3"/>
  <c r="I22" i="51"/>
  <c r="K22" i="51"/>
  <c r="M22" i="51"/>
  <c r="O22" i="51"/>
  <c r="Q22" i="51"/>
  <c r="S22" i="51"/>
  <c r="U22" i="51"/>
  <c r="W22" i="51"/>
  <c r="K22" i="3"/>
  <c r="I23" i="51"/>
  <c r="K23" i="51"/>
  <c r="M23" i="51"/>
  <c r="O23" i="51"/>
  <c r="Q23" i="51"/>
  <c r="S23" i="51"/>
  <c r="U23" i="51"/>
  <c r="W23" i="51"/>
  <c r="C29" i="51"/>
  <c r="K23" i="3"/>
  <c r="D24" i="51"/>
  <c r="I24" i="51"/>
  <c r="K24" i="51"/>
  <c r="M24" i="51"/>
  <c r="O24" i="51"/>
  <c r="Q24" i="51"/>
  <c r="S24" i="51"/>
  <c r="U24" i="51"/>
  <c r="W24" i="51"/>
  <c r="K24" i="3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 s="1"/>
  <c r="I27" i="51"/>
  <c r="K27" i="51"/>
  <c r="M27" i="51"/>
  <c r="O27" i="51"/>
  <c r="Q27" i="51"/>
  <c r="S27" i="51"/>
  <c r="U27" i="51"/>
  <c r="W27" i="51"/>
  <c r="K27" i="3"/>
  <c r="D28" i="50" s="1"/>
  <c r="D28" i="51"/>
  <c r="I28" i="51"/>
  <c r="K28" i="51"/>
  <c r="M28" i="51"/>
  <c r="O28" i="51"/>
  <c r="Q28" i="51"/>
  <c r="S28" i="51"/>
  <c r="U28" i="51"/>
  <c r="W28" i="51"/>
  <c r="K28" i="3"/>
  <c r="I29" i="51"/>
  <c r="K29" i="51"/>
  <c r="M29" i="51"/>
  <c r="O29" i="51"/>
  <c r="Q29" i="51"/>
  <c r="S29" i="51"/>
  <c r="U29" i="51"/>
  <c r="W29" i="51"/>
  <c r="K29" i="3"/>
  <c r="D30" i="5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M32" i="51"/>
  <c r="C13" i="39"/>
  <c r="C21" i="39"/>
  <c r="C22" i="39"/>
  <c r="C23" i="39"/>
  <c r="BJ17" i="39" s="1"/>
  <c r="C25" i="39"/>
  <c r="BJ19" i="39"/>
  <c r="C26" i="39"/>
  <c r="BJ20" i="39" s="1"/>
  <c r="C29" i="39"/>
  <c r="BJ23" i="39"/>
  <c r="C12" i="38"/>
  <c r="C13" i="38"/>
  <c r="C22" i="38"/>
  <c r="C23" i="38"/>
  <c r="BJ17" i="38" s="1"/>
  <c r="C25" i="38"/>
  <c r="BJ19" i="38"/>
  <c r="C29" i="38"/>
  <c r="BJ23" i="38"/>
  <c r="C30" i="38"/>
  <c r="BJ24" i="38" s="1"/>
  <c r="C11" i="38"/>
  <c r="C13" i="37"/>
  <c r="C21" i="37"/>
  <c r="C22" i="37"/>
  <c r="C24" i="37"/>
  <c r="BJ18" i="37" s="1"/>
  <c r="C25" i="37"/>
  <c r="BJ19" i="37" s="1"/>
  <c r="C29" i="37"/>
  <c r="C11" i="37"/>
  <c r="BJ17" i="36"/>
  <c r="BJ19" i="35"/>
  <c r="BJ23" i="35"/>
  <c r="BJ19" i="34"/>
  <c r="BJ23" i="34"/>
  <c r="BJ24" i="34"/>
  <c r="BJ19" i="24"/>
  <c r="BJ23" i="24"/>
  <c r="C13" i="40"/>
  <c r="C22" i="40"/>
  <c r="C25" i="40"/>
  <c r="C29" i="40"/>
  <c r="C30" i="40"/>
  <c r="BJ24" i="40" s="1"/>
  <c r="C11" i="40"/>
  <c r="C13" i="41"/>
  <c r="C23" i="41"/>
  <c r="BJ17" i="41" s="1"/>
  <c r="C24" i="41"/>
  <c r="BJ18" i="41" s="1"/>
  <c r="C25" i="41"/>
  <c r="C26" i="41"/>
  <c r="V26" i="41" s="1"/>
  <c r="V26" i="50" s="1"/>
  <c r="BJ20" i="41"/>
  <c r="C29" i="41"/>
  <c r="C11" i="41"/>
  <c r="C68" i="50"/>
  <c r="C71" i="50"/>
  <c r="BJ19" i="50"/>
  <c r="C72" i="50"/>
  <c r="C74" i="50"/>
  <c r="C75" i="50"/>
  <c r="BJ23" i="50"/>
  <c r="C76" i="50"/>
  <c r="C57" i="50"/>
  <c r="BJ19" i="48"/>
  <c r="BJ20" i="48"/>
  <c r="BJ19" i="47"/>
  <c r="BJ23" i="47"/>
  <c r="BJ19" i="46"/>
  <c r="BJ23" i="46"/>
  <c r="BJ19" i="45"/>
  <c r="BJ17" i="44"/>
  <c r="BJ20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 s="1"/>
  <c r="BC19" i="40" s="1"/>
  <c r="BE49" i="40"/>
  <c r="BE50" i="40"/>
  <c r="BE51" i="40"/>
  <c r="BE52" i="40"/>
  <c r="BT9" i="40"/>
  <c r="BV9" i="40"/>
  <c r="BX9" i="40"/>
  <c r="BZ9" i="40"/>
  <c r="CB9" i="40"/>
  <c r="CD9" i="40"/>
  <c r="BE7" i="40"/>
  <c r="BT10" i="40"/>
  <c r="BV10" i="40"/>
  <c r="BX10" i="40"/>
  <c r="BZ10" i="40"/>
  <c r="CB10" i="40"/>
  <c r="CD10" i="40"/>
  <c r="BT11" i="40"/>
  <c r="BV11" i="40"/>
  <c r="BX11" i="40"/>
  <c r="BZ11" i="40"/>
  <c r="CB11" i="40"/>
  <c r="CD11" i="40"/>
  <c r="BT12" i="40"/>
  <c r="BV12" i="40"/>
  <c r="BX12" i="40"/>
  <c r="CE12" i="40" s="1"/>
  <c r="BZ12" i="40"/>
  <c r="CB12" i="40"/>
  <c r="CD12" i="40"/>
  <c r="BT13" i="40"/>
  <c r="BV13" i="40"/>
  <c r="BX13" i="40"/>
  <c r="BZ13" i="40"/>
  <c r="CB13" i="40"/>
  <c r="CD13" i="40"/>
  <c r="BT14" i="40"/>
  <c r="BV14" i="40"/>
  <c r="BX14" i="40"/>
  <c r="BZ14" i="40"/>
  <c r="CB14" i="40"/>
  <c r="CD14" i="40"/>
  <c r="BT15" i="40"/>
  <c r="BV15" i="40"/>
  <c r="BX15" i="40"/>
  <c r="BZ15" i="40"/>
  <c r="CE15" i="40" s="1"/>
  <c r="CB15" i="40"/>
  <c r="CD15" i="40"/>
  <c r="BT16" i="40"/>
  <c r="BV16" i="40"/>
  <c r="BX16" i="40"/>
  <c r="BZ16" i="40"/>
  <c r="CB16" i="40"/>
  <c r="CD16" i="40"/>
  <c r="BT17" i="40"/>
  <c r="BV17" i="40"/>
  <c r="BX17" i="40"/>
  <c r="BZ17" i="40"/>
  <c r="CB17" i="40"/>
  <c r="CD17" i="40"/>
  <c r="BE15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I61" i="40" s="1"/>
  <c r="BT20" i="40"/>
  <c r="CE20" i="40" s="1"/>
  <c r="BV20" i="40"/>
  <c r="BX20" i="40"/>
  <c r="BZ20" i="40"/>
  <c r="CB20" i="40"/>
  <c r="CD20" i="40"/>
  <c r="BT21" i="40"/>
  <c r="BV21" i="40"/>
  <c r="BX21" i="40"/>
  <c r="BZ21" i="40"/>
  <c r="CB21" i="40"/>
  <c r="CD21" i="40"/>
  <c r="BE19" i="40"/>
  <c r="BI63" i="40"/>
  <c r="BT22" i="40"/>
  <c r="BV22" i="40"/>
  <c r="BX22" i="40"/>
  <c r="BZ22" i="40"/>
  <c r="CB22" i="40"/>
  <c r="CD22" i="40"/>
  <c r="T30" i="40"/>
  <c r="T30" i="48" s="1"/>
  <c r="BT28" i="40"/>
  <c r="BV28" i="40"/>
  <c r="BX28" i="40"/>
  <c r="BZ28" i="40"/>
  <c r="CB28" i="40"/>
  <c r="CD28" i="40"/>
  <c r="BT8" i="40"/>
  <c r="BV8" i="40"/>
  <c r="BX8" i="40"/>
  <c r="BZ8" i="40"/>
  <c r="CB8" i="40"/>
  <c r="CD8" i="40"/>
  <c r="BU28" i="50"/>
  <c r="BW28" i="50"/>
  <c r="BY28" i="50"/>
  <c r="CA28" i="50"/>
  <c r="CC28" i="50"/>
  <c r="CE28" i="50"/>
  <c r="V75" i="50"/>
  <c r="BF25" i="50"/>
  <c r="BF27" i="50" s="1"/>
  <c r="BC18" i="50"/>
  <c r="BC19" i="50" s="1"/>
  <c r="BE19" i="50"/>
  <c r="BI63" i="50" s="1"/>
  <c r="BE49" i="50"/>
  <c r="BE50" i="50"/>
  <c r="BE51" i="50"/>
  <c r="BE52" i="50"/>
  <c r="BU22" i="50"/>
  <c r="BW22" i="50"/>
  <c r="BY22" i="50"/>
  <c r="CA22" i="50"/>
  <c r="CC22" i="50"/>
  <c r="CE22" i="50"/>
  <c r="V71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BU19" i="50"/>
  <c r="BW19" i="50"/>
  <c r="BY19" i="50"/>
  <c r="CA19" i="50"/>
  <c r="CF19" i="50" s="1"/>
  <c r="CC19" i="50"/>
  <c r="CE19" i="50"/>
  <c r="BU18" i="50"/>
  <c r="BW18" i="50"/>
  <c r="BY18" i="50"/>
  <c r="CA18" i="50"/>
  <c r="CC18" i="50"/>
  <c r="CE18" i="50"/>
  <c r="BU17" i="50"/>
  <c r="BW17" i="50"/>
  <c r="CF17" i="50" s="1"/>
  <c r="BY17" i="50"/>
  <c r="CA17" i="50"/>
  <c r="CC17" i="50"/>
  <c r="CE17" i="50"/>
  <c r="BU16" i="50"/>
  <c r="BW16" i="50"/>
  <c r="BY16" i="50"/>
  <c r="CA16" i="50"/>
  <c r="CC16" i="50"/>
  <c r="CE16" i="50"/>
  <c r="BU15" i="50"/>
  <c r="BW15" i="50"/>
  <c r="BY15" i="50"/>
  <c r="CA15" i="50"/>
  <c r="CC15" i="50"/>
  <c r="CE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BU11" i="50"/>
  <c r="BW11" i="50"/>
  <c r="BY11" i="50"/>
  <c r="CA11" i="50"/>
  <c r="CC11" i="50"/>
  <c r="CE11" i="50"/>
  <c r="BE7" i="50"/>
  <c r="BG51" i="50" s="1"/>
  <c r="BU10" i="50"/>
  <c r="BW10" i="50"/>
  <c r="BY10" i="50"/>
  <c r="CA10" i="50"/>
  <c r="CF10" i="50" s="1"/>
  <c r="CC10" i="50"/>
  <c r="CE10" i="50"/>
  <c r="BE6" i="50"/>
  <c r="BU9" i="50"/>
  <c r="CF9" i="50" s="1"/>
  <c r="BW9" i="50"/>
  <c r="BY9" i="50"/>
  <c r="CA9" i="50"/>
  <c r="CC9" i="50"/>
  <c r="CE9" i="50"/>
  <c r="BE5" i="50"/>
  <c r="BU8" i="50"/>
  <c r="BW8" i="50"/>
  <c r="CF8" i="50" s="1"/>
  <c r="BY8" i="50"/>
  <c r="CA8" i="50"/>
  <c r="CC8" i="50"/>
  <c r="CE8" i="50"/>
  <c r="K1" i="50"/>
  <c r="A2" i="50"/>
  <c r="BF2" i="50"/>
  <c r="G3" i="50"/>
  <c r="J3" i="50"/>
  <c r="AZ3" i="50"/>
  <c r="BS8" i="50"/>
  <c r="BS10" i="50"/>
  <c r="C11" i="50"/>
  <c r="D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 s="1"/>
  <c r="BE5" i="37"/>
  <c r="BG49" i="37" s="1"/>
  <c r="BT8" i="37"/>
  <c r="BV8" i="37"/>
  <c r="BX8" i="37"/>
  <c r="BZ8" i="37"/>
  <c r="CB8" i="37"/>
  <c r="CD8" i="37"/>
  <c r="BF25" i="38"/>
  <c r="BC18" i="38"/>
  <c r="BC19" i="38" s="1"/>
  <c r="BE5" i="38"/>
  <c r="BG49" i="38" s="1"/>
  <c r="BE49" i="38"/>
  <c r="BE50" i="38"/>
  <c r="BE51" i="38"/>
  <c r="BE52" i="38"/>
  <c r="BT8" i="38"/>
  <c r="BV8" i="38"/>
  <c r="BX8" i="38"/>
  <c r="BZ8" i="38"/>
  <c r="CB8" i="38"/>
  <c r="CD8" i="38"/>
  <c r="BF25" i="39"/>
  <c r="BC18" i="39" s="1"/>
  <c r="BC19" i="39" s="1"/>
  <c r="BE5" i="39"/>
  <c r="BG49" i="39" s="1"/>
  <c r="BE49" i="39"/>
  <c r="BE50" i="39"/>
  <c r="BE51" i="39"/>
  <c r="BE52" i="39"/>
  <c r="BT8" i="39"/>
  <c r="BV8" i="39"/>
  <c r="BX8" i="39"/>
  <c r="BZ8" i="39"/>
  <c r="CE8" i="39" s="1"/>
  <c r="CB8" i="39"/>
  <c r="CD8" i="39"/>
  <c r="BF25" i="41"/>
  <c r="BC18" i="41" s="1"/>
  <c r="BC19" i="41" s="1"/>
  <c r="BE5" i="41"/>
  <c r="BG49" i="41" s="1"/>
  <c r="BE49" i="41"/>
  <c r="BE50" i="41"/>
  <c r="BE51" i="41"/>
  <c r="BE52" i="41"/>
  <c r="BT8" i="41"/>
  <c r="BV8" i="41"/>
  <c r="BX8" i="41"/>
  <c r="BZ8" i="41"/>
  <c r="CB8" i="41"/>
  <c r="CD8" i="41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G50" i="37" s="1"/>
  <c r="BT9" i="37"/>
  <c r="BV9" i="37"/>
  <c r="BX9" i="37"/>
  <c r="BZ9" i="37"/>
  <c r="CB9" i="37"/>
  <c r="CD9" i="37"/>
  <c r="BT9" i="38"/>
  <c r="BV9" i="38"/>
  <c r="BX9" i="38"/>
  <c r="BZ9" i="38"/>
  <c r="CB9" i="38"/>
  <c r="CD9" i="38"/>
  <c r="BT9" i="39"/>
  <c r="BV9" i="39"/>
  <c r="BX9" i="39"/>
  <c r="BZ9" i="39"/>
  <c r="CB9" i="39"/>
  <c r="CD9" i="39"/>
  <c r="CE9" i="39"/>
  <c r="BT9" i="41"/>
  <c r="BV9" i="41"/>
  <c r="BX9" i="41"/>
  <c r="BZ9" i="41"/>
  <c r="CB9" i="41"/>
  <c r="CD9" i="41"/>
  <c r="C13" i="50"/>
  <c r="E13" i="50"/>
  <c r="BT10" i="35"/>
  <c r="BV10" i="35"/>
  <c r="CB10" i="35"/>
  <c r="CD10" i="35"/>
  <c r="BT10" i="36"/>
  <c r="BV10" i="36"/>
  <c r="BX10" i="36"/>
  <c r="BZ10" i="36"/>
  <c r="CB10" i="36"/>
  <c r="CD10" i="36"/>
  <c r="BE7" i="37"/>
  <c r="BT10" i="37"/>
  <c r="BV10" i="37"/>
  <c r="BX10" i="37"/>
  <c r="BZ10" i="37"/>
  <c r="CB10" i="37"/>
  <c r="CD10" i="37"/>
  <c r="BT10" i="38"/>
  <c r="BV10" i="38"/>
  <c r="BX10" i="38"/>
  <c r="BZ10" i="38"/>
  <c r="CB10" i="38"/>
  <c r="CD10" i="38"/>
  <c r="BE7" i="39"/>
  <c r="BT10" i="39"/>
  <c r="BV10" i="39"/>
  <c r="BX10" i="39"/>
  <c r="BZ10" i="39"/>
  <c r="CE10" i="39" s="1"/>
  <c r="CB10" i="39"/>
  <c r="CD10" i="39"/>
  <c r="BE7" i="41"/>
  <c r="BT10" i="41"/>
  <c r="BV10" i="41"/>
  <c r="BX10" i="41"/>
  <c r="CE10" i="41" s="1"/>
  <c r="BZ10" i="41"/>
  <c r="CB10" i="41"/>
  <c r="CD10" i="41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T11" i="37"/>
  <c r="BV11" i="37"/>
  <c r="BX11" i="37"/>
  <c r="BZ11" i="37"/>
  <c r="CB11" i="37"/>
  <c r="CD11" i="37"/>
  <c r="BT11" i="38"/>
  <c r="BV11" i="38"/>
  <c r="BX11" i="38"/>
  <c r="BZ11" i="38"/>
  <c r="CB11" i="38"/>
  <c r="CD11" i="38"/>
  <c r="BT11" i="39"/>
  <c r="BV11" i="39"/>
  <c r="BX11" i="39"/>
  <c r="BZ11" i="39"/>
  <c r="CB11" i="39"/>
  <c r="CD11" i="39"/>
  <c r="BT11" i="41"/>
  <c r="BV11" i="41"/>
  <c r="BX11" i="41"/>
  <c r="BZ11" i="41"/>
  <c r="CB11" i="41"/>
  <c r="CD11" i="41"/>
  <c r="BS14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T12" i="39"/>
  <c r="BV12" i="39"/>
  <c r="BX12" i="39"/>
  <c r="BZ12" i="39"/>
  <c r="CB12" i="39"/>
  <c r="CD12" i="39"/>
  <c r="BT12" i="41"/>
  <c r="BV12" i="41"/>
  <c r="BX12" i="41"/>
  <c r="BZ12" i="41"/>
  <c r="CB12" i="41"/>
  <c r="CD12" i="41"/>
  <c r="D16" i="50"/>
  <c r="E16" i="50"/>
  <c r="BT13" i="35"/>
  <c r="BV13" i="35"/>
  <c r="CB13" i="35"/>
  <c r="CD13" i="35"/>
  <c r="BT13" i="36"/>
  <c r="BV13" i="36"/>
  <c r="BX13" i="36"/>
  <c r="BZ13" i="36"/>
  <c r="CB13" i="36"/>
  <c r="CD13" i="36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BX13" i="39"/>
  <c r="BZ13" i="39"/>
  <c r="CB13" i="39"/>
  <c r="CD13" i="39"/>
  <c r="BT13" i="41"/>
  <c r="BV13" i="41"/>
  <c r="BX13" i="41"/>
  <c r="BZ13" i="41"/>
  <c r="CB13" i="41"/>
  <c r="CD13" i="41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BZ14" i="38"/>
  <c r="CB14" i="38"/>
  <c r="CD14" i="38"/>
  <c r="BT14" i="39"/>
  <c r="BV14" i="39"/>
  <c r="BX14" i="39"/>
  <c r="BZ14" i="39"/>
  <c r="CB14" i="39"/>
  <c r="CD14" i="39"/>
  <c r="BT14" i="41"/>
  <c r="BV14" i="41"/>
  <c r="BX14" i="41"/>
  <c r="BZ14" i="41"/>
  <c r="CB14" i="41"/>
  <c r="CD14" i="41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B15" i="37"/>
  <c r="CD15" i="37"/>
  <c r="BT15" i="38"/>
  <c r="BV15" i="38"/>
  <c r="BX15" i="38"/>
  <c r="CE15" i="38" s="1"/>
  <c r="BZ15" i="38"/>
  <c r="CB15" i="38"/>
  <c r="CD15" i="38"/>
  <c r="BT15" i="39"/>
  <c r="BV15" i="39"/>
  <c r="BX15" i="39"/>
  <c r="BZ15" i="39"/>
  <c r="CB15" i="39"/>
  <c r="CD15" i="39"/>
  <c r="BT15" i="41"/>
  <c r="BV15" i="41"/>
  <c r="BX15" i="41"/>
  <c r="BZ15" i="41"/>
  <c r="CB15" i="41"/>
  <c r="CD15" i="41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E13" i="37"/>
  <c r="BG57" i="37" s="1"/>
  <c r="BT16" i="37"/>
  <c r="BV16" i="37"/>
  <c r="BX16" i="37"/>
  <c r="BZ16" i="37"/>
  <c r="CB16" i="37"/>
  <c r="CD16" i="37"/>
  <c r="BT16" i="38"/>
  <c r="BV16" i="38"/>
  <c r="BX16" i="38"/>
  <c r="BZ16" i="38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BZ16" i="41"/>
  <c r="CB16" i="41"/>
  <c r="CD16" i="41"/>
  <c r="E20" i="50"/>
  <c r="BT17" i="35"/>
  <c r="BV17" i="35"/>
  <c r="BX17" i="35"/>
  <c r="CE17" i="35" s="1"/>
  <c r="BZ17" i="35"/>
  <c r="CB17" i="35"/>
  <c r="CD17" i="35"/>
  <c r="BT17" i="36"/>
  <c r="BV17" i="36"/>
  <c r="BX17" i="36"/>
  <c r="BZ17" i="36"/>
  <c r="CB17" i="36"/>
  <c r="CD17" i="36"/>
  <c r="BT17" i="37"/>
  <c r="BV17" i="37"/>
  <c r="CE17" i="37" s="1"/>
  <c r="BX17" i="37"/>
  <c r="BZ17" i="37"/>
  <c r="CB17" i="37"/>
  <c r="CD17" i="37"/>
  <c r="BT17" i="38"/>
  <c r="BV17" i="38"/>
  <c r="BX17" i="38"/>
  <c r="BZ17" i="38"/>
  <c r="CB17" i="38"/>
  <c r="CD17" i="38"/>
  <c r="BT17" i="39"/>
  <c r="BV17" i="39"/>
  <c r="BX17" i="39"/>
  <c r="BZ17" i="39"/>
  <c r="CB17" i="39"/>
  <c r="CD17" i="39"/>
  <c r="BT17" i="41"/>
  <c r="BV17" i="41"/>
  <c r="BX17" i="41"/>
  <c r="BZ17" i="41"/>
  <c r="CB17" i="41"/>
  <c r="CD17" i="41"/>
  <c r="BE20" i="50"/>
  <c r="BS20" i="50"/>
  <c r="C21" i="50"/>
  <c r="E21" i="50"/>
  <c r="BT18" i="35"/>
  <c r="BV18" i="35"/>
  <c r="BX18" i="35"/>
  <c r="BZ18" i="35"/>
  <c r="CB18" i="35"/>
  <c r="CD18" i="35"/>
  <c r="BT18" i="36"/>
  <c r="BV18" i="36"/>
  <c r="BX18" i="36"/>
  <c r="BZ18" i="36"/>
  <c r="CB18" i="36"/>
  <c r="CD18" i="36"/>
  <c r="BT18" i="37"/>
  <c r="BV18" i="37"/>
  <c r="BX18" i="37"/>
  <c r="BZ18" i="37"/>
  <c r="CB18" i="37"/>
  <c r="CD18" i="37"/>
  <c r="BT18" i="38"/>
  <c r="BV18" i="38"/>
  <c r="BX18" i="38"/>
  <c r="BZ18" i="38"/>
  <c r="CB18" i="38"/>
  <c r="CD18" i="38"/>
  <c r="BE15" i="39"/>
  <c r="BT18" i="39"/>
  <c r="BV18" i="39"/>
  <c r="BX18" i="39"/>
  <c r="BZ18" i="39"/>
  <c r="CB18" i="39"/>
  <c r="CD18" i="39"/>
  <c r="BT18" i="41"/>
  <c r="BV18" i="41"/>
  <c r="BX18" i="41"/>
  <c r="BZ18" i="41"/>
  <c r="CB18" i="41"/>
  <c r="CD18" i="41"/>
  <c r="C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B19" i="38"/>
  <c r="CD19" i="38"/>
  <c r="BE16" i="39"/>
  <c r="BI60" i="39" s="1"/>
  <c r="BT19" i="39"/>
  <c r="BV19" i="39"/>
  <c r="BX19" i="39"/>
  <c r="BZ19" i="39"/>
  <c r="CB19" i="39"/>
  <c r="CD19" i="39"/>
  <c r="BE16" i="41"/>
  <c r="BT19" i="41"/>
  <c r="BV19" i="41"/>
  <c r="BX19" i="41"/>
  <c r="BZ19" i="41"/>
  <c r="CB19" i="41"/>
  <c r="CD19" i="41"/>
  <c r="BS22" i="50"/>
  <c r="C23" i="50"/>
  <c r="D23" i="50"/>
  <c r="E23" i="50"/>
  <c r="BE17" i="35"/>
  <c r="BG61" i="35" s="1"/>
  <c r="BT20" i="35"/>
  <c r="BV20" i="35"/>
  <c r="BX20" i="35"/>
  <c r="BZ20" i="35"/>
  <c r="CB20" i="35"/>
  <c r="CD20" i="35"/>
  <c r="BE17" i="36"/>
  <c r="BI61" i="36" s="1"/>
  <c r="BT20" i="36"/>
  <c r="BV20" i="36"/>
  <c r="BX20" i="36"/>
  <c r="BZ20" i="36"/>
  <c r="CB20" i="36"/>
  <c r="CD20" i="36"/>
  <c r="BE17" i="37"/>
  <c r="BI61" i="37" s="1"/>
  <c r="BT20" i="37"/>
  <c r="BV20" i="37"/>
  <c r="BX20" i="37"/>
  <c r="BZ20" i="37"/>
  <c r="CB20" i="37"/>
  <c r="CD20" i="37"/>
  <c r="BE17" i="38"/>
  <c r="BI61" i="38" s="1"/>
  <c r="BT20" i="38"/>
  <c r="BV20" i="38"/>
  <c r="BX20" i="38"/>
  <c r="BZ20" i="38"/>
  <c r="CE20" i="38" s="1"/>
  <c r="CB20" i="38"/>
  <c r="CD20" i="38"/>
  <c r="BE17" i="39"/>
  <c r="BI61" i="39"/>
  <c r="BT20" i="39"/>
  <c r="BV20" i="39"/>
  <c r="BX20" i="39"/>
  <c r="BZ20" i="39"/>
  <c r="CB20" i="39"/>
  <c r="CD20" i="39"/>
  <c r="R23" i="39"/>
  <c r="R23" i="43" s="1"/>
  <c r="BE17" i="41"/>
  <c r="BI61" i="41" s="1"/>
  <c r="BT20" i="41"/>
  <c r="BV20" i="41"/>
  <c r="BX20" i="41"/>
  <c r="BZ20" i="41"/>
  <c r="CE20" i="41" s="1"/>
  <c r="CB20" i="41"/>
  <c r="CD20" i="41"/>
  <c r="BE23" i="50"/>
  <c r="BI67" i="50" s="1"/>
  <c r="BS23" i="50"/>
  <c r="BU23" i="50"/>
  <c r="BW23" i="50"/>
  <c r="BY23" i="50"/>
  <c r="CA23" i="50"/>
  <c r="CC23" i="50"/>
  <c r="CF23" i="50" s="1"/>
  <c r="CE23" i="50"/>
  <c r="D24" i="50"/>
  <c r="E24" i="50"/>
  <c r="BN62" i="24"/>
  <c r="BJ62" i="24" s="1"/>
  <c r="BT21" i="24"/>
  <c r="BV21" i="24"/>
  <c r="CE21" i="24" s="1"/>
  <c r="BX21" i="24"/>
  <c r="BZ21" i="24"/>
  <c r="CB21" i="24"/>
  <c r="CD21" i="24"/>
  <c r="BN62" i="34"/>
  <c r="BJ62" i="34" s="1"/>
  <c r="BX21" i="34"/>
  <c r="BT21" i="34"/>
  <c r="BV21" i="34"/>
  <c r="BZ21" i="34"/>
  <c r="CB21" i="34"/>
  <c r="CD21" i="34"/>
  <c r="BT21" i="35"/>
  <c r="BV21" i="35"/>
  <c r="BX21" i="35"/>
  <c r="BZ21" i="35"/>
  <c r="CB21" i="35"/>
  <c r="CD21" i="35"/>
  <c r="BE18" i="36"/>
  <c r="BI62" i="36" s="1"/>
  <c r="BT21" i="36"/>
  <c r="BV21" i="36"/>
  <c r="BX21" i="36"/>
  <c r="BZ21" i="36"/>
  <c r="CB21" i="36"/>
  <c r="CD21" i="36"/>
  <c r="BT21" i="37"/>
  <c r="BV21" i="37"/>
  <c r="BX21" i="37"/>
  <c r="BZ21" i="37"/>
  <c r="CB21" i="37"/>
  <c r="CD21" i="37"/>
  <c r="N24" i="37"/>
  <c r="BT21" i="38"/>
  <c r="BV21" i="38"/>
  <c r="BX21" i="38"/>
  <c r="BZ21" i="38"/>
  <c r="CB21" i="38"/>
  <c r="CD21" i="38"/>
  <c r="BE18" i="39"/>
  <c r="BI62" i="39" s="1"/>
  <c r="BT21" i="39"/>
  <c r="BV21" i="39"/>
  <c r="BX21" i="39"/>
  <c r="BZ21" i="39"/>
  <c r="CB21" i="39"/>
  <c r="CD21" i="39"/>
  <c r="BE18" i="41"/>
  <c r="BI62" i="41" s="1"/>
  <c r="BT21" i="41"/>
  <c r="BV21" i="41"/>
  <c r="BX21" i="41"/>
  <c r="BZ21" i="41"/>
  <c r="CB21" i="41"/>
  <c r="CD21" i="41"/>
  <c r="BE24" i="50"/>
  <c r="BG68" i="50" s="1"/>
  <c r="BU24" i="50"/>
  <c r="BW24" i="50"/>
  <c r="BY24" i="50"/>
  <c r="CA24" i="50"/>
  <c r="CC24" i="50"/>
  <c r="CE24" i="50"/>
  <c r="C25" i="50"/>
  <c r="D25" i="50"/>
  <c r="E25" i="50"/>
  <c r="BE19" i="24"/>
  <c r="BI63" i="24"/>
  <c r="BN63" i="24"/>
  <c r="BJ63" i="24" s="1"/>
  <c r="BT22" i="24"/>
  <c r="BV22" i="24"/>
  <c r="BX22" i="24"/>
  <c r="CE22" i="24" s="1"/>
  <c r="BZ22" i="24"/>
  <c r="CB22" i="24"/>
  <c r="CD22" i="24"/>
  <c r="BN63" i="34"/>
  <c r="BJ63" i="34" s="1"/>
  <c r="BE19" i="34"/>
  <c r="BI63" i="34"/>
  <c r="BX22" i="34"/>
  <c r="BT22" i="34"/>
  <c r="BV22" i="34"/>
  <c r="BZ22" i="34"/>
  <c r="CB22" i="34"/>
  <c r="CD22" i="34"/>
  <c r="BE19" i="35"/>
  <c r="BI63" i="35" s="1"/>
  <c r="BT22" i="35"/>
  <c r="BV22" i="35"/>
  <c r="BX22" i="35"/>
  <c r="BZ22" i="35"/>
  <c r="CB22" i="35"/>
  <c r="CD22" i="35"/>
  <c r="BE19" i="36"/>
  <c r="BT22" i="36"/>
  <c r="BV22" i="36"/>
  <c r="BX22" i="36"/>
  <c r="BZ22" i="36"/>
  <c r="CB22" i="36"/>
  <c r="CD22" i="36"/>
  <c r="BE19" i="37"/>
  <c r="BI63" i="37" s="1"/>
  <c r="BT22" i="37"/>
  <c r="BV22" i="37"/>
  <c r="BX22" i="37"/>
  <c r="BZ22" i="37"/>
  <c r="CB22" i="37"/>
  <c r="CD22" i="37"/>
  <c r="N25" i="37"/>
  <c r="N25" i="46" s="1"/>
  <c r="BE19" i="38"/>
  <c r="BI63" i="38"/>
  <c r="BT22" i="38"/>
  <c r="BV22" i="38"/>
  <c r="BX22" i="38"/>
  <c r="BZ22" i="38"/>
  <c r="CB22" i="38"/>
  <c r="CD22" i="38"/>
  <c r="P25" i="38"/>
  <c r="P25" i="45" s="1"/>
  <c r="BE19" i="39"/>
  <c r="BI63" i="39" s="1"/>
  <c r="BT22" i="39"/>
  <c r="BV22" i="39"/>
  <c r="BX22" i="39"/>
  <c r="BZ22" i="39"/>
  <c r="CB22" i="39"/>
  <c r="CD22" i="39"/>
  <c r="R25" i="39"/>
  <c r="BE19" i="41"/>
  <c r="BI63" i="41"/>
  <c r="BT22" i="41"/>
  <c r="BV22" i="41"/>
  <c r="BX22" i="41"/>
  <c r="BZ22" i="41"/>
  <c r="CB22" i="41"/>
  <c r="CD22" i="41"/>
  <c r="BU25" i="50"/>
  <c r="BW25" i="50"/>
  <c r="BY25" i="50"/>
  <c r="CA25" i="50"/>
  <c r="CC25" i="50"/>
  <c r="CE25" i="50"/>
  <c r="C26" i="50"/>
  <c r="D26" i="50"/>
  <c r="E26" i="50"/>
  <c r="R26" i="39"/>
  <c r="R26" i="41" s="1"/>
  <c r="BS26" i="50"/>
  <c r="BU26" i="50"/>
  <c r="BW26" i="50"/>
  <c r="CF26" i="50" s="1"/>
  <c r="BY26" i="50"/>
  <c r="CA26" i="50"/>
  <c r="CC26" i="50"/>
  <c r="CE26" i="50"/>
  <c r="D27" i="50"/>
  <c r="E27" i="50"/>
  <c r="BU27" i="50"/>
  <c r="BW27" i="50"/>
  <c r="BY27" i="50"/>
  <c r="CA27" i="50"/>
  <c r="CC27" i="50"/>
  <c r="CE27" i="50"/>
  <c r="E28" i="50"/>
  <c r="C29" i="50"/>
  <c r="E29" i="50"/>
  <c r="P29" i="38"/>
  <c r="R29" i="39"/>
  <c r="BT29" i="50"/>
  <c r="BV29" i="50"/>
  <c r="BW29" i="50"/>
  <c r="BX29" i="50"/>
  <c r="BY29" i="50" s="1"/>
  <c r="BZ29" i="50"/>
  <c r="CA29" i="50"/>
  <c r="CB29" i="50"/>
  <c r="CC29" i="50" s="1"/>
  <c r="CD29" i="50"/>
  <c r="CE29" i="50" s="1"/>
  <c r="C30" i="50"/>
  <c r="D30" i="50"/>
  <c r="E30" i="50"/>
  <c r="P30" i="38"/>
  <c r="P30" i="43" s="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E28" i="37" s="1"/>
  <c r="BJ69" i="37" s="1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T28" i="41"/>
  <c r="BV28" i="41"/>
  <c r="BX28" i="41"/>
  <c r="BZ28" i="41"/>
  <c r="CB28" i="41"/>
  <c r="CD28" i="41"/>
  <c r="G34" i="50"/>
  <c r="I34" i="50"/>
  <c r="K34" i="50"/>
  <c r="M34" i="50"/>
  <c r="O34" i="50"/>
  <c r="Q34" i="50"/>
  <c r="S34" i="50"/>
  <c r="U34" i="50"/>
  <c r="W34" i="50"/>
  <c r="A47" i="50"/>
  <c r="K47" i="50"/>
  <c r="A48" i="50"/>
  <c r="G49" i="50"/>
  <c r="E57" i="50"/>
  <c r="D58" i="50"/>
  <c r="E58" i="50"/>
  <c r="D59" i="50"/>
  <c r="E59" i="50"/>
  <c r="E60" i="50"/>
  <c r="D61" i="50"/>
  <c r="E61" i="50"/>
  <c r="E62" i="50"/>
  <c r="E63" i="50"/>
  <c r="BG63" i="50"/>
  <c r="E64" i="50"/>
  <c r="BG64" i="50"/>
  <c r="BI64" i="50"/>
  <c r="E65" i="50"/>
  <c r="E66" i="50"/>
  <c r="D67" i="50"/>
  <c r="E67" i="50"/>
  <c r="BG67" i="50"/>
  <c r="E68" i="50"/>
  <c r="E69" i="50"/>
  <c r="D70" i="50"/>
  <c r="E70" i="50"/>
  <c r="E71" i="50"/>
  <c r="D72" i="50"/>
  <c r="E72" i="50"/>
  <c r="D73" i="50"/>
  <c r="E73" i="50"/>
  <c r="D74" i="50"/>
  <c r="E74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BX22" i="49"/>
  <c r="BZ22" i="49"/>
  <c r="CB22" i="49"/>
  <c r="CD22" i="49"/>
  <c r="CE22" i="49" s="1"/>
  <c r="BT21" i="49"/>
  <c r="BV21" i="49"/>
  <c r="BX21" i="49"/>
  <c r="BZ21" i="49"/>
  <c r="CB21" i="49"/>
  <c r="CD21" i="49"/>
  <c r="K1" i="49"/>
  <c r="BF2" i="49"/>
  <c r="AZ3" i="49"/>
  <c r="BR8" i="49"/>
  <c r="BR10" i="49"/>
  <c r="C11" i="49"/>
  <c r="D11" i="49"/>
  <c r="E11" i="49"/>
  <c r="D12" i="49"/>
  <c r="E12" i="49"/>
  <c r="C13" i="49"/>
  <c r="E13" i="49"/>
  <c r="C14" i="49"/>
  <c r="E14" i="49"/>
  <c r="D15" i="49"/>
  <c r="E15" i="49"/>
  <c r="D16" i="49"/>
  <c r="E16" i="49"/>
  <c r="E17" i="49"/>
  <c r="E18" i="49"/>
  <c r="E19" i="49"/>
  <c r="BR19" i="49"/>
  <c r="E20" i="49"/>
  <c r="BE20" i="49"/>
  <c r="BI64" i="49" s="1"/>
  <c r="BR20" i="49"/>
  <c r="D21" i="49"/>
  <c r="E21" i="49"/>
  <c r="E22" i="49"/>
  <c r="BR22" i="49"/>
  <c r="C23" i="49"/>
  <c r="D23" i="49"/>
  <c r="E23" i="49"/>
  <c r="BE23" i="49"/>
  <c r="BG67" i="49"/>
  <c r="BR23" i="49"/>
  <c r="BT23" i="49"/>
  <c r="BV23" i="49"/>
  <c r="BX23" i="49"/>
  <c r="BZ23" i="49"/>
  <c r="CB23" i="49"/>
  <c r="CD23" i="49"/>
  <c r="D24" i="49"/>
  <c r="E24" i="49"/>
  <c r="BR24" i="49"/>
  <c r="BT24" i="49"/>
  <c r="BV24" i="49"/>
  <c r="BX24" i="49"/>
  <c r="CE24" i="49"/>
  <c r="BZ24" i="49"/>
  <c r="CB24" i="49"/>
  <c r="CD24" i="49"/>
  <c r="C25" i="49"/>
  <c r="D25" i="49"/>
  <c r="E25" i="49"/>
  <c r="BT25" i="49"/>
  <c r="BV25" i="49"/>
  <c r="BX25" i="49"/>
  <c r="BZ25" i="49"/>
  <c r="CB25" i="49"/>
  <c r="CE25" i="49" s="1"/>
  <c r="CD25" i="49"/>
  <c r="C26" i="49"/>
  <c r="D26" i="49"/>
  <c r="E26" i="49"/>
  <c r="BR26" i="49"/>
  <c r="BT26" i="49"/>
  <c r="BV26" i="49"/>
  <c r="BX26" i="49"/>
  <c r="BZ26" i="49"/>
  <c r="CB26" i="49"/>
  <c r="CD26" i="49"/>
  <c r="C27" i="49"/>
  <c r="D27" i="49"/>
  <c r="E27" i="49"/>
  <c r="BF27" i="49"/>
  <c r="BF30" i="49" s="1"/>
  <c r="BR27" i="49"/>
  <c r="BT27" i="49"/>
  <c r="BV27" i="49"/>
  <c r="BX27" i="49"/>
  <c r="BZ27" i="49"/>
  <c r="CB27" i="49"/>
  <c r="CD27" i="49"/>
  <c r="D28" i="49"/>
  <c r="E28" i="49"/>
  <c r="C29" i="49"/>
  <c r="D29" i="49"/>
  <c r="E29" i="49"/>
  <c r="BS29" i="49"/>
  <c r="BT29" i="49"/>
  <c r="BU29" i="49"/>
  <c r="CE6" i="49" s="1"/>
  <c r="E114" i="52" s="1"/>
  <c r="E117" i="52" s="1"/>
  <c r="BV29" i="49"/>
  <c r="BW29" i="49"/>
  <c r="BX29" i="49"/>
  <c r="BY29" i="49"/>
  <c r="BZ29" i="49"/>
  <c r="CA29" i="49"/>
  <c r="CB29" i="49"/>
  <c r="CC29" i="49"/>
  <c r="CD29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D57" i="49"/>
  <c r="E57" i="49"/>
  <c r="D58" i="49"/>
  <c r="E58" i="49"/>
  <c r="D59" i="49"/>
  <c r="E59" i="49"/>
  <c r="E60" i="49"/>
  <c r="D61" i="49"/>
  <c r="E61" i="49"/>
  <c r="E62" i="49"/>
  <c r="E63" i="49"/>
  <c r="E64" i="49"/>
  <c r="BG64" i="49"/>
  <c r="E65" i="49"/>
  <c r="E66" i="49"/>
  <c r="D67" i="49"/>
  <c r="E67" i="49"/>
  <c r="BI67" i="49"/>
  <c r="E68" i="49"/>
  <c r="D69" i="49"/>
  <c r="E69" i="49"/>
  <c r="D70" i="49"/>
  <c r="E70" i="49"/>
  <c r="D71" i="49"/>
  <c r="E71" i="49"/>
  <c r="D72" i="49"/>
  <c r="E72" i="49"/>
  <c r="D73" i="49"/>
  <c r="E73" i="49"/>
  <c r="D74" i="49"/>
  <c r="E74" i="49"/>
  <c r="E75" i="49"/>
  <c r="D76" i="49"/>
  <c r="E76" i="49"/>
  <c r="E80" i="49"/>
  <c r="G80" i="49"/>
  <c r="BE19" i="48"/>
  <c r="BI63" i="48"/>
  <c r="BT22" i="48"/>
  <c r="BV22" i="48"/>
  <c r="BX22" i="48"/>
  <c r="BZ22" i="48"/>
  <c r="CE22" i="48" s="1"/>
  <c r="CB22" i="48"/>
  <c r="CD22" i="48"/>
  <c r="BE18" i="48"/>
  <c r="BI62" i="48" s="1"/>
  <c r="BT21" i="48"/>
  <c r="BV21" i="48"/>
  <c r="BX21" i="48"/>
  <c r="BZ21" i="48"/>
  <c r="CB21" i="48"/>
  <c r="CD21" i="48"/>
  <c r="K1" i="48"/>
  <c r="A2" i="48"/>
  <c r="BF2" i="48"/>
  <c r="J3" i="48"/>
  <c r="AZ3" i="48"/>
  <c r="BR10" i="48"/>
  <c r="C11" i="48"/>
  <c r="D11" i="48"/>
  <c r="E11" i="48"/>
  <c r="D12" i="48"/>
  <c r="E12" i="48"/>
  <c r="C13" i="48"/>
  <c r="D13" i="48"/>
  <c r="E13" i="48"/>
  <c r="E14" i="48"/>
  <c r="E15" i="48"/>
  <c r="D16" i="48"/>
  <c r="E16" i="48"/>
  <c r="E17" i="48"/>
  <c r="D18" i="48"/>
  <c r="E18" i="48"/>
  <c r="E19" i="48"/>
  <c r="E20" i="48"/>
  <c r="BE20" i="48"/>
  <c r="BI64" i="48"/>
  <c r="BR20" i="48"/>
  <c r="E21" i="48"/>
  <c r="BE21" i="48"/>
  <c r="BI65" i="48" s="1"/>
  <c r="C22" i="48"/>
  <c r="D22" i="48"/>
  <c r="E22" i="48"/>
  <c r="BR22" i="48"/>
  <c r="C23" i="48"/>
  <c r="E23" i="48"/>
  <c r="BE23" i="48"/>
  <c r="BI67" i="48"/>
  <c r="BR23" i="48"/>
  <c r="BT23" i="48"/>
  <c r="BV23" i="48"/>
  <c r="BX23" i="48"/>
  <c r="BZ23" i="48"/>
  <c r="CB23" i="48"/>
  <c r="CD23" i="48"/>
  <c r="D24" i="48"/>
  <c r="E24" i="48"/>
  <c r="BE24" i="48"/>
  <c r="BI68" i="48"/>
  <c r="BR24" i="48"/>
  <c r="BT24" i="48"/>
  <c r="BV24" i="48"/>
  <c r="BX24" i="48"/>
  <c r="BZ24" i="48"/>
  <c r="CE24" i="48" s="1"/>
  <c r="CB24" i="48"/>
  <c r="CD24" i="48"/>
  <c r="C25" i="48"/>
  <c r="D25" i="48"/>
  <c r="E25" i="48"/>
  <c r="BT25" i="48"/>
  <c r="BV25" i="48"/>
  <c r="BX25" i="48"/>
  <c r="BZ25" i="48"/>
  <c r="CB25" i="48"/>
  <c r="CD25" i="48"/>
  <c r="C26" i="48"/>
  <c r="D26" i="48"/>
  <c r="E26" i="48"/>
  <c r="BR26" i="48"/>
  <c r="BT26" i="48"/>
  <c r="BV26" i="48"/>
  <c r="BX26" i="48"/>
  <c r="BZ26" i="48"/>
  <c r="CB26" i="48"/>
  <c r="CD26" i="48"/>
  <c r="D27" i="48"/>
  <c r="E27" i="48"/>
  <c r="BF27" i="48"/>
  <c r="BF30" i="48" s="1"/>
  <c r="BR27" i="48"/>
  <c r="BT27" i="48"/>
  <c r="BV27" i="48"/>
  <c r="BX27" i="48"/>
  <c r="BZ27" i="48"/>
  <c r="CB27" i="48"/>
  <c r="CD27" i="48"/>
  <c r="D28" i="48"/>
  <c r="E28" i="48"/>
  <c r="C29" i="48"/>
  <c r="E29" i="48"/>
  <c r="BS29" i="48"/>
  <c r="BU29" i="48"/>
  <c r="BV29" i="48" s="1"/>
  <c r="BW29" i="48"/>
  <c r="BX29" i="48"/>
  <c r="BY29" i="48"/>
  <c r="BZ29" i="48" s="1"/>
  <c r="CA29" i="48"/>
  <c r="CB29" i="48"/>
  <c r="CC29" i="48"/>
  <c r="CD29" i="48" s="1"/>
  <c r="C30" i="48"/>
  <c r="D30" i="48"/>
  <c r="E30" i="48"/>
  <c r="G34" i="48"/>
  <c r="I34" i="48"/>
  <c r="K34" i="48"/>
  <c r="M34" i="48"/>
  <c r="O34" i="48"/>
  <c r="Q34" i="48"/>
  <c r="U34" i="48"/>
  <c r="W34" i="48"/>
  <c r="K47" i="48"/>
  <c r="A48" i="48"/>
  <c r="D48" i="48"/>
  <c r="D57" i="48"/>
  <c r="E57" i="48"/>
  <c r="E58" i="48"/>
  <c r="D59" i="48"/>
  <c r="E59" i="48"/>
  <c r="E60" i="48"/>
  <c r="D61" i="48"/>
  <c r="E61" i="48"/>
  <c r="D62" i="48"/>
  <c r="E62" i="48"/>
  <c r="E63" i="48"/>
  <c r="BG63" i="48"/>
  <c r="D64" i="48"/>
  <c r="E64" i="48"/>
  <c r="BG64" i="48"/>
  <c r="E65" i="48"/>
  <c r="E66" i="48"/>
  <c r="D67" i="48"/>
  <c r="E67" i="48"/>
  <c r="E68" i="48"/>
  <c r="D69" i="48"/>
  <c r="E69" i="48"/>
  <c r="D70" i="48"/>
  <c r="E70" i="48"/>
  <c r="D71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E19" i="47"/>
  <c r="BI63" i="47"/>
  <c r="BT22" i="47"/>
  <c r="BV22" i="47"/>
  <c r="BX22" i="47"/>
  <c r="BZ22" i="47"/>
  <c r="CB22" i="47"/>
  <c r="CD22" i="47"/>
  <c r="BT21" i="47"/>
  <c r="BV21" i="47"/>
  <c r="BX21" i="47"/>
  <c r="BZ21" i="47"/>
  <c r="CB21" i="47"/>
  <c r="CD21" i="47"/>
  <c r="K1" i="47"/>
  <c r="A2" i="47"/>
  <c r="AZ2" i="47"/>
  <c r="BF2" i="47"/>
  <c r="D3" i="47"/>
  <c r="J3" i="47"/>
  <c r="AZ3" i="47"/>
  <c r="BR8" i="47"/>
  <c r="BR10" i="47"/>
  <c r="C11" i="47"/>
  <c r="D11" i="47"/>
  <c r="E11" i="47"/>
  <c r="C12" i="47"/>
  <c r="E12" i="47"/>
  <c r="C13" i="47"/>
  <c r="D13" i="47"/>
  <c r="E13" i="47"/>
  <c r="E14" i="47"/>
  <c r="E15" i="47"/>
  <c r="E16" i="47"/>
  <c r="E17" i="47"/>
  <c r="E18" i="47"/>
  <c r="E19" i="47"/>
  <c r="BR19" i="47"/>
  <c r="E20" i="47"/>
  <c r="BE20" i="47"/>
  <c r="BG64" i="47" s="1"/>
  <c r="BR20" i="47"/>
  <c r="D21" i="47"/>
  <c r="E21" i="47"/>
  <c r="BE21" i="47"/>
  <c r="E22" i="47"/>
  <c r="BR22" i="47"/>
  <c r="C23" i="47"/>
  <c r="E23" i="47"/>
  <c r="BE23" i="47"/>
  <c r="BI67" i="47" s="1"/>
  <c r="BR23" i="47"/>
  <c r="BT23" i="47"/>
  <c r="BV23" i="47"/>
  <c r="BX23" i="47"/>
  <c r="CE23" i="47" s="1"/>
  <c r="BZ23" i="47"/>
  <c r="CB23" i="47"/>
  <c r="CD23" i="47"/>
  <c r="C24" i="47"/>
  <c r="D24" i="47"/>
  <c r="E24" i="47"/>
  <c r="BE24" i="47"/>
  <c r="BI68" i="47" s="1"/>
  <c r="BR24" i="47"/>
  <c r="BT24" i="47"/>
  <c r="BV24" i="47"/>
  <c r="BX24" i="47"/>
  <c r="CE24" i="47"/>
  <c r="BZ24" i="47"/>
  <c r="CB24" i="47"/>
  <c r="CD24" i="47"/>
  <c r="C25" i="47"/>
  <c r="D25" i="47"/>
  <c r="E25" i="47"/>
  <c r="BT25" i="47"/>
  <c r="CE25" i="47" s="1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CE26" i="47" s="1"/>
  <c r="BZ26" i="47"/>
  <c r="CB26" i="47"/>
  <c r="CD26" i="47"/>
  <c r="C27" i="47"/>
  <c r="D27" i="47"/>
  <c r="E27" i="47"/>
  <c r="BR27" i="47"/>
  <c r="BT27" i="47"/>
  <c r="CE27" i="47" s="1"/>
  <c r="BV27" i="47"/>
  <c r="BX27" i="47"/>
  <c r="BZ27" i="47"/>
  <c r="CB27" i="47"/>
  <c r="CD27" i="47"/>
  <c r="D28" i="47"/>
  <c r="E28" i="47"/>
  <c r="C29" i="47"/>
  <c r="D29" i="47"/>
  <c r="E29" i="47"/>
  <c r="BS29" i="47"/>
  <c r="BT29" i="47" s="1"/>
  <c r="BU29" i="47"/>
  <c r="BW29" i="47"/>
  <c r="BX29" i="47" s="1"/>
  <c r="BY29" i="47"/>
  <c r="BZ29" i="47"/>
  <c r="CA29" i="47"/>
  <c r="CB29" i="47" s="1"/>
  <c r="CC29" i="47"/>
  <c r="CD29" i="47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D48" i="47"/>
  <c r="D57" i="47"/>
  <c r="E57" i="47"/>
  <c r="E58" i="47"/>
  <c r="D59" i="47"/>
  <c r="E59" i="47"/>
  <c r="D60" i="47"/>
  <c r="E60" i="47"/>
  <c r="E61" i="47"/>
  <c r="E62" i="47"/>
  <c r="E63" i="47"/>
  <c r="D64" i="47"/>
  <c r="E64" i="47"/>
  <c r="BI64" i="47"/>
  <c r="E65" i="47"/>
  <c r="E66" i="47"/>
  <c r="D67" i="47"/>
  <c r="E67" i="47"/>
  <c r="E68" i="47"/>
  <c r="BG68" i="47"/>
  <c r="D69" i="47"/>
  <c r="E69" i="47"/>
  <c r="D70" i="47"/>
  <c r="E70" i="47"/>
  <c r="D71" i="47"/>
  <c r="E71" i="47"/>
  <c r="D72" i="47"/>
  <c r="E72" i="47"/>
  <c r="D73" i="47"/>
  <c r="E73" i="47"/>
  <c r="D74" i="47"/>
  <c r="E74" i="47"/>
  <c r="E75" i="47"/>
  <c r="D76" i="47"/>
  <c r="E76" i="47"/>
  <c r="E80" i="47"/>
  <c r="G80" i="47"/>
  <c r="BE19" i="46"/>
  <c r="BT22" i="46"/>
  <c r="BV22" i="46"/>
  <c r="CE22" i="46" s="1"/>
  <c r="BX22" i="46"/>
  <c r="BZ22" i="46"/>
  <c r="CB22" i="46"/>
  <c r="CD22" i="46"/>
  <c r="BT21" i="46"/>
  <c r="BV21" i="46"/>
  <c r="BX21" i="46"/>
  <c r="BZ21" i="46"/>
  <c r="CB21" i="46"/>
  <c r="CD21" i="46"/>
  <c r="K1" i="46"/>
  <c r="A2" i="46"/>
  <c r="BF2" i="46"/>
  <c r="G3" i="46"/>
  <c r="J3" i="46"/>
  <c r="AZ3" i="46"/>
  <c r="BR8" i="46"/>
  <c r="BR9" i="46"/>
  <c r="BR10" i="46"/>
  <c r="D11" i="46"/>
  <c r="E11" i="46"/>
  <c r="C12" i="46"/>
  <c r="D12" i="46"/>
  <c r="E12" i="46"/>
  <c r="C13" i="46"/>
  <c r="D13" i="46"/>
  <c r="E13" i="46"/>
  <c r="D14" i="46"/>
  <c r="E14" i="46"/>
  <c r="E15" i="46"/>
  <c r="D16" i="46"/>
  <c r="E16" i="46"/>
  <c r="E17" i="46"/>
  <c r="C18" i="46"/>
  <c r="D18" i="46"/>
  <c r="E18" i="46"/>
  <c r="E19" i="46"/>
  <c r="BR19" i="46"/>
  <c r="E20" i="46"/>
  <c r="BE20" i="46"/>
  <c r="BG64" i="46" s="1"/>
  <c r="BR20" i="46"/>
  <c r="D21" i="46"/>
  <c r="E21" i="46"/>
  <c r="BE21" i="46"/>
  <c r="BG65" i="46" s="1"/>
  <c r="C22" i="46"/>
  <c r="E22" i="46"/>
  <c r="BR22" i="46"/>
  <c r="C23" i="46"/>
  <c r="D23" i="46"/>
  <c r="E23" i="46"/>
  <c r="BE23" i="46"/>
  <c r="BR23" i="46"/>
  <c r="BT23" i="46"/>
  <c r="BV23" i="46"/>
  <c r="BX23" i="46"/>
  <c r="BZ23" i="46"/>
  <c r="CB23" i="46"/>
  <c r="CD23" i="46"/>
  <c r="D24" i="46"/>
  <c r="E24" i="46"/>
  <c r="BE24" i="46"/>
  <c r="BT24" i="46"/>
  <c r="BV24" i="46"/>
  <c r="BX24" i="46"/>
  <c r="BZ24" i="46"/>
  <c r="CB24" i="46"/>
  <c r="CD24" i="46"/>
  <c r="C25" i="46"/>
  <c r="D25" i="46"/>
  <c r="E25" i="46"/>
  <c r="BR25" i="46"/>
  <c r="BT25" i="46"/>
  <c r="BV25" i="46"/>
  <c r="BX25" i="46"/>
  <c r="BZ25" i="46"/>
  <c r="CE25" i="46" s="1"/>
  <c r="CB25" i="46"/>
  <c r="CD25" i="46"/>
  <c r="C26" i="46"/>
  <c r="D26" i="46"/>
  <c r="E26" i="46"/>
  <c r="BR26" i="46"/>
  <c r="BT26" i="46"/>
  <c r="BV26" i="46"/>
  <c r="CE26" i="46" s="1"/>
  <c r="BX26" i="46"/>
  <c r="BZ26" i="46"/>
  <c r="CB26" i="46"/>
  <c r="CD26" i="46"/>
  <c r="D27" i="46"/>
  <c r="E27" i="46"/>
  <c r="BF27" i="46"/>
  <c r="BF30" i="46" s="1"/>
  <c r="BR27" i="46"/>
  <c r="BT27" i="46"/>
  <c r="BV27" i="46"/>
  <c r="BX27" i="46"/>
  <c r="BZ27" i="46"/>
  <c r="CB27" i="46"/>
  <c r="CD27" i="46"/>
  <c r="D28" i="46"/>
  <c r="E28" i="46"/>
  <c r="C29" i="46"/>
  <c r="E29" i="46"/>
  <c r="BS29" i="46"/>
  <c r="BT29" i="46" s="1"/>
  <c r="BU29" i="46"/>
  <c r="BV29" i="46"/>
  <c r="BW29" i="46"/>
  <c r="BX29" i="46" s="1"/>
  <c r="BY29" i="46"/>
  <c r="BZ29" i="46"/>
  <c r="CA29" i="46"/>
  <c r="CB29" i="46" s="1"/>
  <c r="CC29" i="46"/>
  <c r="CD29" i="46"/>
  <c r="C30" i="46"/>
  <c r="D30" i="46"/>
  <c r="E30" i="46"/>
  <c r="G34" i="46"/>
  <c r="I34" i="46"/>
  <c r="K34" i="46"/>
  <c r="M34" i="46"/>
  <c r="Q34" i="46"/>
  <c r="S34" i="46"/>
  <c r="U34" i="46"/>
  <c r="W34" i="46"/>
  <c r="K47" i="46"/>
  <c r="A48" i="46"/>
  <c r="BG51" i="46"/>
  <c r="D57" i="46"/>
  <c r="E57" i="46"/>
  <c r="E58" i="46"/>
  <c r="D59" i="46"/>
  <c r="E59" i="46"/>
  <c r="D60" i="46"/>
  <c r="E60" i="46"/>
  <c r="E61" i="46"/>
  <c r="D62" i="46"/>
  <c r="E62" i="46"/>
  <c r="E63" i="46"/>
  <c r="E64" i="46"/>
  <c r="E65" i="46"/>
  <c r="BI65" i="46"/>
  <c r="E66" i="46"/>
  <c r="D67" i="46"/>
  <c r="E67" i="46"/>
  <c r="BG67" i="46"/>
  <c r="BI67" i="46"/>
  <c r="D68" i="46"/>
  <c r="E68" i="46"/>
  <c r="D69" i="46"/>
  <c r="E69" i="46"/>
  <c r="D70" i="46"/>
  <c r="E70" i="46"/>
  <c r="D71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E19" i="45"/>
  <c r="BI63" i="45" s="1"/>
  <c r="BT22" i="45"/>
  <c r="BV22" i="45"/>
  <c r="BX22" i="45"/>
  <c r="BZ22" i="45"/>
  <c r="CB22" i="45"/>
  <c r="CD22" i="45"/>
  <c r="BT21" i="45"/>
  <c r="BV21" i="45"/>
  <c r="BX21" i="45"/>
  <c r="CE21" i="45" s="1"/>
  <c r="BZ21" i="45"/>
  <c r="CB21" i="45"/>
  <c r="CD21" i="45"/>
  <c r="K1" i="45"/>
  <c r="A2" i="45"/>
  <c r="BF2" i="45"/>
  <c r="G3" i="45"/>
  <c r="J3" i="45"/>
  <c r="AZ3" i="45"/>
  <c r="BR8" i="45"/>
  <c r="D11" i="45"/>
  <c r="E11" i="45"/>
  <c r="D12" i="45"/>
  <c r="E12" i="45"/>
  <c r="C13" i="45"/>
  <c r="D13" i="45"/>
  <c r="E13" i="45"/>
  <c r="D14" i="45"/>
  <c r="E14" i="45"/>
  <c r="E15" i="45"/>
  <c r="D16" i="45"/>
  <c r="E16" i="45"/>
  <c r="E17" i="45"/>
  <c r="D18" i="45"/>
  <c r="E18" i="45"/>
  <c r="BR18" i="45"/>
  <c r="E19" i="45"/>
  <c r="BR19" i="45"/>
  <c r="E20" i="45"/>
  <c r="BE20" i="45"/>
  <c r="BG64" i="45" s="1"/>
  <c r="BR20" i="45"/>
  <c r="D21" i="45"/>
  <c r="E21" i="45"/>
  <c r="BE21" i="45"/>
  <c r="C22" i="45"/>
  <c r="E22" i="45"/>
  <c r="BR22" i="45"/>
  <c r="C23" i="45"/>
  <c r="D23" i="45"/>
  <c r="E23" i="45"/>
  <c r="BE23" i="45"/>
  <c r="BR23" i="45"/>
  <c r="BT23" i="45"/>
  <c r="BV23" i="45"/>
  <c r="BX23" i="45"/>
  <c r="BZ23" i="45"/>
  <c r="CB23" i="45"/>
  <c r="CD23" i="45"/>
  <c r="D24" i="45"/>
  <c r="E24" i="45"/>
  <c r="BE24" i="45"/>
  <c r="BI68" i="45" s="1"/>
  <c r="BT24" i="45"/>
  <c r="BV24" i="45"/>
  <c r="BX24" i="45"/>
  <c r="BZ24" i="45"/>
  <c r="CB24" i="45"/>
  <c r="CE24" i="45" s="1"/>
  <c r="CD24" i="45"/>
  <c r="C25" i="45"/>
  <c r="D25" i="45"/>
  <c r="E25" i="45"/>
  <c r="BT25" i="45"/>
  <c r="BV25" i="45"/>
  <c r="BX25" i="45"/>
  <c r="BZ25" i="45"/>
  <c r="CB25" i="45"/>
  <c r="CD25" i="45"/>
  <c r="C26" i="45"/>
  <c r="D26" i="45"/>
  <c r="E26" i="45"/>
  <c r="BR26" i="45"/>
  <c r="BT26" i="45"/>
  <c r="BV26" i="45"/>
  <c r="BX26" i="45"/>
  <c r="BZ26" i="45"/>
  <c r="CB26" i="45"/>
  <c r="CD26" i="45"/>
  <c r="D27" i="45"/>
  <c r="E27" i="45"/>
  <c r="BF27" i="45"/>
  <c r="BF30" i="45" s="1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 s="1"/>
  <c r="BY29" i="45"/>
  <c r="BZ29" i="45"/>
  <c r="CA29" i="45"/>
  <c r="CB29" i="45" s="1"/>
  <c r="CC29" i="45"/>
  <c r="CD29" i="45"/>
  <c r="C30" i="45"/>
  <c r="D30" i="45"/>
  <c r="E30" i="45"/>
  <c r="G34" i="45"/>
  <c r="I34" i="45"/>
  <c r="K34" i="45"/>
  <c r="O34" i="45"/>
  <c r="Q34" i="45"/>
  <c r="S34" i="45"/>
  <c r="U34" i="45"/>
  <c r="W34" i="45"/>
  <c r="K47" i="45"/>
  <c r="A48" i="45"/>
  <c r="BG51" i="45"/>
  <c r="D57" i="45"/>
  <c r="E57" i="45"/>
  <c r="D58" i="45"/>
  <c r="E58" i="45"/>
  <c r="D59" i="45"/>
  <c r="E59" i="45"/>
  <c r="E60" i="45"/>
  <c r="D61" i="45"/>
  <c r="E61" i="45"/>
  <c r="BG61" i="45"/>
  <c r="E62" i="45"/>
  <c r="E63" i="45"/>
  <c r="BG63" i="45"/>
  <c r="E64" i="45"/>
  <c r="E65" i="45"/>
  <c r="D66" i="45"/>
  <c r="E66" i="45"/>
  <c r="D67" i="45"/>
  <c r="E67" i="45"/>
  <c r="BG67" i="45"/>
  <c r="BI67" i="45"/>
  <c r="E68" i="45"/>
  <c r="D69" i="45"/>
  <c r="E69" i="45"/>
  <c r="D70" i="45"/>
  <c r="E70" i="45"/>
  <c r="D71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E19" i="44"/>
  <c r="BI63" i="44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J3" i="44"/>
  <c r="AZ3" i="44"/>
  <c r="BR8" i="44"/>
  <c r="D11" i="44"/>
  <c r="E11" i="44"/>
  <c r="E12" i="44"/>
  <c r="C13" i="44"/>
  <c r="D13" i="44"/>
  <c r="E13" i="44"/>
  <c r="E14" i="44"/>
  <c r="E15" i="44"/>
  <c r="D16" i="44"/>
  <c r="E16" i="44"/>
  <c r="D17" i="44"/>
  <c r="E17" i="44"/>
  <c r="C18" i="44"/>
  <c r="D18" i="44"/>
  <c r="E18" i="44"/>
  <c r="BR18" i="44"/>
  <c r="E19" i="44"/>
  <c r="BR19" i="44"/>
  <c r="E20" i="44"/>
  <c r="BE20" i="44"/>
  <c r="BG64" i="44"/>
  <c r="BR20" i="44"/>
  <c r="D21" i="44"/>
  <c r="E21" i="44"/>
  <c r="C22" i="44"/>
  <c r="D22" i="44"/>
  <c r="E22" i="44"/>
  <c r="BR22" i="44"/>
  <c r="C23" i="44"/>
  <c r="D23" i="44"/>
  <c r="E23" i="44"/>
  <c r="BE23" i="44"/>
  <c r="BI67" i="44" s="1"/>
  <c r="BG67" i="44"/>
  <c r="BR23" i="44"/>
  <c r="BT23" i="44"/>
  <c r="BV23" i="44"/>
  <c r="BX23" i="44"/>
  <c r="BZ23" i="44"/>
  <c r="CB23" i="44"/>
  <c r="CD23" i="44"/>
  <c r="C24" i="44"/>
  <c r="D24" i="44"/>
  <c r="E24" i="44"/>
  <c r="BE24" i="44"/>
  <c r="BG68" i="44"/>
  <c r="BT24" i="44"/>
  <c r="BV24" i="44"/>
  <c r="BX24" i="44"/>
  <c r="BZ24" i="44"/>
  <c r="CB24" i="44"/>
  <c r="CD24" i="44"/>
  <c r="C25" i="44"/>
  <c r="D25" i="44"/>
  <c r="E25" i="44"/>
  <c r="BT25" i="44"/>
  <c r="BV25" i="44"/>
  <c r="BX25" i="44"/>
  <c r="BZ25" i="44"/>
  <c r="CE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D27" i="44"/>
  <c r="E27" i="44"/>
  <c r="BF27" i="44"/>
  <c r="BR27" i="44"/>
  <c r="BT27" i="44"/>
  <c r="BV27" i="44"/>
  <c r="CE27" i="44" s="1"/>
  <c r="BX27" i="44"/>
  <c r="BZ27" i="44"/>
  <c r="CB27" i="44"/>
  <c r="CD27" i="44"/>
  <c r="D28" i="44"/>
  <c r="E28" i="44"/>
  <c r="C29" i="44"/>
  <c r="E29" i="44"/>
  <c r="BS29" i="44"/>
  <c r="BT29" i="44"/>
  <c r="BU29" i="44"/>
  <c r="BV29" i="44" s="1"/>
  <c r="BW29" i="44"/>
  <c r="BX29" i="44"/>
  <c r="BY29" i="44"/>
  <c r="BZ29" i="44" s="1"/>
  <c r="CA29" i="44"/>
  <c r="CC29" i="44"/>
  <c r="CD29" i="44" s="1"/>
  <c r="C30" i="44"/>
  <c r="D30" i="44"/>
  <c r="E30" i="44"/>
  <c r="G34" i="44"/>
  <c r="I34" i="44"/>
  <c r="M34" i="44"/>
  <c r="O34" i="44"/>
  <c r="Q34" i="44"/>
  <c r="S34" i="44"/>
  <c r="U34" i="44"/>
  <c r="W34" i="44"/>
  <c r="K47" i="44"/>
  <c r="A48" i="44"/>
  <c r="G49" i="44"/>
  <c r="D57" i="44"/>
  <c r="E57" i="44"/>
  <c r="D58" i="44"/>
  <c r="E58" i="44"/>
  <c r="D59" i="44"/>
  <c r="E59" i="44"/>
  <c r="D60" i="44"/>
  <c r="E60" i="44"/>
  <c r="E61" i="44"/>
  <c r="D62" i="44"/>
  <c r="E62" i="44"/>
  <c r="E63" i="44"/>
  <c r="BG63" i="44"/>
  <c r="D64" i="44"/>
  <c r="E64" i="44"/>
  <c r="E65" i="44"/>
  <c r="E66" i="44"/>
  <c r="D67" i="44"/>
  <c r="E67" i="44"/>
  <c r="E68" i="44"/>
  <c r="BI68" i="44"/>
  <c r="D69" i="44"/>
  <c r="E69" i="44"/>
  <c r="D70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 s="1"/>
  <c r="BT23" i="41"/>
  <c r="BV23" i="41"/>
  <c r="BX23" i="41"/>
  <c r="BZ23" i="41"/>
  <c r="CB23" i="41"/>
  <c r="CD23" i="41"/>
  <c r="CE23" i="41"/>
  <c r="BT24" i="41"/>
  <c r="BV24" i="41"/>
  <c r="BX24" i="41"/>
  <c r="CE24" i="41" s="1"/>
  <c r="BZ24" i="41"/>
  <c r="CB24" i="41"/>
  <c r="CD24" i="41"/>
  <c r="BT25" i="41"/>
  <c r="BV25" i="41"/>
  <c r="BX25" i="41"/>
  <c r="BZ25" i="41"/>
  <c r="CB25" i="41"/>
  <c r="CD25" i="41"/>
  <c r="BE23" i="41"/>
  <c r="BI67" i="41"/>
  <c r="BT26" i="41"/>
  <c r="BV26" i="41"/>
  <c r="BX26" i="41"/>
  <c r="BZ26" i="41"/>
  <c r="CB26" i="41"/>
  <c r="CD26" i="41"/>
  <c r="BE24" i="41"/>
  <c r="BI68" i="41" s="1"/>
  <c r="BT27" i="41"/>
  <c r="BV27" i="41"/>
  <c r="BX27" i="41"/>
  <c r="BZ27" i="41"/>
  <c r="CB27" i="41"/>
  <c r="CD27" i="41"/>
  <c r="CE27" i="41"/>
  <c r="W34" i="43"/>
  <c r="A47" i="43"/>
  <c r="A48" i="43"/>
  <c r="D76" i="43"/>
  <c r="D59" i="43"/>
  <c r="D61" i="43"/>
  <c r="D69" i="43"/>
  <c r="D70" i="43"/>
  <c r="D71" i="43"/>
  <c r="D72" i="43"/>
  <c r="D73" i="43"/>
  <c r="D74" i="43"/>
  <c r="D75" i="43"/>
  <c r="D58" i="43"/>
  <c r="D57" i="43"/>
  <c r="BT21" i="43"/>
  <c r="BV21" i="43"/>
  <c r="BX21" i="43"/>
  <c r="BZ21" i="43"/>
  <c r="CB21" i="43"/>
  <c r="CD21" i="43"/>
  <c r="BE19" i="43"/>
  <c r="BG63" i="43"/>
  <c r="BI63" i="43"/>
  <c r="BT22" i="43"/>
  <c r="BV22" i="43"/>
  <c r="BX22" i="43"/>
  <c r="BZ22" i="43"/>
  <c r="CB22" i="43"/>
  <c r="CD22" i="43"/>
  <c r="BE20" i="43"/>
  <c r="BG64" i="43" s="1"/>
  <c r="BT23" i="43"/>
  <c r="BV23" i="43"/>
  <c r="BX23" i="43"/>
  <c r="BZ23" i="43"/>
  <c r="CB23" i="43"/>
  <c r="CD23" i="43"/>
  <c r="CE23" i="43"/>
  <c r="BT24" i="43"/>
  <c r="BV24" i="43"/>
  <c r="BX24" i="43"/>
  <c r="BZ24" i="43"/>
  <c r="CB24" i="43"/>
  <c r="CD24" i="43"/>
  <c r="BT25" i="43"/>
  <c r="BV25" i="43"/>
  <c r="BX25" i="43"/>
  <c r="BZ25" i="43"/>
  <c r="CE25" i="43"/>
  <c r="CB25" i="43"/>
  <c r="CD25" i="43"/>
  <c r="BE23" i="43"/>
  <c r="BI67" i="43" s="1"/>
  <c r="BG67" i="43"/>
  <c r="BT26" i="43"/>
  <c r="BV26" i="43"/>
  <c r="BX26" i="43"/>
  <c r="BZ26" i="43"/>
  <c r="CB26" i="43"/>
  <c r="CD26" i="43"/>
  <c r="BE24" i="43"/>
  <c r="BG68" i="43" s="1"/>
  <c r="BT27" i="43"/>
  <c r="BV27" i="43"/>
  <c r="BX27" i="43"/>
  <c r="BZ27" i="43"/>
  <c r="CB27" i="43"/>
  <c r="CD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D2" i="43"/>
  <c r="BF2" i="43"/>
  <c r="D3" i="43"/>
  <c r="AZ3" i="43"/>
  <c r="BR8" i="43"/>
  <c r="BR10" i="43"/>
  <c r="C11" i="43"/>
  <c r="D11" i="43"/>
  <c r="E11" i="43"/>
  <c r="C12" i="43"/>
  <c r="E12" i="43"/>
  <c r="C13" i="43"/>
  <c r="D13" i="43"/>
  <c r="E13" i="43"/>
  <c r="BR13" i="43"/>
  <c r="E14" i="43"/>
  <c r="E15" i="43"/>
  <c r="D16" i="43"/>
  <c r="E16" i="43"/>
  <c r="BR16" i="43"/>
  <c r="D17" i="43"/>
  <c r="E17" i="43"/>
  <c r="E18" i="43"/>
  <c r="E19" i="43"/>
  <c r="BR19" i="43"/>
  <c r="C20" i="43"/>
  <c r="E20" i="43"/>
  <c r="BR20" i="43"/>
  <c r="C21" i="43"/>
  <c r="D21" i="43"/>
  <c r="E21" i="43"/>
  <c r="C22" i="43"/>
  <c r="D22" i="43"/>
  <c r="E22" i="43"/>
  <c r="BR22" i="43"/>
  <c r="C23" i="43"/>
  <c r="D23" i="43"/>
  <c r="E23" i="43"/>
  <c r="BR23" i="43"/>
  <c r="C24" i="43"/>
  <c r="D24" i="43"/>
  <c r="E24" i="43"/>
  <c r="C25" i="43"/>
  <c r="D25" i="43"/>
  <c r="E25" i="43"/>
  <c r="C26" i="43"/>
  <c r="D26" i="43"/>
  <c r="E26" i="43"/>
  <c r="BE20" i="24"/>
  <c r="BI64" i="24"/>
  <c r="BN64" i="24"/>
  <c r="BJ64" i="24" s="1"/>
  <c r="BT23" i="24"/>
  <c r="BV23" i="24"/>
  <c r="BX23" i="24"/>
  <c r="BZ23" i="24"/>
  <c r="CB23" i="24"/>
  <c r="CD23" i="24"/>
  <c r="BN64" i="34"/>
  <c r="BJ64" i="34" s="1"/>
  <c r="BE20" i="34"/>
  <c r="BI64" i="34" s="1"/>
  <c r="BX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BV23" i="39"/>
  <c r="BX23" i="39"/>
  <c r="BZ23" i="39"/>
  <c r="CB23" i="39"/>
  <c r="CE23" i="39" s="1"/>
  <c r="CD23" i="39"/>
  <c r="BE20" i="40"/>
  <c r="BI64" i="40"/>
  <c r="BT23" i="40"/>
  <c r="BV23" i="40"/>
  <c r="BX23" i="40"/>
  <c r="BZ23" i="40"/>
  <c r="CB23" i="40"/>
  <c r="CD23" i="40"/>
  <c r="BR26" i="43"/>
  <c r="C27" i="43"/>
  <c r="D27" i="43"/>
  <c r="E27" i="43"/>
  <c r="BN65" i="24"/>
  <c r="BJ65" i="24" s="1"/>
  <c r="BT24" i="24"/>
  <c r="BV24" i="24"/>
  <c r="BX24" i="24"/>
  <c r="BZ24" i="24"/>
  <c r="CB24" i="24"/>
  <c r="CD24" i="24"/>
  <c r="BN65" i="34"/>
  <c r="BJ65" i="34" s="1"/>
  <c r="BX24" i="34"/>
  <c r="BT24" i="34"/>
  <c r="BV24" i="34"/>
  <c r="BZ24" i="34"/>
  <c r="CB24" i="34"/>
  <c r="CD24" i="34"/>
  <c r="BT24" i="35"/>
  <c r="BV24" i="35"/>
  <c r="BX24" i="35"/>
  <c r="BZ24" i="35"/>
  <c r="CB24" i="35"/>
  <c r="CD24" i="35"/>
  <c r="BT24" i="36"/>
  <c r="BV24" i="36"/>
  <c r="BX24" i="36"/>
  <c r="BZ24" i="36"/>
  <c r="CB24" i="36"/>
  <c r="CD24" i="36"/>
  <c r="BT24" i="37"/>
  <c r="BV24" i="37"/>
  <c r="BX24" i="37"/>
  <c r="BZ24" i="37"/>
  <c r="CB24" i="37"/>
  <c r="CD24" i="37"/>
  <c r="BT24" i="38"/>
  <c r="BV24" i="38"/>
  <c r="BX24" i="38"/>
  <c r="BZ24" i="38"/>
  <c r="CB24" i="38"/>
  <c r="CD24" i="38"/>
  <c r="BT24" i="39"/>
  <c r="BV24" i="39"/>
  <c r="BX24" i="39"/>
  <c r="BZ24" i="39"/>
  <c r="CB24" i="39"/>
  <c r="CD24" i="39"/>
  <c r="BT24" i="40"/>
  <c r="BV24" i="40"/>
  <c r="BX24" i="40"/>
  <c r="BZ24" i="40"/>
  <c r="CB24" i="40"/>
  <c r="CD24" i="40"/>
  <c r="BF27" i="43"/>
  <c r="BF30" i="43"/>
  <c r="BR27" i="43"/>
  <c r="D28" i="43"/>
  <c r="E28" i="43"/>
  <c r="BN66" i="24"/>
  <c r="BJ66" i="24" s="1"/>
  <c r="BT25" i="24"/>
  <c r="BV25" i="24"/>
  <c r="BX25" i="24"/>
  <c r="BZ25" i="24"/>
  <c r="CB25" i="24"/>
  <c r="CD25" i="24"/>
  <c r="BN66" i="34"/>
  <c r="BJ66" i="34" s="1"/>
  <c r="BX25" i="34"/>
  <c r="BT25" i="34"/>
  <c r="BV25" i="34"/>
  <c r="BZ25" i="34"/>
  <c r="CB25" i="34"/>
  <c r="CD25" i="34"/>
  <c r="BE22" i="35"/>
  <c r="BT25" i="35"/>
  <c r="BV25" i="35"/>
  <c r="BX25" i="35"/>
  <c r="BZ25" i="35"/>
  <c r="CB25" i="35"/>
  <c r="CD25" i="35"/>
  <c r="BE22" i="36"/>
  <c r="BT25" i="36"/>
  <c r="BV25" i="36"/>
  <c r="BX25" i="36"/>
  <c r="BZ25" i="36"/>
  <c r="CB25" i="36"/>
  <c r="CD25" i="36"/>
  <c r="BE22" i="37"/>
  <c r="BT25" i="37"/>
  <c r="BV25" i="37"/>
  <c r="BX25" i="37"/>
  <c r="BZ25" i="37"/>
  <c r="CB25" i="37"/>
  <c r="CD25" i="37"/>
  <c r="BE22" i="38"/>
  <c r="BT25" i="38"/>
  <c r="BV25" i="38"/>
  <c r="BX25" i="38"/>
  <c r="BZ25" i="38"/>
  <c r="CB25" i="38"/>
  <c r="CD25" i="38"/>
  <c r="BE22" i="39"/>
  <c r="BT25" i="39"/>
  <c r="BV25" i="39"/>
  <c r="BX25" i="39"/>
  <c r="BZ25" i="39"/>
  <c r="CB25" i="39"/>
  <c r="CD25" i="39"/>
  <c r="CE25" i="39" s="1"/>
  <c r="BT25" i="40"/>
  <c r="BV25" i="40"/>
  <c r="BX25" i="40"/>
  <c r="BZ25" i="40"/>
  <c r="CB25" i="40"/>
  <c r="CE25" i="40" s="1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/>
  <c r="BX26" i="34"/>
  <c r="BT26" i="34"/>
  <c r="BV26" i="34"/>
  <c r="BZ26" i="34"/>
  <c r="CB26" i="34"/>
  <c r="CD26" i="34"/>
  <c r="BE23" i="35"/>
  <c r="BT26" i="35"/>
  <c r="BV26" i="35"/>
  <c r="BX26" i="35"/>
  <c r="BZ26" i="35"/>
  <c r="CB26" i="35"/>
  <c r="CD26" i="35"/>
  <c r="BE23" i="36"/>
  <c r="BT26" i="36"/>
  <c r="BV26" i="36"/>
  <c r="BX26" i="36"/>
  <c r="BZ26" i="36"/>
  <c r="CB26" i="36"/>
  <c r="CD26" i="36"/>
  <c r="BE23" i="37"/>
  <c r="BT26" i="37"/>
  <c r="BV26" i="37"/>
  <c r="BX26" i="37"/>
  <c r="BZ26" i="37"/>
  <c r="CB26" i="37"/>
  <c r="CD26" i="37"/>
  <c r="BE23" i="38"/>
  <c r="BT26" i="38"/>
  <c r="BV26" i="38"/>
  <c r="BX26" i="38"/>
  <c r="BZ26" i="38"/>
  <c r="CB26" i="38"/>
  <c r="CD26" i="38"/>
  <c r="BE23" i="39"/>
  <c r="BT26" i="39"/>
  <c r="BV26" i="39"/>
  <c r="BX26" i="39"/>
  <c r="BZ26" i="39"/>
  <c r="CB26" i="39"/>
  <c r="CD26" i="39"/>
  <c r="CE26" i="39" s="1"/>
  <c r="BE23" i="40"/>
  <c r="BI67" i="40"/>
  <c r="BT26" i="40"/>
  <c r="BV26" i="40"/>
  <c r="BX26" i="40"/>
  <c r="BZ26" i="40"/>
  <c r="CB26" i="40"/>
  <c r="CE26" i="40" s="1"/>
  <c r="CD26" i="40"/>
  <c r="BS29" i="43"/>
  <c r="BU29" i="43"/>
  <c r="BV29" i="43"/>
  <c r="BW29" i="43"/>
  <c r="CE6" i="43" s="1"/>
  <c r="E78" i="52" s="1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E27" i="24" s="1"/>
  <c r="CB27" i="24"/>
  <c r="CD27" i="24"/>
  <c r="BN68" i="34"/>
  <c r="BJ68" i="34" s="1"/>
  <c r="BE24" i="34"/>
  <c r="BI68" i="34" s="1"/>
  <c r="BX27" i="34"/>
  <c r="BT27" i="34"/>
  <c r="BV27" i="34"/>
  <c r="BZ27" i="34"/>
  <c r="CB27" i="34"/>
  <c r="CD27" i="34"/>
  <c r="BE24" i="35"/>
  <c r="BT27" i="35"/>
  <c r="BV27" i="35"/>
  <c r="BX27" i="35"/>
  <c r="BZ27" i="35"/>
  <c r="CB27" i="35"/>
  <c r="CD27" i="35"/>
  <c r="BE24" i="36"/>
  <c r="BI68" i="36" s="1"/>
  <c r="BT27" i="36"/>
  <c r="BV27" i="36"/>
  <c r="BX27" i="36"/>
  <c r="BZ27" i="36"/>
  <c r="CB27" i="36"/>
  <c r="CD27" i="36"/>
  <c r="BE24" i="37"/>
  <c r="BI68" i="37" s="1"/>
  <c r="BT27" i="37"/>
  <c r="BV27" i="37"/>
  <c r="BX27" i="37"/>
  <c r="BZ27" i="37"/>
  <c r="CB27" i="37"/>
  <c r="CD27" i="37"/>
  <c r="BE24" i="38"/>
  <c r="BT27" i="38"/>
  <c r="BV27" i="38"/>
  <c r="BX27" i="38"/>
  <c r="BZ27" i="38"/>
  <c r="CB27" i="38"/>
  <c r="CD27" i="38"/>
  <c r="BE24" i="39"/>
  <c r="BT27" i="39"/>
  <c r="BV27" i="39"/>
  <c r="BX27" i="39"/>
  <c r="BZ27" i="39"/>
  <c r="CB27" i="39"/>
  <c r="CD27" i="39"/>
  <c r="BE24" i="40"/>
  <c r="BT27" i="40"/>
  <c r="BV27" i="40"/>
  <c r="BX27" i="40"/>
  <c r="BZ27" i="40"/>
  <c r="CB27" i="40"/>
  <c r="CD27" i="40"/>
  <c r="G34" i="43"/>
  <c r="K34" i="43"/>
  <c r="M34" i="43"/>
  <c r="O34" i="43"/>
  <c r="Q34" i="43"/>
  <c r="S34" i="43"/>
  <c r="U34" i="43"/>
  <c r="BG59" i="43"/>
  <c r="BS29" i="41"/>
  <c r="BU29" i="41"/>
  <c r="BV29" i="41" s="1"/>
  <c r="BW29" i="41"/>
  <c r="BX29" i="41" s="1"/>
  <c r="BY29" i="41"/>
  <c r="BZ29" i="41"/>
  <c r="CA29" i="41"/>
  <c r="CB29" i="41"/>
  <c r="CC29" i="41"/>
  <c r="CD29" i="41"/>
  <c r="BS29" i="40"/>
  <c r="CE6" i="40" s="1"/>
  <c r="E66" i="52" s="1"/>
  <c r="E69" i="52" s="1"/>
  <c r="BT29" i="40"/>
  <c r="BW31" i="40" s="1"/>
  <c r="BU29" i="40"/>
  <c r="BV29" i="40"/>
  <c r="BW29" i="40"/>
  <c r="BX29" i="40"/>
  <c r="BY29" i="40"/>
  <c r="BZ29" i="40"/>
  <c r="CA29" i="40"/>
  <c r="CB29" i="40"/>
  <c r="CC29" i="40"/>
  <c r="CD29" i="40"/>
  <c r="BS29" i="39"/>
  <c r="BT29" i="39"/>
  <c r="BU29" i="39"/>
  <c r="BV29" i="39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 s="1"/>
  <c r="BS29" i="36"/>
  <c r="BT29" i="36" s="1"/>
  <c r="BU29" i="36"/>
  <c r="BV29" i="36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BV29" i="34" s="1"/>
  <c r="BW29" i="34"/>
  <c r="BX29" i="34" s="1"/>
  <c r="CA29" i="34"/>
  <c r="CB29" i="34"/>
  <c r="CC29" i="34"/>
  <c r="CD29" i="34"/>
  <c r="F7" i="38"/>
  <c r="A1" i="38"/>
  <c r="S34" i="41"/>
  <c r="U34" i="41"/>
  <c r="K1" i="41"/>
  <c r="A2" i="41"/>
  <c r="BF2" i="41"/>
  <c r="AZ3" i="41"/>
  <c r="BR10" i="41"/>
  <c r="E11" i="41"/>
  <c r="D11" i="41"/>
  <c r="E12" i="41"/>
  <c r="D12" i="41"/>
  <c r="E13" i="41"/>
  <c r="D13" i="41"/>
  <c r="E14" i="41"/>
  <c r="D14" i="41"/>
  <c r="E15" i="41"/>
  <c r="E16" i="41"/>
  <c r="D16" i="41"/>
  <c r="E17" i="41"/>
  <c r="E18" i="41"/>
  <c r="D18" i="41"/>
  <c r="E19" i="41"/>
  <c r="BR19" i="41"/>
  <c r="E20" i="41"/>
  <c r="BR20" i="41"/>
  <c r="E21" i="41"/>
  <c r="D21" i="41"/>
  <c r="BR21" i="41"/>
  <c r="E22" i="41"/>
  <c r="D22" i="41"/>
  <c r="BR22" i="41"/>
  <c r="E23" i="41"/>
  <c r="D23" i="41"/>
  <c r="BR23" i="41"/>
  <c r="E24" i="41"/>
  <c r="D24" i="41"/>
  <c r="BR24" i="41"/>
  <c r="E25" i="41"/>
  <c r="D25" i="41"/>
  <c r="E26" i="41"/>
  <c r="D26" i="41"/>
  <c r="BR26" i="41"/>
  <c r="E27" i="41"/>
  <c r="D27" i="41"/>
  <c r="BR27" i="41"/>
  <c r="E28" i="41"/>
  <c r="D28" i="41"/>
  <c r="E29" i="41"/>
  <c r="D29" i="41"/>
  <c r="E30" i="41"/>
  <c r="D30" i="41"/>
  <c r="G34" i="41"/>
  <c r="I34" i="41"/>
  <c r="K34" i="41"/>
  <c r="M34" i="41"/>
  <c r="O34" i="41"/>
  <c r="Q34" i="41"/>
  <c r="BG51" i="41"/>
  <c r="BG63" i="41"/>
  <c r="BG64" i="41"/>
  <c r="BG67" i="41"/>
  <c r="K1" i="40"/>
  <c r="A2" i="40"/>
  <c r="D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9" i="40"/>
  <c r="BR10" i="40"/>
  <c r="D11" i="40"/>
  <c r="W11" i="40"/>
  <c r="D12" i="40"/>
  <c r="W12" i="40"/>
  <c r="D13" i="40"/>
  <c r="W13" i="40"/>
  <c r="D14" i="40"/>
  <c r="W14" i="40"/>
  <c r="W15" i="40"/>
  <c r="D16" i="40"/>
  <c r="W16" i="40"/>
  <c r="D17" i="40"/>
  <c r="W17" i="40"/>
  <c r="W18" i="40"/>
  <c r="W19" i="40"/>
  <c r="BR19" i="40"/>
  <c r="W20" i="40"/>
  <c r="BR20" i="40"/>
  <c r="D21" i="40"/>
  <c r="W21" i="40"/>
  <c r="BR21" i="40"/>
  <c r="D22" i="40"/>
  <c r="W22" i="40"/>
  <c r="BR22" i="40"/>
  <c r="D23" i="40"/>
  <c r="W23" i="40"/>
  <c r="BR23" i="40"/>
  <c r="D24" i="40"/>
  <c r="W24" i="40"/>
  <c r="D25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G34" i="40"/>
  <c r="I34" i="40"/>
  <c r="K34" i="40"/>
  <c r="M34" i="40"/>
  <c r="O34" i="40"/>
  <c r="Q34" i="40"/>
  <c r="BG61" i="40"/>
  <c r="BG64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BF2" i="39"/>
  <c r="E24" i="39"/>
  <c r="E25" i="39"/>
  <c r="E26" i="39"/>
  <c r="E27" i="39"/>
  <c r="E28" i="39"/>
  <c r="E29" i="39"/>
  <c r="E30" i="39"/>
  <c r="AZ3" i="39"/>
  <c r="BR10" i="39"/>
  <c r="D11" i="39"/>
  <c r="U11" i="39"/>
  <c r="W11" i="39"/>
  <c r="D12" i="39"/>
  <c r="U12" i="39"/>
  <c r="W12" i="39"/>
  <c r="BR12" i="39"/>
  <c r="D13" i="39"/>
  <c r="U13" i="39"/>
  <c r="W13" i="39"/>
  <c r="D14" i="39"/>
  <c r="U14" i="39"/>
  <c r="W14" i="39"/>
  <c r="D15" i="39"/>
  <c r="U15" i="39"/>
  <c r="W15" i="39"/>
  <c r="BR15" i="39"/>
  <c r="U16" i="39"/>
  <c r="W16" i="39"/>
  <c r="U17" i="39"/>
  <c r="W17" i="39"/>
  <c r="BR17" i="39"/>
  <c r="D18" i="39"/>
  <c r="U18" i="39"/>
  <c r="W18" i="39"/>
  <c r="BR18" i="39"/>
  <c r="U19" i="39"/>
  <c r="W19" i="39"/>
  <c r="BR19" i="39"/>
  <c r="D20" i="39"/>
  <c r="U20" i="39"/>
  <c r="W20" i="39"/>
  <c r="BR20" i="39"/>
  <c r="D21" i="39"/>
  <c r="U21" i="39"/>
  <c r="W21" i="39"/>
  <c r="D22" i="39"/>
  <c r="U22" i="39"/>
  <c r="W22" i="39"/>
  <c r="BR22" i="39"/>
  <c r="D23" i="39"/>
  <c r="U23" i="39"/>
  <c r="W23" i="39"/>
  <c r="BR23" i="39"/>
  <c r="D24" i="39"/>
  <c r="U24" i="39"/>
  <c r="W24" i="39"/>
  <c r="D25" i="39"/>
  <c r="U25" i="39"/>
  <c r="W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G34" i="39"/>
  <c r="I34" i="39"/>
  <c r="K34" i="39"/>
  <c r="M34" i="39"/>
  <c r="O34" i="39"/>
  <c r="BG61" i="39"/>
  <c r="BG62" i="39"/>
  <c r="BG63" i="39"/>
  <c r="BG64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BR10" i="38"/>
  <c r="D11" i="38"/>
  <c r="S11" i="38"/>
  <c r="U11" i="38"/>
  <c r="W11" i="38"/>
  <c r="D12" i="38"/>
  <c r="S12" i="38"/>
  <c r="U12" i="38"/>
  <c r="W12" i="38"/>
  <c r="D13" i="38"/>
  <c r="S13" i="38"/>
  <c r="U13" i="38"/>
  <c r="W13" i="38"/>
  <c r="BR13" i="38"/>
  <c r="D14" i="38"/>
  <c r="S14" i="38"/>
  <c r="U14" i="38"/>
  <c r="W14" i="38"/>
  <c r="S15" i="38"/>
  <c r="U15" i="38"/>
  <c r="W15" i="38"/>
  <c r="S16" i="38"/>
  <c r="U16" i="38"/>
  <c r="W16" i="38"/>
  <c r="S17" i="38"/>
  <c r="U17" i="38"/>
  <c r="W17" i="38"/>
  <c r="S18" i="38"/>
  <c r="U18" i="38"/>
  <c r="W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BR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BR24" i="38"/>
  <c r="D25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G34" i="38"/>
  <c r="I34" i="38"/>
  <c r="K34" i="38"/>
  <c r="M34" i="38"/>
  <c r="BG63" i="38"/>
  <c r="BG64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8" i="37"/>
  <c r="BR10" i="37"/>
  <c r="D11" i="37"/>
  <c r="Q11" i="37"/>
  <c r="S11" i="37"/>
  <c r="U11" i="37"/>
  <c r="W11" i="37"/>
  <c r="Q12" i="37"/>
  <c r="S12" i="37"/>
  <c r="U12" i="37"/>
  <c r="W12" i="37"/>
  <c r="D13" i="37"/>
  <c r="Q13" i="37"/>
  <c r="S13" i="37"/>
  <c r="U13" i="37"/>
  <c r="W13" i="37"/>
  <c r="D14" i="37"/>
  <c r="Q14" i="37"/>
  <c r="S14" i="37"/>
  <c r="U14" i="37"/>
  <c r="W14" i="37"/>
  <c r="Q15" i="37"/>
  <c r="S15" i="37"/>
  <c r="U15" i="37"/>
  <c r="W15" i="37"/>
  <c r="Q16" i="37"/>
  <c r="S16" i="37"/>
  <c r="U16" i="37"/>
  <c r="W16" i="37"/>
  <c r="Q17" i="37"/>
  <c r="S17" i="37"/>
  <c r="U17" i="37"/>
  <c r="W17" i="37"/>
  <c r="Q18" i="37"/>
  <c r="S18" i="37"/>
  <c r="U18" i="37"/>
  <c r="W18" i="37"/>
  <c r="BR18" i="37"/>
  <c r="Q19" i="37"/>
  <c r="S19" i="37"/>
  <c r="U19" i="37"/>
  <c r="W19" i="37"/>
  <c r="BR19" i="37"/>
  <c r="Q20" i="37"/>
  <c r="S20" i="37"/>
  <c r="U20" i="37"/>
  <c r="W20" i="37"/>
  <c r="BR20" i="37"/>
  <c r="D21" i="37"/>
  <c r="Q21" i="37"/>
  <c r="S21" i="37"/>
  <c r="U21" i="37"/>
  <c r="W21" i="37"/>
  <c r="BR21" i="37"/>
  <c r="D22" i="37"/>
  <c r="Q22" i="37"/>
  <c r="S22" i="37"/>
  <c r="U22" i="37"/>
  <c r="W22" i="37"/>
  <c r="BR22" i="37"/>
  <c r="D23" i="37"/>
  <c r="Q23" i="37"/>
  <c r="S23" i="37"/>
  <c r="U23" i="37"/>
  <c r="W23" i="37"/>
  <c r="BR23" i="37"/>
  <c r="D24" i="37"/>
  <c r="Q24" i="37"/>
  <c r="S24" i="37"/>
  <c r="U24" i="37"/>
  <c r="W24" i="37"/>
  <c r="D25" i="37"/>
  <c r="Q25" i="37"/>
  <c r="S25" i="37"/>
  <c r="U25" i="37"/>
  <c r="W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G34" i="37"/>
  <c r="I34" i="37"/>
  <c r="K34" i="37"/>
  <c r="BG51" i="37"/>
  <c r="BG61" i="37"/>
  <c r="BG63" i="37"/>
  <c r="BG64" i="37"/>
  <c r="BG68" i="37"/>
  <c r="K34" i="36"/>
  <c r="I34" i="36"/>
  <c r="G34" i="36"/>
  <c r="G34" i="35"/>
  <c r="I34" i="35"/>
  <c r="G36" i="34"/>
  <c r="K1" i="36"/>
  <c r="A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AZ4" i="36"/>
  <c r="BR10" i="36"/>
  <c r="D11" i="36"/>
  <c r="O11" i="36"/>
  <c r="Q11" i="36"/>
  <c r="S11" i="36"/>
  <c r="U11" i="36"/>
  <c r="W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D14" i="36"/>
  <c r="O14" i="36"/>
  <c r="Q14" i="36"/>
  <c r="S14" i="36"/>
  <c r="U14" i="36"/>
  <c r="W14" i="36"/>
  <c r="O15" i="36"/>
  <c r="Q15" i="36"/>
  <c r="S15" i="36"/>
  <c r="U15" i="36"/>
  <c r="W15" i="36"/>
  <c r="D16" i="36"/>
  <c r="O16" i="36"/>
  <c r="Q16" i="36"/>
  <c r="S16" i="36"/>
  <c r="U16" i="36"/>
  <c r="W16" i="36"/>
  <c r="D17" i="36"/>
  <c r="O17" i="36"/>
  <c r="Q17" i="36"/>
  <c r="S17" i="36"/>
  <c r="U17" i="36"/>
  <c r="W17" i="36"/>
  <c r="O18" i="36"/>
  <c r="Q18" i="36"/>
  <c r="S18" i="36"/>
  <c r="U18" i="36"/>
  <c r="W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D21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BR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60" i="36"/>
  <c r="BG61" i="36"/>
  <c r="BG64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BR8" i="35"/>
  <c r="BR10" i="35"/>
  <c r="D11" i="35"/>
  <c r="M11" i="35"/>
  <c r="O11" i="35"/>
  <c r="Q11" i="35"/>
  <c r="S11" i="35"/>
  <c r="U11" i="35"/>
  <c r="W11" i="35"/>
  <c r="M12" i="35"/>
  <c r="O12" i="35"/>
  <c r="Q12" i="35"/>
  <c r="S12" i="35"/>
  <c r="U12" i="35"/>
  <c r="W12" i="35"/>
  <c r="D13" i="35"/>
  <c r="M13" i="35"/>
  <c r="O13" i="35"/>
  <c r="Q13" i="35"/>
  <c r="S13" i="35"/>
  <c r="U13" i="35"/>
  <c r="W13" i="35"/>
  <c r="D14" i="35"/>
  <c r="M14" i="35"/>
  <c r="O14" i="35"/>
  <c r="Q14" i="35"/>
  <c r="S14" i="35"/>
  <c r="U14" i="35"/>
  <c r="W14" i="35"/>
  <c r="D15" i="35"/>
  <c r="M15" i="35"/>
  <c r="O15" i="35"/>
  <c r="Q15" i="35"/>
  <c r="S15" i="35"/>
  <c r="U15" i="35"/>
  <c r="W15" i="35"/>
  <c r="M16" i="35"/>
  <c r="O16" i="35"/>
  <c r="Q16" i="35"/>
  <c r="S16" i="35"/>
  <c r="U16" i="35"/>
  <c r="W16" i="35"/>
  <c r="M17" i="35"/>
  <c r="O17" i="35"/>
  <c r="Q17" i="35"/>
  <c r="S17" i="35"/>
  <c r="U17" i="35"/>
  <c r="W17" i="35"/>
  <c r="D18" i="35"/>
  <c r="M18" i="35"/>
  <c r="O18" i="35"/>
  <c r="Q18" i="35"/>
  <c r="S18" i="35"/>
  <c r="U18" i="35"/>
  <c r="W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D21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D25" i="35"/>
  <c r="M25" i="35"/>
  <c r="O25" i="35"/>
  <c r="Q25" i="35"/>
  <c r="S25" i="35"/>
  <c r="U25" i="35"/>
  <c r="W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63" i="35"/>
  <c r="BG64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BR10" i="34"/>
  <c r="D11" i="34"/>
  <c r="K11" i="34"/>
  <c r="M11" i="34"/>
  <c r="O11" i="34"/>
  <c r="Q11" i="34"/>
  <c r="S11" i="34"/>
  <c r="U11" i="34"/>
  <c r="W11" i="34"/>
  <c r="K12" i="34"/>
  <c r="M12" i="34"/>
  <c r="O12" i="34"/>
  <c r="Q12" i="34"/>
  <c r="S12" i="34"/>
  <c r="U12" i="34"/>
  <c r="W12" i="34"/>
  <c r="D13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K16" i="34"/>
  <c r="M16" i="34"/>
  <c r="O16" i="34"/>
  <c r="Q16" i="34"/>
  <c r="S16" i="34"/>
  <c r="U16" i="34"/>
  <c r="W16" i="34"/>
  <c r="K17" i="34"/>
  <c r="M17" i="34"/>
  <c r="O17" i="34"/>
  <c r="Q17" i="34"/>
  <c r="S17" i="34"/>
  <c r="U17" i="34"/>
  <c r="W17" i="34"/>
  <c r="BR17" i="34"/>
  <c r="K18" i="34"/>
  <c r="M18" i="34"/>
  <c r="O18" i="34"/>
  <c r="Q18" i="34"/>
  <c r="S18" i="34"/>
  <c r="U18" i="34"/>
  <c r="W18" i="34"/>
  <c r="BR18" i="34"/>
  <c r="K19" i="34"/>
  <c r="M19" i="34"/>
  <c r="O19" i="34"/>
  <c r="Q19" i="34"/>
  <c r="S19" i="34"/>
  <c r="U19" i="34"/>
  <c r="W19" i="34"/>
  <c r="BR19" i="34"/>
  <c r="K20" i="34"/>
  <c r="M20" i="34"/>
  <c r="O20" i="34"/>
  <c r="Q20" i="34"/>
  <c r="S20" i="34"/>
  <c r="U20" i="34"/>
  <c r="W20" i="34"/>
  <c r="BR20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D25" i="34"/>
  <c r="K25" i="34"/>
  <c r="M25" i="34"/>
  <c r="O25" i="34"/>
  <c r="Q25" i="34"/>
  <c r="S25" i="34"/>
  <c r="U25" i="34"/>
  <c r="W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63" i="34"/>
  <c r="BG64" i="34"/>
  <c r="BG67" i="34"/>
  <c r="BG68" i="34"/>
  <c r="BF29" i="24"/>
  <c r="BG63" i="24"/>
  <c r="BG64" i="24"/>
  <c r="BG67" i="24"/>
  <c r="BG68" i="24"/>
  <c r="D21" i="24"/>
  <c r="D22" i="24"/>
  <c r="D23" i="24"/>
  <c r="D24" i="24"/>
  <c r="D25" i="24"/>
  <c r="D26" i="24"/>
  <c r="D27" i="24"/>
  <c r="D28" i="24"/>
  <c r="D29" i="24"/>
  <c r="D30" i="24"/>
  <c r="AC28" i="24"/>
  <c r="AC30" i="24"/>
  <c r="AC31" i="24"/>
  <c r="AC32" i="24"/>
  <c r="AC33" i="24"/>
  <c r="BR19" i="24"/>
  <c r="BR20" i="24"/>
  <c r="BR21" i="24"/>
  <c r="BR22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4" i="24"/>
  <c r="D13" i="24"/>
  <c r="D11" i="24"/>
  <c r="A2" i="24"/>
  <c r="K1" i="24"/>
  <c r="A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J60" i="24"/>
  <c r="AQ43" i="24"/>
  <c r="BR12" i="24"/>
  <c r="BR16" i="24"/>
  <c r="AZ3" i="24"/>
  <c r="AZ2" i="24"/>
  <c r="AN39" i="24"/>
  <c r="AM39" i="24"/>
  <c r="AL39" i="24"/>
  <c r="AL40" i="24"/>
  <c r="AO39" i="24"/>
  <c r="AP39" i="24"/>
  <c r="AQ39" i="2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BT29" i="45"/>
  <c r="CE8" i="44"/>
  <c r="CE17" i="43"/>
  <c r="CE24" i="24"/>
  <c r="BG67" i="48"/>
  <c r="BG51" i="49"/>
  <c r="CE18" i="41"/>
  <c r="CF13" i="50"/>
  <c r="CE11" i="40"/>
  <c r="CE9" i="46"/>
  <c r="AL42" i="35"/>
  <c r="AL43" i="35" s="1"/>
  <c r="AM41" i="35"/>
  <c r="CE27" i="39"/>
  <c r="BI64" i="43"/>
  <c r="CE26" i="44"/>
  <c r="CE22" i="44"/>
  <c r="BG68" i="45"/>
  <c r="BG63" i="47"/>
  <c r="CE27" i="48"/>
  <c r="CE21" i="48"/>
  <c r="BI63" i="49"/>
  <c r="BG63" i="49"/>
  <c r="CF27" i="50"/>
  <c r="CF28" i="50"/>
  <c r="BJ69" i="50" s="1"/>
  <c r="CE8" i="40"/>
  <c r="CE14" i="40"/>
  <c r="V24" i="41"/>
  <c r="V24" i="43" s="1"/>
  <c r="CE16" i="49"/>
  <c r="CE16" i="48"/>
  <c r="R69" i="48"/>
  <c r="CE11" i="46"/>
  <c r="CE19" i="46"/>
  <c r="CE11" i="45"/>
  <c r="CE28" i="43"/>
  <c r="BJ69" i="43"/>
  <c r="CE23" i="45"/>
  <c r="CE27" i="49"/>
  <c r="CE19" i="37"/>
  <c r="CE12" i="49"/>
  <c r="CE8" i="48"/>
  <c r="P72" i="47"/>
  <c r="P72" i="49" s="1"/>
  <c r="BJ20" i="47"/>
  <c r="J75" i="44"/>
  <c r="BJ23" i="44"/>
  <c r="CE13" i="43"/>
  <c r="CE18" i="24"/>
  <c r="CE27" i="45"/>
  <c r="BW31" i="49"/>
  <c r="CE28" i="39"/>
  <c r="BJ69" i="39"/>
  <c r="CE20" i="39"/>
  <c r="CE18" i="39"/>
  <c r="CE8" i="41"/>
  <c r="BJ19" i="41"/>
  <c r="V25" i="41"/>
  <c r="V25" i="49" s="1"/>
  <c r="CE14" i="44"/>
  <c r="AL41" i="41"/>
  <c r="BG63" i="40"/>
  <c r="CE6" i="39"/>
  <c r="E60" i="52" s="1"/>
  <c r="E63" i="52" s="1"/>
  <c r="BT29" i="43"/>
  <c r="BW31" i="43" s="1"/>
  <c r="BI68" i="43"/>
  <c r="BI64" i="44"/>
  <c r="CE24" i="44"/>
  <c r="CE23" i="44"/>
  <c r="CE21" i="44"/>
  <c r="BG68" i="48"/>
  <c r="CF6" i="50"/>
  <c r="BU29" i="50"/>
  <c r="BX31" i="50" s="1"/>
  <c r="BI68" i="50"/>
  <c r="CE14" i="39"/>
  <c r="CE12" i="39"/>
  <c r="CF14" i="50"/>
  <c r="CE10" i="40"/>
  <c r="CE17" i="49"/>
  <c r="CE9" i="49"/>
  <c r="CE13" i="47"/>
  <c r="CE13" i="46"/>
  <c r="CE15" i="45"/>
  <c r="CE10" i="44"/>
  <c r="CE20" i="44"/>
  <c r="CE17" i="34"/>
  <c r="CE28" i="40"/>
  <c r="BJ69" i="40"/>
  <c r="CE10" i="48"/>
  <c r="CE18" i="48"/>
  <c r="CE12" i="47"/>
  <c r="CE28" i="47"/>
  <c r="BJ69" i="47" s="1"/>
  <c r="CE9" i="44"/>
  <c r="CE11" i="44"/>
  <c r="CE15" i="44"/>
  <c r="CE17" i="44"/>
  <c r="CE14" i="43"/>
  <c r="CE18" i="43"/>
  <c r="H71" i="43"/>
  <c r="H71" i="44" s="1"/>
  <c r="BJ19" i="43"/>
  <c r="BJ23" i="43"/>
  <c r="CE17" i="24"/>
  <c r="CE11" i="24"/>
  <c r="AE32" i="37"/>
  <c r="AF32" i="37" s="1"/>
  <c r="AG32" i="37" s="1"/>
  <c r="AJ66" i="37"/>
  <c r="CF20" i="50"/>
  <c r="W32" i="51"/>
  <c r="CE12" i="48"/>
  <c r="CE20" i="48"/>
  <c r="P76" i="47"/>
  <c r="P76" i="49" s="1"/>
  <c r="BJ24" i="47"/>
  <c r="J71" i="44"/>
  <c r="BJ19" i="44"/>
  <c r="BJ69" i="44"/>
  <c r="CE18" i="34"/>
  <c r="CE15" i="24"/>
  <c r="AL42" i="36"/>
  <c r="AL43" i="36" s="1"/>
  <c r="AN40" i="38"/>
  <c r="AJ48" i="39"/>
  <c r="CE16" i="45"/>
  <c r="CE19" i="24"/>
  <c r="CE16" i="24"/>
  <c r="AL41" i="36"/>
  <c r="AE28" i="37"/>
  <c r="AF28" i="37" s="1"/>
  <c r="AG28" i="37" s="1"/>
  <c r="AJ62" i="37"/>
  <c r="B114" i="52"/>
  <c r="B115" i="52"/>
  <c r="B117" i="52"/>
  <c r="B116" i="52"/>
  <c r="B118" i="52"/>
  <c r="B113" i="52"/>
  <c r="T53" i="50"/>
  <c r="CE8" i="46"/>
  <c r="CE10" i="46"/>
  <c r="CE12" i="46"/>
  <c r="CE14" i="46"/>
  <c r="CE16" i="46"/>
  <c r="CE18" i="46"/>
  <c r="CE20" i="46"/>
  <c r="CE17" i="45"/>
  <c r="CE12" i="24"/>
  <c r="CE10" i="24"/>
  <c r="AM41" i="45"/>
  <c r="AN40" i="35"/>
  <c r="CE14" i="24"/>
  <c r="AL41" i="38"/>
  <c r="AM41" i="38"/>
  <c r="AM40" i="38"/>
  <c r="AT88" i="40"/>
  <c r="AE28" i="46"/>
  <c r="AF28" i="46" s="1"/>
  <c r="AG28" i="46" s="1"/>
  <c r="AJ62" i="46"/>
  <c r="CE9" i="24"/>
  <c r="AM40" i="37"/>
  <c r="AL42" i="40"/>
  <c r="AL43" i="40" s="1"/>
  <c r="AL41" i="44"/>
  <c r="AM40" i="44"/>
  <c r="AN40" i="40"/>
  <c r="AE28" i="47"/>
  <c r="AF28" i="47" s="1"/>
  <c r="AG28" i="47" s="1"/>
  <c r="AJ62" i="47"/>
  <c r="AM40" i="41"/>
  <c r="AM41" i="41"/>
  <c r="AM40" i="45"/>
  <c r="AN40" i="45" s="1"/>
  <c r="AL41" i="46"/>
  <c r="AM40" i="46"/>
  <c r="AM41" i="46"/>
  <c r="AE32" i="46"/>
  <c r="AF32" i="46" s="1"/>
  <c r="AG32" i="46" s="1"/>
  <c r="AJ66" i="46"/>
  <c r="AL41" i="43"/>
  <c r="AE26" i="46"/>
  <c r="AF26" i="46" s="1"/>
  <c r="AG26" i="46" s="1"/>
  <c r="AJ60" i="46"/>
  <c r="AE32" i="47"/>
  <c r="AF32" i="47" s="1"/>
  <c r="AG32" i="47" s="1"/>
  <c r="AJ66" i="47"/>
  <c r="AJ62" i="41"/>
  <c r="AJ66" i="41"/>
  <c r="AT88" i="44"/>
  <c r="AL41" i="49"/>
  <c r="AM40" i="49"/>
  <c r="AN40" i="49"/>
  <c r="AM42" i="49" s="1"/>
  <c r="AM43" i="49" s="1"/>
  <c r="AM40" i="48"/>
  <c r="BC18" i="35"/>
  <c r="BC19" i="35"/>
  <c r="BF27" i="35"/>
  <c r="BF30" i="35" s="1"/>
  <c r="AM40" i="50"/>
  <c r="AM41" i="50"/>
  <c r="BY1" i="49"/>
  <c r="BE1" i="49"/>
  <c r="BF30" i="50"/>
  <c r="E73" i="52"/>
  <c r="E115" i="52"/>
  <c r="E116" i="52" s="1"/>
  <c r="P7" i="38"/>
  <c r="BY1" i="38"/>
  <c r="BE1" i="38"/>
  <c r="BT29" i="37"/>
  <c r="BF30" i="38"/>
  <c r="BF30" i="44"/>
  <c r="C11" i="34"/>
  <c r="Z14" i="34"/>
  <c r="AJ48" i="34" s="1"/>
  <c r="C11" i="24"/>
  <c r="BJ5" i="24" s="1"/>
  <c r="BE5" i="34"/>
  <c r="BG49" i="34" s="1"/>
  <c r="BE6" i="34"/>
  <c r="BG50" i="34" s="1"/>
  <c r="Z33" i="24"/>
  <c r="Z33" i="34"/>
  <c r="AE33" i="34" s="1"/>
  <c r="AF33" i="34" s="1"/>
  <c r="AG33" i="34" s="1"/>
  <c r="Z29" i="24"/>
  <c r="AE29" i="24" s="1"/>
  <c r="AF29" i="24" s="1"/>
  <c r="AG29" i="24" s="1"/>
  <c r="Z29" i="34"/>
  <c r="AJ63" i="34" s="1"/>
  <c r="Z25" i="24"/>
  <c r="AJ59" i="24" s="1"/>
  <c r="Z25" i="34"/>
  <c r="Z32" i="24"/>
  <c r="Z32" i="34"/>
  <c r="Z28" i="24"/>
  <c r="Z28" i="34"/>
  <c r="AE28" i="34" s="1"/>
  <c r="AF28" i="34" s="1"/>
  <c r="AG28" i="34" s="1"/>
  <c r="Z24" i="24"/>
  <c r="AJ58" i="24" s="1"/>
  <c r="AO40" i="49"/>
  <c r="AN42" i="49" s="1"/>
  <c r="AN43" i="49" s="1"/>
  <c r="AE33" i="24"/>
  <c r="AF33" i="24" s="1"/>
  <c r="AG33" i="24" s="1"/>
  <c r="AJ67" i="24"/>
  <c r="AN41" i="45"/>
  <c r="AL42" i="45"/>
  <c r="AL43" i="45" s="1"/>
  <c r="AJ62" i="34"/>
  <c r="AJ63" i="24"/>
  <c r="AL42" i="48"/>
  <c r="AL43" i="48" s="1"/>
  <c r="AL42" i="38"/>
  <c r="AL43" i="38" s="1"/>
  <c r="AL42" i="49"/>
  <c r="AL43" i="49" s="1"/>
  <c r="AN41" i="49"/>
  <c r="B54" i="52"/>
  <c r="B57" i="52"/>
  <c r="B55" i="52"/>
  <c r="B53" i="52"/>
  <c r="B56" i="52"/>
  <c r="B58" i="52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 i="50"/>
  <c r="AL43" i="50"/>
  <c r="AL42" i="46"/>
  <c r="AL43" i="46" s="1"/>
  <c r="AN40" i="46"/>
  <c r="AE28" i="24"/>
  <c r="AF28" i="24" s="1"/>
  <c r="AG28" i="24" s="1"/>
  <c r="AJ62" i="24"/>
  <c r="AJ67" i="34"/>
  <c r="AM41" i="49"/>
  <c r="AN40" i="41"/>
  <c r="AN41" i="41"/>
  <c r="AL42" i="41"/>
  <c r="AL43" i="41" s="1"/>
  <c r="AN40" i="24"/>
  <c r="AL42" i="24"/>
  <c r="AL43" i="24" s="1"/>
  <c r="AM42" i="46"/>
  <c r="AM43" i="46" s="1"/>
  <c r="AO40" i="46"/>
  <c r="AN42" i="46" s="1"/>
  <c r="AN43" i="46" s="1"/>
  <c r="AN41" i="46"/>
  <c r="AM42" i="50"/>
  <c r="AM43" i="50"/>
  <c r="AO40" i="50"/>
  <c r="AP40" i="49"/>
  <c r="AM42" i="41"/>
  <c r="AM43" i="41"/>
  <c r="AO40" i="41"/>
  <c r="AN41" i="50"/>
  <c r="AO40" i="45"/>
  <c r="AQ40" i="49"/>
  <c r="AP42" i="49" s="1"/>
  <c r="AP43" i="49" s="1"/>
  <c r="AN42" i="41"/>
  <c r="AN43" i="41" s="1"/>
  <c r="H53" i="43" l="1"/>
  <c r="E80" i="52"/>
  <c r="CE9" i="41"/>
  <c r="CE22" i="41"/>
  <c r="CE13" i="41"/>
  <c r="CE12" i="41"/>
  <c r="CE28" i="41"/>
  <c r="BJ69" i="41" s="1"/>
  <c r="CE14" i="41"/>
  <c r="CE6" i="41"/>
  <c r="E72" i="52" s="1"/>
  <c r="E75" i="52" s="1"/>
  <c r="E76" i="52" s="1"/>
  <c r="BT29" i="41"/>
  <c r="BF30" i="40"/>
  <c r="BC31" i="40"/>
  <c r="E70" i="52"/>
  <c r="BF30" i="39"/>
  <c r="BE1" i="39"/>
  <c r="CE20" i="36"/>
  <c r="CE25" i="36"/>
  <c r="E37" i="52"/>
  <c r="CE28" i="34"/>
  <c r="BJ69" i="34" s="1"/>
  <c r="E31" i="52"/>
  <c r="CE20" i="34"/>
  <c r="CE13" i="34"/>
  <c r="CE19" i="34"/>
  <c r="CE25" i="34"/>
  <c r="BW31" i="34"/>
  <c r="CE21" i="34"/>
  <c r="CE26" i="34"/>
  <c r="CE22" i="34"/>
  <c r="CE11" i="34"/>
  <c r="CE6" i="34"/>
  <c r="E30" i="52" s="1"/>
  <c r="E33" i="52" s="1"/>
  <c r="CE9" i="34"/>
  <c r="BF27" i="24"/>
  <c r="F7" i="49"/>
  <c r="BE1" i="24"/>
  <c r="BJ7" i="24"/>
  <c r="E34" i="35"/>
  <c r="E34" i="38"/>
  <c r="E34" i="39"/>
  <c r="E34" i="50"/>
  <c r="E36" i="34"/>
  <c r="E34" i="37"/>
  <c r="E34" i="41"/>
  <c r="E34" i="44"/>
  <c r="E34" i="45"/>
  <c r="E34" i="36"/>
  <c r="E34" i="40"/>
  <c r="E34" i="43"/>
  <c r="E34" i="46"/>
  <c r="E7" i="3"/>
  <c r="E11" i="52"/>
  <c r="E15" i="52" s="1"/>
  <c r="E16" i="52" s="1"/>
  <c r="A1" i="40"/>
  <c r="AZ2" i="46"/>
  <c r="D49" i="50"/>
  <c r="D3" i="39"/>
  <c r="G3" i="24"/>
  <c r="G3" i="39"/>
  <c r="G3" i="44"/>
  <c r="G49" i="48"/>
  <c r="G3" i="48"/>
  <c r="D21" i="34"/>
  <c r="D67" i="43"/>
  <c r="D21" i="48"/>
  <c r="D21" i="50"/>
  <c r="D65" i="43"/>
  <c r="D19" i="40"/>
  <c r="D18" i="24"/>
  <c r="D18" i="36"/>
  <c r="D18" i="37"/>
  <c r="D18" i="38"/>
  <c r="D18" i="43"/>
  <c r="D64" i="49"/>
  <c r="D18" i="34"/>
  <c r="D18" i="40"/>
  <c r="D64" i="43"/>
  <c r="D64" i="45"/>
  <c r="D64" i="46"/>
  <c r="D18" i="47"/>
  <c r="D18" i="49"/>
  <c r="D64" i="50"/>
  <c r="D18" i="50"/>
  <c r="D17" i="41"/>
  <c r="D17" i="34"/>
  <c r="D17" i="35"/>
  <c r="D17" i="39"/>
  <c r="D63" i="46"/>
  <c r="D17" i="46"/>
  <c r="D63" i="50"/>
  <c r="D17" i="24"/>
  <c r="D17" i="37"/>
  <c r="D17" i="38"/>
  <c r="D17" i="45"/>
  <c r="D16" i="39"/>
  <c r="D62" i="43"/>
  <c r="D62" i="45"/>
  <c r="D16" i="47"/>
  <c r="D16" i="24"/>
  <c r="D16" i="34"/>
  <c r="D16" i="35"/>
  <c r="D16" i="37"/>
  <c r="D16" i="38"/>
  <c r="D62" i="47"/>
  <c r="D62" i="49"/>
  <c r="D62" i="50"/>
  <c r="D12" i="24"/>
  <c r="D12" i="34"/>
  <c r="D12" i="35"/>
  <c r="D12" i="37"/>
  <c r="D12" i="43"/>
  <c r="D12" i="44"/>
  <c r="D58" i="46"/>
  <c r="D58" i="47"/>
  <c r="D12" i="47"/>
  <c r="BR18" i="24"/>
  <c r="BG59" i="39"/>
  <c r="C21" i="44"/>
  <c r="BR18" i="46"/>
  <c r="BR18" i="47"/>
  <c r="BR18" i="48"/>
  <c r="C21" i="49"/>
  <c r="BE15" i="41"/>
  <c r="BG59" i="41" s="1"/>
  <c r="BE15" i="36"/>
  <c r="BG59" i="36" s="1"/>
  <c r="BE15" i="35"/>
  <c r="C21" i="40"/>
  <c r="C21" i="51"/>
  <c r="BE15" i="48"/>
  <c r="BG59" i="48" s="1"/>
  <c r="Z24" i="37"/>
  <c r="AJ58" i="37" s="1"/>
  <c r="Z24" i="38"/>
  <c r="AJ58" i="38" s="1"/>
  <c r="Z24" i="48"/>
  <c r="C21" i="34"/>
  <c r="BR18" i="38"/>
  <c r="BR18" i="43"/>
  <c r="C21" i="45"/>
  <c r="BE15" i="37"/>
  <c r="BG59" i="37" s="1"/>
  <c r="BS18" i="50"/>
  <c r="BE15" i="50"/>
  <c r="BG59" i="50" s="1"/>
  <c r="C67" i="50"/>
  <c r="C21" i="41"/>
  <c r="C21" i="38"/>
  <c r="C67" i="49"/>
  <c r="BE15" i="47"/>
  <c r="BG59" i="47" s="1"/>
  <c r="C67" i="46"/>
  <c r="BE15" i="45"/>
  <c r="BG59" i="45" s="1"/>
  <c r="C67" i="44"/>
  <c r="C67" i="43"/>
  <c r="BE15" i="34"/>
  <c r="BG59" i="34" s="1"/>
  <c r="Z24" i="40"/>
  <c r="C21" i="24"/>
  <c r="BJ15" i="24" s="1"/>
  <c r="Z24" i="34"/>
  <c r="AJ58" i="34" s="1"/>
  <c r="BR18" i="35"/>
  <c r="BR18" i="36"/>
  <c r="BR18" i="40"/>
  <c r="BR18" i="41"/>
  <c r="C21" i="46"/>
  <c r="C21" i="47"/>
  <c r="C21" i="48"/>
  <c r="BR18" i="49"/>
  <c r="BE15" i="38"/>
  <c r="BG59" i="38" s="1"/>
  <c r="C67" i="48"/>
  <c r="BE15" i="24"/>
  <c r="BG59" i="24" s="1"/>
  <c r="BR17" i="47"/>
  <c r="BR17" i="35"/>
  <c r="BR17" i="41"/>
  <c r="C20" i="48"/>
  <c r="BR16" i="36"/>
  <c r="BR16" i="38"/>
  <c r="BR16" i="47"/>
  <c r="C19" i="49"/>
  <c r="BE13" i="50"/>
  <c r="BG57" i="50" s="1"/>
  <c r="BE13" i="49"/>
  <c r="BG57" i="49" s="1"/>
  <c r="BE13" i="48"/>
  <c r="Z22" i="47"/>
  <c r="AJ56" i="47" s="1"/>
  <c r="BR16" i="35"/>
  <c r="BE13" i="36"/>
  <c r="BG57" i="36" s="1"/>
  <c r="BR16" i="39"/>
  <c r="BR16" i="44"/>
  <c r="BR16" i="45"/>
  <c r="C19" i="38"/>
  <c r="C65" i="49"/>
  <c r="C65" i="48"/>
  <c r="Z22" i="37"/>
  <c r="AJ56" i="37" s="1"/>
  <c r="C18" i="45"/>
  <c r="BR15" i="49"/>
  <c r="C18" i="38"/>
  <c r="Z21" i="35"/>
  <c r="AJ55" i="35" s="1"/>
  <c r="Z21" i="34"/>
  <c r="BR15" i="37"/>
  <c r="BE12" i="41"/>
  <c r="BG56" i="41" s="1"/>
  <c r="BE12" i="43"/>
  <c r="BE12" i="24"/>
  <c r="BG56" i="24" s="1"/>
  <c r="BR15" i="35"/>
  <c r="C18" i="43"/>
  <c r="BE12" i="39"/>
  <c r="BR15" i="24"/>
  <c r="BR15" i="40"/>
  <c r="BR14" i="35"/>
  <c r="BR14" i="37"/>
  <c r="BR14" i="38"/>
  <c r="BR14" i="39"/>
  <c r="BR14" i="41"/>
  <c r="C17" i="45"/>
  <c r="C17" i="46"/>
  <c r="BR14" i="36"/>
  <c r="BE11" i="39"/>
  <c r="C63" i="50"/>
  <c r="C17" i="51"/>
  <c r="BA8" i="34"/>
  <c r="BI50" i="34" s="1"/>
  <c r="C17" i="43"/>
  <c r="C17" i="44"/>
  <c r="BR14" i="49"/>
  <c r="BE11" i="40"/>
  <c r="BA8" i="37"/>
  <c r="BI49" i="37" s="1"/>
  <c r="BA8" i="36"/>
  <c r="BI52" i="36" s="1"/>
  <c r="BR13" i="35"/>
  <c r="Z19" i="24"/>
  <c r="AJ53" i="24" s="1"/>
  <c r="BR13" i="39"/>
  <c r="BR12" i="35"/>
  <c r="BR12" i="41"/>
  <c r="BR12" i="43"/>
  <c r="BR11" i="37"/>
  <c r="BR11" i="43"/>
  <c r="BG51" i="39"/>
  <c r="BI50" i="46"/>
  <c r="BI51" i="46"/>
  <c r="BG51" i="40"/>
  <c r="BR10" i="44"/>
  <c r="BR10" i="45"/>
  <c r="BE7" i="38"/>
  <c r="BG51" i="38" s="1"/>
  <c r="C59" i="50"/>
  <c r="BE6" i="24"/>
  <c r="BG50" i="24" s="1"/>
  <c r="BR9" i="34"/>
  <c r="BR9" i="35"/>
  <c r="C12" i="34"/>
  <c r="BR9" i="37"/>
  <c r="C12" i="45"/>
  <c r="BR9" i="45"/>
  <c r="BG50" i="46"/>
  <c r="BR9" i="47"/>
  <c r="BE6" i="38"/>
  <c r="BG50" i="38" s="1"/>
  <c r="C12" i="50"/>
  <c r="BE6" i="40"/>
  <c r="C58" i="49"/>
  <c r="BE6" i="47"/>
  <c r="Z15" i="38"/>
  <c r="AJ49" i="38" s="1"/>
  <c r="Z15" i="50"/>
  <c r="AJ49" i="50" s="1"/>
  <c r="C12" i="24"/>
  <c r="Z15" i="24"/>
  <c r="AJ49" i="24" s="1"/>
  <c r="BR9" i="39"/>
  <c r="BR9" i="41"/>
  <c r="BR9" i="43"/>
  <c r="C12" i="48"/>
  <c r="C12" i="49"/>
  <c r="BE6" i="41"/>
  <c r="BG50" i="41" s="1"/>
  <c r="BE6" i="39"/>
  <c r="C12" i="41"/>
  <c r="C12" i="40"/>
  <c r="C12" i="39"/>
  <c r="C12" i="51"/>
  <c r="C58" i="48"/>
  <c r="C58" i="46"/>
  <c r="BE6" i="44"/>
  <c r="BG50" i="44" s="1"/>
  <c r="BE6" i="43"/>
  <c r="Z15" i="34"/>
  <c r="AJ49" i="34" s="1"/>
  <c r="BR9" i="24"/>
  <c r="BR9" i="36"/>
  <c r="C12" i="44"/>
  <c r="BR9" i="44"/>
  <c r="BR9" i="48"/>
  <c r="BR9" i="49"/>
  <c r="BS9" i="50"/>
  <c r="C58" i="50"/>
  <c r="C12" i="37"/>
  <c r="C58" i="47"/>
  <c r="Z14" i="24"/>
  <c r="AJ48" i="24" s="1"/>
  <c r="BR8" i="34"/>
  <c r="BR8" i="36"/>
  <c r="BR8" i="39"/>
  <c r="BR8" i="40"/>
  <c r="BR8" i="41"/>
  <c r="C11" i="44"/>
  <c r="C11" i="45"/>
  <c r="C11" i="46"/>
  <c r="BG49" i="47"/>
  <c r="BR8" i="48"/>
  <c r="BE5" i="40"/>
  <c r="C11" i="39"/>
  <c r="BE5" i="48"/>
  <c r="BA8" i="45"/>
  <c r="BI52" i="45" s="1"/>
  <c r="Z14" i="35"/>
  <c r="AJ48" i="35" s="1"/>
  <c r="AZ4" i="34"/>
  <c r="D2" i="35"/>
  <c r="AZ4" i="39"/>
  <c r="D2" i="39"/>
  <c r="D2" i="41"/>
  <c r="D48" i="43"/>
  <c r="D48" i="45"/>
  <c r="AZ4" i="45"/>
  <c r="D48" i="50"/>
  <c r="D2" i="45"/>
  <c r="AZ4" i="49"/>
  <c r="AZ4" i="35"/>
  <c r="D2" i="36"/>
  <c r="AO41" i="50"/>
  <c r="AN42" i="50"/>
  <c r="AN43" i="50" s="1"/>
  <c r="BI66" i="38"/>
  <c r="BG66" i="38"/>
  <c r="AJ62" i="35"/>
  <c r="AE28" i="35"/>
  <c r="AF28" i="35" s="1"/>
  <c r="AG28" i="35" s="1"/>
  <c r="BI67" i="38"/>
  <c r="BG67" i="38"/>
  <c r="CE26" i="24"/>
  <c r="CE24" i="46"/>
  <c r="BI63" i="36"/>
  <c r="BG63" i="36"/>
  <c r="P69" i="47"/>
  <c r="P69" i="48" s="1"/>
  <c r="BJ17" i="47"/>
  <c r="N73" i="46"/>
  <c r="N73" i="50" s="1"/>
  <c r="BJ21" i="46"/>
  <c r="AP40" i="50"/>
  <c r="AP40" i="45"/>
  <c r="AN42" i="45"/>
  <c r="AN43" i="45" s="1"/>
  <c r="AP41" i="45"/>
  <c r="AM42" i="24"/>
  <c r="AM43" i="24" s="1"/>
  <c r="AO40" i="24"/>
  <c r="AN41" i="37"/>
  <c r="AL42" i="37"/>
  <c r="AL43" i="37" s="1"/>
  <c r="AN40" i="37"/>
  <c r="CE29" i="44"/>
  <c r="CE14" i="34"/>
  <c r="CE12" i="34"/>
  <c r="CE10" i="34"/>
  <c r="AM41" i="36"/>
  <c r="AN40" i="36"/>
  <c r="AN41" i="36"/>
  <c r="AP41" i="46"/>
  <c r="AO41" i="46"/>
  <c r="BW31" i="39"/>
  <c r="BW31" i="41"/>
  <c r="BI68" i="39"/>
  <c r="BG68" i="39"/>
  <c r="BI68" i="35"/>
  <c r="BG68" i="35"/>
  <c r="BT29" i="24"/>
  <c r="BW31" i="24" s="1"/>
  <c r="CE6" i="24"/>
  <c r="E24" i="52" s="1"/>
  <c r="E26" i="52" s="1"/>
  <c r="AO42" i="49"/>
  <c r="AO43" i="49" s="1"/>
  <c r="AK43" i="49" s="1"/>
  <c r="AQ41" i="49"/>
  <c r="AE32" i="34"/>
  <c r="AF32" i="34" s="1"/>
  <c r="AG32" i="34" s="1"/>
  <c r="AJ66" i="34"/>
  <c r="AM42" i="38"/>
  <c r="AM43" i="38" s="1"/>
  <c r="AO40" i="38"/>
  <c r="AO41" i="38" s="1"/>
  <c r="BG59" i="40"/>
  <c r="BJ24" i="50"/>
  <c r="V76" i="50"/>
  <c r="AP40" i="46"/>
  <c r="AP41" i="50"/>
  <c r="AP41" i="41"/>
  <c r="AO41" i="41"/>
  <c r="AP40" i="41"/>
  <c r="AE29" i="34"/>
  <c r="AF29" i="34" s="1"/>
  <c r="AG29" i="34" s="1"/>
  <c r="AE32" i="24"/>
  <c r="AF32" i="24" s="1"/>
  <c r="AG32" i="24" s="1"/>
  <c r="AJ66" i="24"/>
  <c r="AM42" i="40"/>
  <c r="AM43" i="40" s="1"/>
  <c r="AN41" i="40"/>
  <c r="AO40" i="40"/>
  <c r="AO41" i="40" s="1"/>
  <c r="CE27" i="43"/>
  <c r="AN40" i="44"/>
  <c r="AN41" i="44"/>
  <c r="AL42" i="44"/>
  <c r="AL43" i="44" s="1"/>
  <c r="AN41" i="38"/>
  <c r="AO40" i="35"/>
  <c r="AO41" i="35"/>
  <c r="AN41" i="35"/>
  <c r="CE6" i="45"/>
  <c r="E90" i="52" s="1"/>
  <c r="E93" i="52" s="1"/>
  <c r="E94" i="52" s="1"/>
  <c r="CE27" i="40"/>
  <c r="BI68" i="38"/>
  <c r="BG68" i="38"/>
  <c r="BI67" i="37"/>
  <c r="BG67" i="37"/>
  <c r="BI66" i="37"/>
  <c r="BG66" i="37"/>
  <c r="CE25" i="24"/>
  <c r="CE24" i="40"/>
  <c r="CE24" i="38"/>
  <c r="BG65" i="45"/>
  <c r="BI65" i="45"/>
  <c r="CE22" i="45"/>
  <c r="BV29" i="47"/>
  <c r="BW31" i="47" s="1"/>
  <c r="CE6" i="47"/>
  <c r="E102" i="52" s="1"/>
  <c r="E105" i="52" s="1"/>
  <c r="BG65" i="47"/>
  <c r="BI65" i="47"/>
  <c r="BT29" i="48"/>
  <c r="BW31" i="48" s="1"/>
  <c r="CE6" i="48"/>
  <c r="E108" i="52" s="1"/>
  <c r="E111" i="52" s="1"/>
  <c r="CE23" i="49"/>
  <c r="CE15" i="41"/>
  <c r="CE11" i="41"/>
  <c r="CE16" i="40"/>
  <c r="CE13" i="40"/>
  <c r="V74" i="50"/>
  <c r="BJ22" i="50"/>
  <c r="N76" i="46"/>
  <c r="N76" i="50" s="1"/>
  <c r="BJ24" i="46"/>
  <c r="CE10" i="45"/>
  <c r="CE29" i="45" s="1"/>
  <c r="CE14" i="45"/>
  <c r="CE18" i="45"/>
  <c r="CE20" i="45"/>
  <c r="BK69" i="44"/>
  <c r="J77" i="44" s="1"/>
  <c r="J77" i="49" s="1"/>
  <c r="CE8" i="43"/>
  <c r="BG50" i="43"/>
  <c r="CE10" i="43"/>
  <c r="CE15" i="43"/>
  <c r="Z31" i="35"/>
  <c r="Z31" i="36"/>
  <c r="C28" i="36"/>
  <c r="Z31" i="45"/>
  <c r="Z31" i="43"/>
  <c r="Z31" i="34"/>
  <c r="C28" i="34"/>
  <c r="Z31" i="44"/>
  <c r="Z31" i="40"/>
  <c r="Z31" i="38"/>
  <c r="C74" i="44"/>
  <c r="C74" i="45"/>
  <c r="C74" i="47"/>
  <c r="C28" i="37"/>
  <c r="Z31" i="24"/>
  <c r="Z31" i="39"/>
  <c r="Z31" i="37"/>
  <c r="C74" i="48"/>
  <c r="C74" i="49"/>
  <c r="C28" i="40"/>
  <c r="BR25" i="49"/>
  <c r="C28" i="24"/>
  <c r="Z31" i="50"/>
  <c r="Z31" i="41"/>
  <c r="Z31" i="48"/>
  <c r="Z31" i="47"/>
  <c r="C28" i="38"/>
  <c r="C28" i="41"/>
  <c r="BE22" i="48"/>
  <c r="C28" i="48"/>
  <c r="BR25" i="45"/>
  <c r="BE22" i="44"/>
  <c r="C28" i="44"/>
  <c r="BE22" i="41"/>
  <c r="BR25" i="43"/>
  <c r="Z31" i="49"/>
  <c r="C28" i="39"/>
  <c r="BE22" i="50"/>
  <c r="BE22" i="49"/>
  <c r="BR25" i="48"/>
  <c r="C28" i="46"/>
  <c r="BE22" i="43"/>
  <c r="C74" i="43"/>
  <c r="BS25" i="50"/>
  <c r="C28" i="47"/>
  <c r="BR25" i="44"/>
  <c r="BE22" i="24"/>
  <c r="BE22" i="40"/>
  <c r="BR25" i="39"/>
  <c r="BR25" i="35"/>
  <c r="C28" i="35"/>
  <c r="C74" i="46"/>
  <c r="C28" i="49"/>
  <c r="BE22" i="46"/>
  <c r="BE22" i="45"/>
  <c r="BR25" i="36"/>
  <c r="C28" i="51"/>
  <c r="C28" i="50"/>
  <c r="BE22" i="47"/>
  <c r="BR25" i="47"/>
  <c r="C28" i="43"/>
  <c r="BR25" i="41"/>
  <c r="BR25" i="34"/>
  <c r="Z31" i="46"/>
  <c r="BE22" i="34"/>
  <c r="BR25" i="37"/>
  <c r="Z17" i="36"/>
  <c r="AJ51" i="36" s="1"/>
  <c r="Z17" i="48"/>
  <c r="AJ51" i="48" s="1"/>
  <c r="C14" i="35"/>
  <c r="Z17" i="43"/>
  <c r="Z17" i="37"/>
  <c r="AJ51" i="37" s="1"/>
  <c r="BE8" i="43"/>
  <c r="BG52" i="43" s="1"/>
  <c r="BE8" i="44"/>
  <c r="BG52" i="44" s="1"/>
  <c r="BE8" i="45"/>
  <c r="BG52" i="45" s="1"/>
  <c r="BE8" i="46"/>
  <c r="BI52" i="46" s="1"/>
  <c r="C60" i="47"/>
  <c r="C14" i="38"/>
  <c r="C14" i="40"/>
  <c r="BE8" i="36"/>
  <c r="BG52" i="36" s="1"/>
  <c r="Z17" i="39"/>
  <c r="AJ51" i="39" s="1"/>
  <c r="C60" i="43"/>
  <c r="C60" i="44"/>
  <c r="C60" i="46"/>
  <c r="BE8" i="48"/>
  <c r="C60" i="49"/>
  <c r="C14" i="51"/>
  <c r="C14" i="39"/>
  <c r="C14" i="37"/>
  <c r="C14" i="41"/>
  <c r="Z17" i="41"/>
  <c r="AJ51" i="41" s="1"/>
  <c r="BE8" i="47"/>
  <c r="BS11" i="50"/>
  <c r="C14" i="48"/>
  <c r="C14" i="47"/>
  <c r="BR11" i="45"/>
  <c r="C14" i="44"/>
  <c r="C14" i="43"/>
  <c r="Z17" i="38"/>
  <c r="AJ51" i="38" s="1"/>
  <c r="C60" i="48"/>
  <c r="BE8" i="49"/>
  <c r="BG52" i="49" s="1"/>
  <c r="BE8" i="40"/>
  <c r="BE8" i="39"/>
  <c r="BG52" i="39" s="1"/>
  <c r="BE8" i="41"/>
  <c r="BG52" i="41" s="1"/>
  <c r="BR11" i="49"/>
  <c r="BR11" i="48"/>
  <c r="BR11" i="47"/>
  <c r="BR11" i="46"/>
  <c r="C14" i="45"/>
  <c r="C60" i="50"/>
  <c r="C14" i="50"/>
  <c r="BE8" i="38"/>
  <c r="BG52" i="38" s="1"/>
  <c r="BR11" i="36"/>
  <c r="BR11" i="34"/>
  <c r="Z17" i="24"/>
  <c r="AJ51" i="24" s="1"/>
  <c r="BR11" i="39"/>
  <c r="BR11" i="35"/>
  <c r="BE8" i="37"/>
  <c r="BG52" i="37" s="1"/>
  <c r="C14" i="46"/>
  <c r="BR11" i="44"/>
  <c r="BR11" i="40"/>
  <c r="BR11" i="38"/>
  <c r="Z17" i="34"/>
  <c r="AJ51" i="34" s="1"/>
  <c r="BE8" i="50"/>
  <c r="BG52" i="50" s="1"/>
  <c r="BR11" i="24"/>
  <c r="AN41" i="24"/>
  <c r="AM41" i="24"/>
  <c r="AL41" i="24"/>
  <c r="BG68" i="40"/>
  <c r="BI68" i="40"/>
  <c r="CE27" i="34"/>
  <c r="BI67" i="39"/>
  <c r="BG67" i="39"/>
  <c r="BI67" i="35"/>
  <c r="BG67" i="35"/>
  <c r="BI66" i="39"/>
  <c r="BG66" i="39"/>
  <c r="BI66" i="35"/>
  <c r="BG66" i="35"/>
  <c r="CE24" i="39"/>
  <c r="CB29" i="44"/>
  <c r="CE6" i="44"/>
  <c r="E84" i="52" s="1"/>
  <c r="E87" i="52" s="1"/>
  <c r="E88" i="52" s="1"/>
  <c r="BW31" i="44"/>
  <c r="BW31" i="45"/>
  <c r="BW31" i="46"/>
  <c r="E118" i="52"/>
  <c r="BJ23" i="41"/>
  <c r="V29" i="41"/>
  <c r="V29" i="48" s="1"/>
  <c r="CE20" i="49"/>
  <c r="BG58" i="48"/>
  <c r="CE9" i="47"/>
  <c r="CE14" i="47"/>
  <c r="CE17" i="47"/>
  <c r="AM41" i="37"/>
  <c r="AE33" i="49"/>
  <c r="AF33" i="49" s="1"/>
  <c r="AG33" i="49" s="1"/>
  <c r="AJ67" i="49"/>
  <c r="J27" i="35"/>
  <c r="J27" i="37" s="1"/>
  <c r="BJ21" i="35"/>
  <c r="AP41" i="49"/>
  <c r="AM42" i="35"/>
  <c r="AM43" i="35" s="1"/>
  <c r="AO41" i="49"/>
  <c r="AM41" i="48"/>
  <c r="AN40" i="48"/>
  <c r="AN41" i="48"/>
  <c r="AO41" i="45"/>
  <c r="AM42" i="45"/>
  <c r="AM43" i="45" s="1"/>
  <c r="AM41" i="44"/>
  <c r="BG68" i="36"/>
  <c r="BG68" i="41"/>
  <c r="BF27" i="41"/>
  <c r="BF30" i="41" s="1"/>
  <c r="BI67" i="36"/>
  <c r="BG67" i="36"/>
  <c r="BI66" i="36"/>
  <c r="BG66" i="36"/>
  <c r="CE23" i="40"/>
  <c r="CE23" i="35"/>
  <c r="CE23" i="34"/>
  <c r="CE22" i="43"/>
  <c r="CE26" i="48"/>
  <c r="CE11" i="39"/>
  <c r="AE29" i="47"/>
  <c r="AF29" i="47" s="1"/>
  <c r="AG29" i="47" s="1"/>
  <c r="AJ63" i="47"/>
  <c r="CE21" i="49"/>
  <c r="CE16" i="41"/>
  <c r="CE17" i="40"/>
  <c r="CE9" i="40"/>
  <c r="V72" i="50"/>
  <c r="BJ20" i="50"/>
  <c r="BJ24" i="49"/>
  <c r="T76" i="49"/>
  <c r="T76" i="50" s="1"/>
  <c r="CE11" i="48"/>
  <c r="C27" i="34"/>
  <c r="Z30" i="24"/>
  <c r="C27" i="24"/>
  <c r="Z30" i="50"/>
  <c r="Z30" i="47"/>
  <c r="Z30" i="39"/>
  <c r="C27" i="38"/>
  <c r="Z30" i="35"/>
  <c r="Z30" i="45"/>
  <c r="Z30" i="43"/>
  <c r="C73" i="43"/>
  <c r="C27" i="37"/>
  <c r="C27" i="41"/>
  <c r="C73" i="50"/>
  <c r="BE21" i="50"/>
  <c r="C27" i="50"/>
  <c r="Z30" i="34"/>
  <c r="Z30" i="48"/>
  <c r="Z30" i="46"/>
  <c r="Z30" i="40"/>
  <c r="C73" i="45"/>
  <c r="C73" i="47"/>
  <c r="C73" i="48"/>
  <c r="Z30" i="36"/>
  <c r="C27" i="36"/>
  <c r="Z30" i="49"/>
  <c r="Z30" i="44"/>
  <c r="Z30" i="41"/>
  <c r="C73" i="44"/>
  <c r="C27" i="39"/>
  <c r="C27" i="48"/>
  <c r="BR24" i="46"/>
  <c r="C27" i="46"/>
  <c r="BR24" i="44"/>
  <c r="C27" i="44"/>
  <c r="BE21" i="41"/>
  <c r="BE21" i="43"/>
  <c r="BR24" i="43"/>
  <c r="BE21" i="34"/>
  <c r="Z30" i="38"/>
  <c r="Z30" i="37"/>
  <c r="C27" i="51"/>
  <c r="BR24" i="45"/>
  <c r="BE21" i="35"/>
  <c r="BE21" i="36"/>
  <c r="BE21" i="37"/>
  <c r="BE21" i="38"/>
  <c r="BE21" i="39"/>
  <c r="C15" i="37"/>
  <c r="C61" i="50"/>
  <c r="BR12" i="45"/>
  <c r="C15" i="45"/>
  <c r="C15" i="50"/>
  <c r="BR12" i="46"/>
  <c r="C15" i="46"/>
  <c r="C16" i="24"/>
  <c r="BJ10" i="24" s="1"/>
  <c r="AL41" i="37"/>
  <c r="CE6" i="46"/>
  <c r="E96" i="52" s="1"/>
  <c r="E98" i="52" s="1"/>
  <c r="D15" i="24"/>
  <c r="D20" i="34"/>
  <c r="BR12" i="34"/>
  <c r="D15" i="36"/>
  <c r="BR13" i="36"/>
  <c r="BR17" i="38"/>
  <c r="D15" i="40"/>
  <c r="BG61" i="41"/>
  <c r="D20" i="41"/>
  <c r="D15" i="41"/>
  <c r="BE21" i="40"/>
  <c r="BE21" i="24"/>
  <c r="CE23" i="24"/>
  <c r="C15" i="43"/>
  <c r="CE26" i="43"/>
  <c r="CE26" i="41"/>
  <c r="CE25" i="41"/>
  <c r="BE21" i="44"/>
  <c r="C20" i="44"/>
  <c r="BR13" i="44"/>
  <c r="BR12" i="44"/>
  <c r="CE25" i="45"/>
  <c r="BI64" i="46"/>
  <c r="BG68" i="46"/>
  <c r="BI68" i="46"/>
  <c r="CE23" i="46"/>
  <c r="CE21" i="46"/>
  <c r="D15" i="47"/>
  <c r="CE22" i="47"/>
  <c r="BR17" i="48"/>
  <c r="BE21" i="49"/>
  <c r="CF25" i="50"/>
  <c r="V23" i="41"/>
  <c r="V23" i="46" s="1"/>
  <c r="CE19" i="39"/>
  <c r="CE17" i="41"/>
  <c r="BE14" i="35"/>
  <c r="BE9" i="39"/>
  <c r="CF16" i="50"/>
  <c r="CF22" i="50"/>
  <c r="C27" i="40"/>
  <c r="D17" i="51"/>
  <c r="D17" i="50"/>
  <c r="D17" i="49"/>
  <c r="D17" i="48"/>
  <c r="D63" i="48"/>
  <c r="D17" i="47"/>
  <c r="D63" i="45"/>
  <c r="D63" i="43"/>
  <c r="D63" i="47"/>
  <c r="D63" i="44"/>
  <c r="D14" i="51"/>
  <c r="D60" i="50"/>
  <c r="D14" i="49"/>
  <c r="D60" i="49"/>
  <c r="D14" i="48"/>
  <c r="D60" i="48"/>
  <c r="D14" i="47"/>
  <c r="D60" i="45"/>
  <c r="D14" i="44"/>
  <c r="D60" i="43"/>
  <c r="D14" i="43"/>
  <c r="K32" i="51"/>
  <c r="Q32" i="51"/>
  <c r="I32" i="51"/>
  <c r="CE14" i="49"/>
  <c r="CE10" i="49"/>
  <c r="BA8" i="49"/>
  <c r="BI50" i="49" s="1"/>
  <c r="AL41" i="39"/>
  <c r="AM40" i="39"/>
  <c r="Z18" i="48"/>
  <c r="AJ62" i="50"/>
  <c r="CE26" i="49"/>
  <c r="CE17" i="39"/>
  <c r="BA8" i="41"/>
  <c r="BI52" i="41" s="1"/>
  <c r="CF15" i="50"/>
  <c r="CE22" i="40"/>
  <c r="CE21" i="40"/>
  <c r="D15" i="51"/>
  <c r="D15" i="44"/>
  <c r="D61" i="44"/>
  <c r="D15" i="43"/>
  <c r="D61" i="47"/>
  <c r="D61" i="46"/>
  <c r="D15" i="45"/>
  <c r="CE16" i="34"/>
  <c r="AE33" i="37"/>
  <c r="AF33" i="37" s="1"/>
  <c r="AG33" i="37" s="1"/>
  <c r="AJ67" i="37"/>
  <c r="AE29" i="41"/>
  <c r="AF29" i="41" s="1"/>
  <c r="AG29" i="41" s="1"/>
  <c r="AJ63" i="41"/>
  <c r="AJ62" i="43"/>
  <c r="AE28" i="43"/>
  <c r="AF28" i="43" s="1"/>
  <c r="AG28" i="43" s="1"/>
  <c r="AE28" i="45"/>
  <c r="AF28" i="45" s="1"/>
  <c r="AG28" i="45" s="1"/>
  <c r="AJ62" i="45"/>
  <c r="AL41" i="47"/>
  <c r="BE1" i="41"/>
  <c r="BY1" i="41"/>
  <c r="V7" i="41"/>
  <c r="V7" i="46" s="1"/>
  <c r="BC31" i="41"/>
  <c r="BG26" i="41"/>
  <c r="BI69" i="41" s="1"/>
  <c r="BK69" i="41" s="1"/>
  <c r="V31" i="41" s="1"/>
  <c r="F77" i="43" s="1"/>
  <c r="BE1" i="50"/>
  <c r="BC31" i="50"/>
  <c r="V53" i="50"/>
  <c r="BG26" i="50"/>
  <c r="BI69" i="50" s="1"/>
  <c r="BK69" i="50" s="1"/>
  <c r="V77" i="50" s="1"/>
  <c r="C66" i="46"/>
  <c r="BE14" i="47"/>
  <c r="BG58" i="47" s="1"/>
  <c r="C20" i="39"/>
  <c r="C20" i="38"/>
  <c r="C20" i="41"/>
  <c r="Z23" i="38"/>
  <c r="BE14" i="34"/>
  <c r="BG58" i="34" s="1"/>
  <c r="C66" i="48"/>
  <c r="C66" i="50"/>
  <c r="BS17" i="50"/>
  <c r="BE14" i="38"/>
  <c r="BG58" i="38" s="1"/>
  <c r="BE14" i="41"/>
  <c r="BG58" i="41" s="1"/>
  <c r="C20" i="49"/>
  <c r="C66" i="43"/>
  <c r="BE14" i="46"/>
  <c r="C20" i="50"/>
  <c r="BE14" i="37"/>
  <c r="BG58" i="37" s="1"/>
  <c r="C20" i="47"/>
  <c r="C20" i="46"/>
  <c r="C20" i="45"/>
  <c r="BR17" i="44"/>
  <c r="BR17" i="43"/>
  <c r="BE14" i="36"/>
  <c r="BG58" i="36" s="1"/>
  <c r="BE14" i="39"/>
  <c r="BR17" i="46"/>
  <c r="BR17" i="45"/>
  <c r="Z19" i="35"/>
  <c r="AJ53" i="35" s="1"/>
  <c r="BE10" i="49"/>
  <c r="BG54" i="49" s="1"/>
  <c r="C16" i="38"/>
  <c r="C62" i="49"/>
  <c r="BR13" i="45"/>
  <c r="BS13" i="50"/>
  <c r="BE10" i="37"/>
  <c r="BG54" i="37" s="1"/>
  <c r="C16" i="48"/>
  <c r="BR13" i="46"/>
  <c r="BE10" i="34"/>
  <c r="B112" i="52"/>
  <c r="BR17" i="24"/>
  <c r="BR24" i="34"/>
  <c r="BR24" i="35"/>
  <c r="BR17" i="36"/>
  <c r="BR24" i="37"/>
  <c r="BR17" i="37"/>
  <c r="D15" i="37"/>
  <c r="D15" i="38"/>
  <c r="BR24" i="39"/>
  <c r="BR24" i="40"/>
  <c r="BR17" i="40"/>
  <c r="BR12" i="40"/>
  <c r="CE24" i="36"/>
  <c r="CE24" i="34"/>
  <c r="CE24" i="43"/>
  <c r="CE21" i="43"/>
  <c r="BI64" i="45"/>
  <c r="C27" i="45"/>
  <c r="CE26" i="45"/>
  <c r="CE27" i="46"/>
  <c r="D15" i="46"/>
  <c r="BG63" i="46"/>
  <c r="BI63" i="46"/>
  <c r="BG67" i="47"/>
  <c r="CE21" i="47"/>
  <c r="BG65" i="48"/>
  <c r="CE25" i="48"/>
  <c r="CE23" i="48"/>
  <c r="D15" i="48"/>
  <c r="BR17" i="49"/>
  <c r="CE22" i="39"/>
  <c r="BS24" i="50"/>
  <c r="CE19" i="41"/>
  <c r="CE15" i="39"/>
  <c r="CE13" i="39"/>
  <c r="CE29" i="39" s="1"/>
  <c r="BA8" i="39"/>
  <c r="BI49" i="39" s="1"/>
  <c r="BE14" i="50"/>
  <c r="BG58" i="50" s="1"/>
  <c r="BE14" i="40"/>
  <c r="BJ19" i="40"/>
  <c r="T25" i="40"/>
  <c r="T25" i="45" s="1"/>
  <c r="C20" i="40"/>
  <c r="D29" i="51"/>
  <c r="D75" i="50"/>
  <c r="D29" i="50"/>
  <c r="D75" i="49"/>
  <c r="D29" i="48"/>
  <c r="D29" i="44"/>
  <c r="D75" i="47"/>
  <c r="D29" i="46"/>
  <c r="D22" i="51"/>
  <c r="D22" i="49"/>
  <c r="D68" i="50"/>
  <c r="D68" i="49"/>
  <c r="D68" i="48"/>
  <c r="D22" i="47"/>
  <c r="D68" i="44"/>
  <c r="D68" i="43"/>
  <c r="D22" i="50"/>
  <c r="D68" i="47"/>
  <c r="D22" i="46"/>
  <c r="D22" i="45"/>
  <c r="D68" i="45"/>
  <c r="C73" i="49"/>
  <c r="CE19" i="49"/>
  <c r="CE15" i="49"/>
  <c r="BJ23" i="48"/>
  <c r="R75" i="48"/>
  <c r="R75" i="50" s="1"/>
  <c r="CE10" i="47"/>
  <c r="CE11" i="47"/>
  <c r="CE15" i="47"/>
  <c r="CE11" i="43"/>
  <c r="CE16" i="43"/>
  <c r="AE32" i="50"/>
  <c r="AF32" i="50" s="1"/>
  <c r="AG32" i="50" s="1"/>
  <c r="AJ66" i="50"/>
  <c r="H23" i="34"/>
  <c r="H23" i="47" s="1"/>
  <c r="BJ17" i="34"/>
  <c r="CE24" i="37"/>
  <c r="CE23" i="36"/>
  <c r="CE21" i="39"/>
  <c r="CE21" i="37"/>
  <c r="CE10" i="36"/>
  <c r="CF12" i="50"/>
  <c r="CF18" i="50"/>
  <c r="D13" i="51"/>
  <c r="D13" i="50"/>
  <c r="D13" i="49"/>
  <c r="D11" i="51"/>
  <c r="D57" i="50"/>
  <c r="BJ23" i="49"/>
  <c r="T75" i="49"/>
  <c r="T75" i="50" s="1"/>
  <c r="CE14" i="48"/>
  <c r="CE8" i="24"/>
  <c r="AM40" i="47"/>
  <c r="AE32" i="48"/>
  <c r="AF32" i="48" s="1"/>
  <c r="AG32" i="48" s="1"/>
  <c r="AJ66" i="48"/>
  <c r="E55" i="52"/>
  <c r="E61" i="52"/>
  <c r="E62" i="52" s="1"/>
  <c r="AE26" i="34"/>
  <c r="AF26" i="34" s="1"/>
  <c r="AG26" i="34" s="1"/>
  <c r="AJ60" i="34"/>
  <c r="Z33" i="35"/>
  <c r="Z33" i="36"/>
  <c r="Z33" i="45"/>
  <c r="Z33" i="43"/>
  <c r="C30" i="36"/>
  <c r="Z33" i="50"/>
  <c r="Z33" i="48"/>
  <c r="Z33" i="47"/>
  <c r="Z33" i="40"/>
  <c r="Z33" i="38"/>
  <c r="C76" i="43"/>
  <c r="C76" i="45"/>
  <c r="C30" i="37"/>
  <c r="C30" i="35"/>
  <c r="Z33" i="46"/>
  <c r="Z33" i="41"/>
  <c r="Z33" i="39"/>
  <c r="C30" i="51"/>
  <c r="C30" i="39"/>
  <c r="C30" i="41"/>
  <c r="BS27" i="50"/>
  <c r="BE24" i="49"/>
  <c r="C30" i="49"/>
  <c r="C76" i="48"/>
  <c r="CE22" i="38"/>
  <c r="CF24" i="50"/>
  <c r="CE21" i="41"/>
  <c r="CE18" i="37"/>
  <c r="CE16" i="37"/>
  <c r="CE14" i="38"/>
  <c r="CF11" i="50"/>
  <c r="CF29" i="50" s="1"/>
  <c r="BJ23" i="40"/>
  <c r="T29" i="40"/>
  <c r="T29" i="49" s="1"/>
  <c r="BJ23" i="37"/>
  <c r="N29" i="37"/>
  <c r="N29" i="48" s="1"/>
  <c r="D25" i="51"/>
  <c r="D71" i="50"/>
  <c r="AZ4" i="48"/>
  <c r="AZ4" i="50"/>
  <c r="CE13" i="49"/>
  <c r="AL41" i="34"/>
  <c r="AM40" i="34"/>
  <c r="AE28" i="38"/>
  <c r="AF28" i="38" s="1"/>
  <c r="AG28" i="38" s="1"/>
  <c r="AJ62" i="38"/>
  <c r="AE33" i="44"/>
  <c r="AF33" i="44" s="1"/>
  <c r="AG33" i="44" s="1"/>
  <c r="AJ67" i="44"/>
  <c r="AJ63" i="50"/>
  <c r="AE29" i="50"/>
  <c r="AF29" i="50" s="1"/>
  <c r="AG29" i="50" s="1"/>
  <c r="F30" i="24"/>
  <c r="F30" i="37" s="1"/>
  <c r="BJ24" i="24"/>
  <c r="L26" i="36"/>
  <c r="L26" i="50" s="1"/>
  <c r="BJ20" i="36"/>
  <c r="BA8" i="47"/>
  <c r="BI49" i="47" s="1"/>
  <c r="CE15" i="46"/>
  <c r="AT88" i="41"/>
  <c r="AM40" i="43"/>
  <c r="AE29" i="44"/>
  <c r="AF29" i="44" s="1"/>
  <c r="AG29" i="44" s="1"/>
  <c r="AJ63" i="44"/>
  <c r="AT88" i="45"/>
  <c r="AT88" i="48"/>
  <c r="BF30" i="37"/>
  <c r="E103" i="52"/>
  <c r="E104" i="52" s="1"/>
  <c r="BE1" i="44"/>
  <c r="BY1" i="44"/>
  <c r="BC18" i="34"/>
  <c r="BC19" i="34" s="1"/>
  <c r="BF27" i="34"/>
  <c r="BF30" i="34" s="1"/>
  <c r="BR23" i="24"/>
  <c r="Z29" i="35"/>
  <c r="Z29" i="36"/>
  <c r="Z29" i="46"/>
  <c r="Z29" i="45"/>
  <c r="Z29" i="43"/>
  <c r="C26" i="35"/>
  <c r="Z29" i="40"/>
  <c r="Z29" i="38"/>
  <c r="C72" i="44"/>
  <c r="C72" i="45"/>
  <c r="C26" i="51"/>
  <c r="C26" i="37"/>
  <c r="C26" i="40"/>
  <c r="Z26" i="36"/>
  <c r="Z26" i="45"/>
  <c r="Z26" i="44"/>
  <c r="AJ60" i="44" s="1"/>
  <c r="Z26" i="40"/>
  <c r="Z26" i="37"/>
  <c r="BE17" i="24"/>
  <c r="BE17" i="44"/>
  <c r="C69" i="45"/>
  <c r="BE17" i="46"/>
  <c r="BE17" i="47"/>
  <c r="BG61" i="47" s="1"/>
  <c r="BE17" i="48"/>
  <c r="BE17" i="49"/>
  <c r="C23" i="37"/>
  <c r="C23" i="40"/>
  <c r="C69" i="50"/>
  <c r="BE7" i="24"/>
  <c r="BG51" i="24" s="1"/>
  <c r="Z16" i="48"/>
  <c r="Z16" i="41"/>
  <c r="AJ50" i="41" s="1"/>
  <c r="BE7" i="47"/>
  <c r="BG51" i="47" s="1"/>
  <c r="BE7" i="48"/>
  <c r="C13" i="51"/>
  <c r="E78" i="49"/>
  <c r="CE20" i="37"/>
  <c r="CE19" i="38"/>
  <c r="CE17" i="38"/>
  <c r="CE16" i="38"/>
  <c r="CE15" i="37"/>
  <c r="BJ20" i="46"/>
  <c r="C26" i="38"/>
  <c r="U32" i="51"/>
  <c r="CE8" i="49"/>
  <c r="CE29" i="49" s="1"/>
  <c r="BJ19" i="49"/>
  <c r="T71" i="49"/>
  <c r="T71" i="50" s="1"/>
  <c r="C69" i="49"/>
  <c r="CE9" i="48"/>
  <c r="CE29" i="48" s="1"/>
  <c r="CE19" i="47"/>
  <c r="C59" i="46"/>
  <c r="C69" i="46"/>
  <c r="BE17" i="43"/>
  <c r="C69" i="43"/>
  <c r="BE17" i="34"/>
  <c r="Z16" i="37"/>
  <c r="AJ50" i="37" s="1"/>
  <c r="Z26" i="47"/>
  <c r="AJ60" i="48"/>
  <c r="Z29" i="48"/>
  <c r="AT88" i="49"/>
  <c r="AE28" i="49"/>
  <c r="AF28" i="49" s="1"/>
  <c r="AG28" i="49" s="1"/>
  <c r="AJ62" i="49"/>
  <c r="Z26" i="50"/>
  <c r="L29" i="36"/>
  <c r="L29" i="50" s="1"/>
  <c r="BJ23" i="36"/>
  <c r="C26" i="34"/>
  <c r="C23" i="35"/>
  <c r="BJ17" i="35" s="1"/>
  <c r="BC18" i="36"/>
  <c r="BC19" i="36" s="1"/>
  <c r="BF27" i="36"/>
  <c r="BF30" i="36" s="1"/>
  <c r="BK69" i="49"/>
  <c r="T77" i="49" s="1"/>
  <c r="T77" i="50" s="1"/>
  <c r="BK69" i="46"/>
  <c r="N77" i="46" s="1"/>
  <c r="N77" i="47" s="1"/>
  <c r="AE32" i="49"/>
  <c r="AF32" i="49" s="1"/>
  <c r="AG32" i="49" s="1"/>
  <c r="AJ66" i="49"/>
  <c r="E109" i="52"/>
  <c r="E110" i="52" s="1"/>
  <c r="Z24" i="35"/>
  <c r="AJ58" i="35" s="1"/>
  <c r="C21" i="35"/>
  <c r="Z24" i="50"/>
  <c r="AJ58" i="50" s="1"/>
  <c r="Z24" i="47"/>
  <c r="AJ58" i="47" s="1"/>
  <c r="Z24" i="43"/>
  <c r="AJ58" i="43" s="1"/>
  <c r="E32" i="24"/>
  <c r="E121" i="52"/>
  <c r="E122" i="52" s="1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E27" i="37"/>
  <c r="AF27" i="37" s="1"/>
  <c r="AG27" i="37" s="1"/>
  <c r="AJ61" i="37"/>
  <c r="AJ61" i="40"/>
  <c r="AE27" i="40"/>
  <c r="AF27" i="40" s="1"/>
  <c r="AG27" i="40" s="1"/>
  <c r="AE26" i="44"/>
  <c r="AF26" i="44" s="1"/>
  <c r="AG26" i="44" s="1"/>
  <c r="AJ61" i="50"/>
  <c r="AE27" i="50"/>
  <c r="AF27" i="50" s="1"/>
  <c r="AG27" i="50" s="1"/>
  <c r="J23" i="35"/>
  <c r="J23" i="49" s="1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AJ56" i="38" s="1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AJ56" i="48" s="1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AJ52" i="46" s="1"/>
  <c r="Z18" i="44"/>
  <c r="AJ52" i="44" s="1"/>
  <c r="Z18" i="4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BI61" i="35"/>
  <c r="D20" i="50"/>
  <c r="BE13" i="39"/>
  <c r="BS16" i="50"/>
  <c r="BE10" i="41"/>
  <c r="BG54" i="41" s="1"/>
  <c r="BE10" i="39"/>
  <c r="BI61" i="50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E13" i="47"/>
  <c r="BI57" i="47" s="1"/>
  <c r="BE10" i="43"/>
  <c r="C65" i="43"/>
  <c r="Z22" i="41"/>
  <c r="Z27" i="43"/>
  <c r="Z19" i="45"/>
  <c r="AJ53" i="45" s="1"/>
  <c r="Z22" i="46"/>
  <c r="AJ56" i="46" s="1"/>
  <c r="Z22" i="49"/>
  <c r="AJ56" i="49" s="1"/>
  <c r="BE9" i="35"/>
  <c r="AE26" i="35"/>
  <c r="AF26" i="35" s="1"/>
  <c r="AG26" i="35" s="1"/>
  <c r="AJ60" i="35"/>
  <c r="BG62" i="48"/>
  <c r="BI61" i="49"/>
  <c r="BG61" i="49"/>
  <c r="BI61" i="47"/>
  <c r="BI59" i="46"/>
  <c r="BG59" i="46"/>
  <c r="AJ60" i="38"/>
  <c r="AE26" i="38"/>
  <c r="AF26" i="38" s="1"/>
  <c r="AG26" i="38" s="1"/>
  <c r="C19" i="24"/>
  <c r="BJ13" i="24" s="1"/>
  <c r="BR13" i="24"/>
  <c r="Z19" i="41"/>
  <c r="AJ53" i="41" s="1"/>
  <c r="C62" i="45"/>
  <c r="Z19" i="48"/>
  <c r="AJ53" i="48" s="1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P23" i="38"/>
  <c r="P23" i="50" s="1"/>
  <c r="BE9" i="41"/>
  <c r="BJ17" i="24"/>
  <c r="BJ17" i="37"/>
  <c r="N23" i="37"/>
  <c r="N23" i="50" s="1"/>
  <c r="C19" i="37"/>
  <c r="C16" i="39"/>
  <c r="C16" i="51"/>
  <c r="C70" i="49"/>
  <c r="BE10" i="48"/>
  <c r="C61" i="47"/>
  <c r="C65" i="47"/>
  <c r="C62" i="43"/>
  <c r="BE13" i="43"/>
  <c r="BG57" i="43" s="1"/>
  <c r="Z27" i="46"/>
  <c r="AE26" i="49"/>
  <c r="AF26" i="49" s="1"/>
  <c r="AG26" i="49" s="1"/>
  <c r="AJ60" i="49"/>
  <c r="C15" i="35"/>
  <c r="Z18" i="35"/>
  <c r="AJ52" i="35" s="1"/>
  <c r="BA8" i="40"/>
  <c r="BI51" i="40" s="1"/>
  <c r="AE26" i="43"/>
  <c r="AF26" i="43" s="1"/>
  <c r="AG26" i="43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I49" i="38" s="1"/>
  <c r="BA8" i="50"/>
  <c r="BI53" i="50" s="1"/>
  <c r="BA8" i="48"/>
  <c r="BI50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AJ49" i="41" s="1"/>
  <c r="Z15" i="39"/>
  <c r="AJ49" i="39" s="1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AJ48" i="38" s="1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AJ48" i="45" s="1"/>
  <c r="C57" i="43"/>
  <c r="BE5" i="44"/>
  <c r="BG49" i="44" s="1"/>
  <c r="BE5" i="46"/>
  <c r="BA8" i="35"/>
  <c r="BA8" i="43"/>
  <c r="BI50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K69" i="35"/>
  <c r="J31" i="35" s="1"/>
  <c r="J31" i="40" s="1"/>
  <c r="BY1" i="35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E32" i="48"/>
  <c r="E14" i="52"/>
  <c r="D50" i="47"/>
  <c r="G50" i="47" s="1"/>
  <c r="D4" i="49"/>
  <c r="G4" i="49" s="1"/>
  <c r="E79" i="49" s="1"/>
  <c r="D50" i="43"/>
  <c r="G50" i="43" s="1"/>
  <c r="D4" i="38"/>
  <c r="G4" i="38" s="1"/>
  <c r="D4" i="24"/>
  <c r="G4" i="24" s="1"/>
  <c r="D50" i="46"/>
  <c r="G50" i="46" s="1"/>
  <c r="D4" i="39"/>
  <c r="G4" i="39" s="1"/>
  <c r="D4" i="51"/>
  <c r="G4" i="51" s="1"/>
  <c r="D4" i="50"/>
  <c r="G4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D4" i="45"/>
  <c r="G4" i="45" s="1"/>
  <c r="D4" i="44"/>
  <c r="G4" i="44" s="1"/>
  <c r="D4" i="43"/>
  <c r="G4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9" i="49"/>
  <c r="BI59" i="34"/>
  <c r="BI57" i="36"/>
  <c r="BI60" i="41"/>
  <c r="BI60" i="38"/>
  <c r="BI59" i="36"/>
  <c r="D19" i="51"/>
  <c r="D19" i="48"/>
  <c r="AJ57" i="38"/>
  <c r="AJ52" i="38"/>
  <c r="AJ52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P8" i="43"/>
  <c r="C53" i="52"/>
  <c r="AJ59" i="34"/>
  <c r="BR14" i="24"/>
  <c r="D19" i="24"/>
  <c r="BR15" i="36"/>
  <c r="D19" i="37"/>
  <c r="BG60" i="38"/>
  <c r="BG60" i="39"/>
  <c r="D19" i="39"/>
  <c r="BG60" i="41"/>
  <c r="BR15" i="43"/>
  <c r="BR14" i="43"/>
  <c r="D19" i="44"/>
  <c r="D19" i="45"/>
  <c r="D65" i="46"/>
  <c r="BR15" i="46"/>
  <c r="BR14" i="46"/>
  <c r="C18" i="48"/>
  <c r="C17" i="48"/>
  <c r="D65" i="49"/>
  <c r="BI59" i="41"/>
  <c r="BE12" i="37"/>
  <c r="C17" i="50"/>
  <c r="BG50" i="50"/>
  <c r="BE11" i="50"/>
  <c r="C18" i="41"/>
  <c r="C18" i="39"/>
  <c r="BE11" i="47"/>
  <c r="C63" i="45"/>
  <c r="BI59" i="43"/>
  <c r="AJ59" i="37"/>
  <c r="Z21" i="39"/>
  <c r="AJ59" i="43"/>
  <c r="Z21" i="43"/>
  <c r="P8" i="45"/>
  <c r="P8" i="47"/>
  <c r="C58" i="52"/>
  <c r="AJ55" i="34"/>
  <c r="BG53" i="47"/>
  <c r="AJ49" i="47"/>
  <c r="BE11" i="24"/>
  <c r="P8" i="49"/>
  <c r="C54" i="52"/>
  <c r="BE12" i="34"/>
  <c r="BI59" i="45"/>
  <c r="D19" i="34"/>
  <c r="BR15" i="34"/>
  <c r="D19" i="35"/>
  <c r="D19" i="36"/>
  <c r="D19" i="38"/>
  <c r="BR15" i="38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BI60" i="36"/>
  <c r="C64" i="50"/>
  <c r="C18" i="40"/>
  <c r="C18" i="37"/>
  <c r="BE11" i="45"/>
  <c r="AJ52" i="37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8" i="47"/>
  <c r="AJ58" i="40"/>
  <c r="AJ50" i="40"/>
  <c r="AJ51" i="43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59" i="48"/>
  <c r="BI59" i="47"/>
  <c r="AJ48" i="40"/>
  <c r="AJ56" i="41"/>
  <c r="AJ48" i="41"/>
  <c r="AJ52" i="48"/>
  <c r="AJ48" i="48"/>
  <c r="C13" i="36"/>
  <c r="BA8" i="44"/>
  <c r="BI52" i="44" s="1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1"/>
  <c r="P8" i="39"/>
  <c r="P8" i="46"/>
  <c r="C57" i="52"/>
  <c r="P8" i="44"/>
  <c r="P8" i="48"/>
  <c r="P8" i="50"/>
  <c r="E68" i="52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N53" i="50" s="1"/>
  <c r="B100" i="52"/>
  <c r="N53" i="47"/>
  <c r="BY1" i="46"/>
  <c r="B96" i="52"/>
  <c r="E99" i="52"/>
  <c r="E100" i="52" s="1"/>
  <c r="B99" i="52"/>
  <c r="B95" i="52"/>
  <c r="B97" i="52"/>
  <c r="E92" i="52"/>
  <c r="BE1" i="45"/>
  <c r="L53" i="45"/>
  <c r="E86" i="52"/>
  <c r="J53" i="50"/>
  <c r="J53" i="46"/>
  <c r="J53" i="49"/>
  <c r="B83" i="52"/>
  <c r="H53" i="47"/>
  <c r="P54" i="47" s="1"/>
  <c r="B80" i="52"/>
  <c r="B79" i="52"/>
  <c r="BY1" i="43"/>
  <c r="H54" i="43"/>
  <c r="I71" i="43" s="1"/>
  <c r="H53" i="46"/>
  <c r="N54" i="46" s="1"/>
  <c r="N54" i="47" s="1"/>
  <c r="H53" i="45"/>
  <c r="L54" i="45" s="1"/>
  <c r="C92" i="52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3" i="50"/>
  <c r="V54" i="50" s="1"/>
  <c r="B71" i="52"/>
  <c r="B74" i="52"/>
  <c r="B72" i="52"/>
  <c r="B76" i="52"/>
  <c r="V7" i="45"/>
  <c r="BY1" i="40"/>
  <c r="BE1" i="40"/>
  <c r="T7" i="40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H7" i="35"/>
  <c r="H7" i="36"/>
  <c r="H7" i="40"/>
  <c r="E32" i="41"/>
  <c r="E32" i="38"/>
  <c r="E32" i="35"/>
  <c r="E32" i="36"/>
  <c r="E32" i="49"/>
  <c r="E32" i="43"/>
  <c r="E32" i="45"/>
  <c r="E33" i="45" s="1"/>
  <c r="E32" i="40"/>
  <c r="BW69" i="24"/>
  <c r="F70" i="46"/>
  <c r="V24" i="46"/>
  <c r="F70" i="49"/>
  <c r="H72" i="46"/>
  <c r="V24" i="50"/>
  <c r="F70" i="50"/>
  <c r="H29" i="37"/>
  <c r="F25" i="43"/>
  <c r="F70" i="45"/>
  <c r="H75" i="48"/>
  <c r="H71" i="48"/>
  <c r="F29" i="35"/>
  <c r="F23" i="48"/>
  <c r="H25" i="35"/>
  <c r="F23" i="37"/>
  <c r="E32" i="50"/>
  <c r="E32" i="37"/>
  <c r="E32" i="39"/>
  <c r="E32" i="47"/>
  <c r="P75" i="49"/>
  <c r="P75" i="50"/>
  <c r="H72" i="48"/>
  <c r="H72" i="44"/>
  <c r="H72" i="45"/>
  <c r="H72" i="49"/>
  <c r="P75" i="48"/>
  <c r="J25" i="44"/>
  <c r="E32" i="46"/>
  <c r="H72" i="47"/>
  <c r="F70" i="44"/>
  <c r="J76" i="46"/>
  <c r="L71" i="49"/>
  <c r="V26" i="49"/>
  <c r="J75" i="50"/>
  <c r="J75" i="49"/>
  <c r="N24" i="38"/>
  <c r="N24" i="43"/>
  <c r="N24" i="50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F71" i="47"/>
  <c r="R23" i="44"/>
  <c r="H30" i="40"/>
  <c r="H30" i="35"/>
  <c r="H30" i="43"/>
  <c r="H30" i="47"/>
  <c r="H30" i="37"/>
  <c r="H30" i="36"/>
  <c r="F29" i="43"/>
  <c r="F29" i="36"/>
  <c r="F29" i="48"/>
  <c r="F29" i="38"/>
  <c r="F29" i="49"/>
  <c r="J25" i="49"/>
  <c r="J25" i="47"/>
  <c r="J25" i="46"/>
  <c r="J25" i="37"/>
  <c r="J25" i="50"/>
  <c r="F23" i="39"/>
  <c r="F23" i="35"/>
  <c r="F23" i="44"/>
  <c r="F29" i="40"/>
  <c r="F23" i="40"/>
  <c r="H30" i="41"/>
  <c r="J25" i="48"/>
  <c r="R25" i="43"/>
  <c r="R25" i="48"/>
  <c r="J29" i="44"/>
  <c r="J29" i="43"/>
  <c r="J29" i="38"/>
  <c r="J29" i="37"/>
  <c r="J29" i="47"/>
  <c r="J29" i="41"/>
  <c r="F25" i="41"/>
  <c r="F25" i="40"/>
  <c r="F25" i="34"/>
  <c r="R26" i="49"/>
  <c r="F29" i="47"/>
  <c r="F23" i="34"/>
  <c r="F25" i="35"/>
  <c r="F23" i="38"/>
  <c r="F29" i="41"/>
  <c r="F23" i="47"/>
  <c r="R23" i="41"/>
  <c r="R23" i="45"/>
  <c r="R23" i="47"/>
  <c r="R23" i="48"/>
  <c r="F23" i="50"/>
  <c r="H75" i="47"/>
  <c r="H75" i="46"/>
  <c r="H75" i="50"/>
  <c r="H75" i="44"/>
  <c r="H71" i="47"/>
  <c r="H71" i="49"/>
  <c r="H71" i="50"/>
  <c r="H71" i="46"/>
  <c r="R71" i="50"/>
  <c r="R71" i="49"/>
  <c r="P71" i="49"/>
  <c r="P71" i="48"/>
  <c r="P71" i="50"/>
  <c r="H71" i="45"/>
  <c r="H75" i="45"/>
  <c r="J76" i="49"/>
  <c r="N25" i="45"/>
  <c r="N25" i="44"/>
  <c r="BA8" i="24"/>
  <c r="V24" i="47"/>
  <c r="F70" i="47"/>
  <c r="V24" i="45"/>
  <c r="F70" i="43"/>
  <c r="V24" i="49"/>
  <c r="F70" i="48"/>
  <c r="V24" i="48"/>
  <c r="V24" i="44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F23" i="49"/>
  <c r="F23" i="45"/>
  <c r="F23" i="43"/>
  <c r="F23" i="41"/>
  <c r="F23" i="36"/>
  <c r="J71" i="45"/>
  <c r="J71" i="46"/>
  <c r="J75" i="47"/>
  <c r="F71" i="45"/>
  <c r="V25" i="44"/>
  <c r="P29" i="41"/>
  <c r="P29" i="45"/>
  <c r="L75" i="49"/>
  <c r="L75" i="48"/>
  <c r="L75" i="46"/>
  <c r="L75" i="47"/>
  <c r="J71" i="48"/>
  <c r="L75" i="50"/>
  <c r="J69" i="45"/>
  <c r="N71" i="50"/>
  <c r="N71" i="47"/>
  <c r="N71" i="48"/>
  <c r="J69" i="46"/>
  <c r="J69" i="48"/>
  <c r="J69" i="47"/>
  <c r="J69" i="49"/>
  <c r="J75" i="45"/>
  <c r="J75" i="48"/>
  <c r="J75" i="46"/>
  <c r="V26" i="48"/>
  <c r="V26" i="44"/>
  <c r="H25" i="36"/>
  <c r="R26" i="45"/>
  <c r="R26" i="44"/>
  <c r="R26" i="40"/>
  <c r="R26" i="48"/>
  <c r="R26" i="47"/>
  <c r="R26" i="50"/>
  <c r="R26" i="43"/>
  <c r="R26" i="46"/>
  <c r="P25" i="47"/>
  <c r="P25" i="43"/>
  <c r="P25" i="44"/>
  <c r="P25" i="49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H25" i="43"/>
  <c r="H25" i="48"/>
  <c r="H25" i="45"/>
  <c r="H25" i="49"/>
  <c r="H25" i="44"/>
  <c r="H25" i="41"/>
  <c r="H25" i="39"/>
  <c r="H25" i="46"/>
  <c r="H25" i="37"/>
  <c r="H25" i="38"/>
  <c r="L23" i="49"/>
  <c r="L23" i="44"/>
  <c r="L23" i="46"/>
  <c r="L23" i="43"/>
  <c r="L23" i="38"/>
  <c r="L23" i="37"/>
  <c r="L23" i="50"/>
  <c r="L23" i="48"/>
  <c r="L23" i="45"/>
  <c r="L23" i="47"/>
  <c r="L23" i="41"/>
  <c r="L23" i="40"/>
  <c r="V25" i="47"/>
  <c r="F71" i="43"/>
  <c r="F71" i="48"/>
  <c r="V25" i="43"/>
  <c r="F71" i="49"/>
  <c r="F71" i="44"/>
  <c r="V25" i="50"/>
  <c r="V25" i="48"/>
  <c r="F71" i="46"/>
  <c r="F71" i="50"/>
  <c r="V25" i="46"/>
  <c r="V25" i="45"/>
  <c r="H25" i="40"/>
  <c r="H25" i="47"/>
  <c r="O32" i="24"/>
  <c r="N24" i="47"/>
  <c r="N24" i="40"/>
  <c r="N24" i="48"/>
  <c r="N24" i="41"/>
  <c r="N24" i="46"/>
  <c r="P72" i="50"/>
  <c r="P72" i="48"/>
  <c r="S32" i="34"/>
  <c r="S32" i="37"/>
  <c r="T30" i="43"/>
  <c r="T30" i="47"/>
  <c r="T30" i="45"/>
  <c r="U32" i="37"/>
  <c r="I32" i="24"/>
  <c r="S32" i="36"/>
  <c r="R69" i="49"/>
  <c r="R69" i="50"/>
  <c r="W32" i="37"/>
  <c r="M32" i="34"/>
  <c r="Q32" i="34"/>
  <c r="R29" i="44"/>
  <c r="R29" i="45"/>
  <c r="R29" i="50"/>
  <c r="P76" i="50"/>
  <c r="P76" i="48"/>
  <c r="S32" i="24"/>
  <c r="U32" i="24"/>
  <c r="Q32" i="36"/>
  <c r="W32" i="40"/>
  <c r="J71" i="47"/>
  <c r="J71" i="49"/>
  <c r="J71" i="50"/>
  <c r="S32" i="35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T30" i="49"/>
  <c r="T30" i="50"/>
  <c r="T30" i="44"/>
  <c r="T30" i="46"/>
  <c r="T30" i="41"/>
  <c r="J76" i="50"/>
  <c r="J76" i="48"/>
  <c r="J76" i="47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5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W32" i="38"/>
  <c r="P30" i="44"/>
  <c r="P30" i="45"/>
  <c r="P30" i="40"/>
  <c r="P30" i="47"/>
  <c r="P30" i="48"/>
  <c r="P30" i="41"/>
  <c r="P30" i="49"/>
  <c r="P30" i="46"/>
  <c r="P30" i="50"/>
  <c r="P30" i="39"/>
  <c r="L71" i="46"/>
  <c r="L71" i="48"/>
  <c r="L71" i="47"/>
  <c r="N75" i="50"/>
  <c r="N75" i="47"/>
  <c r="N75" i="49"/>
  <c r="Q32" i="24"/>
  <c r="K32" i="24"/>
  <c r="K32" i="34"/>
  <c r="M32" i="35"/>
  <c r="O32" i="35"/>
  <c r="U32" i="3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U32" i="35"/>
  <c r="W32" i="36"/>
  <c r="O32" i="36"/>
  <c r="Q32" i="37"/>
  <c r="P29" i="47"/>
  <c r="P29" i="49"/>
  <c r="P29" i="46"/>
  <c r="P29" i="44"/>
  <c r="P29" i="40"/>
  <c r="P29" i="39"/>
  <c r="P29" i="50"/>
  <c r="P29" i="48"/>
  <c r="P29" i="43"/>
  <c r="N24" i="44"/>
  <c r="N24" i="49"/>
  <c r="N24" i="45"/>
  <c r="N24" i="39"/>
  <c r="S32" i="38"/>
  <c r="W32" i="39"/>
  <c r="P25" i="50"/>
  <c r="P25" i="46"/>
  <c r="P25" i="41"/>
  <c r="P25" i="40"/>
  <c r="P25" i="48"/>
  <c r="P25" i="39"/>
  <c r="R23" i="46"/>
  <c r="R23" i="40"/>
  <c r="R23" i="50"/>
  <c r="R23" i="49"/>
  <c r="R72" i="50"/>
  <c r="N72" i="49"/>
  <c r="N72" i="50"/>
  <c r="N72" i="48"/>
  <c r="H53" i="49" l="1"/>
  <c r="T54" i="49" s="1"/>
  <c r="H53" i="48"/>
  <c r="R54" i="48" s="1"/>
  <c r="E74" i="52"/>
  <c r="CE29" i="41"/>
  <c r="F53" i="47"/>
  <c r="V7" i="50"/>
  <c r="F53" i="43"/>
  <c r="E56" i="52"/>
  <c r="E64" i="52"/>
  <c r="R8" i="39"/>
  <c r="E34" i="52"/>
  <c r="CE29" i="34"/>
  <c r="E32" i="52"/>
  <c r="F30" i="44"/>
  <c r="T25" i="43"/>
  <c r="E33" i="24"/>
  <c r="AG4" i="24"/>
  <c r="E79" i="48"/>
  <c r="M3" i="40"/>
  <c r="E79" i="44"/>
  <c r="E79" i="50"/>
  <c r="E33" i="38"/>
  <c r="M49" i="43"/>
  <c r="M3" i="47"/>
  <c r="M3" i="35"/>
  <c r="M3" i="46"/>
  <c r="M3" i="37"/>
  <c r="BC11" i="47"/>
  <c r="AG4" i="47"/>
  <c r="M3" i="48"/>
  <c r="BI51" i="45"/>
  <c r="BI59" i="50"/>
  <c r="BG59" i="35"/>
  <c r="BI59" i="35"/>
  <c r="BI57" i="43"/>
  <c r="BI59" i="37"/>
  <c r="BI53" i="34"/>
  <c r="BI50" i="37"/>
  <c r="BI59" i="38"/>
  <c r="BI57" i="49"/>
  <c r="BI59" i="40"/>
  <c r="BI59" i="39"/>
  <c r="BI57" i="48"/>
  <c r="BI58" i="48"/>
  <c r="BI58" i="36"/>
  <c r="BI58" i="34"/>
  <c r="BI58" i="41"/>
  <c r="BI58" i="38"/>
  <c r="BI57" i="37"/>
  <c r="BI57" i="45"/>
  <c r="BG57" i="47"/>
  <c r="BI57" i="34"/>
  <c r="BI49" i="34"/>
  <c r="BI57" i="50"/>
  <c r="BI57" i="41"/>
  <c r="BI54" i="34"/>
  <c r="BI56" i="39"/>
  <c r="BI56" i="43"/>
  <c r="BG56" i="43"/>
  <c r="BG56" i="39"/>
  <c r="BI54" i="41"/>
  <c r="BI49" i="45"/>
  <c r="BI56" i="41"/>
  <c r="J77" i="45"/>
  <c r="BI49" i="36"/>
  <c r="BI55" i="39"/>
  <c r="BG55" i="39"/>
  <c r="BI51" i="37"/>
  <c r="BI55" i="40"/>
  <c r="F30" i="41"/>
  <c r="L26" i="46"/>
  <c r="F75" i="44"/>
  <c r="BI51" i="43"/>
  <c r="BI54" i="36"/>
  <c r="BI54" i="47"/>
  <c r="L29" i="45"/>
  <c r="J77" i="50"/>
  <c r="V29" i="47"/>
  <c r="F75" i="47"/>
  <c r="BI50" i="50"/>
  <c r="BI53" i="41"/>
  <c r="F30" i="47"/>
  <c r="N77" i="50"/>
  <c r="BI51" i="38"/>
  <c r="BI53" i="47"/>
  <c r="BI50" i="41"/>
  <c r="T29" i="48"/>
  <c r="T25" i="49"/>
  <c r="T25" i="46"/>
  <c r="L29" i="46"/>
  <c r="T29" i="41"/>
  <c r="J23" i="47"/>
  <c r="F75" i="46"/>
  <c r="BI52" i="38"/>
  <c r="BI54" i="37"/>
  <c r="BI54" i="38"/>
  <c r="BI54" i="39"/>
  <c r="BI53" i="49"/>
  <c r="BI53" i="36"/>
  <c r="N29" i="43"/>
  <c r="N76" i="48"/>
  <c r="BI52" i="49"/>
  <c r="N29" i="47"/>
  <c r="L29" i="44"/>
  <c r="V31" i="46"/>
  <c r="V29" i="50"/>
  <c r="F75" i="49"/>
  <c r="BI52" i="43"/>
  <c r="BI49" i="49"/>
  <c r="BI51" i="49"/>
  <c r="BI52" i="50"/>
  <c r="R75" i="49"/>
  <c r="J27" i="49"/>
  <c r="N76" i="49"/>
  <c r="J27" i="45"/>
  <c r="P23" i="44"/>
  <c r="H23" i="37"/>
  <c r="N23" i="48"/>
  <c r="J27" i="44"/>
  <c r="N73" i="48"/>
  <c r="BI58" i="50"/>
  <c r="BI51" i="50"/>
  <c r="N23" i="46"/>
  <c r="F77" i="45"/>
  <c r="L29" i="41"/>
  <c r="H23" i="46"/>
  <c r="V29" i="45"/>
  <c r="J23" i="41"/>
  <c r="V29" i="46"/>
  <c r="N76" i="47"/>
  <c r="BI51" i="41"/>
  <c r="BI51" i="39"/>
  <c r="N23" i="40"/>
  <c r="T25" i="41"/>
  <c r="N77" i="49"/>
  <c r="P23" i="49"/>
  <c r="F30" i="46"/>
  <c r="T29" i="46"/>
  <c r="N23" i="39"/>
  <c r="F69" i="45"/>
  <c r="BI50" i="45"/>
  <c r="N23" i="38"/>
  <c r="T29" i="45"/>
  <c r="T25" i="50"/>
  <c r="T25" i="47"/>
  <c r="F30" i="39"/>
  <c r="F30" i="34"/>
  <c r="F30" i="36"/>
  <c r="F30" i="45"/>
  <c r="F30" i="50"/>
  <c r="P23" i="43"/>
  <c r="F69" i="49"/>
  <c r="N77" i="48"/>
  <c r="J27" i="47"/>
  <c r="P23" i="47"/>
  <c r="T29" i="47"/>
  <c r="F69" i="50"/>
  <c r="BI50" i="38"/>
  <c r="BI50" i="40"/>
  <c r="T29" i="43"/>
  <c r="T25" i="48"/>
  <c r="F30" i="38"/>
  <c r="F30" i="48"/>
  <c r="BG50" i="47"/>
  <c r="BI50" i="47"/>
  <c r="T29" i="50"/>
  <c r="T25" i="44"/>
  <c r="P23" i="45"/>
  <c r="F30" i="43"/>
  <c r="H23" i="43"/>
  <c r="F30" i="35"/>
  <c r="F30" i="40"/>
  <c r="F30" i="49"/>
  <c r="P23" i="46"/>
  <c r="J27" i="46"/>
  <c r="T29" i="44"/>
  <c r="J27" i="38"/>
  <c r="N23" i="43"/>
  <c r="BI50" i="39"/>
  <c r="N73" i="49"/>
  <c r="BG49" i="40"/>
  <c r="BI49" i="40"/>
  <c r="BI49" i="50"/>
  <c r="V31" i="43"/>
  <c r="L29" i="47"/>
  <c r="L26" i="41"/>
  <c r="V29" i="49"/>
  <c r="N29" i="44"/>
  <c r="F77" i="47"/>
  <c r="L29" i="38"/>
  <c r="L29" i="40"/>
  <c r="F75" i="50"/>
  <c r="V31" i="45"/>
  <c r="F75" i="43"/>
  <c r="F75" i="45"/>
  <c r="J23" i="36"/>
  <c r="F75" i="48"/>
  <c r="BI49" i="41"/>
  <c r="BI49" i="48"/>
  <c r="BG49" i="48"/>
  <c r="F77" i="48"/>
  <c r="L26" i="40"/>
  <c r="V31" i="48"/>
  <c r="F77" i="49"/>
  <c r="N73" i="47"/>
  <c r="V29" i="43"/>
  <c r="V29" i="44"/>
  <c r="J23" i="46"/>
  <c r="I64" i="43"/>
  <c r="I64" i="45" s="1"/>
  <c r="BI61" i="48"/>
  <c r="BG61" i="48"/>
  <c r="AE29" i="38"/>
  <c r="AF29" i="38" s="1"/>
  <c r="AG29" i="38" s="1"/>
  <c r="AJ63" i="38"/>
  <c r="BJ24" i="39"/>
  <c r="R30" i="39"/>
  <c r="S30" i="39" s="1"/>
  <c r="H76" i="43"/>
  <c r="BJ24" i="43"/>
  <c r="AJ67" i="45"/>
  <c r="AE33" i="45"/>
  <c r="AF33" i="45" s="1"/>
  <c r="AG33" i="45" s="1"/>
  <c r="AL42" i="39"/>
  <c r="AL43" i="39" s="1"/>
  <c r="AM41" i="39"/>
  <c r="AN40" i="39"/>
  <c r="BI65" i="38"/>
  <c r="BG65" i="38"/>
  <c r="BI65" i="34"/>
  <c r="BG65" i="34"/>
  <c r="AE30" i="44"/>
  <c r="AF30" i="44" s="1"/>
  <c r="AG30" i="44" s="1"/>
  <c r="AJ64" i="44"/>
  <c r="AE30" i="46"/>
  <c r="AF30" i="46" s="1"/>
  <c r="AG30" i="46" s="1"/>
  <c r="AJ64" i="46"/>
  <c r="P27" i="38"/>
  <c r="BJ21" i="38"/>
  <c r="CE29" i="40"/>
  <c r="BG66" i="46"/>
  <c r="BI66" i="46"/>
  <c r="BI66" i="50"/>
  <c r="BG66" i="50"/>
  <c r="AE31" i="47"/>
  <c r="AF31" i="47" s="1"/>
  <c r="AG31" i="47" s="1"/>
  <c r="AJ65" i="47"/>
  <c r="R74" i="48"/>
  <c r="BJ22" i="48"/>
  <c r="AJ65" i="34"/>
  <c r="AE31" i="34"/>
  <c r="AF31" i="34" s="1"/>
  <c r="AG31" i="34" s="1"/>
  <c r="N29" i="46"/>
  <c r="N29" i="50"/>
  <c r="N29" i="49"/>
  <c r="H23" i="45"/>
  <c r="H23" i="39"/>
  <c r="J77" i="47"/>
  <c r="L26" i="37"/>
  <c r="L26" i="43"/>
  <c r="F69" i="46"/>
  <c r="J23" i="43"/>
  <c r="P69" i="50"/>
  <c r="F69" i="47"/>
  <c r="J23" i="50"/>
  <c r="I57" i="43"/>
  <c r="I57" i="45" s="1"/>
  <c r="E79" i="43"/>
  <c r="T23" i="40"/>
  <c r="BJ17" i="40"/>
  <c r="BG61" i="24"/>
  <c r="BI61" i="24"/>
  <c r="AJ63" i="46"/>
  <c r="AE29" i="46"/>
  <c r="AF29" i="46" s="1"/>
  <c r="AG29" i="46" s="1"/>
  <c r="CE29" i="46"/>
  <c r="BI68" i="49"/>
  <c r="BG68" i="49"/>
  <c r="BJ24" i="35"/>
  <c r="J30" i="35"/>
  <c r="AE33" i="50"/>
  <c r="AF33" i="50" s="1"/>
  <c r="AG33" i="50" s="1"/>
  <c r="AJ67" i="50"/>
  <c r="AL42" i="47"/>
  <c r="AL43" i="47" s="1"/>
  <c r="AN40" i="47"/>
  <c r="AN41" i="47"/>
  <c r="BI58" i="40"/>
  <c r="BG58" i="40"/>
  <c r="BJ21" i="40"/>
  <c r="T27" i="40"/>
  <c r="BI65" i="24"/>
  <c r="BG65" i="24"/>
  <c r="BG65" i="37"/>
  <c r="BI65" i="37"/>
  <c r="BJ21" i="39"/>
  <c r="R27" i="39"/>
  <c r="S27" i="39" s="1"/>
  <c r="BJ21" i="47"/>
  <c r="P73" i="47"/>
  <c r="AE30" i="43"/>
  <c r="AF30" i="43" s="1"/>
  <c r="AG30" i="43" s="1"/>
  <c r="AJ64" i="43"/>
  <c r="AE30" i="24"/>
  <c r="AF30" i="24" s="1"/>
  <c r="AG30" i="24" s="1"/>
  <c r="AJ64" i="24"/>
  <c r="BG66" i="34"/>
  <c r="BI66" i="34"/>
  <c r="BI66" i="48"/>
  <c r="BG66" i="48"/>
  <c r="P74" i="47"/>
  <c r="BJ22" i="47"/>
  <c r="AJ65" i="43"/>
  <c r="AE31" i="43"/>
  <c r="AF31" i="43" s="1"/>
  <c r="AG31" i="43" s="1"/>
  <c r="AN42" i="35"/>
  <c r="AN43" i="35" s="1"/>
  <c r="AP40" i="35"/>
  <c r="AP41" i="35"/>
  <c r="AO40" i="44"/>
  <c r="AO41" i="44" s="1"/>
  <c r="AM42" i="44"/>
  <c r="AM43" i="44" s="1"/>
  <c r="AP40" i="24"/>
  <c r="AN42" i="24"/>
  <c r="AN43" i="24" s="1"/>
  <c r="N29" i="41"/>
  <c r="N29" i="38"/>
  <c r="F77" i="46"/>
  <c r="V31" i="47"/>
  <c r="H23" i="50"/>
  <c r="L29" i="37"/>
  <c r="L29" i="49"/>
  <c r="L29" i="48"/>
  <c r="H23" i="48"/>
  <c r="H23" i="40"/>
  <c r="H23" i="41"/>
  <c r="L26" i="45"/>
  <c r="L26" i="39"/>
  <c r="L26" i="49"/>
  <c r="L26" i="47"/>
  <c r="F69" i="43"/>
  <c r="V23" i="50"/>
  <c r="J23" i="38"/>
  <c r="J23" i="45"/>
  <c r="J27" i="36"/>
  <c r="J27" i="50"/>
  <c r="V31" i="44"/>
  <c r="V31" i="49"/>
  <c r="J27" i="40"/>
  <c r="J23" i="40"/>
  <c r="J27" i="41"/>
  <c r="F69" i="48"/>
  <c r="V23" i="49"/>
  <c r="E27" i="52"/>
  <c r="E28" i="52" s="1"/>
  <c r="BZ31" i="24"/>
  <c r="H54" i="47"/>
  <c r="BG54" i="34"/>
  <c r="BI52" i="39"/>
  <c r="BI52" i="37"/>
  <c r="BI54" i="49"/>
  <c r="AE26" i="50"/>
  <c r="AF26" i="50" s="1"/>
  <c r="AG26" i="50" s="1"/>
  <c r="AJ60" i="50"/>
  <c r="AE29" i="48"/>
  <c r="AF29" i="48" s="1"/>
  <c r="AG29" i="48" s="1"/>
  <c r="AJ63" i="48"/>
  <c r="BI61" i="34"/>
  <c r="BG61" i="34"/>
  <c r="P26" i="38"/>
  <c r="BJ20" i="38"/>
  <c r="BI61" i="46"/>
  <c r="BG61" i="46"/>
  <c r="AE26" i="37"/>
  <c r="AF26" i="37" s="1"/>
  <c r="AG26" i="37" s="1"/>
  <c r="AJ60" i="37"/>
  <c r="AJ60" i="36"/>
  <c r="AE26" i="36"/>
  <c r="AF26" i="36" s="1"/>
  <c r="AG26" i="36" s="1"/>
  <c r="L72" i="45"/>
  <c r="BJ20" i="45"/>
  <c r="J26" i="35"/>
  <c r="BJ20" i="35"/>
  <c r="AE29" i="36"/>
  <c r="AF29" i="36" s="1"/>
  <c r="AG29" i="36" s="1"/>
  <c r="AJ63" i="36"/>
  <c r="BI51" i="47"/>
  <c r="AJ67" i="39"/>
  <c r="AE33" i="39"/>
  <c r="AF33" i="39" s="1"/>
  <c r="AG33" i="39" s="1"/>
  <c r="BJ24" i="37"/>
  <c r="N30" i="37"/>
  <c r="AE33" i="40"/>
  <c r="AF33" i="40" s="1"/>
  <c r="AG33" i="40" s="1"/>
  <c r="AJ67" i="40"/>
  <c r="L30" i="36"/>
  <c r="BJ24" i="36"/>
  <c r="AJ67" i="35"/>
  <c r="AE33" i="35"/>
  <c r="AF33" i="35" s="1"/>
  <c r="AG33" i="35" s="1"/>
  <c r="CE29" i="24"/>
  <c r="BI58" i="46"/>
  <c r="BG58" i="46"/>
  <c r="B123" i="52"/>
  <c r="B120" i="52"/>
  <c r="B122" i="52"/>
  <c r="B124" i="52"/>
  <c r="B119" i="52"/>
  <c r="B121" i="52"/>
  <c r="BG65" i="49"/>
  <c r="BI65" i="49"/>
  <c r="BG65" i="40"/>
  <c r="BI65" i="40"/>
  <c r="BI65" i="36"/>
  <c r="BG65" i="36"/>
  <c r="AE30" i="37"/>
  <c r="AF30" i="37" s="1"/>
  <c r="AG30" i="37" s="1"/>
  <c r="AJ64" i="37"/>
  <c r="BI65" i="43"/>
  <c r="BG65" i="43"/>
  <c r="J73" i="44"/>
  <c r="BJ21" i="44"/>
  <c r="L27" i="36"/>
  <c r="M27" i="36" s="1"/>
  <c r="BJ21" i="36"/>
  <c r="BJ21" i="45"/>
  <c r="L73" i="45"/>
  <c r="AE30" i="34"/>
  <c r="AF30" i="34" s="1"/>
  <c r="AG30" i="34" s="1"/>
  <c r="AJ64" i="34"/>
  <c r="BJ21" i="41"/>
  <c r="V27" i="41"/>
  <c r="AJ64" i="45"/>
  <c r="AE30" i="45"/>
  <c r="AF30" i="45" s="1"/>
  <c r="AG30" i="45" s="1"/>
  <c r="AE30" i="47"/>
  <c r="AF30" i="47" s="1"/>
  <c r="AG30" i="47" s="1"/>
  <c r="AJ64" i="47"/>
  <c r="H27" i="34"/>
  <c r="BJ21" i="34"/>
  <c r="BI52" i="48"/>
  <c r="BG52" i="48"/>
  <c r="AE31" i="46"/>
  <c r="AF31" i="46" s="1"/>
  <c r="AG31" i="46" s="1"/>
  <c r="AJ65" i="46"/>
  <c r="N74" i="46"/>
  <c r="BJ22" i="46"/>
  <c r="BI66" i="40"/>
  <c r="BG66" i="40"/>
  <c r="AE31" i="49"/>
  <c r="AF31" i="49" s="1"/>
  <c r="AG31" i="49" s="1"/>
  <c r="AJ65" i="49"/>
  <c r="BI66" i="44"/>
  <c r="BG66" i="44"/>
  <c r="BJ22" i="41"/>
  <c r="V28" i="41"/>
  <c r="AE31" i="41"/>
  <c r="AF31" i="41" s="1"/>
  <c r="AG31" i="41" s="1"/>
  <c r="AJ65" i="41"/>
  <c r="T28" i="40"/>
  <c r="BJ22" i="40"/>
  <c r="AE31" i="39"/>
  <c r="AF31" i="39" s="1"/>
  <c r="AG31" i="39" s="1"/>
  <c r="AJ65" i="39"/>
  <c r="L74" i="45"/>
  <c r="BJ22" i="45"/>
  <c r="AE31" i="44"/>
  <c r="AF31" i="44" s="1"/>
  <c r="AG31" i="44" s="1"/>
  <c r="AJ65" i="44"/>
  <c r="AJ65" i="45"/>
  <c r="AE31" i="45"/>
  <c r="AF31" i="45" s="1"/>
  <c r="AG31" i="45" s="1"/>
  <c r="E112" i="52"/>
  <c r="E106" i="52"/>
  <c r="AQ41" i="41"/>
  <c r="AO42" i="41"/>
  <c r="AO43" i="41" s="1"/>
  <c r="AQ40" i="41"/>
  <c r="AP42" i="41" s="1"/>
  <c r="AP43" i="41" s="1"/>
  <c r="AO42" i="46"/>
  <c r="AO43" i="46" s="1"/>
  <c r="AQ41" i="46"/>
  <c r="AQ40" i="46"/>
  <c r="AP42" i="46" s="1"/>
  <c r="AP43" i="46" s="1"/>
  <c r="AM42" i="37"/>
  <c r="AM43" i="37" s="1"/>
  <c r="AO40" i="37"/>
  <c r="AO41" i="37"/>
  <c r="AO42" i="45"/>
  <c r="AO43" i="45" s="1"/>
  <c r="AQ40" i="45"/>
  <c r="AP42" i="45" s="1"/>
  <c r="AP43" i="45" s="1"/>
  <c r="AQ41" i="45"/>
  <c r="AJ60" i="47"/>
  <c r="AE26" i="47"/>
  <c r="AF26" i="47" s="1"/>
  <c r="AG26" i="47" s="1"/>
  <c r="BI61" i="43"/>
  <c r="BG61" i="43"/>
  <c r="BJ17" i="50"/>
  <c r="V69" i="50"/>
  <c r="BI61" i="44"/>
  <c r="BG61" i="44"/>
  <c r="BJ20" i="37"/>
  <c r="N26" i="37"/>
  <c r="AJ63" i="45"/>
  <c r="AE29" i="45"/>
  <c r="AF29" i="45" s="1"/>
  <c r="AG29" i="45" s="1"/>
  <c r="AJ67" i="46"/>
  <c r="AE33" i="46"/>
  <c r="AF33" i="46" s="1"/>
  <c r="AG33" i="46" s="1"/>
  <c r="AE33" i="48"/>
  <c r="AF33" i="48" s="1"/>
  <c r="AG33" i="48" s="1"/>
  <c r="AJ67" i="48"/>
  <c r="BJ21" i="49"/>
  <c r="T73" i="49"/>
  <c r="T73" i="50" s="1"/>
  <c r="BI53" i="39"/>
  <c r="BG53" i="39"/>
  <c r="R73" i="48"/>
  <c r="BJ21" i="48"/>
  <c r="BG65" i="50"/>
  <c r="BI65" i="50"/>
  <c r="H73" i="43"/>
  <c r="BJ21" i="43"/>
  <c r="F27" i="24"/>
  <c r="BJ21" i="24"/>
  <c r="BG66" i="43"/>
  <c r="BI66" i="43"/>
  <c r="BI66" i="41"/>
  <c r="BG66" i="41"/>
  <c r="F28" i="24"/>
  <c r="BJ22" i="24"/>
  <c r="N28" i="37"/>
  <c r="BJ22" i="37"/>
  <c r="AJ65" i="38"/>
  <c r="AE31" i="38"/>
  <c r="AF31" i="38" s="1"/>
  <c r="AG31" i="38" s="1"/>
  <c r="AE31" i="36"/>
  <c r="AF31" i="36" s="1"/>
  <c r="AG31" i="36" s="1"/>
  <c r="AJ65" i="36"/>
  <c r="AN42" i="38"/>
  <c r="AN43" i="38" s="1"/>
  <c r="AP41" i="38"/>
  <c r="AP40" i="38"/>
  <c r="J77" i="48"/>
  <c r="H23" i="36"/>
  <c r="H23" i="49"/>
  <c r="L26" i="44"/>
  <c r="V23" i="44"/>
  <c r="J23" i="37"/>
  <c r="V23" i="45"/>
  <c r="E33" i="47"/>
  <c r="I77" i="43"/>
  <c r="I77" i="46" s="1"/>
  <c r="BJ17" i="46"/>
  <c r="N69" i="46"/>
  <c r="BJ17" i="49"/>
  <c r="T69" i="49"/>
  <c r="T69" i="50" s="1"/>
  <c r="AE26" i="45"/>
  <c r="AF26" i="45" s="1"/>
  <c r="AG26" i="45" s="1"/>
  <c r="AJ60" i="45"/>
  <c r="AE29" i="40"/>
  <c r="AF29" i="40" s="1"/>
  <c r="AG29" i="40" s="1"/>
  <c r="AJ63" i="40"/>
  <c r="AL42" i="34"/>
  <c r="AL43" i="34" s="1"/>
  <c r="AM41" i="34"/>
  <c r="AJ67" i="38"/>
  <c r="AE33" i="38"/>
  <c r="AF33" i="38" s="1"/>
  <c r="AG33" i="38" s="1"/>
  <c r="AJ67" i="36"/>
  <c r="AE33" i="36"/>
  <c r="AF33" i="36" s="1"/>
  <c r="AG33" i="36" s="1"/>
  <c r="BI58" i="39"/>
  <c r="BG58" i="39"/>
  <c r="BI58" i="35"/>
  <c r="BG58" i="35"/>
  <c r="AE30" i="49"/>
  <c r="AF30" i="49" s="1"/>
  <c r="AG30" i="49" s="1"/>
  <c r="AJ64" i="49"/>
  <c r="AJ64" i="48"/>
  <c r="AE30" i="48"/>
  <c r="AF30" i="48" s="1"/>
  <c r="AG30" i="48" s="1"/>
  <c r="BJ21" i="50"/>
  <c r="V73" i="50"/>
  <c r="AJ64" i="39"/>
  <c r="AE30" i="39"/>
  <c r="AF30" i="39" s="1"/>
  <c r="AG30" i="39" s="1"/>
  <c r="BI52" i="40"/>
  <c r="BG52" i="40"/>
  <c r="BJ22" i="39"/>
  <c r="R28" i="39"/>
  <c r="S28" i="39" s="1"/>
  <c r="AE31" i="48"/>
  <c r="AF31" i="48" s="1"/>
  <c r="AG31" i="48" s="1"/>
  <c r="AJ65" i="48"/>
  <c r="AJ65" i="37"/>
  <c r="AE31" i="37"/>
  <c r="AF31" i="37" s="1"/>
  <c r="AG31" i="37" s="1"/>
  <c r="AJ65" i="40"/>
  <c r="AE31" i="40"/>
  <c r="AF31" i="40" s="1"/>
  <c r="AG31" i="40" s="1"/>
  <c r="AJ65" i="35"/>
  <c r="AE31" i="35"/>
  <c r="AF31" i="35" s="1"/>
  <c r="AG31" i="35" s="1"/>
  <c r="N29" i="40"/>
  <c r="N29" i="45"/>
  <c r="N29" i="39"/>
  <c r="J77" i="46"/>
  <c r="V31" i="50"/>
  <c r="F77" i="50"/>
  <c r="H23" i="38"/>
  <c r="L29" i="43"/>
  <c r="L29" i="39"/>
  <c r="H23" i="35"/>
  <c r="H23" i="44"/>
  <c r="L26" i="38"/>
  <c r="L26" i="48"/>
  <c r="V23" i="48"/>
  <c r="F69" i="44"/>
  <c r="J23" i="39"/>
  <c r="J23" i="44"/>
  <c r="J27" i="39"/>
  <c r="J27" i="43"/>
  <c r="F77" i="44"/>
  <c r="J27" i="48"/>
  <c r="P69" i="49"/>
  <c r="J23" i="48"/>
  <c r="V23" i="43"/>
  <c r="V23" i="47"/>
  <c r="BI58" i="37"/>
  <c r="BI53" i="43"/>
  <c r="BI53" i="37"/>
  <c r="BI53" i="38"/>
  <c r="M3" i="43"/>
  <c r="BC11" i="35"/>
  <c r="M3" i="51"/>
  <c r="A14" i="51" s="1"/>
  <c r="E79" i="45"/>
  <c r="H26" i="34"/>
  <c r="I26" i="34" s="1"/>
  <c r="BJ20" i="34"/>
  <c r="H69" i="43"/>
  <c r="BJ17" i="43"/>
  <c r="BI51" i="48"/>
  <c r="BG51" i="48"/>
  <c r="L69" i="45"/>
  <c r="BJ17" i="45"/>
  <c r="AE26" i="40"/>
  <c r="AF26" i="40" s="1"/>
  <c r="AG26" i="40" s="1"/>
  <c r="AJ60" i="40"/>
  <c r="T26" i="40"/>
  <c r="BJ20" i="40"/>
  <c r="J72" i="44"/>
  <c r="BJ20" i="44"/>
  <c r="AE29" i="43"/>
  <c r="AF29" i="43" s="1"/>
  <c r="AG29" i="43" s="1"/>
  <c r="AJ63" i="43"/>
  <c r="AE29" i="35"/>
  <c r="AF29" i="35" s="1"/>
  <c r="AG29" i="35" s="1"/>
  <c r="AJ63" i="35"/>
  <c r="AL42" i="43"/>
  <c r="AL43" i="43" s="1"/>
  <c r="AM41" i="43"/>
  <c r="AN40" i="43"/>
  <c r="AN41" i="43" s="1"/>
  <c r="R76" i="48"/>
  <c r="BJ24" i="48"/>
  <c r="BJ24" i="41"/>
  <c r="V30" i="41"/>
  <c r="AE33" i="41"/>
  <c r="AF33" i="41" s="1"/>
  <c r="AG33" i="41" s="1"/>
  <c r="AJ67" i="41"/>
  <c r="L76" i="45"/>
  <c r="BJ24" i="45"/>
  <c r="AE33" i="47"/>
  <c r="AF33" i="47" s="1"/>
  <c r="AG33" i="47" s="1"/>
  <c r="AJ67" i="47"/>
  <c r="AE33" i="43"/>
  <c r="AF33" i="43" s="1"/>
  <c r="AG33" i="43" s="1"/>
  <c r="AJ67" i="43"/>
  <c r="AN40" i="34"/>
  <c r="V7" i="49"/>
  <c r="V7" i="44"/>
  <c r="V7" i="47"/>
  <c r="F53" i="49"/>
  <c r="V7" i="48"/>
  <c r="F53" i="50"/>
  <c r="F53" i="48"/>
  <c r="F53" i="45"/>
  <c r="B75" i="52"/>
  <c r="V7" i="43"/>
  <c r="V8" i="41"/>
  <c r="F53" i="44"/>
  <c r="B73" i="52"/>
  <c r="F53" i="46"/>
  <c r="AM41" i="47"/>
  <c r="BG65" i="44"/>
  <c r="BI65" i="44"/>
  <c r="BG65" i="39"/>
  <c r="BI65" i="39"/>
  <c r="BG65" i="35"/>
  <c r="BI65" i="35"/>
  <c r="AJ64" i="38"/>
  <c r="AE30" i="38"/>
  <c r="AF30" i="38" s="1"/>
  <c r="AG30" i="38" s="1"/>
  <c r="BI65" i="41"/>
  <c r="BG65" i="41"/>
  <c r="AE30" i="41"/>
  <c r="AF30" i="41" s="1"/>
  <c r="AG30" i="41" s="1"/>
  <c r="AJ64" i="41"/>
  <c r="AE30" i="36"/>
  <c r="AF30" i="36" s="1"/>
  <c r="AG30" i="36" s="1"/>
  <c r="AJ64" i="36"/>
  <c r="AJ64" i="40"/>
  <c r="AE30" i="40"/>
  <c r="AF30" i="40" s="1"/>
  <c r="AG30" i="40" s="1"/>
  <c r="N27" i="37"/>
  <c r="BJ21" i="37"/>
  <c r="AE30" i="35"/>
  <c r="AF30" i="35" s="1"/>
  <c r="AG30" i="35" s="1"/>
  <c r="AJ64" i="35"/>
  <c r="AE30" i="50"/>
  <c r="AF30" i="50" s="1"/>
  <c r="AG30" i="50" s="1"/>
  <c r="AJ64" i="50"/>
  <c r="AM42" i="48"/>
  <c r="AM43" i="48" s="1"/>
  <c r="AO41" i="48"/>
  <c r="AO40" i="48"/>
  <c r="CE29" i="47"/>
  <c r="BI52" i="47"/>
  <c r="BG52" i="47"/>
  <c r="BI66" i="47"/>
  <c r="BG66" i="47"/>
  <c r="BI66" i="45"/>
  <c r="BG66" i="45"/>
  <c r="J28" i="35"/>
  <c r="BJ22" i="35"/>
  <c r="BG66" i="24"/>
  <c r="BI66" i="24"/>
  <c r="H74" i="43"/>
  <c r="BJ22" i="43"/>
  <c r="BI66" i="49"/>
  <c r="BG66" i="49"/>
  <c r="BJ22" i="38"/>
  <c r="P28" i="38"/>
  <c r="AJ65" i="50"/>
  <c r="AE31" i="50"/>
  <c r="AF31" i="50" s="1"/>
  <c r="AG31" i="50" s="1"/>
  <c r="BJ22" i="49"/>
  <c r="T74" i="49"/>
  <c r="T74" i="50" s="1"/>
  <c r="AE31" i="24"/>
  <c r="AF31" i="24" s="1"/>
  <c r="AG31" i="24" s="1"/>
  <c r="AJ65" i="24"/>
  <c r="BJ22" i="44"/>
  <c r="J74" i="44"/>
  <c r="BJ22" i="34"/>
  <c r="H28" i="34"/>
  <c r="BJ22" i="36"/>
  <c r="L28" i="36"/>
  <c r="CE29" i="43"/>
  <c r="AP41" i="40"/>
  <c r="AP40" i="40"/>
  <c r="AN42" i="40"/>
  <c r="AN43" i="40" s="1"/>
  <c r="AO40" i="36"/>
  <c r="AM42" i="36"/>
  <c r="AM43" i="36" s="1"/>
  <c r="AO41" i="24"/>
  <c r="AQ40" i="50"/>
  <c r="AP42" i="50" s="1"/>
  <c r="AP43" i="50" s="1"/>
  <c r="AO42" i="50"/>
  <c r="AO43" i="50" s="1"/>
  <c r="N23" i="47"/>
  <c r="P23" i="39"/>
  <c r="P23" i="41"/>
  <c r="N23" i="49"/>
  <c r="P23" i="40"/>
  <c r="BC11" i="24"/>
  <c r="AG4" i="49"/>
  <c r="BC11" i="46"/>
  <c r="BC11" i="39"/>
  <c r="AG4" i="41"/>
  <c r="AG4" i="38"/>
  <c r="N23" i="45"/>
  <c r="P23" i="48"/>
  <c r="N23" i="44"/>
  <c r="N23" i="41"/>
  <c r="AG4" i="45"/>
  <c r="BC11" i="49"/>
  <c r="AG4" i="37"/>
  <c r="AG4" i="40"/>
  <c r="BI49" i="35"/>
  <c r="BG49" i="35"/>
  <c r="BI50" i="35"/>
  <c r="BG50" i="35"/>
  <c r="AE27" i="46"/>
  <c r="AF27" i="46" s="1"/>
  <c r="AG27" i="46" s="1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AE27" i="44"/>
  <c r="AF27" i="44" s="1"/>
  <c r="AG27" i="44" s="1"/>
  <c r="F24" i="24"/>
  <c r="BJ18" i="24"/>
  <c r="BI53" i="35"/>
  <c r="BG53" i="35"/>
  <c r="AE27" i="43"/>
  <c r="AF27" i="43" s="1"/>
  <c r="AG27" i="43" s="1"/>
  <c r="AJ61" i="43"/>
  <c r="H54" i="49"/>
  <c r="BI57" i="35"/>
  <c r="BI57" i="38"/>
  <c r="BI49" i="43"/>
  <c r="BG49" i="43"/>
  <c r="BJ18" i="49"/>
  <c r="T70" i="49"/>
  <c r="T70" i="50" s="1"/>
  <c r="BI62" i="50"/>
  <c r="BG62" i="50"/>
  <c r="BI62" i="46"/>
  <c r="BG62" i="46"/>
  <c r="BG62" i="43"/>
  <c r="BI62" i="43"/>
  <c r="BI62" i="49"/>
  <c r="BG62" i="49"/>
  <c r="R24" i="39"/>
  <c r="S24" i="39" s="1"/>
  <c r="BJ18" i="39"/>
  <c r="AE27" i="49"/>
  <c r="AF27" i="49" s="1"/>
  <c r="AG27" i="49" s="1"/>
  <c r="AJ61" i="49"/>
  <c r="BI62" i="47"/>
  <c r="BG62" i="47"/>
  <c r="V70" i="50"/>
  <c r="BJ18" i="50"/>
  <c r="L70" i="45"/>
  <c r="BJ18" i="45"/>
  <c r="AJ61" i="41"/>
  <c r="AE27" i="41"/>
  <c r="AF27" i="41" s="1"/>
  <c r="AG27" i="41" s="1"/>
  <c r="J70" i="44"/>
  <c r="BJ18" i="44"/>
  <c r="H24" i="34"/>
  <c r="I24" i="34" s="1"/>
  <c r="BJ18" i="34"/>
  <c r="BI60" i="46"/>
  <c r="BG60" i="46"/>
  <c r="BG57" i="39"/>
  <c r="BI57" i="39"/>
  <c r="BI57" i="40"/>
  <c r="BG57" i="40"/>
  <c r="BG62" i="38"/>
  <c r="BI62" i="38"/>
  <c r="L24" i="36"/>
  <c r="M24" i="36" s="1"/>
  <c r="BJ18" i="36"/>
  <c r="AE27" i="45"/>
  <c r="AF27" i="45" s="1"/>
  <c r="AG27" i="45" s="1"/>
  <c r="AJ61" i="45"/>
  <c r="AJ61" i="34"/>
  <c r="AE27" i="34"/>
  <c r="AF27" i="34" s="1"/>
  <c r="AG27" i="34" s="1"/>
  <c r="BI53" i="45"/>
  <c r="BI54" i="48"/>
  <c r="BG54" i="48"/>
  <c r="BI54" i="40"/>
  <c r="BG54" i="40"/>
  <c r="BI57" i="46"/>
  <c r="BG57" i="46"/>
  <c r="BI62" i="40"/>
  <c r="BG62" i="40"/>
  <c r="AE27" i="47"/>
  <c r="AF27" i="47" s="1"/>
  <c r="AG27" i="47" s="1"/>
  <c r="AJ61" i="47"/>
  <c r="BJ18" i="46"/>
  <c r="N70" i="46"/>
  <c r="AJ61" i="39"/>
  <c r="AE27" i="39"/>
  <c r="AF27" i="39" s="1"/>
  <c r="AG27" i="39" s="1"/>
  <c r="P70" i="47"/>
  <c r="BJ18" i="47"/>
  <c r="AJ61" i="48"/>
  <c r="AE27" i="48"/>
  <c r="AF27" i="48" s="1"/>
  <c r="AG27" i="48" s="1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P24" i="38"/>
  <c r="BJ18" i="38"/>
  <c r="BI62" i="24"/>
  <c r="BG62" i="24"/>
  <c r="BI53" i="40"/>
  <c r="BG53" i="40"/>
  <c r="BG53" i="48"/>
  <c r="BI53" i="48"/>
  <c r="BG53" i="46"/>
  <c r="BI53" i="46"/>
  <c r="BI62" i="34"/>
  <c r="BG62" i="34"/>
  <c r="BJ18" i="48"/>
  <c r="R70" i="48"/>
  <c r="AE27" i="35"/>
  <c r="AF27" i="35" s="1"/>
  <c r="AG27" i="35" s="1"/>
  <c r="AJ61" i="35"/>
  <c r="BJ18" i="40"/>
  <c r="T24" i="40"/>
  <c r="AE27" i="38"/>
  <c r="AF27" i="38" s="1"/>
  <c r="AG27" i="38" s="1"/>
  <c r="AJ61" i="38"/>
  <c r="J24" i="35"/>
  <c r="BJ18" i="35"/>
  <c r="H70" i="43"/>
  <c r="BJ18" i="43"/>
  <c r="AJ61" i="36"/>
  <c r="AE27" i="36"/>
  <c r="AF27" i="36" s="1"/>
  <c r="AG27" i="36" s="1"/>
  <c r="E33" i="35"/>
  <c r="E33" i="37"/>
  <c r="E33" i="49"/>
  <c r="E33" i="46"/>
  <c r="E33" i="41"/>
  <c r="M49" i="50"/>
  <c r="BC11" i="50"/>
  <c r="M49" i="45"/>
  <c r="BC11" i="38"/>
  <c r="M3" i="45"/>
  <c r="E33" i="34"/>
  <c r="BI59" i="24"/>
  <c r="J31" i="4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H77" i="50"/>
  <c r="BI57" i="24"/>
  <c r="BI51" i="24"/>
  <c r="E33" i="50"/>
  <c r="E33" i="40"/>
  <c r="E33" i="39"/>
  <c r="E33" i="43"/>
  <c r="E79" i="46"/>
  <c r="E79" i="47"/>
  <c r="BC11" i="41"/>
  <c r="BC11" i="48"/>
  <c r="AG4" i="35"/>
  <c r="AG4" i="44"/>
  <c r="M3" i="38"/>
  <c r="M3" i="50"/>
  <c r="BC11" i="45"/>
  <c r="BC11" i="43"/>
  <c r="AG4" i="34"/>
  <c r="BC11" i="40"/>
  <c r="M49" i="47"/>
  <c r="M3" i="36"/>
  <c r="AG4" i="39"/>
  <c r="AG4" i="50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M3" i="39"/>
  <c r="AK49" i="24"/>
  <c r="AL49" i="24" s="1"/>
  <c r="AC24" i="24"/>
  <c r="AC22" i="24"/>
  <c r="AC23" i="24"/>
  <c r="E33" i="51"/>
  <c r="AC20" i="24"/>
  <c r="L4" i="3"/>
  <c r="N22" i="3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AE25" i="24"/>
  <c r="AF25" i="24" s="1"/>
  <c r="AG25" i="24" s="1"/>
  <c r="AJ56" i="35"/>
  <c r="AJ53" i="50"/>
  <c r="AJ58" i="45"/>
  <c r="AJ48" i="43"/>
  <c r="AJ50" i="39"/>
  <c r="AJ50" i="36"/>
  <c r="AJ50" i="49"/>
  <c r="AJ51" i="49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O65" i="46"/>
  <c r="O65" i="49" s="1"/>
  <c r="N54" i="49"/>
  <c r="Q73" i="47"/>
  <c r="Q73" i="49" s="1"/>
  <c r="Q65" i="47"/>
  <c r="Q65" i="48" s="1"/>
  <c r="BI49" i="24"/>
  <c r="BG49" i="24"/>
  <c r="AJ58" i="46"/>
  <c r="AJ56" i="44"/>
  <c r="AJ56" i="39"/>
  <c r="AJ50" i="44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BJ16" i="50"/>
  <c r="AJ57" i="39"/>
  <c r="AJ57" i="40"/>
  <c r="AJ57" i="36"/>
  <c r="BI55" i="24"/>
  <c r="BG55" i="24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F8" i="24"/>
  <c r="F8" i="38" s="1"/>
  <c r="BI56" i="24"/>
  <c r="BI54" i="24"/>
  <c r="BI50" i="24"/>
  <c r="AJ56" i="45"/>
  <c r="AJ58" i="44"/>
  <c r="AJ58" i="39"/>
  <c r="BI51" i="35"/>
  <c r="BG51" i="35"/>
  <c r="AJ50" i="45"/>
  <c r="AJ51" i="45"/>
  <c r="AJ51" i="35"/>
  <c r="BJ8" i="24"/>
  <c r="BG58" i="43"/>
  <c r="BI58" i="43"/>
  <c r="AJ57" i="37"/>
  <c r="AJ57" i="46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AJ54" i="41"/>
  <c r="AJ54" i="45"/>
  <c r="AJ54" i="34"/>
  <c r="BI55" i="36"/>
  <c r="BG55" i="36"/>
  <c r="AJ53" i="49"/>
  <c r="AJ48" i="44"/>
  <c r="AJ53" i="40"/>
  <c r="AJ50" i="43"/>
  <c r="BI51" i="34"/>
  <c r="BG51" i="34"/>
  <c r="AJ50" i="50"/>
  <c r="AJ51" i="50"/>
  <c r="AJ51" i="46"/>
  <c r="BI58" i="44"/>
  <c r="BG58" i="44"/>
  <c r="AJ57" i="34"/>
  <c r="AJ57" i="49"/>
  <c r="AJ57" i="44"/>
  <c r="BJ14" i="24"/>
  <c r="BI60" i="35"/>
  <c r="BG60" i="35"/>
  <c r="AJ59" i="46"/>
  <c r="AJ59" i="40"/>
  <c r="BJ16" i="24"/>
  <c r="AJ59" i="47"/>
  <c r="AJ55" i="39"/>
  <c r="BI55" i="47"/>
  <c r="BG55" i="47"/>
  <c r="BG55" i="50"/>
  <c r="BI55" i="50"/>
  <c r="AJ55" i="24"/>
  <c r="BI56" i="49"/>
  <c r="BG56" i="49"/>
  <c r="BI56" i="45"/>
  <c r="BG56" i="45"/>
  <c r="AJ55" i="50"/>
  <c r="BI56" i="36"/>
  <c r="BG56" i="36"/>
  <c r="BI55" i="49"/>
  <c r="BG55" i="49"/>
  <c r="BI55" i="43"/>
  <c r="BG55" i="43"/>
  <c r="AJ54" i="48"/>
  <c r="AJ54" i="39"/>
  <c r="AJ54" i="36"/>
  <c r="AJ54" i="49"/>
  <c r="AE20" i="24"/>
  <c r="AF20" i="24" s="1"/>
  <c r="AG20" i="24" s="1"/>
  <c r="AJ54" i="24"/>
  <c r="J53" i="45"/>
  <c r="J53" i="48"/>
  <c r="H77" i="45"/>
  <c r="H77" i="44"/>
  <c r="I71" i="46"/>
  <c r="I71" i="49"/>
  <c r="I71" i="44"/>
  <c r="AA28" i="44" s="1"/>
  <c r="AC28" i="44" s="1"/>
  <c r="O73" i="46"/>
  <c r="O73" i="50" s="1"/>
  <c r="Q57" i="47"/>
  <c r="Q57" i="49" s="1"/>
  <c r="H77" i="46"/>
  <c r="H77" i="49"/>
  <c r="I58" i="43"/>
  <c r="I58" i="44" s="1"/>
  <c r="I59" i="43"/>
  <c r="I59" i="45" s="1"/>
  <c r="C78" i="52"/>
  <c r="I61" i="43"/>
  <c r="I61" i="44" s="1"/>
  <c r="H54" i="44"/>
  <c r="O61" i="46"/>
  <c r="O61" i="48" s="1"/>
  <c r="C97" i="52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I71" i="48"/>
  <c r="I71" i="47"/>
  <c r="I71" i="50"/>
  <c r="I71" i="45"/>
  <c r="L54" i="48"/>
  <c r="Q62" i="47"/>
  <c r="Q62" i="48" s="1"/>
  <c r="Q70" i="47"/>
  <c r="Q70" i="50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C96" i="52"/>
  <c r="C98" i="52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C59" i="52"/>
  <c r="S26" i="39"/>
  <c r="S23" i="39"/>
  <c r="C61" i="52"/>
  <c r="R8" i="49"/>
  <c r="R8" i="47"/>
  <c r="R8" i="45"/>
  <c r="C60" i="52"/>
  <c r="R8" i="44"/>
  <c r="R8" i="46"/>
  <c r="R8" i="40"/>
  <c r="C64" i="52"/>
  <c r="C63" i="52"/>
  <c r="S29" i="39"/>
  <c r="S25" i="39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M26" i="36"/>
  <c r="M28" i="36"/>
  <c r="M30" i="36"/>
  <c r="L8" i="49"/>
  <c r="L8" i="38"/>
  <c r="C46" i="52"/>
  <c r="C42" i="52"/>
  <c r="L8" i="43"/>
  <c r="L8" i="41"/>
  <c r="L8" i="39"/>
  <c r="C43" i="52"/>
  <c r="M23" i="36"/>
  <c r="M25" i="36"/>
  <c r="M29" i="36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I23" i="34"/>
  <c r="I27" i="34"/>
  <c r="C33" i="52"/>
  <c r="H8" i="43"/>
  <c r="H8" i="49"/>
  <c r="H8" i="48"/>
  <c r="H8" i="39"/>
  <c r="I25" i="34"/>
  <c r="H8" i="37"/>
  <c r="I30" i="34"/>
  <c r="H8" i="50"/>
  <c r="H8" i="41"/>
  <c r="C32" i="52"/>
  <c r="I28" i="34"/>
  <c r="H8" i="44"/>
  <c r="H8" i="40"/>
  <c r="H8" i="45"/>
  <c r="H8" i="35"/>
  <c r="C30" i="52"/>
  <c r="I29" i="34"/>
  <c r="H8" i="47"/>
  <c r="H8" i="38"/>
  <c r="C34" i="52"/>
  <c r="H8" i="46"/>
  <c r="H8" i="36"/>
  <c r="BX30" i="24"/>
  <c r="BZ31" i="49"/>
  <c r="BX30" i="49"/>
  <c r="BZ31" i="45"/>
  <c r="BX30" i="45"/>
  <c r="BZ31" i="40"/>
  <c r="BX30" i="40"/>
  <c r="BX30" i="34"/>
  <c r="BZ31" i="34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BZ31" i="37"/>
  <c r="BX30" i="37"/>
  <c r="S60" i="48" l="1"/>
  <c r="S66" i="48"/>
  <c r="R54" i="49"/>
  <c r="S74" i="48"/>
  <c r="S63" i="48"/>
  <c r="C108" i="52"/>
  <c r="S64" i="48"/>
  <c r="C110" i="52"/>
  <c r="S65" i="48"/>
  <c r="S68" i="48"/>
  <c r="S59" i="48"/>
  <c r="S61" i="48"/>
  <c r="C107" i="52"/>
  <c r="S69" i="48"/>
  <c r="C112" i="52"/>
  <c r="C111" i="52"/>
  <c r="S62" i="48"/>
  <c r="S75" i="48"/>
  <c r="S57" i="48"/>
  <c r="C109" i="52"/>
  <c r="S71" i="48"/>
  <c r="S73" i="48"/>
  <c r="S77" i="48"/>
  <c r="S70" i="48"/>
  <c r="S72" i="48"/>
  <c r="S67" i="48"/>
  <c r="S58" i="48"/>
  <c r="R54" i="50"/>
  <c r="S76" i="48"/>
  <c r="U69" i="49"/>
  <c r="U69" i="50" s="1"/>
  <c r="AA26" i="50" s="1"/>
  <c r="U61" i="49"/>
  <c r="U61" i="50" s="1"/>
  <c r="T54" i="50"/>
  <c r="U57" i="49"/>
  <c r="U66" i="49"/>
  <c r="U66" i="50" s="1"/>
  <c r="C117" i="52"/>
  <c r="U70" i="49"/>
  <c r="U70" i="50" s="1"/>
  <c r="AA27" i="50" s="1"/>
  <c r="BP21" i="50" s="1"/>
  <c r="C116" i="52"/>
  <c r="C115" i="52"/>
  <c r="C118" i="52"/>
  <c r="C113" i="52"/>
  <c r="U65" i="49"/>
  <c r="U65" i="50" s="1"/>
  <c r="U77" i="49"/>
  <c r="U77" i="50" s="1"/>
  <c r="U75" i="49"/>
  <c r="U75" i="50" s="1"/>
  <c r="AA32" i="50" s="1"/>
  <c r="U58" i="49"/>
  <c r="U58" i="50" s="1"/>
  <c r="U73" i="49"/>
  <c r="U73" i="50" s="1"/>
  <c r="AA30" i="50" s="1"/>
  <c r="U76" i="49"/>
  <c r="U76" i="50" s="1"/>
  <c r="AA33" i="50" s="1"/>
  <c r="BP27" i="50" s="1"/>
  <c r="U71" i="49"/>
  <c r="U71" i="50" s="1"/>
  <c r="AA28" i="50" s="1"/>
  <c r="BP22" i="50" s="1"/>
  <c r="U62" i="49"/>
  <c r="U62" i="50" s="1"/>
  <c r="U60" i="49"/>
  <c r="U60" i="50" s="1"/>
  <c r="U74" i="49"/>
  <c r="U74" i="50" s="1"/>
  <c r="AA31" i="50" s="1"/>
  <c r="U59" i="49"/>
  <c r="U59" i="50" s="1"/>
  <c r="U63" i="49"/>
  <c r="U63" i="50" s="1"/>
  <c r="C114" i="52"/>
  <c r="U72" i="49"/>
  <c r="U72" i="50" s="1"/>
  <c r="AA29" i="50" s="1"/>
  <c r="BP23" i="50" s="1"/>
  <c r="U67" i="49"/>
  <c r="U67" i="50" s="1"/>
  <c r="U64" i="49"/>
  <c r="U64" i="50" s="1"/>
  <c r="U68" i="49"/>
  <c r="U68" i="50" s="1"/>
  <c r="AA25" i="50" s="1"/>
  <c r="AK59" i="50" s="1"/>
  <c r="AL59" i="50" s="1"/>
  <c r="AC25" i="24"/>
  <c r="AC21" i="24"/>
  <c r="AE14" i="24"/>
  <c r="AF14" i="24" s="1"/>
  <c r="AG14" i="24" s="1"/>
  <c r="AC18" i="24"/>
  <c r="AC17" i="24"/>
  <c r="AE16" i="24"/>
  <c r="AC19" i="24"/>
  <c r="AE19" i="24"/>
  <c r="AF19" i="24" s="1"/>
  <c r="AG19" i="24" s="1"/>
  <c r="A27" i="51"/>
  <c r="A18" i="51"/>
  <c r="A11" i="51"/>
  <c r="AC15" i="24"/>
  <c r="AE22" i="24"/>
  <c r="AF22" i="24" s="1"/>
  <c r="AG22" i="24" s="1"/>
  <c r="AC16" i="24"/>
  <c r="AE15" i="24"/>
  <c r="AF15" i="24" s="1"/>
  <c r="AG15" i="24" s="1"/>
  <c r="AE17" i="24"/>
  <c r="AF17" i="24" s="1"/>
  <c r="AG17" i="24" s="1"/>
  <c r="AE23" i="24"/>
  <c r="AF23" i="24" s="1"/>
  <c r="AG23" i="24" s="1"/>
  <c r="AE24" i="24"/>
  <c r="AF24" i="24" s="1"/>
  <c r="AG24" i="24" s="1"/>
  <c r="AE21" i="24"/>
  <c r="AF21" i="24" s="1"/>
  <c r="AG21" i="24" s="1"/>
  <c r="AE18" i="24"/>
  <c r="AF18" i="24" s="1"/>
  <c r="AG18" i="24" s="1"/>
  <c r="AC14" i="24"/>
  <c r="A23" i="51"/>
  <c r="I64" i="46"/>
  <c r="A12" i="51"/>
  <c r="A25" i="51"/>
  <c r="A29" i="51"/>
  <c r="A13" i="51"/>
  <c r="A19" i="51"/>
  <c r="A21" i="51"/>
  <c r="A24" i="51"/>
  <c r="A30" i="51"/>
  <c r="A16" i="51"/>
  <c r="A26" i="51"/>
  <c r="A20" i="51"/>
  <c r="A22" i="51"/>
  <c r="A28" i="51"/>
  <c r="A17" i="51"/>
  <c r="A15" i="51"/>
  <c r="I57" i="48"/>
  <c r="I77" i="48"/>
  <c r="F8" i="44"/>
  <c r="I77" i="47"/>
  <c r="I77" i="50"/>
  <c r="I64" i="44"/>
  <c r="AA21" i="44" s="1"/>
  <c r="AC21" i="44" s="1"/>
  <c r="I57" i="50"/>
  <c r="I64" i="49"/>
  <c r="I72" i="49"/>
  <c r="I64" i="47"/>
  <c r="I77" i="44"/>
  <c r="F8" i="37"/>
  <c r="F8" i="45"/>
  <c r="I64" i="50"/>
  <c r="I64" i="48"/>
  <c r="F8" i="47"/>
  <c r="F8" i="46"/>
  <c r="I77" i="49"/>
  <c r="I77" i="45"/>
  <c r="AK43" i="46"/>
  <c r="I72" i="46"/>
  <c r="AK43" i="45"/>
  <c r="AK43" i="41"/>
  <c r="AN42" i="36"/>
  <c r="AN43" i="36" s="1"/>
  <c r="AP40" i="36"/>
  <c r="AP41" i="36"/>
  <c r="L76" i="49"/>
  <c r="L76" i="50"/>
  <c r="L76" i="48"/>
  <c r="L76" i="47"/>
  <c r="L76" i="46"/>
  <c r="J72" i="46"/>
  <c r="J72" i="50"/>
  <c r="J72" i="49"/>
  <c r="J72" i="47"/>
  <c r="J72" i="45"/>
  <c r="J72" i="48"/>
  <c r="R73" i="50"/>
  <c r="R73" i="49"/>
  <c r="L74" i="47"/>
  <c r="L74" i="49"/>
  <c r="L74" i="48"/>
  <c r="L74" i="46"/>
  <c r="L74" i="50"/>
  <c r="T28" i="43"/>
  <c r="T28" i="46"/>
  <c r="T28" i="48"/>
  <c r="T28" i="49"/>
  <c r="T28" i="50"/>
  <c r="T28" i="45"/>
  <c r="T28" i="44"/>
  <c r="T28" i="47"/>
  <c r="T28" i="41"/>
  <c r="N74" i="50"/>
  <c r="N74" i="48"/>
  <c r="N74" i="49"/>
  <c r="N74" i="47"/>
  <c r="L72" i="46"/>
  <c r="L72" i="50"/>
  <c r="L72" i="48"/>
  <c r="L72" i="49"/>
  <c r="L72" i="47"/>
  <c r="P73" i="50"/>
  <c r="P73" i="49"/>
  <c r="P73" i="48"/>
  <c r="T27" i="47"/>
  <c r="T27" i="45"/>
  <c r="T27" i="50"/>
  <c r="T27" i="46"/>
  <c r="T27" i="43"/>
  <c r="T27" i="49"/>
  <c r="T27" i="41"/>
  <c r="T27" i="44"/>
  <c r="T27" i="48"/>
  <c r="AM42" i="39"/>
  <c r="AM43" i="39" s="1"/>
  <c r="AO40" i="39"/>
  <c r="I66" i="45"/>
  <c r="L28" i="37"/>
  <c r="L28" i="41"/>
  <c r="L28" i="43"/>
  <c r="L28" i="46"/>
  <c r="L28" i="49"/>
  <c r="L28" i="50"/>
  <c r="L28" i="45"/>
  <c r="L28" i="48"/>
  <c r="L28" i="38"/>
  <c r="L28" i="47"/>
  <c r="L28" i="40"/>
  <c r="L28" i="39"/>
  <c r="L28" i="44"/>
  <c r="N69" i="50"/>
  <c r="N69" i="49"/>
  <c r="N69" i="47"/>
  <c r="N69" i="48"/>
  <c r="AN42" i="37"/>
  <c r="AN43" i="37" s="1"/>
  <c r="AP40" i="37"/>
  <c r="AM42" i="47"/>
  <c r="AM43" i="47" s="1"/>
  <c r="AO41" i="47"/>
  <c r="AO40" i="47"/>
  <c r="I57" i="46"/>
  <c r="I57" i="47"/>
  <c r="I72" i="47"/>
  <c r="AQ41" i="50"/>
  <c r="AQ40" i="40"/>
  <c r="AP42" i="40" s="1"/>
  <c r="AP43" i="40" s="1"/>
  <c r="AO42" i="40"/>
  <c r="AO43" i="40" s="1"/>
  <c r="H74" i="49"/>
  <c r="H74" i="50"/>
  <c r="H74" i="45"/>
  <c r="H74" i="46"/>
  <c r="H74" i="48"/>
  <c r="H74" i="47"/>
  <c r="H74" i="44"/>
  <c r="J28" i="39"/>
  <c r="J28" i="46"/>
  <c r="J28" i="40"/>
  <c r="J28" i="49"/>
  <c r="J28" i="47"/>
  <c r="J28" i="38"/>
  <c r="J28" i="36"/>
  <c r="J28" i="43"/>
  <c r="J28" i="48"/>
  <c r="J28" i="41"/>
  <c r="J28" i="45"/>
  <c r="J28" i="50"/>
  <c r="J28" i="44"/>
  <c r="J28" i="37"/>
  <c r="AP41" i="48"/>
  <c r="AN42" i="48"/>
  <c r="AN43" i="48" s="1"/>
  <c r="AP40" i="48"/>
  <c r="N27" i="38"/>
  <c r="N27" i="45"/>
  <c r="N27" i="43"/>
  <c r="N27" i="49"/>
  <c r="N27" i="48"/>
  <c r="N27" i="46"/>
  <c r="N27" i="41"/>
  <c r="N27" i="39"/>
  <c r="N27" i="50"/>
  <c r="N27" i="40"/>
  <c r="N27" i="44"/>
  <c r="N27" i="47"/>
  <c r="AM42" i="34"/>
  <c r="AM43" i="34" s="1"/>
  <c r="AO40" i="34"/>
  <c r="R76" i="50"/>
  <c r="R76" i="49"/>
  <c r="T26" i="50"/>
  <c r="T26" i="47"/>
  <c r="T26" i="48"/>
  <c r="T26" i="44"/>
  <c r="T26" i="41"/>
  <c r="T26" i="46"/>
  <c r="T26" i="43"/>
  <c r="T26" i="49"/>
  <c r="T26" i="45"/>
  <c r="L69" i="46"/>
  <c r="L69" i="47"/>
  <c r="L69" i="48"/>
  <c r="L69" i="50"/>
  <c r="L69" i="49"/>
  <c r="H69" i="46"/>
  <c r="H69" i="45"/>
  <c r="H69" i="49"/>
  <c r="H69" i="50"/>
  <c r="H69" i="44"/>
  <c r="H69" i="47"/>
  <c r="H69" i="48"/>
  <c r="AN41" i="34"/>
  <c r="AO42" i="38"/>
  <c r="AO43" i="38" s="1"/>
  <c r="AQ40" i="38"/>
  <c r="AP42" i="38" s="1"/>
  <c r="AP43" i="38" s="1"/>
  <c r="N28" i="43"/>
  <c r="N28" i="40"/>
  <c r="N28" i="50"/>
  <c r="N28" i="39"/>
  <c r="N28" i="47"/>
  <c r="N28" i="45"/>
  <c r="N28" i="44"/>
  <c r="N28" i="38"/>
  <c r="N28" i="41"/>
  <c r="N28" i="46"/>
  <c r="N28" i="48"/>
  <c r="N28" i="49"/>
  <c r="F27" i="45"/>
  <c r="F27" i="35"/>
  <c r="F27" i="49"/>
  <c r="F27" i="48"/>
  <c r="F27" i="38"/>
  <c r="F27" i="46"/>
  <c r="F27" i="39"/>
  <c r="F27" i="41"/>
  <c r="F27" i="36"/>
  <c r="F27" i="40"/>
  <c r="F27" i="34"/>
  <c r="F27" i="43"/>
  <c r="F27" i="37"/>
  <c r="F27" i="44"/>
  <c r="F27" i="50"/>
  <c r="F27" i="47"/>
  <c r="H27" i="44"/>
  <c r="H27" i="37"/>
  <c r="H27" i="38"/>
  <c r="H27" i="50"/>
  <c r="H27" i="35"/>
  <c r="H27" i="43"/>
  <c r="H27" i="39"/>
  <c r="H27" i="49"/>
  <c r="H27" i="41"/>
  <c r="H27" i="47"/>
  <c r="H27" i="36"/>
  <c r="H27" i="48"/>
  <c r="H27" i="40"/>
  <c r="H27" i="46"/>
  <c r="H27" i="45"/>
  <c r="L27" i="45"/>
  <c r="L27" i="40"/>
  <c r="L27" i="41"/>
  <c r="L27" i="46"/>
  <c r="L27" i="50"/>
  <c r="L27" i="49"/>
  <c r="L27" i="44"/>
  <c r="L27" i="48"/>
  <c r="L27" i="39"/>
  <c r="L27" i="47"/>
  <c r="L27" i="37"/>
  <c r="L27" i="38"/>
  <c r="L27" i="43"/>
  <c r="N30" i="43"/>
  <c r="N30" i="44"/>
  <c r="N30" i="47"/>
  <c r="N30" i="48"/>
  <c r="N30" i="38"/>
  <c r="N30" i="41"/>
  <c r="N30" i="46"/>
  <c r="N30" i="39"/>
  <c r="N30" i="50"/>
  <c r="N30" i="40"/>
  <c r="N30" i="45"/>
  <c r="N30" i="49"/>
  <c r="J26" i="41"/>
  <c r="J26" i="44"/>
  <c r="J26" i="37"/>
  <c r="J26" i="47"/>
  <c r="J26" i="45"/>
  <c r="J26" i="49"/>
  <c r="J26" i="50"/>
  <c r="J26" i="46"/>
  <c r="J26" i="48"/>
  <c r="J26" i="36"/>
  <c r="J26" i="38"/>
  <c r="J26" i="43"/>
  <c r="J26" i="40"/>
  <c r="J26" i="39"/>
  <c r="AO42" i="35"/>
  <c r="AO43" i="35" s="1"/>
  <c r="AQ41" i="35"/>
  <c r="AQ40" i="35"/>
  <c r="AP42" i="35" s="1"/>
  <c r="AP43" i="35" s="1"/>
  <c r="R27" i="46"/>
  <c r="R27" i="48"/>
  <c r="R27" i="44"/>
  <c r="R27" i="49"/>
  <c r="R27" i="41"/>
  <c r="R27" i="45"/>
  <c r="R27" i="50"/>
  <c r="R27" i="43"/>
  <c r="R27" i="47"/>
  <c r="R27" i="40"/>
  <c r="R74" i="49"/>
  <c r="R74" i="50"/>
  <c r="AN41" i="39"/>
  <c r="H26" i="49"/>
  <c r="H26" i="37"/>
  <c r="H26" i="39"/>
  <c r="H26" i="43"/>
  <c r="H26" i="41"/>
  <c r="H26" i="38"/>
  <c r="H26" i="36"/>
  <c r="H26" i="50"/>
  <c r="H26" i="44"/>
  <c r="H26" i="48"/>
  <c r="H26" i="35"/>
  <c r="H26" i="47"/>
  <c r="H26" i="40"/>
  <c r="H26" i="46"/>
  <c r="H26" i="45"/>
  <c r="R28" i="43"/>
  <c r="R28" i="50"/>
  <c r="R28" i="47"/>
  <c r="R28" i="44"/>
  <c r="R28" i="45"/>
  <c r="R28" i="48"/>
  <c r="R28" i="40"/>
  <c r="R28" i="41"/>
  <c r="R28" i="49"/>
  <c r="R28" i="46"/>
  <c r="F28" i="38"/>
  <c r="F28" i="45"/>
  <c r="F28" i="50"/>
  <c r="F28" i="35"/>
  <c r="F28" i="46"/>
  <c r="F28" i="39"/>
  <c r="F28" i="49"/>
  <c r="F28" i="44"/>
  <c r="F28" i="37"/>
  <c r="F28" i="48"/>
  <c r="F28" i="40"/>
  <c r="F28" i="36"/>
  <c r="F28" i="47"/>
  <c r="F28" i="41"/>
  <c r="F28" i="34"/>
  <c r="F28" i="43"/>
  <c r="H73" i="45"/>
  <c r="H73" i="48"/>
  <c r="H73" i="46"/>
  <c r="H73" i="47"/>
  <c r="H73" i="49"/>
  <c r="H73" i="50"/>
  <c r="H73" i="44"/>
  <c r="J73" i="50"/>
  <c r="J73" i="48"/>
  <c r="J73" i="45"/>
  <c r="J73" i="47"/>
  <c r="J73" i="46"/>
  <c r="J73" i="49"/>
  <c r="P26" i="47"/>
  <c r="P26" i="48"/>
  <c r="P26" i="49"/>
  <c r="P26" i="46"/>
  <c r="P26" i="41"/>
  <c r="P26" i="43"/>
  <c r="P26" i="45"/>
  <c r="P26" i="39"/>
  <c r="P26" i="44"/>
  <c r="P26" i="50"/>
  <c r="P26" i="40"/>
  <c r="AP41" i="44"/>
  <c r="AN42" i="44"/>
  <c r="AN43" i="44" s="1"/>
  <c r="AP40" i="44"/>
  <c r="R30" i="49"/>
  <c r="R30" i="40"/>
  <c r="R30" i="48"/>
  <c r="R30" i="45"/>
  <c r="R30" i="50"/>
  <c r="R30" i="41"/>
  <c r="R30" i="43"/>
  <c r="R30" i="47"/>
  <c r="R30" i="44"/>
  <c r="R30" i="46"/>
  <c r="I66" i="47"/>
  <c r="J74" i="49"/>
  <c r="J74" i="47"/>
  <c r="J74" i="50"/>
  <c r="J74" i="45"/>
  <c r="J74" i="46"/>
  <c r="J74" i="48"/>
  <c r="P28" i="39"/>
  <c r="P28" i="49"/>
  <c r="P28" i="50"/>
  <c r="P28" i="40"/>
  <c r="P28" i="48"/>
  <c r="P28" i="45"/>
  <c r="P28" i="46"/>
  <c r="P28" i="43"/>
  <c r="P28" i="44"/>
  <c r="P28" i="41"/>
  <c r="P28" i="47"/>
  <c r="AO42" i="24"/>
  <c r="AO43" i="24" s="1"/>
  <c r="AQ40" i="24"/>
  <c r="AP42" i="24" s="1"/>
  <c r="AP43" i="24" s="1"/>
  <c r="J30" i="44"/>
  <c r="J30" i="48"/>
  <c r="J30" i="37"/>
  <c r="J30" i="40"/>
  <c r="J30" i="43"/>
  <c r="J30" i="41"/>
  <c r="J30" i="38"/>
  <c r="J30" i="46"/>
  <c r="J30" i="45"/>
  <c r="J30" i="49"/>
  <c r="J30" i="36"/>
  <c r="J30" i="39"/>
  <c r="J30" i="47"/>
  <c r="J30" i="50"/>
  <c r="I57" i="49"/>
  <c r="I72" i="44"/>
  <c r="AA29" i="44" s="1"/>
  <c r="AK63" i="44" s="1"/>
  <c r="AL63" i="44" s="1"/>
  <c r="I72" i="48"/>
  <c r="I72" i="45"/>
  <c r="I57" i="44"/>
  <c r="AA14" i="44" s="1"/>
  <c r="BO8" i="44" s="1"/>
  <c r="AK43" i="50"/>
  <c r="AO41" i="36"/>
  <c r="H28" i="39"/>
  <c r="H28" i="37"/>
  <c r="H28" i="49"/>
  <c r="H28" i="40"/>
  <c r="H28" i="47"/>
  <c r="H28" i="35"/>
  <c r="H28" i="36"/>
  <c r="H28" i="38"/>
  <c r="H28" i="45"/>
  <c r="H28" i="43"/>
  <c r="H28" i="50"/>
  <c r="H28" i="48"/>
  <c r="H28" i="41"/>
  <c r="H28" i="46"/>
  <c r="H28" i="44"/>
  <c r="C73" i="52"/>
  <c r="W30" i="41"/>
  <c r="C75" i="52"/>
  <c r="V8" i="50"/>
  <c r="W26" i="41"/>
  <c r="F54" i="46"/>
  <c r="V8" i="48"/>
  <c r="W27" i="41"/>
  <c r="F54" i="45"/>
  <c r="W29" i="41"/>
  <c r="V8" i="45"/>
  <c r="W28" i="41"/>
  <c r="C74" i="52"/>
  <c r="V8" i="49"/>
  <c r="F54" i="43"/>
  <c r="W25" i="41"/>
  <c r="W23" i="41"/>
  <c r="F54" i="49"/>
  <c r="W24" i="41"/>
  <c r="V8" i="43"/>
  <c r="V8" i="46"/>
  <c r="W31" i="41"/>
  <c r="F54" i="44"/>
  <c r="F54" i="48"/>
  <c r="F54" i="47"/>
  <c r="C76" i="52"/>
  <c r="V8" i="44"/>
  <c r="F54" i="50"/>
  <c r="V8" i="47"/>
  <c r="C72" i="52"/>
  <c r="C71" i="52"/>
  <c r="V30" i="49"/>
  <c r="V30" i="43"/>
  <c r="F76" i="44"/>
  <c r="F76" i="43"/>
  <c r="F76" i="45"/>
  <c r="V30" i="50"/>
  <c r="F76" i="48"/>
  <c r="F76" i="50"/>
  <c r="V30" i="45"/>
  <c r="V30" i="44"/>
  <c r="V30" i="47"/>
  <c r="V30" i="46"/>
  <c r="F76" i="46"/>
  <c r="F76" i="47"/>
  <c r="V30" i="48"/>
  <c r="F76" i="49"/>
  <c r="AM42" i="43"/>
  <c r="AM43" i="43" s="1"/>
  <c r="AO40" i="43"/>
  <c r="N26" i="43"/>
  <c r="N26" i="50"/>
  <c r="N26" i="47"/>
  <c r="N26" i="44"/>
  <c r="N26" i="39"/>
  <c r="N26" i="49"/>
  <c r="N26" i="48"/>
  <c r="N26" i="41"/>
  <c r="N26" i="46"/>
  <c r="N26" i="45"/>
  <c r="N26" i="40"/>
  <c r="N26" i="38"/>
  <c r="V28" i="50"/>
  <c r="V28" i="45"/>
  <c r="V28" i="46"/>
  <c r="V28" i="48"/>
  <c r="V28" i="47"/>
  <c r="F74" i="46"/>
  <c r="F74" i="45"/>
  <c r="V28" i="43"/>
  <c r="F74" i="50"/>
  <c r="V28" i="49"/>
  <c r="F74" i="48"/>
  <c r="F74" i="49"/>
  <c r="V28" i="44"/>
  <c r="F74" i="44"/>
  <c r="F74" i="43"/>
  <c r="F74" i="47"/>
  <c r="F73" i="44"/>
  <c r="V27" i="44"/>
  <c r="F73" i="49"/>
  <c r="F73" i="47"/>
  <c r="F73" i="48"/>
  <c r="V27" i="46"/>
  <c r="F73" i="50"/>
  <c r="V27" i="50"/>
  <c r="V27" i="49"/>
  <c r="V27" i="48"/>
  <c r="V27" i="47"/>
  <c r="V27" i="43"/>
  <c r="F73" i="45"/>
  <c r="F73" i="43"/>
  <c r="V27" i="45"/>
  <c r="F73" i="46"/>
  <c r="L73" i="48"/>
  <c r="L73" i="50"/>
  <c r="L73" i="47"/>
  <c r="L73" i="46"/>
  <c r="L73" i="49"/>
  <c r="L30" i="47"/>
  <c r="L30" i="46"/>
  <c r="L30" i="45"/>
  <c r="L30" i="43"/>
  <c r="L30" i="38"/>
  <c r="L30" i="39"/>
  <c r="L30" i="37"/>
  <c r="L30" i="44"/>
  <c r="L30" i="40"/>
  <c r="L30" i="50"/>
  <c r="L30" i="49"/>
  <c r="L30" i="41"/>
  <c r="L30" i="48"/>
  <c r="AP41" i="24"/>
  <c r="P74" i="50"/>
  <c r="P74" i="48"/>
  <c r="P74" i="49"/>
  <c r="T23" i="50"/>
  <c r="T23" i="45"/>
  <c r="T23" i="44"/>
  <c r="T23" i="41"/>
  <c r="T23" i="47"/>
  <c r="T23" i="49"/>
  <c r="T23" i="48"/>
  <c r="T23" i="46"/>
  <c r="T23" i="43"/>
  <c r="P27" i="47"/>
  <c r="P27" i="46"/>
  <c r="P27" i="44"/>
  <c r="P27" i="43"/>
  <c r="P27" i="45"/>
  <c r="P27" i="39"/>
  <c r="P27" i="40"/>
  <c r="P27" i="48"/>
  <c r="P27" i="50"/>
  <c r="P27" i="41"/>
  <c r="P27" i="49"/>
  <c r="H76" i="46"/>
  <c r="H76" i="45"/>
  <c r="H76" i="44"/>
  <c r="H76" i="48"/>
  <c r="H76" i="49"/>
  <c r="H76" i="47"/>
  <c r="H76" i="50"/>
  <c r="I66" i="44"/>
  <c r="AA23" i="44" s="1"/>
  <c r="AC23" i="44" s="1"/>
  <c r="I66" i="50"/>
  <c r="I66" i="46"/>
  <c r="BP24" i="50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 i="47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BO23" i="44"/>
  <c r="F8" i="48"/>
  <c r="C25" i="52"/>
  <c r="C23" i="52"/>
  <c r="L31" i="38"/>
  <c r="L31" i="46"/>
  <c r="L31" i="48"/>
  <c r="L31" i="47"/>
  <c r="L31" i="41"/>
  <c r="M31" i="36"/>
  <c r="M31" i="37" s="1"/>
  <c r="L31" i="49"/>
  <c r="L31" i="40"/>
  <c r="L31" i="50"/>
  <c r="L31" i="37"/>
  <c r="L31" i="44"/>
  <c r="L31" i="43"/>
  <c r="L31" i="39"/>
  <c r="Q73" i="50"/>
  <c r="O60" i="48"/>
  <c r="BP19" i="50"/>
  <c r="G24" i="24"/>
  <c r="G24" i="40" s="1"/>
  <c r="F8" i="49"/>
  <c r="G26" i="24"/>
  <c r="G26" i="43" s="1"/>
  <c r="F8" i="50"/>
  <c r="F8" i="35"/>
  <c r="O65" i="50"/>
  <c r="O65" i="48"/>
  <c r="M73" i="50"/>
  <c r="O65" i="47"/>
  <c r="BJ13" i="47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F8" i="41"/>
  <c r="G29" i="24"/>
  <c r="G29" i="50" s="1"/>
  <c r="G25" i="24"/>
  <c r="G25" i="43" s="1"/>
  <c r="F8" i="36"/>
  <c r="F8" i="34"/>
  <c r="C27" i="52"/>
  <c r="F8" i="40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Q73" i="48"/>
  <c r="AA30" i="48" s="1"/>
  <c r="AC30" i="48" s="1"/>
  <c r="AE25" i="49"/>
  <c r="AF25" i="49" s="1"/>
  <c r="AG25" i="49" s="1"/>
  <c r="AE25" i="50"/>
  <c r="AF25" i="50" s="1"/>
  <c r="AG25" i="50" s="1"/>
  <c r="AA22" i="48"/>
  <c r="AC22" i="48" s="1"/>
  <c r="BJ13" i="48"/>
  <c r="AE25" i="43"/>
  <c r="AF25" i="43" s="1"/>
  <c r="AG25" i="43" s="1"/>
  <c r="O73" i="48"/>
  <c r="Q65" i="50"/>
  <c r="BJ16" i="49"/>
  <c r="AA19" i="48"/>
  <c r="AC19" i="48" s="1"/>
  <c r="BJ10" i="48"/>
  <c r="AA22" i="44"/>
  <c r="BO16" i="44" s="1"/>
  <c r="BJ13" i="44"/>
  <c r="AA15" i="44"/>
  <c r="AC15" i="44" s="1"/>
  <c r="BJ6" i="44"/>
  <c r="AC25" i="50"/>
  <c r="AA18" i="44"/>
  <c r="BJ9" i="44"/>
  <c r="BJ16" i="43"/>
  <c r="I61" i="50"/>
  <c r="I74" i="49"/>
  <c r="M70" i="48"/>
  <c r="I74" i="50"/>
  <c r="M70" i="50"/>
  <c r="I74" i="47"/>
  <c r="AK62" i="44"/>
  <c r="AL62" i="44" s="1"/>
  <c r="I61" i="46"/>
  <c r="I65" i="47"/>
  <c r="I74" i="48"/>
  <c r="I58" i="50"/>
  <c r="I58" i="45"/>
  <c r="I61" i="49"/>
  <c r="I74" i="45"/>
  <c r="I59" i="47"/>
  <c r="I59" i="44"/>
  <c r="Q57" i="48"/>
  <c r="I61" i="48"/>
  <c r="I61" i="47"/>
  <c r="I61" i="45"/>
  <c r="I58" i="47"/>
  <c r="I74" i="44"/>
  <c r="AA31" i="44" s="1"/>
  <c r="AK65" i="44" s="1"/>
  <c r="AL65" i="44" s="1"/>
  <c r="O74" i="49"/>
  <c r="I59" i="46"/>
  <c r="I58" i="46"/>
  <c r="O61" i="49"/>
  <c r="M78" i="45"/>
  <c r="M78" i="48" s="1"/>
  <c r="I59" i="49"/>
  <c r="Q57" i="50"/>
  <c r="O61" i="47"/>
  <c r="I65" i="49"/>
  <c r="I65" i="48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Q78" i="47"/>
  <c r="Q78" i="50" s="1"/>
  <c r="I70" i="46"/>
  <c r="I70" i="50"/>
  <c r="I70" i="45"/>
  <c r="I70" i="49"/>
  <c r="I70" i="44"/>
  <c r="AA27" i="44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AA28" i="48" s="1"/>
  <c r="Q71" i="50"/>
  <c r="Q71" i="49"/>
  <c r="Q66" i="50"/>
  <c r="Q66" i="49"/>
  <c r="Q66" i="48"/>
  <c r="O67" i="49"/>
  <c r="O67" i="47"/>
  <c r="O67" i="48"/>
  <c r="O67" i="50"/>
  <c r="M70" i="46"/>
  <c r="AA27" i="46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M66" i="49"/>
  <c r="M66" i="46"/>
  <c r="I69" i="50"/>
  <c r="I69" i="47"/>
  <c r="I69" i="44"/>
  <c r="AA26" i="44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AA28" i="47" s="1"/>
  <c r="O71" i="49"/>
  <c r="O69" i="48"/>
  <c r="O69" i="50"/>
  <c r="O69" i="47"/>
  <c r="AA26" i="47" s="1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i="46" s="1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AA26" i="46" s="1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AA26" i="48" s="1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AA27" i="47" s="1"/>
  <c r="O70" i="50"/>
  <c r="Q70" i="48"/>
  <c r="AA27" i="48" s="1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AA28" i="45" s="1"/>
  <c r="K71" i="48"/>
  <c r="K58" i="46"/>
  <c r="K58" i="45"/>
  <c r="K58" i="49"/>
  <c r="K58" i="47"/>
  <c r="K58" i="50"/>
  <c r="K58" i="48"/>
  <c r="K69" i="48"/>
  <c r="K69" i="45"/>
  <c r="AA26" i="45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AA27" i="45" s="1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C70" i="52"/>
  <c r="U25" i="40"/>
  <c r="U24" i="40"/>
  <c r="U30" i="40"/>
  <c r="T8" i="44"/>
  <c r="T8" i="43"/>
  <c r="C67" i="52"/>
  <c r="U29" i="40"/>
  <c r="U28" i="40"/>
  <c r="T8" i="49"/>
  <c r="T8" i="50"/>
  <c r="T8" i="47"/>
  <c r="C66" i="52"/>
  <c r="C69" i="52"/>
  <c r="U23" i="40"/>
  <c r="C65" i="52"/>
  <c r="U26" i="40"/>
  <c r="T8" i="48"/>
  <c r="T8" i="41"/>
  <c r="C68" i="52"/>
  <c r="U27" i="40"/>
  <c r="T8" i="45"/>
  <c r="T8" i="46"/>
  <c r="S24" i="48"/>
  <c r="S24" i="45"/>
  <c r="S24" i="49"/>
  <c r="S24" i="47"/>
  <c r="S24" i="41"/>
  <c r="S24" i="50"/>
  <c r="S24" i="46"/>
  <c r="S24" i="44"/>
  <c r="S24" i="40"/>
  <c r="AA27" i="40" s="1"/>
  <c r="S24" i="43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S25" i="44"/>
  <c r="S25" i="45"/>
  <c r="S25" i="40"/>
  <c r="AA28" i="40" s="1"/>
  <c r="S25" i="49"/>
  <c r="S25" i="43"/>
  <c r="S25" i="46"/>
  <c r="S25" i="48"/>
  <c r="S25" i="47"/>
  <c r="S25" i="41"/>
  <c r="S25" i="50"/>
  <c r="S23" i="44"/>
  <c r="S23" i="41"/>
  <c r="S23" i="47"/>
  <c r="S23" i="50"/>
  <c r="S23" i="45"/>
  <c r="S23" i="43"/>
  <c r="S23" i="40"/>
  <c r="AA26" i="40" s="1"/>
  <c r="S23" i="46"/>
  <c r="S23" i="48"/>
  <c r="S23" i="49"/>
  <c r="C51" i="52"/>
  <c r="C47" i="52"/>
  <c r="O26" i="37"/>
  <c r="N8" i="47"/>
  <c r="N8" i="43"/>
  <c r="N8" i="50"/>
  <c r="N8" i="39"/>
  <c r="C50" i="52"/>
  <c r="O30" i="37"/>
  <c r="O24" i="37"/>
  <c r="O27" i="37"/>
  <c r="O25" i="37"/>
  <c r="N8" i="38"/>
  <c r="N8" i="46"/>
  <c r="N8" i="48"/>
  <c r="C52" i="52"/>
  <c r="O28" i="37"/>
  <c r="N8" i="45"/>
  <c r="N8" i="49"/>
  <c r="C49" i="52"/>
  <c r="C48" i="52"/>
  <c r="O23" i="37"/>
  <c r="O29" i="37"/>
  <c r="N8" i="44"/>
  <c r="N8" i="40"/>
  <c r="N8" i="41"/>
  <c r="M27" i="45"/>
  <c r="M27" i="40"/>
  <c r="M27" i="48"/>
  <c r="M27" i="38"/>
  <c r="M27" i="39"/>
  <c r="M27" i="43"/>
  <c r="M27" i="46"/>
  <c r="M27" i="37"/>
  <c r="AA30" i="37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i="37" s="1"/>
  <c r="M30" i="49"/>
  <c r="M25" i="49"/>
  <c r="M25" i="43"/>
  <c r="M25" i="37"/>
  <c r="AA28" i="37" s="1"/>
  <c r="M25" i="47"/>
  <c r="M25" i="44"/>
  <c r="M25" i="40"/>
  <c r="M25" i="48"/>
  <c r="M25" i="38"/>
  <c r="M25" i="39"/>
  <c r="M25" i="46"/>
  <c r="M25" i="50"/>
  <c r="M25" i="45"/>
  <c r="M25" i="41"/>
  <c r="M28" i="47"/>
  <c r="M28" i="44"/>
  <c r="M28" i="37"/>
  <c r="AA31" i="37" s="1"/>
  <c r="M28" i="50"/>
  <c r="M28" i="40"/>
  <c r="M28" i="43"/>
  <c r="M28" i="48"/>
  <c r="M28" i="45"/>
  <c r="M28" i="46"/>
  <c r="M28" i="41"/>
  <c r="M28" i="38"/>
  <c r="M28" i="39"/>
  <c r="M28" i="49"/>
  <c r="M23" i="41"/>
  <c r="M23" i="46"/>
  <c r="M23" i="49"/>
  <c r="M23" i="47"/>
  <c r="M23" i="38"/>
  <c r="M23" i="39"/>
  <c r="M23" i="45"/>
  <c r="M23" i="37"/>
  <c r="AA26" i="37" s="1"/>
  <c r="M23" i="48"/>
  <c r="M23" i="50"/>
  <c r="M23" i="44"/>
  <c r="M23" i="40"/>
  <c r="M23" i="43"/>
  <c r="M26" i="41"/>
  <c r="M26" i="38"/>
  <c r="M26" i="37"/>
  <c r="AA29" i="37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i="37" s="1"/>
  <c r="M29" i="43"/>
  <c r="M29" i="47"/>
  <c r="M29" i="50"/>
  <c r="M29" i="44"/>
  <c r="M29" i="46"/>
  <c r="M29" i="38"/>
  <c r="M24" i="50"/>
  <c r="M24" i="43"/>
  <c r="M24" i="44"/>
  <c r="M24" i="48"/>
  <c r="M24" i="40"/>
  <c r="M24" i="46"/>
  <c r="M24" i="49"/>
  <c r="M24" i="47"/>
  <c r="M24" i="37"/>
  <c r="AA27" i="37" s="1"/>
  <c r="M24" i="41"/>
  <c r="M24" i="39"/>
  <c r="M24" i="38"/>
  <c r="M24" i="45"/>
  <c r="C36" i="52"/>
  <c r="C39" i="52"/>
  <c r="K26" i="35"/>
  <c r="J8" i="45"/>
  <c r="J8" i="47"/>
  <c r="J8" i="37"/>
  <c r="C40" i="52"/>
  <c r="K23" i="35"/>
  <c r="J8" i="50"/>
  <c r="J8" i="40"/>
  <c r="K24" i="35"/>
  <c r="C37" i="52"/>
  <c r="J8" i="44"/>
  <c r="J8" i="36"/>
  <c r="C35" i="52"/>
  <c r="K25" i="35"/>
  <c r="K29" i="35"/>
  <c r="J8" i="48"/>
  <c r="J8" i="43"/>
  <c r="J8" i="39"/>
  <c r="J8" i="46"/>
  <c r="K27" i="35"/>
  <c r="J8" i="41"/>
  <c r="C38" i="52"/>
  <c r="K28" i="35"/>
  <c r="J8" i="49"/>
  <c r="J8" i="38"/>
  <c r="I26" i="43"/>
  <c r="I26" i="35"/>
  <c r="AA29" i="35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4" i="48"/>
  <c r="I24" i="37"/>
  <c r="I24" i="47"/>
  <c r="I24" i="35"/>
  <c r="AA27" i="35" s="1"/>
  <c r="I24" i="45"/>
  <c r="I24" i="36"/>
  <c r="I24" i="44"/>
  <c r="I24" i="46"/>
  <c r="I24" i="49"/>
  <c r="I24" i="50"/>
  <c r="I24" i="38"/>
  <c r="I24" i="39"/>
  <c r="I24" i="43"/>
  <c r="I24" i="40"/>
  <c r="I24" i="41"/>
  <c r="I25" i="36"/>
  <c r="I25" i="48"/>
  <c r="I25" i="39"/>
  <c r="I25" i="35"/>
  <c r="AA28" i="35" s="1"/>
  <c r="I25" i="37"/>
  <c r="I25" i="47"/>
  <c r="I25" i="38"/>
  <c r="I25" i="43"/>
  <c r="I25" i="44"/>
  <c r="I25" i="49"/>
  <c r="I25" i="40"/>
  <c r="I25" i="45"/>
  <c r="I25" i="46"/>
  <c r="I25" i="41"/>
  <c r="I25" i="50"/>
  <c r="I27" i="43"/>
  <c r="I27" i="36"/>
  <c r="I27" i="46"/>
  <c r="I27" i="47"/>
  <c r="I27" i="44"/>
  <c r="I27" i="41"/>
  <c r="I27" i="39"/>
  <c r="I27" i="49"/>
  <c r="I27" i="48"/>
  <c r="I27" i="45"/>
  <c r="I27" i="35"/>
  <c r="AA30" i="35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I23" i="37"/>
  <c r="I23" i="44"/>
  <c r="I23" i="39"/>
  <c r="I23" i="48"/>
  <c r="I23" i="38"/>
  <c r="I23" i="47"/>
  <c r="I23" i="41"/>
  <c r="I23" i="50"/>
  <c r="I23" i="45"/>
  <c r="I23" i="35"/>
  <c r="AA26" i="35" s="1"/>
  <c r="I23" i="43"/>
  <c r="I23" i="49"/>
  <c r="I23" i="46"/>
  <c r="I23" i="36"/>
  <c r="I23" i="40"/>
  <c r="AA24" i="50" l="1"/>
  <c r="BJ15" i="50"/>
  <c r="AC32" i="50"/>
  <c r="AK66" i="50"/>
  <c r="AL66" i="50" s="1"/>
  <c r="S64" i="50"/>
  <c r="S64" i="49"/>
  <c r="AK65" i="50"/>
  <c r="AL65" i="50" s="1"/>
  <c r="AC31" i="50"/>
  <c r="AK60" i="50"/>
  <c r="AL60" i="50" s="1"/>
  <c r="AC26" i="50"/>
  <c r="S66" i="49"/>
  <c r="S66" i="50"/>
  <c r="BP25" i="50"/>
  <c r="AA21" i="50"/>
  <c r="BJ12" i="50"/>
  <c r="AA20" i="50"/>
  <c r="BJ11" i="50"/>
  <c r="AA19" i="50"/>
  <c r="BJ10" i="50"/>
  <c r="AA15" i="50"/>
  <c r="BJ6" i="50"/>
  <c r="AC27" i="50"/>
  <c r="AK61" i="50"/>
  <c r="AL61" i="50" s="1"/>
  <c r="S70" i="50"/>
  <c r="S70" i="49"/>
  <c r="AA27" i="49" s="1"/>
  <c r="S61" i="50"/>
  <c r="S61" i="49"/>
  <c r="S74" i="49"/>
  <c r="AA31" i="49" s="1"/>
  <c r="S74" i="50"/>
  <c r="AA16" i="50"/>
  <c r="BJ7" i="50"/>
  <c r="AK62" i="50"/>
  <c r="AL62" i="50" s="1"/>
  <c r="AC28" i="50"/>
  <c r="AA18" i="50"/>
  <c r="BJ9" i="50"/>
  <c r="S58" i="50"/>
  <c r="S58" i="49"/>
  <c r="S77" i="50"/>
  <c r="S77" i="49"/>
  <c r="S57" i="49"/>
  <c r="S57" i="50"/>
  <c r="S78" i="48"/>
  <c r="S59" i="49"/>
  <c r="S59" i="50"/>
  <c r="AC29" i="50"/>
  <c r="AK63" i="50"/>
  <c r="AL63" i="50" s="1"/>
  <c r="AC33" i="50"/>
  <c r="AK67" i="50"/>
  <c r="AL67" i="50" s="1"/>
  <c r="AA23" i="50"/>
  <c r="BJ14" i="50"/>
  <c r="S67" i="49"/>
  <c r="S67" i="50"/>
  <c r="S73" i="50"/>
  <c r="S73" i="49"/>
  <c r="AA30" i="49" s="1"/>
  <c r="S75" i="50"/>
  <c r="S75" i="49"/>
  <c r="AA32" i="49" s="1"/>
  <c r="S69" i="50"/>
  <c r="S69" i="49"/>
  <c r="AA26" i="49" s="1"/>
  <c r="S68" i="50"/>
  <c r="S68" i="49"/>
  <c r="AA25" i="49" s="1"/>
  <c r="BP20" i="50"/>
  <c r="BP26" i="50"/>
  <c r="AA17" i="50"/>
  <c r="BJ8" i="50"/>
  <c r="AK64" i="50"/>
  <c r="AL64" i="50" s="1"/>
  <c r="AC30" i="50"/>
  <c r="AA22" i="50"/>
  <c r="BJ13" i="50"/>
  <c r="U57" i="50"/>
  <c r="U78" i="49"/>
  <c r="S76" i="49"/>
  <c r="AA33" i="49" s="1"/>
  <c r="S76" i="50"/>
  <c r="S72" i="50"/>
  <c r="S72" i="49"/>
  <c r="AA29" i="49" s="1"/>
  <c r="S71" i="49"/>
  <c r="AA28" i="49" s="1"/>
  <c r="S71" i="50"/>
  <c r="S62" i="50"/>
  <c r="S62" i="49"/>
  <c r="S65" i="50"/>
  <c r="S65" i="49"/>
  <c r="S63" i="49"/>
  <c r="S63" i="50"/>
  <c r="S60" i="50"/>
  <c r="S60" i="49"/>
  <c r="K30" i="35"/>
  <c r="K30" i="40" s="1"/>
  <c r="AF16" i="24"/>
  <c r="AG16" i="24" s="1"/>
  <c r="BJ12" i="44"/>
  <c r="AE21" i="44"/>
  <c r="AF21" i="44" s="1"/>
  <c r="AG21" i="44" s="1"/>
  <c r="BJ14" i="44"/>
  <c r="M31" i="45"/>
  <c r="AK55" i="44"/>
  <c r="AL55" i="44" s="1"/>
  <c r="BO15" i="44"/>
  <c r="AC29" i="44"/>
  <c r="AK43" i="24"/>
  <c r="AK43" i="35"/>
  <c r="AK43" i="40"/>
  <c r="BJ5" i="44"/>
  <c r="AK43" i="38"/>
  <c r="G71" i="49"/>
  <c r="W25" i="47"/>
  <c r="W25" i="46"/>
  <c r="W25" i="44"/>
  <c r="G71" i="43"/>
  <c r="AA28" i="43" s="1"/>
  <c r="W25" i="45"/>
  <c r="G71" i="48"/>
  <c r="G71" i="46"/>
  <c r="W25" i="50"/>
  <c r="G71" i="44"/>
  <c r="G71" i="45"/>
  <c r="W25" i="43"/>
  <c r="W25" i="49"/>
  <c r="W25" i="48"/>
  <c r="G71" i="47"/>
  <c r="G71" i="50"/>
  <c r="G73" i="47"/>
  <c r="W27" i="48"/>
  <c r="G73" i="48"/>
  <c r="W27" i="44"/>
  <c r="W27" i="49"/>
  <c r="G73" i="43"/>
  <c r="AA30" i="43" s="1"/>
  <c r="W27" i="43"/>
  <c r="G73" i="45"/>
  <c r="W27" i="47"/>
  <c r="W27" i="46"/>
  <c r="G73" i="50"/>
  <c r="G73" i="46"/>
  <c r="G73" i="44"/>
  <c r="G73" i="49"/>
  <c r="W27" i="50"/>
  <c r="W27" i="45"/>
  <c r="AN42" i="34"/>
  <c r="AN43" i="34" s="1"/>
  <c r="AP40" i="34"/>
  <c r="G23" i="50"/>
  <c r="W24" i="49"/>
  <c r="G70" i="45"/>
  <c r="W24" i="44"/>
  <c r="W24" i="45"/>
  <c r="G70" i="43"/>
  <c r="AA27" i="43" s="1"/>
  <c r="G70" i="46"/>
  <c r="G70" i="49"/>
  <c r="W24" i="48"/>
  <c r="G70" i="48"/>
  <c r="W24" i="50"/>
  <c r="G70" i="47"/>
  <c r="W24" i="43"/>
  <c r="G70" i="50"/>
  <c r="W24" i="46"/>
  <c r="G70" i="44"/>
  <c r="W24" i="47"/>
  <c r="W29" i="44"/>
  <c r="G75" i="48"/>
  <c r="W29" i="46"/>
  <c r="W29" i="45"/>
  <c r="G75" i="47"/>
  <c r="W29" i="48"/>
  <c r="W29" i="49"/>
  <c r="W29" i="47"/>
  <c r="G75" i="50"/>
  <c r="G75" i="46"/>
  <c r="W29" i="50"/>
  <c r="G75" i="43"/>
  <c r="AA32" i="43" s="1"/>
  <c r="G75" i="45"/>
  <c r="G75" i="49"/>
  <c r="G75" i="44"/>
  <c r="W29" i="43"/>
  <c r="AQ41" i="24"/>
  <c r="AO41" i="34"/>
  <c r="AQ41" i="40"/>
  <c r="AP40" i="39"/>
  <c r="AN42" i="39"/>
  <c r="AN43" i="39" s="1"/>
  <c r="G23" i="36"/>
  <c r="AP40" i="43"/>
  <c r="AN42" i="43"/>
  <c r="AN43" i="43" s="1"/>
  <c r="W28" i="45"/>
  <c r="W28" i="49"/>
  <c r="G74" i="44"/>
  <c r="G74" i="46"/>
  <c r="G74" i="43"/>
  <c r="AA31" i="43" s="1"/>
  <c r="G74" i="47"/>
  <c r="W28" i="46"/>
  <c r="G74" i="45"/>
  <c r="W28" i="43"/>
  <c r="W28" i="44"/>
  <c r="W28" i="48"/>
  <c r="W28" i="47"/>
  <c r="W28" i="50"/>
  <c r="G74" i="49"/>
  <c r="G74" i="48"/>
  <c r="G74" i="50"/>
  <c r="W30" i="47"/>
  <c r="W30" i="45"/>
  <c r="G76" i="48"/>
  <c r="G76" i="46"/>
  <c r="G76" i="50"/>
  <c r="W30" i="50"/>
  <c r="W30" i="46"/>
  <c r="W30" i="49"/>
  <c r="W30" i="48"/>
  <c r="W30" i="44"/>
  <c r="W30" i="43"/>
  <c r="G76" i="47"/>
  <c r="G76" i="49"/>
  <c r="G76" i="43"/>
  <c r="AA33" i="43" s="1"/>
  <c r="G76" i="45"/>
  <c r="G76" i="44"/>
  <c r="AQ41" i="38"/>
  <c r="AQ40" i="37"/>
  <c r="AP42" i="37" s="1"/>
  <c r="AP43" i="37" s="1"/>
  <c r="AO42" i="37"/>
  <c r="AO43" i="37" s="1"/>
  <c r="AQ40" i="36"/>
  <c r="AP42" i="36" s="1"/>
  <c r="AP43" i="36" s="1"/>
  <c r="AO42" i="36"/>
  <c r="AO43" i="36" s="1"/>
  <c r="AO41" i="43"/>
  <c r="W31" i="43"/>
  <c r="W31" i="48"/>
  <c r="G77" i="47"/>
  <c r="G77" i="45"/>
  <c r="W31" i="50"/>
  <c r="W31" i="49"/>
  <c r="G77" i="50"/>
  <c r="G77" i="49"/>
  <c r="W31" i="44"/>
  <c r="W31" i="47"/>
  <c r="G77" i="48"/>
  <c r="W31" i="46"/>
  <c r="G77" i="43"/>
  <c r="G77" i="46"/>
  <c r="G77" i="44"/>
  <c r="W31" i="45"/>
  <c r="W23" i="47"/>
  <c r="G69" i="48"/>
  <c r="W23" i="44"/>
  <c r="W23" i="43"/>
  <c r="G69" i="46"/>
  <c r="G69" i="49"/>
  <c r="G69" i="47"/>
  <c r="W23" i="49"/>
  <c r="G69" i="43"/>
  <c r="AA26" i="43" s="1"/>
  <c r="W23" i="45"/>
  <c r="G69" i="45"/>
  <c r="W23" i="50"/>
  <c r="G69" i="44"/>
  <c r="W23" i="48"/>
  <c r="W23" i="46"/>
  <c r="G69" i="50"/>
  <c r="G72" i="47"/>
  <c r="G72" i="43"/>
  <c r="AA29" i="43" s="1"/>
  <c r="G72" i="46"/>
  <c r="G72" i="48"/>
  <c r="W26" i="49"/>
  <c r="W26" i="44"/>
  <c r="W26" i="43"/>
  <c r="W26" i="45"/>
  <c r="G72" i="50"/>
  <c r="W26" i="48"/>
  <c r="G72" i="49"/>
  <c r="W26" i="50"/>
  <c r="W26" i="46"/>
  <c r="W26" i="47"/>
  <c r="G72" i="44"/>
  <c r="G72" i="45"/>
  <c r="AQ40" i="44"/>
  <c r="AP42" i="44" s="1"/>
  <c r="AP43" i="44" s="1"/>
  <c r="AQ41" i="44"/>
  <c r="AO42" i="44"/>
  <c r="AO43" i="44" s="1"/>
  <c r="AO42" i="48"/>
  <c r="AO43" i="48" s="1"/>
  <c r="AQ40" i="48"/>
  <c r="AP42" i="48" s="1"/>
  <c r="AP43" i="48" s="1"/>
  <c r="AN42" i="47"/>
  <c r="AN43" i="47" s="1"/>
  <c r="AP40" i="47"/>
  <c r="AP41" i="37"/>
  <c r="AO41" i="39"/>
  <c r="G23" i="45"/>
  <c r="G23" i="49"/>
  <c r="G25" i="36"/>
  <c r="G25" i="45"/>
  <c r="G25" i="35"/>
  <c r="G25" i="47"/>
  <c r="M31" i="40"/>
  <c r="M31" i="44"/>
  <c r="M31" i="49"/>
  <c r="M31" i="43"/>
  <c r="M31" i="39"/>
  <c r="M31" i="38"/>
  <c r="M31" i="50"/>
  <c r="M31" i="46"/>
  <c r="M31" i="48"/>
  <c r="M31" i="41"/>
  <c r="M31" i="47"/>
  <c r="AC14" i="44"/>
  <c r="AA22" i="47"/>
  <c r="AC22" i="47" s="1"/>
  <c r="G25" i="34"/>
  <c r="AA28" i="34" s="1"/>
  <c r="AK62" i="34" s="1"/>
  <c r="AL62" i="34" s="1"/>
  <c r="G25" i="49"/>
  <c r="G23" i="41"/>
  <c r="G25" i="46"/>
  <c r="G23" i="35"/>
  <c r="G25" i="44"/>
  <c r="A25" i="24"/>
  <c r="BN22" i="24" s="1"/>
  <c r="G23" i="48"/>
  <c r="G23" i="44"/>
  <c r="AK64" i="48"/>
  <c r="AL64" i="48" s="1"/>
  <c r="AK56" i="48"/>
  <c r="AL56" i="48" s="1"/>
  <c r="A24" i="24"/>
  <c r="BI18" i="24" s="1"/>
  <c r="G28" i="40"/>
  <c r="G24" i="44"/>
  <c r="G28" i="35"/>
  <c r="G24" i="35"/>
  <c r="G27" i="39"/>
  <c r="G24" i="46"/>
  <c r="G27" i="34"/>
  <c r="AA30" i="34" s="1"/>
  <c r="BO24" i="34" s="1"/>
  <c r="G27" i="40"/>
  <c r="G24" i="47"/>
  <c r="G24" i="41"/>
  <c r="G26" i="36"/>
  <c r="G24" i="34"/>
  <c r="AA27" i="34" s="1"/>
  <c r="AK61" i="34" s="1"/>
  <c r="AL61" i="34" s="1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i="24" s="1"/>
  <c r="G23" i="47"/>
  <c r="G23" i="34"/>
  <c r="AA26" i="34" s="1"/>
  <c r="BO20" i="34" s="1"/>
  <c r="G23" i="40"/>
  <c r="G23" i="38"/>
  <c r="G23" i="46"/>
  <c r="G24" i="39"/>
  <c r="G24" i="38"/>
  <c r="G24" i="45"/>
  <c r="G25" i="37"/>
  <c r="G25" i="40"/>
  <c r="G26" i="34"/>
  <c r="AA29" i="34" s="1"/>
  <c r="AC29" i="34" s="1"/>
  <c r="G23" i="39"/>
  <c r="G25" i="39"/>
  <c r="G23" i="43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26" i="34"/>
  <c r="BN23" i="34" s="1"/>
  <c r="BO24" i="48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A18" i="47"/>
  <c r="BO12" i="47" s="1"/>
  <c r="BJ9" i="47"/>
  <c r="AA14" i="48"/>
  <c r="BO8" i="48" s="1"/>
  <c r="BJ5" i="48"/>
  <c r="AC18" i="44"/>
  <c r="BO9" i="44"/>
  <c r="AE15" i="44"/>
  <c r="AF15" i="44" s="1"/>
  <c r="AG15" i="44" s="1"/>
  <c r="BO13" i="48"/>
  <c r="AE19" i="48"/>
  <c r="AF19" i="48" s="1"/>
  <c r="AG19" i="48" s="1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AK57" i="44"/>
  <c r="AL57" i="44" s="1"/>
  <c r="AE23" i="44"/>
  <c r="AF23" i="44" s="1"/>
  <c r="AG23" i="44" s="1"/>
  <c r="AK48" i="44"/>
  <c r="AL48" i="44" s="1"/>
  <c r="AE14" i="44"/>
  <c r="AF14" i="44" s="1"/>
  <c r="BJ16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BO17" i="44"/>
  <c r="AK56" i="44"/>
  <c r="AL56" i="44" s="1"/>
  <c r="AE22" i="44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BO20" i="48"/>
  <c r="AK60" i="48"/>
  <c r="AL60" i="48" s="1"/>
  <c r="AC26" i="48"/>
  <c r="AC32" i="44"/>
  <c r="AK66" i="44"/>
  <c r="AL66" i="44" s="1"/>
  <c r="BO26" i="44"/>
  <c r="AK67" i="44"/>
  <c r="AL67" i="44" s="1"/>
  <c r="BO27" i="44"/>
  <c r="AC33" i="44"/>
  <c r="AK60" i="46"/>
  <c r="AL60" i="46" s="1"/>
  <c r="BO20" i="46"/>
  <c r="AC26" i="46"/>
  <c r="AK65" i="48"/>
  <c r="AL65" i="48" s="1"/>
  <c r="BO25" i="48"/>
  <c r="AC31" i="48"/>
  <c r="AK61" i="46"/>
  <c r="AL61" i="46" s="1"/>
  <c r="BO21" i="46"/>
  <c r="AC27" i="46"/>
  <c r="I78" i="49"/>
  <c r="AC30" i="46"/>
  <c r="AK64" i="46"/>
  <c r="AL64" i="46" s="1"/>
  <c r="BO24" i="46"/>
  <c r="AC27" i="47"/>
  <c r="AK61" i="47"/>
  <c r="AL61" i="47" s="1"/>
  <c r="BO21" i="47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AK60" i="44"/>
  <c r="AL60" i="44" s="1"/>
  <c r="BO20" i="44"/>
  <c r="AC26" i="44"/>
  <c r="BO26" i="48"/>
  <c r="AC32" i="48"/>
  <c r="AK66" i="48"/>
  <c r="AL66" i="48" s="1"/>
  <c r="I78" i="48"/>
  <c r="I79" i="43"/>
  <c r="BO26" i="46"/>
  <c r="AK66" i="46"/>
  <c r="AL66" i="46" s="1"/>
  <c r="AC32" i="46"/>
  <c r="BO22" i="46"/>
  <c r="AK62" i="46"/>
  <c r="AL62" i="46" s="1"/>
  <c r="AC28" i="46"/>
  <c r="AC26" i="47"/>
  <c r="AK60" i="47"/>
  <c r="AL60" i="47" s="1"/>
  <c r="BO20" i="47"/>
  <c r="AC28" i="47"/>
  <c r="BO22" i="47"/>
  <c r="AK62" i="47"/>
  <c r="AL62" i="47" s="1"/>
  <c r="AC33" i="47"/>
  <c r="BO27" i="47"/>
  <c r="AK67" i="47"/>
  <c r="AL67" i="47" s="1"/>
  <c r="AC28" i="48"/>
  <c r="BO22" i="48"/>
  <c r="AK62" i="48"/>
  <c r="AL62" i="48" s="1"/>
  <c r="BO27" i="46"/>
  <c r="AC33" i="46"/>
  <c r="AK67" i="46"/>
  <c r="AL67" i="46" s="1"/>
  <c r="I78" i="47"/>
  <c r="BO21" i="48"/>
  <c r="AC27" i="48"/>
  <c r="AK61" i="48"/>
  <c r="AL61" i="48" s="1"/>
  <c r="AC29" i="47"/>
  <c r="AK63" i="47"/>
  <c r="AL63" i="47" s="1"/>
  <c r="BO23" i="47"/>
  <c r="BO23" i="46"/>
  <c r="AC29" i="46"/>
  <c r="AK63" i="46"/>
  <c r="AL63" i="46" s="1"/>
  <c r="AK61" i="44"/>
  <c r="AL61" i="44" s="1"/>
  <c r="BO21" i="44"/>
  <c r="AC27" i="44"/>
  <c r="BO26" i="45"/>
  <c r="AC32" i="45"/>
  <c r="AK66" i="45"/>
  <c r="AL66" i="45" s="1"/>
  <c r="AC28" i="45"/>
  <c r="AK62" i="45"/>
  <c r="AL62" i="45" s="1"/>
  <c r="BO22" i="45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1" i="45"/>
  <c r="AC27" i="45"/>
  <c r="AK61" i="45"/>
  <c r="AL61" i="45" s="1"/>
  <c r="BO25" i="45"/>
  <c r="AC31" i="45"/>
  <c r="AK65" i="45"/>
  <c r="AL65" i="45" s="1"/>
  <c r="AC26" i="45"/>
  <c r="BO20" i="45"/>
  <c r="AK60" i="45"/>
  <c r="AL60" i="45" s="1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26" i="47"/>
  <c r="U26" i="46"/>
  <c r="U26" i="44"/>
  <c r="U26" i="48"/>
  <c r="U26" i="49"/>
  <c r="U26" i="45"/>
  <c r="U26" i="50"/>
  <c r="U26" i="43"/>
  <c r="U26" i="41"/>
  <c r="AA29" i="41" s="1"/>
  <c r="U25" i="49"/>
  <c r="U25" i="43"/>
  <c r="U25" i="50"/>
  <c r="U25" i="45"/>
  <c r="U25" i="44"/>
  <c r="U25" i="41"/>
  <c r="AA28" i="41" s="1"/>
  <c r="U25" i="46"/>
  <c r="U25" i="47"/>
  <c r="U25" i="48"/>
  <c r="U27" i="43"/>
  <c r="U27" i="44"/>
  <c r="U27" i="49"/>
  <c r="U27" i="47"/>
  <c r="U27" i="50"/>
  <c r="U27" i="46"/>
  <c r="U27" i="41"/>
  <c r="AA30" i="41" s="1"/>
  <c r="U27" i="45"/>
  <c r="U27" i="48"/>
  <c r="U23" i="47"/>
  <c r="U23" i="41"/>
  <c r="AA26" i="41" s="1"/>
  <c r="U23" i="45"/>
  <c r="U23" i="49"/>
  <c r="U23" i="48"/>
  <c r="U23" i="50"/>
  <c r="U23" i="43"/>
  <c r="U23" i="44"/>
  <c r="U23" i="46"/>
  <c r="U29" i="49"/>
  <c r="U29" i="43"/>
  <c r="U29" i="44"/>
  <c r="U29" i="41"/>
  <c r="AA32" i="41" s="1"/>
  <c r="U29" i="45"/>
  <c r="U29" i="48"/>
  <c r="U29" i="47"/>
  <c r="U29" i="46"/>
  <c r="U29" i="50"/>
  <c r="U24" i="41"/>
  <c r="AA27" i="41" s="1"/>
  <c r="U24" i="43"/>
  <c r="U24" i="44"/>
  <c r="U24" i="46"/>
  <c r="U24" i="45"/>
  <c r="U24" i="48"/>
  <c r="U24" i="47"/>
  <c r="U24" i="50"/>
  <c r="U24" i="49"/>
  <c r="BO20" i="40"/>
  <c r="AK60" i="40"/>
  <c r="AL60" i="40" s="1"/>
  <c r="AC26" i="40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AC27" i="40"/>
  <c r="BO21" i="40"/>
  <c r="AK61" i="40"/>
  <c r="AL61" i="40" s="1"/>
  <c r="BO22" i="40"/>
  <c r="AC28" i="40"/>
  <c r="AK62" i="40"/>
  <c r="AL62" i="40" s="1"/>
  <c r="BO25" i="40"/>
  <c r="AK65" i="40"/>
  <c r="AL65" i="40" s="1"/>
  <c r="AC31" i="40"/>
  <c r="AK64" i="40"/>
  <c r="AL64" i="40" s="1"/>
  <c r="AC30" i="40"/>
  <c r="BO24" i="40"/>
  <c r="O29" i="44"/>
  <c r="O29" i="39"/>
  <c r="O29" i="48"/>
  <c r="O29" i="46"/>
  <c r="O29" i="47"/>
  <c r="O29" i="41"/>
  <c r="O29" i="45"/>
  <c r="O29" i="40"/>
  <c r="O29" i="43"/>
  <c r="O29" i="50"/>
  <c r="O29" i="49"/>
  <c r="O29" i="38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O25" i="49"/>
  <c r="O25" i="47"/>
  <c r="O25" i="46"/>
  <c r="O25" i="41"/>
  <c r="O25" i="45"/>
  <c r="O25" i="48"/>
  <c r="O25" i="39"/>
  <c r="O25" i="40"/>
  <c r="O25" i="43"/>
  <c r="O25" i="44"/>
  <c r="O23" i="45"/>
  <c r="O23" i="48"/>
  <c r="O23" i="43"/>
  <c r="O23" i="41"/>
  <c r="O23" i="38"/>
  <c r="O23" i="39"/>
  <c r="O23" i="46"/>
  <c r="O23" i="40"/>
  <c r="O23" i="50"/>
  <c r="O23" i="44"/>
  <c r="O23" i="47"/>
  <c r="O23" i="49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AC27" i="37"/>
  <c r="AK61" i="37"/>
  <c r="AL61" i="37" s="1"/>
  <c r="BO21" i="37"/>
  <c r="BO20" i="37"/>
  <c r="AK60" i="37"/>
  <c r="AL60" i="37" s="1"/>
  <c r="AC26" i="37"/>
  <c r="BO22" i="37"/>
  <c r="AC28" i="37"/>
  <c r="AK62" i="37"/>
  <c r="AL62" i="37" s="1"/>
  <c r="BO24" i="37"/>
  <c r="AK64" i="37"/>
  <c r="AL64" i="37" s="1"/>
  <c r="AC30" i="37"/>
  <c r="BO26" i="37"/>
  <c r="AC32" i="37"/>
  <c r="AK66" i="37"/>
  <c r="AL66" i="37" s="1"/>
  <c r="BO25" i="37"/>
  <c r="AC31" i="37"/>
  <c r="AK65" i="37"/>
  <c r="AL65" i="37" s="1"/>
  <c r="AC33" i="37"/>
  <c r="BO27" i="37"/>
  <c r="AK67" i="37"/>
  <c r="AL67" i="37" s="1"/>
  <c r="BO23" i="37"/>
  <c r="AC29" i="37"/>
  <c r="AK63" i="37"/>
  <c r="AL63" i="37" s="1"/>
  <c r="K25" i="45"/>
  <c r="K25" i="46"/>
  <c r="K25" i="47"/>
  <c r="K25" i="41"/>
  <c r="K25" i="44"/>
  <c r="K25" i="36"/>
  <c r="AA28" i="36" s="1"/>
  <c r="K25" i="39"/>
  <c r="K25" i="49"/>
  <c r="K25" i="50"/>
  <c r="K25" i="40"/>
  <c r="K25" i="37"/>
  <c r="K25" i="38"/>
  <c r="K25" i="43"/>
  <c r="K25" i="48"/>
  <c r="K23" i="40"/>
  <c r="K23" i="45"/>
  <c r="K23" i="37"/>
  <c r="K23" i="48"/>
  <c r="K23" i="38"/>
  <c r="K23" i="49"/>
  <c r="K23" i="39"/>
  <c r="K23" i="50"/>
  <c r="K23" i="43"/>
  <c r="K23" i="36"/>
  <c r="AA26" i="36" s="1"/>
  <c r="K23" i="41"/>
  <c r="K23" i="47"/>
  <c r="K23" i="46"/>
  <c r="K23" i="44"/>
  <c r="K26" i="39"/>
  <c r="K26" i="40"/>
  <c r="K26" i="38"/>
  <c r="K26" i="48"/>
  <c r="K26" i="36"/>
  <c r="AA29" i="36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i="36" s="1"/>
  <c r="K28" i="49"/>
  <c r="K27" i="38"/>
  <c r="K27" i="47"/>
  <c r="K27" i="37"/>
  <c r="K27" i="44"/>
  <c r="K27" i="39"/>
  <c r="K27" i="41"/>
  <c r="K27" i="36"/>
  <c r="AA30" i="36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i="36" s="1"/>
  <c r="K29" i="48"/>
  <c r="K29" i="46"/>
  <c r="K29" i="39"/>
  <c r="K29" i="50"/>
  <c r="K29" i="49"/>
  <c r="K29" i="43"/>
  <c r="K24" i="40"/>
  <c r="K24" i="50"/>
  <c r="K24" i="44"/>
  <c r="K24" i="36"/>
  <c r="AA27" i="36" s="1"/>
  <c r="K24" i="39"/>
  <c r="K24" i="47"/>
  <c r="K24" i="37"/>
  <c r="K24" i="48"/>
  <c r="K24" i="41"/>
  <c r="K24" i="38"/>
  <c r="K24" i="45"/>
  <c r="K24" i="49"/>
  <c r="K24" i="46"/>
  <c r="K24" i="43"/>
  <c r="K30" i="37"/>
  <c r="K30" i="50"/>
  <c r="K30" i="46"/>
  <c r="K30" i="49"/>
  <c r="BO20" i="35"/>
  <c r="AK60" i="35"/>
  <c r="AL60" i="35" s="1"/>
  <c r="AC26" i="35"/>
  <c r="AC31" i="35"/>
  <c r="AK65" i="35"/>
  <c r="AL65" i="35" s="1"/>
  <c r="BO25" i="35"/>
  <c r="AK62" i="35"/>
  <c r="AL62" i="35" s="1"/>
  <c r="BO22" i="35"/>
  <c r="AC28" i="35"/>
  <c r="BO27" i="35"/>
  <c r="AC33" i="35"/>
  <c r="AK67" i="35"/>
  <c r="AL67" i="35" s="1"/>
  <c r="AK63" i="35"/>
  <c r="AL63" i="35" s="1"/>
  <c r="AC29" i="35"/>
  <c r="BO23" i="35"/>
  <c r="AC32" i="35"/>
  <c r="BO26" i="35"/>
  <c r="AK66" i="35"/>
  <c r="AL66" i="35" s="1"/>
  <c r="BO24" i="35"/>
  <c r="AK64" i="35"/>
  <c r="AL64" i="35" s="1"/>
  <c r="AC30" i="35"/>
  <c r="AC27" i="35"/>
  <c r="AK61" i="35"/>
  <c r="AL61" i="35" s="1"/>
  <c r="BO21" i="35"/>
  <c r="AF22" i="44" l="1"/>
  <c r="AG22" i="44" s="1"/>
  <c r="AA17" i="49"/>
  <c r="BJ8" i="49"/>
  <c r="AK66" i="49"/>
  <c r="AL66" i="49" s="1"/>
  <c r="BO26" i="49"/>
  <c r="AC32" i="49"/>
  <c r="AC20" i="50"/>
  <c r="AK54" i="50"/>
  <c r="AL54" i="50" s="1"/>
  <c r="BP14" i="50"/>
  <c r="AE20" i="50"/>
  <c r="AF20" i="50" s="1"/>
  <c r="AG20" i="50" s="1"/>
  <c r="AK62" i="49"/>
  <c r="AL62" i="49" s="1"/>
  <c r="AC28" i="49"/>
  <c r="BO22" i="49"/>
  <c r="BO27" i="49"/>
  <c r="AK67" i="49"/>
  <c r="AL67" i="49" s="1"/>
  <c r="AC33" i="49"/>
  <c r="AK56" i="50"/>
  <c r="AL56" i="50" s="1"/>
  <c r="AC22" i="50"/>
  <c r="BP16" i="50"/>
  <c r="AE22" i="50"/>
  <c r="AF22" i="50" s="1"/>
  <c r="AG22" i="50" s="1"/>
  <c r="AE17" i="50"/>
  <c r="AF17" i="50" s="1"/>
  <c r="AG17" i="50" s="1"/>
  <c r="AC17" i="50"/>
  <c r="BP11" i="50"/>
  <c r="AK51" i="50"/>
  <c r="AL51" i="50" s="1"/>
  <c r="AA24" i="49"/>
  <c r="BJ15" i="49"/>
  <c r="AA16" i="49"/>
  <c r="BJ7" i="49"/>
  <c r="BJ9" i="49"/>
  <c r="AA18" i="49"/>
  <c r="AA23" i="49"/>
  <c r="BJ14" i="49"/>
  <c r="AA19" i="49"/>
  <c r="BJ10" i="49"/>
  <c r="AK63" i="49"/>
  <c r="AL63" i="49" s="1"/>
  <c r="AC29" i="49"/>
  <c r="BO23" i="49"/>
  <c r="U79" i="49"/>
  <c r="U78" i="50"/>
  <c r="AK60" i="49"/>
  <c r="AL60" i="49" s="1"/>
  <c r="BO20" i="49"/>
  <c r="AC26" i="49"/>
  <c r="AK64" i="49"/>
  <c r="AL64" i="49" s="1"/>
  <c r="BO24" i="49"/>
  <c r="AC30" i="49"/>
  <c r="S79" i="48"/>
  <c r="S78" i="49"/>
  <c r="S78" i="50"/>
  <c r="AK52" i="50"/>
  <c r="AL52" i="50" s="1"/>
  <c r="AC18" i="50"/>
  <c r="AE18" i="50"/>
  <c r="AF18" i="50" s="1"/>
  <c r="AG18" i="50" s="1"/>
  <c r="BP12" i="50"/>
  <c r="AK50" i="50"/>
  <c r="AL50" i="50" s="1"/>
  <c r="BP10" i="50"/>
  <c r="AC16" i="50"/>
  <c r="AE16" i="50"/>
  <c r="AF16" i="50" s="1"/>
  <c r="AG16" i="50" s="1"/>
  <c r="AC19" i="50"/>
  <c r="AK53" i="50"/>
  <c r="AL53" i="50" s="1"/>
  <c r="BP13" i="50"/>
  <c r="AE19" i="50"/>
  <c r="AF19" i="50" s="1"/>
  <c r="AG19" i="50" s="1"/>
  <c r="AK55" i="50"/>
  <c r="AL55" i="50" s="1"/>
  <c r="AC21" i="50"/>
  <c r="BP15" i="50"/>
  <c r="AE21" i="50"/>
  <c r="AF21" i="50" s="1"/>
  <c r="AG21" i="50" s="1"/>
  <c r="AA21" i="49"/>
  <c r="BJ12" i="49"/>
  <c r="AA22" i="49"/>
  <c r="BJ13" i="49"/>
  <c r="BO19" i="49"/>
  <c r="AC25" i="49"/>
  <c r="AK59" i="49"/>
  <c r="AL59" i="49" s="1"/>
  <c r="AA14" i="49"/>
  <c r="BJ5" i="49"/>
  <c r="AK65" i="49"/>
  <c r="AL65" i="49" s="1"/>
  <c r="AC31" i="49"/>
  <c r="BO25" i="49"/>
  <c r="BP9" i="50"/>
  <c r="AC15" i="50"/>
  <c r="AK49" i="50"/>
  <c r="AL49" i="50" s="1"/>
  <c r="AE15" i="50"/>
  <c r="AF15" i="50" s="1"/>
  <c r="AG15" i="50" s="1"/>
  <c r="AA20" i="49"/>
  <c r="BJ11" i="49"/>
  <c r="AA14" i="50"/>
  <c r="BJ5" i="50"/>
  <c r="AK57" i="50"/>
  <c r="AL57" i="50" s="1"/>
  <c r="AC23" i="50"/>
  <c r="BP17" i="50"/>
  <c r="AE23" i="50"/>
  <c r="AF23" i="50" s="1"/>
  <c r="AG23" i="50" s="1"/>
  <c r="AA15" i="49"/>
  <c r="BJ6" i="49"/>
  <c r="BO21" i="49"/>
  <c r="AK61" i="49"/>
  <c r="AL61" i="49" s="1"/>
  <c r="AC27" i="49"/>
  <c r="AK58" i="50"/>
  <c r="AL58" i="50" s="1"/>
  <c r="AC24" i="50"/>
  <c r="AE24" i="50"/>
  <c r="AF24" i="50" s="1"/>
  <c r="AG24" i="50" s="1"/>
  <c r="BP18" i="50"/>
  <c r="K30" i="45"/>
  <c r="K30" i="47"/>
  <c r="K30" i="38"/>
  <c r="K30" i="39"/>
  <c r="K30" i="43"/>
  <c r="K30" i="48"/>
  <c r="K30" i="36"/>
  <c r="AA33" i="36" s="1"/>
  <c r="AK67" i="36" s="1"/>
  <c r="AL67" i="36" s="1"/>
  <c r="K30" i="44"/>
  <c r="K30" i="41"/>
  <c r="AG2" i="24"/>
  <c r="AG3" i="24"/>
  <c r="BC12" i="24" s="1"/>
  <c r="AN20" i="24"/>
  <c r="AQ20" i="24" s="1"/>
  <c r="AQ82" i="24" s="1"/>
  <c r="AK43" i="44"/>
  <c r="A25" i="34"/>
  <c r="BN22" i="34" s="1"/>
  <c r="AK43" i="48"/>
  <c r="AC29" i="43"/>
  <c r="AK63" i="43"/>
  <c r="AL63" i="43" s="1"/>
  <c r="BO23" i="43"/>
  <c r="AO42" i="43"/>
  <c r="AO43" i="43" s="1"/>
  <c r="AQ40" i="43"/>
  <c r="AP42" i="43" s="1"/>
  <c r="AP43" i="43" s="1"/>
  <c r="AO42" i="47"/>
  <c r="AO43" i="47" s="1"/>
  <c r="AQ40" i="47"/>
  <c r="AP42" i="47" s="1"/>
  <c r="AP43" i="47" s="1"/>
  <c r="AQ41" i="47"/>
  <c r="AC26" i="43"/>
  <c r="AK60" i="43"/>
  <c r="AL60" i="43" s="1"/>
  <c r="BO20" i="43"/>
  <c r="AQ41" i="36"/>
  <c r="BO25" i="43"/>
  <c r="AK65" i="43"/>
  <c r="AL65" i="43" s="1"/>
  <c r="AC31" i="43"/>
  <c r="AQ40" i="34"/>
  <c r="AP42" i="34" s="1"/>
  <c r="AP43" i="34" s="1"/>
  <c r="AO42" i="34"/>
  <c r="AO43" i="34" s="1"/>
  <c r="AQ41" i="48"/>
  <c r="AK43" i="37"/>
  <c r="AP41" i="43"/>
  <c r="AP41" i="34"/>
  <c r="AC30" i="43"/>
  <c r="BO24" i="43"/>
  <c r="AK64" i="43"/>
  <c r="AL64" i="43" s="1"/>
  <c r="BO27" i="43"/>
  <c r="AK67" i="43"/>
  <c r="AL67" i="43" s="1"/>
  <c r="AC33" i="43"/>
  <c r="AQ40" i="39"/>
  <c r="AP42" i="39" s="1"/>
  <c r="AP43" i="39" s="1"/>
  <c r="AO42" i="39"/>
  <c r="AO43" i="39" s="1"/>
  <c r="BO26" i="43"/>
  <c r="AK66" i="43"/>
  <c r="AL66" i="43" s="1"/>
  <c r="AC32" i="43"/>
  <c r="AP41" i="47"/>
  <c r="AK43" i="36"/>
  <c r="AQ41" i="37"/>
  <c r="AP41" i="39"/>
  <c r="AC27" i="43"/>
  <c r="AK61" i="43"/>
  <c r="AL61" i="43" s="1"/>
  <c r="BO21" i="43"/>
  <c r="AK62" i="43"/>
  <c r="AL62" i="43" s="1"/>
  <c r="BO22" i="43"/>
  <c r="AC28" i="43"/>
  <c r="BI22" i="24"/>
  <c r="BO22" i="34"/>
  <c r="BI19" i="24"/>
  <c r="AC26" i="34"/>
  <c r="AC28" i="34"/>
  <c r="BI17" i="24"/>
  <c r="BO23" i="34"/>
  <c r="A28" i="34"/>
  <c r="BN25" i="34" s="1"/>
  <c r="A27" i="34"/>
  <c r="BN24" i="34" s="1"/>
  <c r="BN24" i="24"/>
  <c r="BI23" i="24"/>
  <c r="AA29" i="38"/>
  <c r="AK63" i="38" s="1"/>
  <c r="AL63" i="38" s="1"/>
  <c r="Q26" i="38"/>
  <c r="AA28" i="38"/>
  <c r="BO22" i="38" s="1"/>
  <c r="Q25" i="38"/>
  <c r="AA31" i="38"/>
  <c r="AC31" i="38" s="1"/>
  <c r="Q28" i="38"/>
  <c r="AA32" i="38"/>
  <c r="BO26" i="38" s="1"/>
  <c r="Q29" i="38"/>
  <c r="AA27" i="38"/>
  <c r="AC27" i="38" s="1"/>
  <c r="Q24" i="38"/>
  <c r="AA33" i="38"/>
  <c r="AC33" i="38" s="1"/>
  <c r="Q30" i="38"/>
  <c r="AA26" i="38"/>
  <c r="BO20" i="38" s="1"/>
  <c r="Q23" i="38"/>
  <c r="AA30" i="38"/>
  <c r="AK64" i="38" s="1"/>
  <c r="AL64" i="38" s="1"/>
  <c r="Q27" i="38"/>
  <c r="BO16" i="47"/>
  <c r="AK56" i="47"/>
  <c r="AL56" i="47" s="1"/>
  <c r="BO19" i="44"/>
  <c r="BO15" i="48"/>
  <c r="A24" i="34"/>
  <c r="BN21" i="34" s="1"/>
  <c r="BO8" i="46"/>
  <c r="BN21" i="24"/>
  <c r="AE22" i="47"/>
  <c r="AF22" i="47" s="1"/>
  <c r="AG22" i="47" s="1"/>
  <c r="AK64" i="34"/>
  <c r="AL64" i="34" s="1"/>
  <c r="AC30" i="34"/>
  <c r="BO21" i="34"/>
  <c r="AK63" i="34"/>
  <c r="AL63" i="34" s="1"/>
  <c r="A23" i="34"/>
  <c r="BN20" i="34" s="1"/>
  <c r="AK66" i="34"/>
  <c r="AL66" i="34" s="1"/>
  <c r="BI24" i="24"/>
  <c r="A30" i="34"/>
  <c r="BN27" i="34" s="1"/>
  <c r="A29" i="34"/>
  <c r="BI23" i="34" s="1"/>
  <c r="BO26" i="34"/>
  <c r="AK60" i="34"/>
  <c r="AL60" i="34" s="1"/>
  <c r="BO12" i="45"/>
  <c r="AC20" i="45"/>
  <c r="BO19" i="45"/>
  <c r="AC15" i="45"/>
  <c r="BO18" i="45"/>
  <c r="BO14" i="44"/>
  <c r="AC21" i="45"/>
  <c r="AC24" i="44"/>
  <c r="AF24" i="44" s="1"/>
  <c r="AG24" i="44" s="1"/>
  <c r="AC20" i="44"/>
  <c r="AK54" i="45"/>
  <c r="AL54" i="45" s="1"/>
  <c r="BO14" i="47"/>
  <c r="BO11" i="46"/>
  <c r="AC14" i="48"/>
  <c r="AC20" i="47"/>
  <c r="AC23" i="46"/>
  <c r="BN23" i="24"/>
  <c r="BO10" i="47"/>
  <c r="AC27" i="34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I20" i="34"/>
  <c r="BO18" i="47"/>
  <c r="AC31" i="34"/>
  <c r="AK67" i="34"/>
  <c r="AL67" i="34" s="1"/>
  <c r="BO9" i="46"/>
  <c r="BO17" i="48"/>
  <c r="AK53" i="44"/>
  <c r="AL53" i="44" s="1"/>
  <c r="BO15" i="46"/>
  <c r="AC20" i="48"/>
  <c r="BO25" i="34"/>
  <c r="BO9" i="45"/>
  <c r="AK58" i="45"/>
  <c r="AL58" i="45" s="1"/>
  <c r="AK58" i="47"/>
  <c r="AL58" i="47" s="1"/>
  <c r="AC15" i="48"/>
  <c r="AK55" i="46"/>
  <c r="AL55" i="46" s="1"/>
  <c r="A26" i="35"/>
  <c r="A26" i="36" s="1"/>
  <c r="A26" i="37" s="1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6" i="45"/>
  <c r="AC15" i="47"/>
  <c r="AC20" i="46"/>
  <c r="AK59" i="47"/>
  <c r="AL59" i="47" s="1"/>
  <c r="AK50" i="48"/>
  <c r="AL50" i="48" s="1"/>
  <c r="AN47" i="24"/>
  <c r="AO51" i="24" s="1"/>
  <c r="AP51" i="24" s="1"/>
  <c r="AK58" i="48"/>
  <c r="AL58" i="48" s="1"/>
  <c r="AK53" i="46"/>
  <c r="AL53" i="46" s="1"/>
  <c r="AK57" i="48"/>
  <c r="AL57" i="48" s="1"/>
  <c r="AC14" i="47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M79" i="48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14" i="46"/>
  <c r="AG2" i="46"/>
  <c r="AG3" i="46"/>
  <c r="BC12" i="46" s="1"/>
  <c r="AG14" i="45"/>
  <c r="AG2" i="45"/>
  <c r="AG3" i="45"/>
  <c r="BC12" i="45" s="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BJ16" i="41"/>
  <c r="AC14" i="46"/>
  <c r="AK52" i="48"/>
  <c r="AL52" i="48" s="1"/>
  <c r="AG14" i="44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E20" i="48"/>
  <c r="AF20" i="48" s="1"/>
  <c r="AG20" i="48" s="1"/>
  <c r="AK54" i="48"/>
  <c r="AL54" i="48" s="1"/>
  <c r="AK48" i="48"/>
  <c r="AL48" i="48" s="1"/>
  <c r="AE14" i="48"/>
  <c r="AF14" i="48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AK63" i="41"/>
  <c r="AL63" i="41" s="1"/>
  <c r="AC29" i="41"/>
  <c r="BO23" i="41"/>
  <c r="AC28" i="41"/>
  <c r="BO22" i="41"/>
  <c r="AK62" i="41"/>
  <c r="AL62" i="41" s="1"/>
  <c r="AK66" i="41"/>
  <c r="AL66" i="41" s="1"/>
  <c r="BO26" i="41"/>
  <c r="AC32" i="41"/>
  <c r="BO25" i="41"/>
  <c r="AC31" i="41"/>
  <c r="AK65" i="41"/>
  <c r="AL65" i="41" s="1"/>
  <c r="AK61" i="41"/>
  <c r="AL61" i="41" s="1"/>
  <c r="BO21" i="41"/>
  <c r="AC27" i="41"/>
  <c r="AK64" i="41"/>
  <c r="AL64" i="41" s="1"/>
  <c r="BO24" i="41"/>
  <c r="AC30" i="41"/>
  <c r="AC26" i="41"/>
  <c r="AK60" i="41"/>
  <c r="AL60" i="41" s="1"/>
  <c r="BO20" i="41"/>
  <c r="AK67" i="41"/>
  <c r="AL67" i="41" s="1"/>
  <c r="AC33" i="41"/>
  <c r="BO27" i="41"/>
  <c r="BO20" i="36"/>
  <c r="AK60" i="36"/>
  <c r="AL60" i="36" s="1"/>
  <c r="AC26" i="36"/>
  <c r="BO24" i="36"/>
  <c r="AK64" i="36"/>
  <c r="AL64" i="36" s="1"/>
  <c r="AC30" i="36"/>
  <c r="AC31" i="36"/>
  <c r="BO25" i="36"/>
  <c r="AK65" i="36"/>
  <c r="AL65" i="36" s="1"/>
  <c r="BO23" i="36"/>
  <c r="AC29" i="36"/>
  <c r="AK63" i="36"/>
  <c r="AL63" i="36" s="1"/>
  <c r="AK66" i="36"/>
  <c r="AL66" i="36" s="1"/>
  <c r="AC32" i="36"/>
  <c r="BO26" i="36"/>
  <c r="AC33" i="36"/>
  <c r="BO21" i="36"/>
  <c r="AK61" i="36"/>
  <c r="AL61" i="36" s="1"/>
  <c r="AC27" i="36"/>
  <c r="AK62" i="36"/>
  <c r="AL62" i="36" s="1"/>
  <c r="AC28" i="36"/>
  <c r="BO22" i="36"/>
  <c r="AC20" i="49" l="1"/>
  <c r="AK54" i="49"/>
  <c r="AL54" i="49" s="1"/>
  <c r="AE20" i="49"/>
  <c r="AF20" i="49" s="1"/>
  <c r="AG20" i="49" s="1"/>
  <c r="BO14" i="49"/>
  <c r="AK55" i="49"/>
  <c r="AL55" i="49" s="1"/>
  <c r="AC21" i="49"/>
  <c r="BO15" i="49"/>
  <c r="AE21" i="49"/>
  <c r="AF21" i="49" s="1"/>
  <c r="AG21" i="49" s="1"/>
  <c r="AC19" i="49"/>
  <c r="BO13" i="49"/>
  <c r="AK53" i="49"/>
  <c r="AL53" i="49" s="1"/>
  <c r="AE19" i="49"/>
  <c r="AF19" i="49" s="1"/>
  <c r="AG19" i="49" s="1"/>
  <c r="AK48" i="49"/>
  <c r="AL48" i="49" s="1"/>
  <c r="AC14" i="49"/>
  <c r="BO8" i="49"/>
  <c r="AE14" i="49"/>
  <c r="AF14" i="49" s="1"/>
  <c r="AE14" i="50"/>
  <c r="AF14" i="50" s="1"/>
  <c r="AK48" i="50"/>
  <c r="AL48" i="50" s="1"/>
  <c r="BP8" i="50"/>
  <c r="AC14" i="50"/>
  <c r="AK56" i="49"/>
  <c r="AL56" i="49" s="1"/>
  <c r="BO16" i="49"/>
  <c r="AC22" i="49"/>
  <c r="AE22" i="49"/>
  <c r="AF22" i="49" s="1"/>
  <c r="AG22" i="49" s="1"/>
  <c r="AC23" i="49"/>
  <c r="AK57" i="49"/>
  <c r="AL57" i="49" s="1"/>
  <c r="AE23" i="49"/>
  <c r="AF23" i="49" s="1"/>
  <c r="AG23" i="49" s="1"/>
  <c r="BO17" i="49"/>
  <c r="AC16" i="49"/>
  <c r="AK50" i="49"/>
  <c r="AL50" i="49" s="1"/>
  <c r="AE16" i="49"/>
  <c r="AF16" i="49" s="1"/>
  <c r="AG16" i="49" s="1"/>
  <c r="BO10" i="49"/>
  <c r="AC15" i="49"/>
  <c r="AK49" i="49"/>
  <c r="AL49" i="49" s="1"/>
  <c r="BO9" i="49"/>
  <c r="AE15" i="49"/>
  <c r="AF15" i="49" s="1"/>
  <c r="AG15" i="49" s="1"/>
  <c r="AK58" i="49"/>
  <c r="AL58" i="49" s="1"/>
  <c r="AC24" i="49"/>
  <c r="AE24" i="49"/>
  <c r="AF24" i="49" s="1"/>
  <c r="AG24" i="49" s="1"/>
  <c r="BO18" i="49"/>
  <c r="U50" i="48"/>
  <c r="S79" i="49"/>
  <c r="S79" i="50"/>
  <c r="U4" i="48"/>
  <c r="U79" i="50"/>
  <c r="U50" i="49"/>
  <c r="AC18" i="49"/>
  <c r="AE18" i="49"/>
  <c r="AF18" i="49" s="1"/>
  <c r="AG18" i="49" s="1"/>
  <c r="BO12" i="49"/>
  <c r="AK52" i="49"/>
  <c r="AL52" i="49" s="1"/>
  <c r="AC17" i="49"/>
  <c r="AK51" i="49"/>
  <c r="AL51" i="49" s="1"/>
  <c r="BO11" i="49"/>
  <c r="AE17" i="49"/>
  <c r="AF17" i="49" s="1"/>
  <c r="AG17" i="49" s="1"/>
  <c r="BO27" i="36"/>
  <c r="BO25" i="38"/>
  <c r="BO23" i="38"/>
  <c r="BC23" i="24"/>
  <c r="BC29" i="24"/>
  <c r="AO59" i="24"/>
  <c r="AP59" i="24" s="1"/>
  <c r="AO66" i="24"/>
  <c r="AP66" i="24" s="1"/>
  <c r="AO57" i="24"/>
  <c r="AP57" i="24" s="1"/>
  <c r="AO60" i="24"/>
  <c r="AP60" i="24" s="1"/>
  <c r="AO61" i="24"/>
  <c r="AP61" i="24" s="1"/>
  <c r="AO63" i="24"/>
  <c r="AP63" i="24" s="1"/>
  <c r="AO53" i="24"/>
  <c r="AP53" i="24" s="1"/>
  <c r="AO48" i="24"/>
  <c r="AP48" i="24" s="1"/>
  <c r="AO52" i="24"/>
  <c r="AP52" i="24" s="1"/>
  <c r="AO64" i="24"/>
  <c r="AP64" i="24" s="1"/>
  <c r="AO50" i="24"/>
  <c r="AP50" i="24" s="1"/>
  <c r="AO58" i="24"/>
  <c r="AP58" i="24" s="1"/>
  <c r="A25" i="35"/>
  <c r="BI19" i="35" s="1"/>
  <c r="BI19" i="34"/>
  <c r="AK43" i="47"/>
  <c r="AK43" i="39"/>
  <c r="AK43" i="34"/>
  <c r="AQ41" i="34"/>
  <c r="AQ41" i="39"/>
  <c r="AK43" i="43"/>
  <c r="AQ41" i="43"/>
  <c r="A28" i="35"/>
  <c r="BI22" i="35" s="1"/>
  <c r="BI18" i="34"/>
  <c r="BI21" i="34"/>
  <c r="AC29" i="38"/>
  <c r="A27" i="35"/>
  <c r="A27" i="36" s="1"/>
  <c r="BI21" i="36" s="1"/>
  <c r="A29" i="35"/>
  <c r="BN26" i="35" s="1"/>
  <c r="BI22" i="34"/>
  <c r="BN26" i="34"/>
  <c r="AC28" i="38"/>
  <c r="BO24" i="38"/>
  <c r="AK67" i="38"/>
  <c r="AL67" i="38" s="1"/>
  <c r="AK61" i="38"/>
  <c r="AL61" i="38" s="1"/>
  <c r="BO27" i="38"/>
  <c r="AK66" i="38"/>
  <c r="AL66" i="38" s="1"/>
  <c r="AC30" i="38"/>
  <c r="AC32" i="38"/>
  <c r="AK62" i="38"/>
  <c r="AL62" i="38" s="1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AC26" i="38"/>
  <c r="BO21" i="38"/>
  <c r="AK65" i="38"/>
  <c r="AL65" i="38" s="1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5" i="49"/>
  <c r="Q25" i="39"/>
  <c r="AA28" i="39" s="1"/>
  <c r="Q25" i="41"/>
  <c r="Q25" i="44"/>
  <c r="Q25" i="50"/>
  <c r="Q25" i="40"/>
  <c r="Q25" i="43"/>
  <c r="Q25" i="45"/>
  <c r="Q25" i="47"/>
  <c r="Q25" i="46"/>
  <c r="Q25" i="48"/>
  <c r="AK60" i="38"/>
  <c r="AL60" i="38" s="1"/>
  <c r="Q23" i="50"/>
  <c r="Q23" i="39"/>
  <c r="AA26" i="39" s="1"/>
  <c r="Q23" i="43"/>
  <c r="Q23" i="41"/>
  <c r="Q23" i="49"/>
  <c r="Q23" i="47"/>
  <c r="Q23" i="46"/>
  <c r="Q23" i="48"/>
  <c r="Q23" i="40"/>
  <c r="Q23" i="44"/>
  <c r="Q23" i="45"/>
  <c r="Q24" i="39"/>
  <c r="AA27" i="39" s="1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24" i="35"/>
  <c r="BN21" i="35" s="1"/>
  <c r="A30" i="35"/>
  <c r="BN27" i="35" s="1"/>
  <c r="BI17" i="34"/>
  <c r="BI24" i="34"/>
  <c r="A23" i="35"/>
  <c r="A23" i="36" s="1"/>
  <c r="BI17" i="36" s="1"/>
  <c r="BI20" i="35"/>
  <c r="BN23" i="36"/>
  <c r="AL47" i="44"/>
  <c r="AL46" i="44" s="1"/>
  <c r="AL20" i="44" s="1"/>
  <c r="AG3" i="44"/>
  <c r="BC12" i="44" s="1"/>
  <c r="BC29" i="44" s="1"/>
  <c r="BI20" i="36"/>
  <c r="AL47" i="48"/>
  <c r="AM58" i="48" s="1"/>
  <c r="AN58" i="48" s="1"/>
  <c r="BN23" i="35"/>
  <c r="AL47" i="45"/>
  <c r="AM60" i="45" s="1"/>
  <c r="AN60" i="45" s="1"/>
  <c r="AL47" i="47"/>
  <c r="AM67" i="47" s="1"/>
  <c r="AN67" i="47" s="1"/>
  <c r="AO67" i="24"/>
  <c r="AP67" i="24" s="1"/>
  <c r="AN46" i="24"/>
  <c r="AL21" i="24" s="1"/>
  <c r="AO49" i="24"/>
  <c r="AP49" i="24" s="1"/>
  <c r="AO54" i="24"/>
  <c r="AP54" i="24" s="1"/>
  <c r="AO55" i="24"/>
  <c r="AP55" i="24" s="1"/>
  <c r="AO62" i="24"/>
  <c r="AP62" i="24" s="1"/>
  <c r="AO56" i="24"/>
  <c r="AP56" i="24" s="1"/>
  <c r="AO65" i="24"/>
  <c r="AP65" i="24" s="1"/>
  <c r="AL47" i="46"/>
  <c r="AM50" i="46" s="1"/>
  <c r="AN50" i="46" s="1"/>
  <c r="AG2" i="47"/>
  <c r="BC24" i="46"/>
  <c r="BC25" i="46"/>
  <c r="BC29" i="46"/>
  <c r="BC23" i="46"/>
  <c r="AG2" i="44"/>
  <c r="BC31" i="45"/>
  <c r="BC23" i="45"/>
  <c r="BC29" i="45"/>
  <c r="BC24" i="45"/>
  <c r="BC25" i="45"/>
  <c r="BG26" i="45" s="1"/>
  <c r="BI69" i="45" s="1"/>
  <c r="BK69" i="45" s="1"/>
  <c r="L77" i="45" s="1"/>
  <c r="AG14" i="48"/>
  <c r="AG2" i="48"/>
  <c r="AG3" i="48"/>
  <c r="BC12" i="48" s="1"/>
  <c r="AG3" i="47"/>
  <c r="BC12" i="47" s="1"/>
  <c r="BI20" i="37"/>
  <c r="BN23" i="37"/>
  <c r="A26" i="38"/>
  <c r="AL47" i="50" l="1"/>
  <c r="AM48" i="50" s="1"/>
  <c r="AN48" i="50" s="1"/>
  <c r="AG14" i="50"/>
  <c r="AG3" i="50"/>
  <c r="BC12" i="50" s="1"/>
  <c r="AG2" i="50"/>
  <c r="AL47" i="49"/>
  <c r="AM52" i="49" s="1"/>
  <c r="AN52" i="49" s="1"/>
  <c r="AG14" i="49"/>
  <c r="AG2" i="49"/>
  <c r="AG3" i="49"/>
  <c r="BC12" i="49" s="1"/>
  <c r="BN25" i="35"/>
  <c r="BC24" i="24"/>
  <c r="BC25" i="24" s="1"/>
  <c r="BG26" i="24" s="1"/>
  <c r="BI69" i="24" s="1"/>
  <c r="BK69" i="24" s="1"/>
  <c r="F31" i="24" s="1"/>
  <c r="G31" i="24" s="1"/>
  <c r="BG13" i="24"/>
  <c r="BK57" i="24" s="1"/>
  <c r="F19" i="24" s="1"/>
  <c r="BG22" i="24"/>
  <c r="BK66" i="24" s="1"/>
  <c r="BG17" i="24"/>
  <c r="BK61" i="24" s="1"/>
  <c r="BG19" i="24"/>
  <c r="BK63" i="24" s="1"/>
  <c r="BG24" i="24"/>
  <c r="BK68" i="24" s="1"/>
  <c r="BG10" i="24"/>
  <c r="BK54" i="24" s="1"/>
  <c r="F16" i="24" s="1"/>
  <c r="BG7" i="24"/>
  <c r="BK51" i="24" s="1"/>
  <c r="F13" i="24" s="1"/>
  <c r="BG18" i="24"/>
  <c r="BK62" i="24" s="1"/>
  <c r="BG9" i="24"/>
  <c r="BK53" i="24" s="1"/>
  <c r="F15" i="24" s="1"/>
  <c r="BG23" i="24"/>
  <c r="BK67" i="24" s="1"/>
  <c r="BG16" i="24"/>
  <c r="BK60" i="24" s="1"/>
  <c r="F22" i="24" s="1"/>
  <c r="BG5" i="24"/>
  <c r="BG11" i="24"/>
  <c r="BK55" i="24" s="1"/>
  <c r="F17" i="24" s="1"/>
  <c r="BG8" i="24"/>
  <c r="BK52" i="24" s="1"/>
  <c r="F14" i="24" s="1"/>
  <c r="BG12" i="24"/>
  <c r="BK56" i="24" s="1"/>
  <c r="F18" i="24" s="1"/>
  <c r="BG21" i="24"/>
  <c r="BK65" i="24" s="1"/>
  <c r="BG6" i="24"/>
  <c r="BK50" i="24" s="1"/>
  <c r="F12" i="24" s="1"/>
  <c r="BG15" i="24"/>
  <c r="BK59" i="24" s="1"/>
  <c r="F21" i="24" s="1"/>
  <c r="BG14" i="24"/>
  <c r="BK58" i="24" s="1"/>
  <c r="F20" i="24" s="1"/>
  <c r="BG20" i="24"/>
  <c r="BK64" i="24" s="1"/>
  <c r="BN22" i="35"/>
  <c r="A25" i="36"/>
  <c r="A25" i="37" s="1"/>
  <c r="BN22" i="37" s="1"/>
  <c r="A28" i="36"/>
  <c r="BI22" i="36" s="1"/>
  <c r="BI21" i="35"/>
  <c r="BN24" i="35"/>
  <c r="BI23" i="35"/>
  <c r="A29" i="36"/>
  <c r="BI23" i="36" s="1"/>
  <c r="BI18" i="35"/>
  <c r="A24" i="36"/>
  <c r="BI18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C27" i="39"/>
  <c r="BO21" i="39"/>
  <c r="AK61" i="39"/>
  <c r="AL61" i="39" s="1"/>
  <c r="AK66" i="39"/>
  <c r="AL66" i="39" s="1"/>
  <c r="AC32" i="39"/>
  <c r="BO26" i="39"/>
  <c r="BO24" i="39"/>
  <c r="AC30" i="39"/>
  <c r="AK64" i="39"/>
  <c r="AL64" i="39" s="1"/>
  <c r="AC26" i="39"/>
  <c r="BO20" i="39"/>
  <c r="AK60" i="39"/>
  <c r="AL60" i="39" s="1"/>
  <c r="AC28" i="39"/>
  <c r="AK62" i="39"/>
  <c r="AL62" i="39" s="1"/>
  <c r="BO22" i="39"/>
  <c r="BI24" i="35"/>
  <c r="A30" i="36"/>
  <c r="A30" i="37" s="1"/>
  <c r="BN27" i="37" s="1"/>
  <c r="AM66" i="48"/>
  <c r="AN66" i="48" s="1"/>
  <c r="AM50" i="44"/>
  <c r="AN50" i="44" s="1"/>
  <c r="AM59" i="44"/>
  <c r="AN59" i="44" s="1"/>
  <c r="AM67" i="44"/>
  <c r="AN67" i="44" s="1"/>
  <c r="BI17" i="35"/>
  <c r="AM61" i="45"/>
  <c r="AN61" i="45" s="1"/>
  <c r="AM51" i="48"/>
  <c r="AN51" i="48" s="1"/>
  <c r="AM52" i="45"/>
  <c r="AN52" i="45" s="1"/>
  <c r="AM65" i="44"/>
  <c r="AN65" i="44" s="1"/>
  <c r="AM48" i="44"/>
  <c r="AN48" i="44" s="1"/>
  <c r="BN20" i="35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AM53" i="47"/>
  <c r="AN53" i="47" s="1"/>
  <c r="BC24" i="44"/>
  <c r="BC23" i="44"/>
  <c r="BG19" i="44" s="1"/>
  <c r="BK63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BJ16" i="3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AL46" i="45"/>
  <c r="AL20" i="45" s="1"/>
  <c r="AN20" i="45" s="1"/>
  <c r="AM58" i="45"/>
  <c r="AN58" i="45" s="1"/>
  <c r="AM61" i="46"/>
  <c r="AN61" i="46" s="1"/>
  <c r="AM55" i="45"/>
  <c r="AN55" i="45" s="1"/>
  <c r="AM54" i="45"/>
  <c r="AN54" i="45" s="1"/>
  <c r="AM49" i="46"/>
  <c r="AN49" i="46" s="1"/>
  <c r="AM63" i="45"/>
  <c r="AN63" i="45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A27" i="37"/>
  <c r="BI21" i="37" s="1"/>
  <c r="BC31" i="48"/>
  <c r="BC23" i="48"/>
  <c r="BC25" i="48"/>
  <c r="BG26" i="48" s="1"/>
  <c r="BI69" i="48" s="1"/>
  <c r="BK69" i="48" s="1"/>
  <c r="R77" i="48" s="1"/>
  <c r="BC24" i="48"/>
  <c r="BC29" i="48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BG17" i="45"/>
  <c r="BK61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BG9" i="46"/>
  <c r="BK53" i="46" s="1"/>
  <c r="N61" i="46" s="1"/>
  <c r="BG21" i="46"/>
  <c r="BK65" i="46" s="1"/>
  <c r="BG20" i="46"/>
  <c r="BK64" i="46" s="1"/>
  <c r="BI20" i="38"/>
  <c r="BN23" i="38"/>
  <c r="AN20" i="44"/>
  <c r="BN24" i="36"/>
  <c r="A23" i="37"/>
  <c r="BN20" i="37" s="1"/>
  <c r="BN20" i="36"/>
  <c r="A26" i="39"/>
  <c r="BI20" i="39" s="1"/>
  <c r="AM56" i="49" l="1"/>
  <c r="AN56" i="49" s="1"/>
  <c r="AM57" i="49"/>
  <c r="AN57" i="49" s="1"/>
  <c r="AM50" i="49"/>
  <c r="AN50" i="49" s="1"/>
  <c r="AM53" i="49"/>
  <c r="AN53" i="49" s="1"/>
  <c r="AM66" i="49"/>
  <c r="AN66" i="49" s="1"/>
  <c r="AM59" i="49"/>
  <c r="AN59" i="49" s="1"/>
  <c r="AM48" i="49"/>
  <c r="AN48" i="49" s="1"/>
  <c r="AM65" i="49"/>
  <c r="AN65" i="49" s="1"/>
  <c r="AM60" i="49"/>
  <c r="AN60" i="49" s="1"/>
  <c r="AM63" i="49"/>
  <c r="AN63" i="49" s="1"/>
  <c r="AM67" i="49"/>
  <c r="AN67" i="49" s="1"/>
  <c r="AM64" i="49"/>
  <c r="AN64" i="49" s="1"/>
  <c r="AM62" i="49"/>
  <c r="AN62" i="49" s="1"/>
  <c r="AM51" i="49"/>
  <c r="AN51" i="49" s="1"/>
  <c r="AM61" i="49"/>
  <c r="AN61" i="49" s="1"/>
  <c r="AL46" i="49"/>
  <c r="AL20" i="49" s="1"/>
  <c r="AM58" i="49"/>
  <c r="AN58" i="49" s="1"/>
  <c r="AM54" i="49"/>
  <c r="AN54" i="49" s="1"/>
  <c r="AM55" i="49"/>
  <c r="AN55" i="49" s="1"/>
  <c r="AM49" i="49"/>
  <c r="AN49" i="49" s="1"/>
  <c r="BC25" i="50"/>
  <c r="BC24" i="50"/>
  <c r="BC29" i="50"/>
  <c r="BC23" i="50"/>
  <c r="BC23" i="49"/>
  <c r="BC25" i="49"/>
  <c r="BC24" i="49"/>
  <c r="BC29" i="49"/>
  <c r="AL46" i="50"/>
  <c r="AL20" i="50" s="1"/>
  <c r="AM60" i="50"/>
  <c r="AN60" i="50" s="1"/>
  <c r="AM61" i="50"/>
  <c r="AN61" i="50" s="1"/>
  <c r="AM49" i="50"/>
  <c r="AN49" i="50" s="1"/>
  <c r="AM62" i="50"/>
  <c r="AN62" i="50" s="1"/>
  <c r="AM59" i="50"/>
  <c r="AN59" i="50" s="1"/>
  <c r="AM63" i="50"/>
  <c r="AN63" i="50" s="1"/>
  <c r="AM66" i="50"/>
  <c r="AN66" i="50" s="1"/>
  <c r="AM64" i="50"/>
  <c r="AN64" i="50" s="1"/>
  <c r="AM53" i="50"/>
  <c r="AN53" i="50" s="1"/>
  <c r="AM65" i="50"/>
  <c r="AN65" i="50" s="1"/>
  <c r="AM52" i="50"/>
  <c r="AN52" i="50" s="1"/>
  <c r="AM67" i="50"/>
  <c r="AN67" i="50" s="1"/>
  <c r="AM50" i="50"/>
  <c r="AN50" i="50" s="1"/>
  <c r="AM57" i="50"/>
  <c r="AN57" i="50" s="1"/>
  <c r="AM55" i="50"/>
  <c r="AN55" i="50" s="1"/>
  <c r="AM54" i="50"/>
  <c r="AN54" i="50" s="1"/>
  <c r="AM56" i="50"/>
  <c r="AN56" i="50" s="1"/>
  <c r="AM58" i="50"/>
  <c r="AN58" i="50" s="1"/>
  <c r="AM51" i="50"/>
  <c r="AN51" i="50" s="1"/>
  <c r="G31" i="49"/>
  <c r="G31" i="34"/>
  <c r="G31" i="37"/>
  <c r="G31" i="36"/>
  <c r="G31" i="46"/>
  <c r="G31" i="50"/>
  <c r="G31" i="35"/>
  <c r="G31" i="39"/>
  <c r="G31" i="47"/>
  <c r="G31" i="48"/>
  <c r="G31" i="45"/>
  <c r="G31" i="44"/>
  <c r="G31" i="43"/>
  <c r="G31" i="38"/>
  <c r="G31" i="40"/>
  <c r="G31" i="41"/>
  <c r="G21" i="24"/>
  <c r="F21" i="44"/>
  <c r="F21" i="48"/>
  <c r="F21" i="34"/>
  <c r="F21" i="35"/>
  <c r="F21" i="39"/>
  <c r="F21" i="47"/>
  <c r="F21" i="45"/>
  <c r="F21" i="46"/>
  <c r="F21" i="38"/>
  <c r="F21" i="50"/>
  <c r="F21" i="43"/>
  <c r="F21" i="36"/>
  <c r="F21" i="37"/>
  <c r="F21" i="49"/>
  <c r="F21" i="40"/>
  <c r="F21" i="41"/>
  <c r="G16" i="24"/>
  <c r="F16" i="45"/>
  <c r="F16" i="44"/>
  <c r="F16" i="40"/>
  <c r="F16" i="39"/>
  <c r="F16" i="47"/>
  <c r="F16" i="50"/>
  <c r="F16" i="43"/>
  <c r="F16" i="38"/>
  <c r="F16" i="36"/>
  <c r="F16" i="35"/>
  <c r="F16" i="49"/>
  <c r="F16" i="41"/>
  <c r="F16" i="37"/>
  <c r="F16" i="46"/>
  <c r="F16" i="48"/>
  <c r="F16" i="34"/>
  <c r="G19" i="24"/>
  <c r="F19" i="35"/>
  <c r="F19" i="41"/>
  <c r="F19" i="46"/>
  <c r="F19" i="34"/>
  <c r="F19" i="45"/>
  <c r="F19" i="50"/>
  <c r="F19" i="49"/>
  <c r="F19" i="47"/>
  <c r="F19" i="43"/>
  <c r="F19" i="44"/>
  <c r="F19" i="39"/>
  <c r="F19" i="38"/>
  <c r="F19" i="37"/>
  <c r="F19" i="40"/>
  <c r="F19" i="48"/>
  <c r="F19" i="36"/>
  <c r="G20" i="24"/>
  <c r="F20" i="49"/>
  <c r="F20" i="47"/>
  <c r="F20" i="43"/>
  <c r="F20" i="35"/>
  <c r="F20" i="46"/>
  <c r="F20" i="34"/>
  <c r="F20" i="45"/>
  <c r="F20" i="48"/>
  <c r="F20" i="36"/>
  <c r="F20" i="40"/>
  <c r="F20" i="38"/>
  <c r="F20" i="37"/>
  <c r="F20" i="50"/>
  <c r="F20" i="44"/>
  <c r="F20" i="39"/>
  <c r="F20" i="41"/>
  <c r="G18" i="24"/>
  <c r="F18" i="40"/>
  <c r="F18" i="39"/>
  <c r="F18" i="45"/>
  <c r="F18" i="44"/>
  <c r="F18" i="46"/>
  <c r="F18" i="41"/>
  <c r="F18" i="36"/>
  <c r="F18" i="37"/>
  <c r="F18" i="35"/>
  <c r="F18" i="38"/>
  <c r="F18" i="34"/>
  <c r="F18" i="43"/>
  <c r="F18" i="48"/>
  <c r="F18" i="49"/>
  <c r="F18" i="47"/>
  <c r="F18" i="50"/>
  <c r="G22" i="24"/>
  <c r="F22" i="45"/>
  <c r="F22" i="50"/>
  <c r="F22" i="49"/>
  <c r="F22" i="41"/>
  <c r="F22" i="34"/>
  <c r="F22" i="43"/>
  <c r="F22" i="35"/>
  <c r="F22" i="37"/>
  <c r="F22" i="39"/>
  <c r="F22" i="48"/>
  <c r="F22" i="46"/>
  <c r="F22" i="40"/>
  <c r="F22" i="47"/>
  <c r="F22" i="44"/>
  <c r="F22" i="36"/>
  <c r="F22" i="38"/>
  <c r="G13" i="24"/>
  <c r="A13" i="24" s="1"/>
  <c r="F13" i="48"/>
  <c r="F13" i="38"/>
  <c r="F13" i="37"/>
  <c r="F13" i="50"/>
  <c r="F13" i="44"/>
  <c r="F13" i="34"/>
  <c r="F13" i="36"/>
  <c r="F13" i="39"/>
  <c r="F13" i="41"/>
  <c r="F13" i="45"/>
  <c r="F13" i="40"/>
  <c r="F13" i="35"/>
  <c r="F13" i="49"/>
  <c r="F13" i="46"/>
  <c r="F13" i="43"/>
  <c r="F13" i="47"/>
  <c r="G14" i="24"/>
  <c r="F14" i="44"/>
  <c r="F14" i="40"/>
  <c r="F14" i="47"/>
  <c r="F14" i="35"/>
  <c r="F14" i="39"/>
  <c r="F14" i="36"/>
  <c r="F14" i="41"/>
  <c r="F14" i="34"/>
  <c r="F14" i="38"/>
  <c r="F14" i="37"/>
  <c r="F14" i="49"/>
  <c r="F14" i="46"/>
  <c r="F14" i="43"/>
  <c r="F14" i="48"/>
  <c r="F14" i="45"/>
  <c r="F14" i="50"/>
  <c r="G12" i="24"/>
  <c r="F12" i="34"/>
  <c r="F12" i="40"/>
  <c r="F12" i="45"/>
  <c r="F12" i="50"/>
  <c r="F12" i="35"/>
  <c r="F12" i="38"/>
  <c r="F12" i="47"/>
  <c r="F12" i="39"/>
  <c r="F12" i="49"/>
  <c r="F12" i="36"/>
  <c r="F12" i="48"/>
  <c r="F12" i="43"/>
  <c r="F12" i="37"/>
  <c r="F12" i="46"/>
  <c r="F12" i="44"/>
  <c r="F12" i="41"/>
  <c r="G17" i="24"/>
  <c r="F17" i="47"/>
  <c r="F17" i="49"/>
  <c r="F17" i="44"/>
  <c r="F17" i="36"/>
  <c r="F17" i="41"/>
  <c r="F17" i="48"/>
  <c r="F17" i="40"/>
  <c r="F17" i="37"/>
  <c r="F17" i="38"/>
  <c r="F17" i="46"/>
  <c r="F17" i="50"/>
  <c r="F17" i="43"/>
  <c r="F17" i="35"/>
  <c r="F17" i="34"/>
  <c r="F17" i="39"/>
  <c r="F17" i="45"/>
  <c r="G15" i="24"/>
  <c r="F15" i="36"/>
  <c r="F15" i="43"/>
  <c r="F15" i="50"/>
  <c r="F15" i="45"/>
  <c r="F15" i="47"/>
  <c r="F15" i="40"/>
  <c r="F15" i="41"/>
  <c r="F15" i="46"/>
  <c r="F15" i="38"/>
  <c r="F15" i="48"/>
  <c r="F15" i="44"/>
  <c r="F15" i="39"/>
  <c r="F15" i="37"/>
  <c r="F15" i="49"/>
  <c r="F15" i="35"/>
  <c r="F15" i="34"/>
  <c r="BK49" i="24"/>
  <c r="F11" i="24" s="1"/>
  <c r="BG25" i="24"/>
  <c r="BG27" i="24" s="1"/>
  <c r="BK70" i="24" s="1"/>
  <c r="F31" i="50"/>
  <c r="F31" i="45"/>
  <c r="F31" i="43"/>
  <c r="F31" i="34"/>
  <c r="F31" i="46"/>
  <c r="F31" i="40"/>
  <c r="F31" i="41"/>
  <c r="F31" i="37"/>
  <c r="F31" i="36"/>
  <c r="F31" i="35"/>
  <c r="F31" i="48"/>
  <c r="F31" i="49"/>
  <c r="F31" i="38"/>
  <c r="F31" i="47"/>
  <c r="F31" i="44"/>
  <c r="F31" i="39"/>
  <c r="BI19" i="36"/>
  <c r="BI19" i="37"/>
  <c r="BN21" i="36"/>
  <c r="BN22" i="36"/>
  <c r="A25" i="38"/>
  <c r="BI19" i="38" s="1"/>
  <c r="A28" i="37"/>
  <c r="BN25" i="37" s="1"/>
  <c r="BN25" i="36"/>
  <c r="AQ49" i="24"/>
  <c r="AR49" i="24" s="1"/>
  <c r="AQ62" i="24"/>
  <c r="AR62" i="24" s="1"/>
  <c r="BN26" i="36"/>
  <c r="A29" i="37"/>
  <c r="BN26" i="37" s="1"/>
  <c r="A24" i="37"/>
  <c r="BN21" i="37" s="1"/>
  <c r="BI24" i="36"/>
  <c r="BN27" i="36"/>
  <c r="AL21" i="48"/>
  <c r="AN21" i="48" s="1"/>
  <c r="AL21" i="47"/>
  <c r="AM21" i="47" s="1"/>
  <c r="AQ6" i="47" s="1"/>
  <c r="BG13" i="44"/>
  <c r="BK57" i="44" s="1"/>
  <c r="J65" i="44" s="1"/>
  <c r="J65" i="49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BG21" i="44"/>
  <c r="BK65" i="44" s="1"/>
  <c r="BG17" i="44"/>
  <c r="BK61" i="44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L21" i="45"/>
  <c r="AM21" i="45" s="1"/>
  <c r="AN47" i="48"/>
  <c r="AO54" i="48" s="1"/>
  <c r="AP54" i="48" s="1"/>
  <c r="BN24" i="37"/>
  <c r="AN47" i="47"/>
  <c r="AO66" i="47" s="1"/>
  <c r="AP66" i="47" s="1"/>
  <c r="AE25" i="34"/>
  <c r="AF25" i="34" s="1"/>
  <c r="AG25" i="34" s="1"/>
  <c r="AN47" i="45"/>
  <c r="AO50" i="45" s="1"/>
  <c r="AP50" i="45" s="1"/>
  <c r="AN47" i="46"/>
  <c r="AO54" i="46" s="1"/>
  <c r="AP54" i="46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A27" i="38"/>
  <c r="BI21" i="38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R77" i="49"/>
  <c r="R77" i="50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BG17" i="48"/>
  <c r="BK61" i="48" s="1"/>
  <c r="BG12" i="48"/>
  <c r="BK56" i="48" s="1"/>
  <c r="R64" i="48" s="1"/>
  <c r="BG7" i="48"/>
  <c r="BK51" i="48" s="1"/>
  <c r="R59" i="48" s="1"/>
  <c r="BG19" i="48"/>
  <c r="BK63" i="48" s="1"/>
  <c r="BG20" i="48"/>
  <c r="BK64" i="48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BG19" i="47"/>
  <c r="BK63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A30" i="38"/>
  <c r="BI24" i="38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P77" i="48"/>
  <c r="P77" i="50"/>
  <c r="P77" i="49"/>
  <c r="AO20" i="48"/>
  <c r="AR20" i="48"/>
  <c r="AR82" i="48" s="1"/>
  <c r="AQ20" i="48"/>
  <c r="AQ82" i="48" s="1"/>
  <c r="AO20" i="46"/>
  <c r="AQ20" i="46"/>
  <c r="AQ82" i="46" s="1"/>
  <c r="AR20" i="46"/>
  <c r="AR82" i="46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BN23" i="39"/>
  <c r="A23" i="38"/>
  <c r="BN20" i="38" s="1"/>
  <c r="BI17" i="37"/>
  <c r="BI24" i="37"/>
  <c r="A26" i="40"/>
  <c r="BG24" i="49" l="1"/>
  <c r="BK68" i="49" s="1"/>
  <c r="BG13" i="50"/>
  <c r="BK57" i="50" s="1"/>
  <c r="V65" i="50" s="1"/>
  <c r="BG24" i="50"/>
  <c r="BK68" i="50" s="1"/>
  <c r="BG8" i="50"/>
  <c r="BK52" i="50" s="1"/>
  <c r="V60" i="50" s="1"/>
  <c r="BG9" i="50"/>
  <c r="BK53" i="50" s="1"/>
  <c r="V61" i="50" s="1"/>
  <c r="BG20" i="50"/>
  <c r="BK64" i="50" s="1"/>
  <c r="BG18" i="50"/>
  <c r="BK62" i="50" s="1"/>
  <c r="BG11" i="50"/>
  <c r="BK55" i="50" s="1"/>
  <c r="V63" i="50" s="1"/>
  <c r="BG22" i="50"/>
  <c r="BK66" i="50" s="1"/>
  <c r="BG14" i="50"/>
  <c r="BK58" i="50" s="1"/>
  <c r="V66" i="50" s="1"/>
  <c r="BG10" i="50"/>
  <c r="BK54" i="50" s="1"/>
  <c r="V62" i="50" s="1"/>
  <c r="BG23" i="50"/>
  <c r="BK67" i="50" s="1"/>
  <c r="BG16" i="50"/>
  <c r="BK60" i="50" s="1"/>
  <c r="V68" i="50" s="1"/>
  <c r="BG21" i="50"/>
  <c r="BK65" i="50" s="1"/>
  <c r="BG6" i="50"/>
  <c r="BK50" i="50" s="1"/>
  <c r="V58" i="50" s="1"/>
  <c r="BG5" i="50"/>
  <c r="BG15" i="50"/>
  <c r="BK59" i="50" s="1"/>
  <c r="V67" i="50" s="1"/>
  <c r="BG12" i="50"/>
  <c r="BK56" i="50" s="1"/>
  <c r="V64" i="50" s="1"/>
  <c r="BG19" i="50"/>
  <c r="BK63" i="50" s="1"/>
  <c r="BG7" i="50"/>
  <c r="BK51" i="50" s="1"/>
  <c r="V59" i="50" s="1"/>
  <c r="BG17" i="50"/>
  <c r="BK61" i="50" s="1"/>
  <c r="AL21" i="49"/>
  <c r="AM21" i="49" s="1"/>
  <c r="AQ6" i="49" s="1"/>
  <c r="AN20" i="49"/>
  <c r="AN47" i="49"/>
  <c r="AO65" i="49" s="1"/>
  <c r="AP65" i="49" s="1"/>
  <c r="AN20" i="50"/>
  <c r="AL21" i="50"/>
  <c r="BG11" i="49"/>
  <c r="BK55" i="49" s="1"/>
  <c r="T63" i="49" s="1"/>
  <c r="T63" i="50" s="1"/>
  <c r="BG21" i="49"/>
  <c r="BK65" i="49" s="1"/>
  <c r="BG20" i="49"/>
  <c r="BK64" i="49" s="1"/>
  <c r="BG13" i="49"/>
  <c r="BK57" i="49" s="1"/>
  <c r="T65" i="49" s="1"/>
  <c r="T65" i="50" s="1"/>
  <c r="BG19" i="49"/>
  <c r="BK63" i="49" s="1"/>
  <c r="BG8" i="49"/>
  <c r="BK52" i="49" s="1"/>
  <c r="T60" i="49" s="1"/>
  <c r="T60" i="50" s="1"/>
  <c r="BG9" i="49"/>
  <c r="BK53" i="49" s="1"/>
  <c r="T61" i="49" s="1"/>
  <c r="T61" i="50" s="1"/>
  <c r="BG5" i="49"/>
  <c r="BG22" i="49"/>
  <c r="BK66" i="49" s="1"/>
  <c r="BG12" i="49"/>
  <c r="BK56" i="49" s="1"/>
  <c r="T64" i="49" s="1"/>
  <c r="T64" i="50" s="1"/>
  <c r="BG23" i="49"/>
  <c r="BK67" i="49" s="1"/>
  <c r="BG18" i="49"/>
  <c r="BK62" i="49" s="1"/>
  <c r="BG16" i="49"/>
  <c r="BK60" i="49" s="1"/>
  <c r="T68" i="49" s="1"/>
  <c r="T68" i="50" s="1"/>
  <c r="BG14" i="49"/>
  <c r="BK58" i="49" s="1"/>
  <c r="T66" i="49" s="1"/>
  <c r="T66" i="50" s="1"/>
  <c r="BG7" i="49"/>
  <c r="BK51" i="49" s="1"/>
  <c r="T59" i="49" s="1"/>
  <c r="T59" i="50" s="1"/>
  <c r="BG17" i="49"/>
  <c r="BK61" i="49" s="1"/>
  <c r="BG6" i="49"/>
  <c r="BK50" i="49" s="1"/>
  <c r="T58" i="49" s="1"/>
  <c r="T58" i="50" s="1"/>
  <c r="BG15" i="49"/>
  <c r="BK59" i="49" s="1"/>
  <c r="T67" i="49" s="1"/>
  <c r="T67" i="50" s="1"/>
  <c r="BG10" i="49"/>
  <c r="BK54" i="49" s="1"/>
  <c r="T62" i="49" s="1"/>
  <c r="T62" i="50" s="1"/>
  <c r="AN47" i="50"/>
  <c r="AO55" i="50" s="1"/>
  <c r="AP55" i="50" s="1"/>
  <c r="BN10" i="24"/>
  <c r="BI7" i="24"/>
  <c r="G15" i="36"/>
  <c r="G15" i="35"/>
  <c r="A15" i="24"/>
  <c r="G15" i="45"/>
  <c r="G15" i="43"/>
  <c r="G15" i="49"/>
  <c r="G15" i="50"/>
  <c r="G15" i="37"/>
  <c r="G15" i="41"/>
  <c r="G15" i="34"/>
  <c r="G15" i="40"/>
  <c r="G15" i="47"/>
  <c r="G15" i="38"/>
  <c r="G15" i="39"/>
  <c r="G15" i="44"/>
  <c r="G15" i="48"/>
  <c r="G15" i="46"/>
  <c r="G13" i="39"/>
  <c r="G13" i="50"/>
  <c r="G13" i="46"/>
  <c r="G13" i="45"/>
  <c r="G13" i="43"/>
  <c r="G13" i="34"/>
  <c r="G13" i="35"/>
  <c r="G13" i="48"/>
  <c r="G13" i="49"/>
  <c r="G13" i="41"/>
  <c r="G13" i="47"/>
  <c r="G13" i="40"/>
  <c r="G13" i="36"/>
  <c r="G13" i="38"/>
  <c r="G13" i="44"/>
  <c r="G13" i="37"/>
  <c r="A17" i="24"/>
  <c r="G17" i="39"/>
  <c r="G17" i="48"/>
  <c r="G17" i="43"/>
  <c r="G17" i="46"/>
  <c r="G17" i="47"/>
  <c r="G17" i="34"/>
  <c r="G17" i="44"/>
  <c r="G17" i="50"/>
  <c r="G17" i="41"/>
  <c r="G17" i="49"/>
  <c r="G17" i="40"/>
  <c r="G17" i="38"/>
  <c r="G17" i="36"/>
  <c r="G17" i="37"/>
  <c r="G17" i="45"/>
  <c r="G17" i="35"/>
  <c r="G11" i="24"/>
  <c r="F11" i="48"/>
  <c r="F11" i="38"/>
  <c r="F11" i="44"/>
  <c r="F11" i="50"/>
  <c r="F11" i="45"/>
  <c r="F11" i="41"/>
  <c r="F11" i="36"/>
  <c r="F11" i="43"/>
  <c r="F11" i="46"/>
  <c r="F11" i="34"/>
  <c r="F11" i="37"/>
  <c r="F11" i="49"/>
  <c r="F11" i="40"/>
  <c r="F11" i="39"/>
  <c r="F11" i="35"/>
  <c r="F11" i="47"/>
  <c r="G14" i="49"/>
  <c r="G14" i="43"/>
  <c r="G14" i="37"/>
  <c r="G14" i="48"/>
  <c r="G14" i="50"/>
  <c r="G14" i="36"/>
  <c r="G14" i="41"/>
  <c r="G14" i="44"/>
  <c r="G14" i="47"/>
  <c r="G14" i="40"/>
  <c r="G14" i="39"/>
  <c r="G14" i="35"/>
  <c r="A14" i="24"/>
  <c r="G14" i="45"/>
  <c r="G14" i="38"/>
  <c r="G14" i="46"/>
  <c r="G14" i="34"/>
  <c r="G20" i="45"/>
  <c r="G20" i="46"/>
  <c r="G20" i="43"/>
  <c r="A20" i="24"/>
  <c r="G20" i="49"/>
  <c r="G20" i="41"/>
  <c r="G20" i="48"/>
  <c r="G20" i="35"/>
  <c r="G20" i="47"/>
  <c r="G20" i="50"/>
  <c r="G20" i="40"/>
  <c r="G20" i="34"/>
  <c r="G20" i="39"/>
  <c r="G20" i="44"/>
  <c r="G20" i="38"/>
  <c r="G20" i="37"/>
  <c r="G20" i="36"/>
  <c r="G19" i="40"/>
  <c r="G19" i="48"/>
  <c r="G19" i="39"/>
  <c r="G19" i="38"/>
  <c r="G19" i="46"/>
  <c r="G19" i="43"/>
  <c r="G19" i="44"/>
  <c r="G19" i="37"/>
  <c r="G19" i="49"/>
  <c r="G19" i="41"/>
  <c r="G19" i="50"/>
  <c r="G19" i="47"/>
  <c r="G19" i="45"/>
  <c r="A19" i="24"/>
  <c r="G19" i="34"/>
  <c r="G19" i="35"/>
  <c r="G19" i="36"/>
  <c r="G22" i="46"/>
  <c r="G22" i="34"/>
  <c r="AA25" i="34" s="1"/>
  <c r="G22" i="37"/>
  <c r="G22" i="47"/>
  <c r="G22" i="45"/>
  <c r="G22" i="36"/>
  <c r="G22" i="38"/>
  <c r="G22" i="50"/>
  <c r="A22" i="24"/>
  <c r="G22" i="44"/>
  <c r="G22" i="35"/>
  <c r="G22" i="39"/>
  <c r="G22" i="49"/>
  <c r="G22" i="41"/>
  <c r="G22" i="40"/>
  <c r="G22" i="48"/>
  <c r="G22" i="43"/>
  <c r="G16" i="43"/>
  <c r="G16" i="46"/>
  <c r="G16" i="39"/>
  <c r="G16" i="34"/>
  <c r="G16" i="40"/>
  <c r="G16" i="49"/>
  <c r="G16" i="41"/>
  <c r="G16" i="37"/>
  <c r="G16" i="36"/>
  <c r="G16" i="47"/>
  <c r="G16" i="45"/>
  <c r="G16" i="44"/>
  <c r="A16" i="24"/>
  <c r="G16" i="50"/>
  <c r="G16" i="35"/>
  <c r="G16" i="38"/>
  <c r="G16" i="48"/>
  <c r="A12" i="24"/>
  <c r="G12" i="49"/>
  <c r="G12" i="41"/>
  <c r="G12" i="43"/>
  <c r="G12" i="46"/>
  <c r="G12" i="35"/>
  <c r="G12" i="34"/>
  <c r="G12" i="48"/>
  <c r="G12" i="38"/>
  <c r="G12" i="47"/>
  <c r="G12" i="40"/>
  <c r="G12" i="44"/>
  <c r="G12" i="37"/>
  <c r="G12" i="45"/>
  <c r="G12" i="36"/>
  <c r="G12" i="50"/>
  <c r="G12" i="39"/>
  <c r="A18" i="24"/>
  <c r="G18" i="43"/>
  <c r="G18" i="50"/>
  <c r="G18" i="46"/>
  <c r="G18" i="45"/>
  <c r="G18" i="41"/>
  <c r="G18" i="35"/>
  <c r="G18" i="37"/>
  <c r="G18" i="40"/>
  <c r="G18" i="36"/>
  <c r="G18" i="49"/>
  <c r="G18" i="48"/>
  <c r="G18" i="38"/>
  <c r="G18" i="39"/>
  <c r="G18" i="47"/>
  <c r="G18" i="34"/>
  <c r="G18" i="44"/>
  <c r="G21" i="44"/>
  <c r="G21" i="43"/>
  <c r="A21" i="24"/>
  <c r="G21" i="39"/>
  <c r="G21" i="41"/>
  <c r="G21" i="46"/>
  <c r="G21" i="35"/>
  <c r="G21" i="37"/>
  <c r="G21" i="40"/>
  <c r="G21" i="45"/>
  <c r="G21" i="48"/>
  <c r="G21" i="50"/>
  <c r="G21" i="38"/>
  <c r="G21" i="47"/>
  <c r="G21" i="36"/>
  <c r="G21" i="34"/>
  <c r="G21" i="49"/>
  <c r="A25" i="39"/>
  <c r="A25" i="40" s="1"/>
  <c r="A28" i="38"/>
  <c r="BN25" i="38" s="1"/>
  <c r="BI22" i="37"/>
  <c r="BN22" i="38"/>
  <c r="BI18" i="37"/>
  <c r="A24" i="38"/>
  <c r="BI18" i="38" s="1"/>
  <c r="BI23" i="37"/>
  <c r="A29" i="38"/>
  <c r="A29" i="39" s="1"/>
  <c r="BI23" i="39" s="1"/>
  <c r="AO61" i="44"/>
  <c r="AP61" i="44" s="1"/>
  <c r="J64" i="49"/>
  <c r="J67" i="48"/>
  <c r="AN21" i="47"/>
  <c r="AO21" i="47" s="1"/>
  <c r="J65" i="47"/>
  <c r="J58" i="49"/>
  <c r="AO48" i="44"/>
  <c r="AP48" i="44" s="1"/>
  <c r="J61" i="45"/>
  <c r="J68" i="46"/>
  <c r="J65" i="50"/>
  <c r="AM21" i="48"/>
  <c r="AW27" i="48" s="1"/>
  <c r="AT27" i="48" s="1"/>
  <c r="J65" i="45"/>
  <c r="AO57" i="48"/>
  <c r="AP57" i="48" s="1"/>
  <c r="J66" i="45"/>
  <c r="AO54" i="44"/>
  <c r="AP54" i="44" s="1"/>
  <c r="J60" i="47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O66" i="48"/>
  <c r="AP66" i="48" s="1"/>
  <c r="AO60" i="46"/>
  <c r="AP60" i="46" s="1"/>
  <c r="J66" i="49"/>
  <c r="J65" i="46"/>
  <c r="J62" i="49"/>
  <c r="AO57" i="44"/>
  <c r="AP57" i="44" s="1"/>
  <c r="AO64" i="44"/>
  <c r="AP64" i="44" s="1"/>
  <c r="AO56" i="44"/>
  <c r="AP56" i="44" s="1"/>
  <c r="J68" i="50"/>
  <c r="J58" i="50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O54" i="47"/>
  <c r="AP54" i="47" s="1"/>
  <c r="J66" i="50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O55" i="44"/>
  <c r="AP55" i="44" s="1"/>
  <c r="AO49" i="44"/>
  <c r="AP49" i="44" s="1"/>
  <c r="AN46" i="44"/>
  <c r="AL21" i="44" s="1"/>
  <c r="AO65" i="44"/>
  <c r="AP65" i="44" s="1"/>
  <c r="AO66" i="44"/>
  <c r="AP66" i="44" s="1"/>
  <c r="AO52" i="48"/>
  <c r="AP52" i="48" s="1"/>
  <c r="J68" i="49"/>
  <c r="J60" i="48"/>
  <c r="J61" i="49"/>
  <c r="AO55" i="45"/>
  <c r="AP55" i="45" s="1"/>
  <c r="AO58" i="47"/>
  <c r="AP58" i="47" s="1"/>
  <c r="J64" i="50"/>
  <c r="J59" i="49"/>
  <c r="J67" i="47"/>
  <c r="J67" i="45"/>
  <c r="AN21" i="46"/>
  <c r="AQ21" i="46" s="1"/>
  <c r="AQ83" i="46" s="1"/>
  <c r="AN46" i="47"/>
  <c r="J62" i="47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O52" i="45"/>
  <c r="AP52" i="45" s="1"/>
  <c r="AO64" i="47"/>
  <c r="AP64" i="47" s="1"/>
  <c r="AO55" i="47"/>
  <c r="AP55" i="47" s="1"/>
  <c r="AO51" i="47"/>
  <c r="AP51" i="47" s="1"/>
  <c r="J63" i="47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2" i="45"/>
  <c r="AP62" i="45" s="1"/>
  <c r="AO58" i="45"/>
  <c r="AP58" i="45" s="1"/>
  <c r="AO63" i="45"/>
  <c r="AP63" i="45" s="1"/>
  <c r="AO61" i="45"/>
  <c r="AP61" i="45" s="1"/>
  <c r="BN27" i="38"/>
  <c r="AO66" i="45"/>
  <c r="AP66" i="45" s="1"/>
  <c r="AO57" i="45"/>
  <c r="AP57" i="45" s="1"/>
  <c r="AO65" i="45"/>
  <c r="AP65" i="45" s="1"/>
  <c r="AO60" i="45"/>
  <c r="AP60" i="45" s="1"/>
  <c r="AO64" i="45"/>
  <c r="AP64" i="45" s="1"/>
  <c r="AO48" i="46"/>
  <c r="AP48" i="46" s="1"/>
  <c r="AO55" i="46"/>
  <c r="AP55" i="46" s="1"/>
  <c r="AO59" i="46"/>
  <c r="AP59" i="46" s="1"/>
  <c r="AO62" i="46"/>
  <c r="AP62" i="46" s="1"/>
  <c r="BN24" i="38"/>
  <c r="AO65" i="46"/>
  <c r="AP65" i="46" s="1"/>
  <c r="AO57" i="46"/>
  <c r="AP57" i="46" s="1"/>
  <c r="AO49" i="46"/>
  <c r="AP49" i="46" s="1"/>
  <c r="AO53" i="46"/>
  <c r="AP53" i="46" s="1"/>
  <c r="AO67" i="46"/>
  <c r="AP67" i="46" s="1"/>
  <c r="A27" i="39"/>
  <c r="BN24" i="39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BI20" i="40"/>
  <c r="BN23" i="40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W27" i="47"/>
  <c r="AT27" i="47" s="1"/>
  <c r="AO82" i="46"/>
  <c r="AT82" i="46" s="1"/>
  <c r="AU27" i="46"/>
  <c r="AV27" i="46" s="1"/>
  <c r="AO82" i="47"/>
  <c r="AT82" i="47" s="1"/>
  <c r="AU27" i="47"/>
  <c r="AV27" i="47" s="1"/>
  <c r="AU27" i="45"/>
  <c r="AV27" i="45" s="1"/>
  <c r="AO82" i="45"/>
  <c r="AT82" i="45" s="1"/>
  <c r="AQ6" i="45"/>
  <c r="AW27" i="45"/>
  <c r="AT27" i="45" s="1"/>
  <c r="A23" i="39"/>
  <c r="BI17" i="38"/>
  <c r="A26" i="41"/>
  <c r="BN23" i="41" s="1"/>
  <c r="AO57" i="50" l="1"/>
  <c r="AP57" i="50" s="1"/>
  <c r="AM21" i="44"/>
  <c r="AO20" i="44"/>
  <c r="AN21" i="44"/>
  <c r="AO50" i="49"/>
  <c r="AP50" i="49" s="1"/>
  <c r="AO49" i="50"/>
  <c r="AP49" i="50" s="1"/>
  <c r="AO55" i="49"/>
  <c r="AP55" i="49" s="1"/>
  <c r="AO60" i="50"/>
  <c r="AP60" i="50" s="1"/>
  <c r="AO53" i="49"/>
  <c r="AP53" i="49" s="1"/>
  <c r="AO64" i="50"/>
  <c r="AP64" i="50" s="1"/>
  <c r="AO56" i="50"/>
  <c r="AP56" i="50" s="1"/>
  <c r="AN46" i="50"/>
  <c r="AO48" i="50"/>
  <c r="AP48" i="50" s="1"/>
  <c r="BK49" i="49"/>
  <c r="T57" i="49" s="1"/>
  <c r="T57" i="50" s="1"/>
  <c r="BG25" i="49"/>
  <c r="BG27" i="49" s="1"/>
  <c r="BK70" i="49" s="1"/>
  <c r="AN21" i="50"/>
  <c r="AM21" i="50"/>
  <c r="AQ6" i="50" s="1"/>
  <c r="AO67" i="50"/>
  <c r="AP67" i="50" s="1"/>
  <c r="AO66" i="50"/>
  <c r="AP66" i="50" s="1"/>
  <c r="AO59" i="50"/>
  <c r="AP59" i="50" s="1"/>
  <c r="AO61" i="50"/>
  <c r="AP61" i="50" s="1"/>
  <c r="AO58" i="50"/>
  <c r="AP58" i="50" s="1"/>
  <c r="BG25" i="50"/>
  <c r="BG27" i="50" s="1"/>
  <c r="BK70" i="50" s="1"/>
  <c r="BK49" i="50"/>
  <c r="V57" i="50" s="1"/>
  <c r="AR20" i="50"/>
  <c r="AR82" i="50" s="1"/>
  <c r="AQ20" i="50"/>
  <c r="AQ82" i="50" s="1"/>
  <c r="AO20" i="50"/>
  <c r="AO54" i="50"/>
  <c r="AP54" i="50" s="1"/>
  <c r="AO52" i="50"/>
  <c r="AP52" i="50" s="1"/>
  <c r="AO53" i="50"/>
  <c r="AP53" i="50" s="1"/>
  <c r="AO63" i="50"/>
  <c r="AP63" i="50" s="1"/>
  <c r="AN21" i="49"/>
  <c r="AR20" i="49"/>
  <c r="AR82" i="49" s="1"/>
  <c r="AW27" i="49"/>
  <c r="AT27" i="49" s="1"/>
  <c r="AO20" i="49"/>
  <c r="AQ20" i="49"/>
  <c r="AQ82" i="49" s="1"/>
  <c r="AO48" i="49"/>
  <c r="AP48" i="49" s="1"/>
  <c r="AO62" i="50"/>
  <c r="AP62" i="50" s="1"/>
  <c r="AO66" i="49"/>
  <c r="AP66" i="49" s="1"/>
  <c r="AO51" i="49"/>
  <c r="AP51" i="49" s="1"/>
  <c r="AO63" i="49"/>
  <c r="AP63" i="49" s="1"/>
  <c r="AO52" i="49"/>
  <c r="AP52" i="49" s="1"/>
  <c r="AO57" i="49"/>
  <c r="AP57" i="49" s="1"/>
  <c r="AO64" i="49"/>
  <c r="AP64" i="49" s="1"/>
  <c r="AN46" i="49"/>
  <c r="AO59" i="49"/>
  <c r="AP59" i="49" s="1"/>
  <c r="AO60" i="49"/>
  <c r="AP60" i="49" s="1"/>
  <c r="AO54" i="49"/>
  <c r="AP54" i="49" s="1"/>
  <c r="AO56" i="49"/>
  <c r="AP56" i="49" s="1"/>
  <c r="AO67" i="49"/>
  <c r="AP67" i="49" s="1"/>
  <c r="AO58" i="49"/>
  <c r="AP58" i="49" s="1"/>
  <c r="AO62" i="49"/>
  <c r="AP62" i="49" s="1"/>
  <c r="AO51" i="50"/>
  <c r="AP51" i="50" s="1"/>
  <c r="AO50" i="50"/>
  <c r="AP50" i="50" s="1"/>
  <c r="AO65" i="50"/>
  <c r="AP65" i="50" s="1"/>
  <c r="AO61" i="49"/>
  <c r="AP61" i="49" s="1"/>
  <c r="AO49" i="49"/>
  <c r="AP49" i="49" s="1"/>
  <c r="BJ6" i="34"/>
  <c r="AA15" i="34"/>
  <c r="BN19" i="24"/>
  <c r="BI16" i="24"/>
  <c r="G11" i="38"/>
  <c r="G11" i="34"/>
  <c r="G11" i="49"/>
  <c r="G11" i="47"/>
  <c r="G11" i="43"/>
  <c r="G11" i="44"/>
  <c r="G11" i="35"/>
  <c r="G32" i="24"/>
  <c r="G11" i="36"/>
  <c r="G11" i="50"/>
  <c r="G11" i="37"/>
  <c r="G11" i="41"/>
  <c r="G11" i="45"/>
  <c r="G11" i="46"/>
  <c r="G11" i="48"/>
  <c r="G11" i="40"/>
  <c r="A11" i="24"/>
  <c r="G11" i="39"/>
  <c r="BJ7" i="34"/>
  <c r="AA16" i="34"/>
  <c r="BI9" i="24"/>
  <c r="BN12" i="24"/>
  <c r="BN15" i="24"/>
  <c r="BI12" i="24"/>
  <c r="BN13" i="24"/>
  <c r="BI10" i="24"/>
  <c r="AC25" i="34"/>
  <c r="BO19" i="34"/>
  <c r="AK59" i="34"/>
  <c r="AL59" i="34" s="1"/>
  <c r="AA22" i="34"/>
  <c r="BJ13" i="34"/>
  <c r="BJ14" i="34"/>
  <c r="AA23" i="34"/>
  <c r="BN17" i="24"/>
  <c r="BI14" i="24"/>
  <c r="AA17" i="34"/>
  <c r="BJ8" i="34"/>
  <c r="BN11" i="24"/>
  <c r="BI8" i="24"/>
  <c r="BJ11" i="34"/>
  <c r="AA20" i="34"/>
  <c r="AT58" i="24"/>
  <c r="AU58" i="24" s="1"/>
  <c r="BJ10" i="34"/>
  <c r="AA19" i="34"/>
  <c r="BI13" i="24"/>
  <c r="BN16" i="24"/>
  <c r="AA24" i="34"/>
  <c r="BJ15" i="34"/>
  <c r="BN14" i="24"/>
  <c r="BI11" i="24"/>
  <c r="AA18" i="34"/>
  <c r="BJ9" i="34"/>
  <c r="BN18" i="24"/>
  <c r="BI15" i="24"/>
  <c r="BJ12" i="34"/>
  <c r="AA21" i="34"/>
  <c r="BI6" i="24"/>
  <c r="BN9" i="24"/>
  <c r="A28" i="39"/>
  <c r="BI22" i="39" s="1"/>
  <c r="BI22" i="38"/>
  <c r="BN22" i="39"/>
  <c r="BI19" i="39"/>
  <c r="BI23" i="38"/>
  <c r="AT65" i="24"/>
  <c r="AU65" i="24" s="1"/>
  <c r="BN26" i="38"/>
  <c r="BN21" i="38"/>
  <c r="A24" i="39"/>
  <c r="BN21" i="39" s="1"/>
  <c r="AT60" i="24"/>
  <c r="AU60" i="24" s="1"/>
  <c r="AT48" i="24"/>
  <c r="AU48" i="24" s="1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R21" i="47"/>
  <c r="AR83" i="47" s="1"/>
  <c r="AQ21" i="47"/>
  <c r="AQ83" i="47" s="1"/>
  <c r="BI24" i="39"/>
  <c r="AO21" i="46"/>
  <c r="AU28" i="46" s="1"/>
  <c r="AV28" i="46" s="1"/>
  <c r="A30" i="40"/>
  <c r="BN27" i="40" s="1"/>
  <c r="AQ6" i="48"/>
  <c r="AP47" i="44"/>
  <c r="AQ51" i="44" s="1"/>
  <c r="AR51" i="44" s="1"/>
  <c r="AR21" i="46"/>
  <c r="AR83" i="46" s="1"/>
  <c r="AO21" i="45"/>
  <c r="AU28" i="45" s="1"/>
  <c r="AV28" i="45" s="1"/>
  <c r="AQ21" i="45"/>
  <c r="AQ83" i="45" s="1"/>
  <c r="AP47" i="48"/>
  <c r="AQ57" i="48" s="1"/>
  <c r="AR57" i="48" s="1"/>
  <c r="AP47" i="47"/>
  <c r="AQ62" i="47" s="1"/>
  <c r="AR62" i="47" s="1"/>
  <c r="AP47" i="45"/>
  <c r="AQ57" i="45" s="1"/>
  <c r="AR57" i="45" s="1"/>
  <c r="A27" i="40"/>
  <c r="BI21" i="40" s="1"/>
  <c r="BI21" i="39"/>
  <c r="AP47" i="46"/>
  <c r="AQ66" i="46" s="1"/>
  <c r="AR66" i="46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BN20" i="39"/>
  <c r="BI17" i="39"/>
  <c r="BI19" i="40"/>
  <c r="BN22" i="40"/>
  <c r="AO83" i="48"/>
  <c r="AT83" i="48" s="1"/>
  <c r="AU28" i="48"/>
  <c r="AV28" i="48" s="1"/>
  <c r="AO83" i="47"/>
  <c r="AU28" i="47"/>
  <c r="AV28" i="47" s="1"/>
  <c r="BI20" i="41"/>
  <c r="A29" i="40"/>
  <c r="BN26" i="39"/>
  <c r="A23" i="40"/>
  <c r="A23" i="41" s="1"/>
  <c r="A72" i="43"/>
  <c r="A26" i="43" s="1"/>
  <c r="A25" i="41"/>
  <c r="AR21" i="44" l="1"/>
  <c r="AR83" i="44" s="1"/>
  <c r="AO21" i="44"/>
  <c r="AQ21" i="44"/>
  <c r="AQ83" i="44" s="1"/>
  <c r="AU27" i="44"/>
  <c r="AV27" i="44" s="1"/>
  <c r="AO82" i="44"/>
  <c r="AT82" i="44" s="1"/>
  <c r="AQ6" i="44"/>
  <c r="AW27" i="44"/>
  <c r="AT27" i="44" s="1"/>
  <c r="AR20" i="44"/>
  <c r="AR82" i="44" s="1"/>
  <c r="AO21" i="49"/>
  <c r="AQ21" i="49"/>
  <c r="AQ83" i="49" s="1"/>
  <c r="AR21" i="49"/>
  <c r="AR83" i="49" s="1"/>
  <c r="AO82" i="49"/>
  <c r="AT82" i="49" s="1"/>
  <c r="AU27" i="49"/>
  <c r="AV27" i="49" s="1"/>
  <c r="AW27" i="50"/>
  <c r="AT27" i="50" s="1"/>
  <c r="AR21" i="50"/>
  <c r="AR83" i="50" s="1"/>
  <c r="AO21" i="50"/>
  <c r="AQ21" i="50"/>
  <c r="AQ83" i="50" s="1"/>
  <c r="AO82" i="50"/>
  <c r="AT82" i="50" s="1"/>
  <c r="AU27" i="50"/>
  <c r="AV27" i="50" s="1"/>
  <c r="AP47" i="50"/>
  <c r="AQ53" i="50" s="1"/>
  <c r="AR53" i="50" s="1"/>
  <c r="AP47" i="49"/>
  <c r="AQ63" i="49" s="1"/>
  <c r="AR63" i="49" s="1"/>
  <c r="BN25" i="39"/>
  <c r="AK49" i="34"/>
  <c r="AL49" i="34" s="1"/>
  <c r="BO9" i="34"/>
  <c r="AC15" i="34"/>
  <c r="AE15" i="34"/>
  <c r="AF15" i="34" s="1"/>
  <c r="AG15" i="34" s="1"/>
  <c r="AC21" i="34"/>
  <c r="AK55" i="34"/>
  <c r="AL55" i="34" s="1"/>
  <c r="AE21" i="34"/>
  <c r="AF21" i="34" s="1"/>
  <c r="AG21" i="34" s="1"/>
  <c r="BO15" i="34"/>
  <c r="AK53" i="34"/>
  <c r="AL53" i="34" s="1"/>
  <c r="AC19" i="34"/>
  <c r="AE19" i="34"/>
  <c r="AF19" i="34" s="1"/>
  <c r="AG19" i="34" s="1"/>
  <c r="BO13" i="34"/>
  <c r="AC17" i="34"/>
  <c r="AK51" i="34"/>
  <c r="AL51" i="34" s="1"/>
  <c r="AE17" i="34"/>
  <c r="AF17" i="34" s="1"/>
  <c r="AG17" i="34" s="1"/>
  <c r="BO11" i="34"/>
  <c r="AE16" i="34"/>
  <c r="AF16" i="34" s="1"/>
  <c r="AG16" i="34" s="1"/>
  <c r="AC16" i="34"/>
  <c r="BO10" i="34"/>
  <c r="AK50" i="34"/>
  <c r="AL50" i="34" s="1"/>
  <c r="G33" i="24"/>
  <c r="U4" i="24" s="1"/>
  <c r="G32" i="50"/>
  <c r="G33" i="50" s="1"/>
  <c r="G32" i="38"/>
  <c r="G33" i="38" s="1"/>
  <c r="G32" i="48"/>
  <c r="G33" i="48" s="1"/>
  <c r="G32" i="36"/>
  <c r="G33" i="36" s="1"/>
  <c r="G32" i="37"/>
  <c r="G33" i="37" s="1"/>
  <c r="G32" i="34"/>
  <c r="G33" i="34" s="1"/>
  <c r="G32" i="43"/>
  <c r="G33" i="43" s="1"/>
  <c r="G32" i="49"/>
  <c r="G33" i="49" s="1"/>
  <c r="G32" i="46"/>
  <c r="G33" i="46" s="1"/>
  <c r="G32" i="45"/>
  <c r="G33" i="45" s="1"/>
  <c r="G32" i="41"/>
  <c r="G33" i="41" s="1"/>
  <c r="G32" i="39"/>
  <c r="G33" i="39" s="1"/>
  <c r="G32" i="44"/>
  <c r="G33" i="44" s="1"/>
  <c r="G32" i="40"/>
  <c r="G33" i="40" s="1"/>
  <c r="G32" i="35"/>
  <c r="G33" i="35" s="1"/>
  <c r="G32" i="47"/>
  <c r="G33" i="47" s="1"/>
  <c r="BO12" i="34"/>
  <c r="AE18" i="34"/>
  <c r="AF18" i="34" s="1"/>
  <c r="AG18" i="34" s="1"/>
  <c r="AK52" i="34"/>
  <c r="AL52" i="34" s="1"/>
  <c r="AC18" i="34"/>
  <c r="AC24" i="34"/>
  <c r="AE24" i="34"/>
  <c r="AK58" i="34"/>
  <c r="AL58" i="34" s="1"/>
  <c r="BO18" i="34"/>
  <c r="A28" i="40"/>
  <c r="BN25" i="40" s="1"/>
  <c r="AK56" i="34"/>
  <c r="AL56" i="34" s="1"/>
  <c r="AE22" i="34"/>
  <c r="AF22" i="34" s="1"/>
  <c r="AG22" i="34" s="1"/>
  <c r="BO16" i="34"/>
  <c r="AC22" i="34"/>
  <c r="AA14" i="34"/>
  <c r="BJ5" i="34"/>
  <c r="AC20" i="34"/>
  <c r="BO14" i="34"/>
  <c r="AK54" i="34"/>
  <c r="AL54" i="34" s="1"/>
  <c r="AE20" i="34"/>
  <c r="AF20" i="34" s="1"/>
  <c r="AG20" i="34" s="1"/>
  <c r="BO17" i="34"/>
  <c r="AC23" i="34"/>
  <c r="AE23" i="34"/>
  <c r="AF23" i="34" s="1"/>
  <c r="AG23" i="34" s="1"/>
  <c r="AK57" i="34"/>
  <c r="AL57" i="34" s="1"/>
  <c r="BN8" i="24"/>
  <c r="BI5" i="24"/>
  <c r="A24" i="40"/>
  <c r="BN21" i="40" s="1"/>
  <c r="BI18" i="39"/>
  <c r="A30" i="41"/>
  <c r="A76" i="43" s="1"/>
  <c r="A30" i="43" s="1"/>
  <c r="BI20" i="43"/>
  <c r="BN23" i="43"/>
  <c r="BI24" i="40"/>
  <c r="AO83" i="46"/>
  <c r="AT83" i="46" s="1"/>
  <c r="AQ65" i="46"/>
  <c r="AR65" i="46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Q49" i="48"/>
  <c r="AR49" i="48" s="1"/>
  <c r="AO83" i="45"/>
  <c r="AT83" i="45" s="1"/>
  <c r="AQ59" i="48"/>
  <c r="AR59" i="48" s="1"/>
  <c r="A27" i="41"/>
  <c r="BI21" i="41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Q51" i="45"/>
  <c r="AR51" i="45" s="1"/>
  <c r="AQ56" i="47"/>
  <c r="AR56" i="47" s="1"/>
  <c r="AQ50" i="45"/>
  <c r="AR50" i="45" s="1"/>
  <c r="AQ56" i="48"/>
  <c r="AR56" i="48" s="1"/>
  <c r="AQ65" i="48"/>
  <c r="AR65" i="48" s="1"/>
  <c r="AQ56" i="45"/>
  <c r="AR56" i="45" s="1"/>
  <c r="AQ65" i="47"/>
  <c r="AR65" i="47" s="1"/>
  <c r="AQ60" i="48"/>
  <c r="AR60" i="48" s="1"/>
  <c r="AQ48" i="46"/>
  <c r="AR48" i="46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BN24" i="40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67" i="46"/>
  <c r="AR67" i="46" s="1"/>
  <c r="AQ63" i="46"/>
  <c r="AR63" i="46" s="1"/>
  <c r="AQ58" i="46"/>
  <c r="AR58" i="46" s="1"/>
  <c r="AQ56" i="46"/>
  <c r="AR56" i="46" s="1"/>
  <c r="AQ64" i="46"/>
  <c r="AR64" i="46" s="1"/>
  <c r="AL23" i="24"/>
  <c r="AU47" i="24"/>
  <c r="AV62" i="24" s="1"/>
  <c r="AW62" i="24" s="1"/>
  <c r="BI23" i="40"/>
  <c r="BN26" i="40"/>
  <c r="A29" i="41"/>
  <c r="BI23" i="41" s="1"/>
  <c r="BI17" i="40"/>
  <c r="BN20" i="40"/>
  <c r="BI17" i="41"/>
  <c r="BN20" i="41"/>
  <c r="BI19" i="41"/>
  <c r="BN22" i="41"/>
  <c r="A72" i="44"/>
  <c r="A71" i="43"/>
  <c r="A25" i="43" s="1"/>
  <c r="A69" i="43"/>
  <c r="A23" i="43" s="1"/>
  <c r="AU28" i="44" l="1"/>
  <c r="AV28" i="44" s="1"/>
  <c r="AO83" i="44"/>
  <c r="AT83" i="44" s="1"/>
  <c r="AQ51" i="49"/>
  <c r="AR51" i="49" s="1"/>
  <c r="AQ52" i="50"/>
  <c r="AR52" i="50" s="1"/>
  <c r="AP46" i="49"/>
  <c r="AL22" i="49" s="1"/>
  <c r="AQ53" i="49"/>
  <c r="AR53" i="49" s="1"/>
  <c r="AQ67" i="49"/>
  <c r="AR67" i="49" s="1"/>
  <c r="AQ52" i="49"/>
  <c r="AR52" i="49" s="1"/>
  <c r="AQ49" i="49"/>
  <c r="AR49" i="49" s="1"/>
  <c r="AQ66" i="49"/>
  <c r="AR66" i="49" s="1"/>
  <c r="AQ57" i="49"/>
  <c r="AR57" i="49" s="1"/>
  <c r="AQ55" i="49"/>
  <c r="AR55" i="49" s="1"/>
  <c r="AQ65" i="49"/>
  <c r="AR65" i="49" s="1"/>
  <c r="AQ50" i="49"/>
  <c r="AR50" i="49" s="1"/>
  <c r="AQ64" i="49"/>
  <c r="AR64" i="49" s="1"/>
  <c r="AQ59" i="49"/>
  <c r="AR59" i="49" s="1"/>
  <c r="AQ48" i="49"/>
  <c r="AR48" i="49" s="1"/>
  <c r="AQ61" i="50"/>
  <c r="AR61" i="50" s="1"/>
  <c r="AO83" i="50"/>
  <c r="AT83" i="50" s="1"/>
  <c r="AU28" i="50"/>
  <c r="AV28" i="50" s="1"/>
  <c r="AQ63" i="50"/>
  <c r="AR63" i="50" s="1"/>
  <c r="AQ54" i="49"/>
  <c r="AR54" i="49" s="1"/>
  <c r="AQ56" i="49"/>
  <c r="AR56" i="49" s="1"/>
  <c r="AQ67" i="50"/>
  <c r="AR67" i="50" s="1"/>
  <c r="AQ51" i="50"/>
  <c r="AR51" i="50" s="1"/>
  <c r="AQ54" i="50"/>
  <c r="AR54" i="50" s="1"/>
  <c r="AQ62" i="49"/>
  <c r="AR62" i="49" s="1"/>
  <c r="AQ60" i="49"/>
  <c r="AR60" i="49" s="1"/>
  <c r="AQ50" i="50"/>
  <c r="AR50" i="50" s="1"/>
  <c r="AP46" i="50"/>
  <c r="AL22" i="50" s="1"/>
  <c r="AQ60" i="50"/>
  <c r="AR60" i="50" s="1"/>
  <c r="AQ64" i="50"/>
  <c r="AR64" i="50" s="1"/>
  <c r="AQ56" i="50"/>
  <c r="AR56" i="50" s="1"/>
  <c r="AQ55" i="50"/>
  <c r="AR55" i="50" s="1"/>
  <c r="AQ57" i="50"/>
  <c r="AR57" i="50" s="1"/>
  <c r="AQ49" i="50"/>
  <c r="AR49" i="50" s="1"/>
  <c r="AQ65" i="50"/>
  <c r="AR65" i="50" s="1"/>
  <c r="AQ58" i="50"/>
  <c r="AR58" i="50" s="1"/>
  <c r="AQ48" i="50"/>
  <c r="AR48" i="50" s="1"/>
  <c r="AQ66" i="50"/>
  <c r="AR66" i="50" s="1"/>
  <c r="AQ62" i="50"/>
  <c r="AR62" i="50" s="1"/>
  <c r="AQ59" i="50"/>
  <c r="AR59" i="50" s="1"/>
  <c r="AU28" i="49"/>
  <c r="AV28" i="49" s="1"/>
  <c r="AO83" i="49"/>
  <c r="AT83" i="49" s="1"/>
  <c r="AQ61" i="49"/>
  <c r="AR61" i="49" s="1"/>
  <c r="AQ58" i="49"/>
  <c r="AR58" i="49" s="1"/>
  <c r="BI18" i="40"/>
  <c r="AF24" i="34"/>
  <c r="AG24" i="34" s="1"/>
  <c r="A28" i="41"/>
  <c r="BI22" i="41" s="1"/>
  <c r="AE14" i="34"/>
  <c r="AF14" i="34" s="1"/>
  <c r="AK48" i="34"/>
  <c r="AL48" i="34" s="1"/>
  <c r="BO8" i="34"/>
  <c r="AC14" i="34"/>
  <c r="BI22" i="40"/>
  <c r="A24" i="41"/>
  <c r="BI18" i="41" s="1"/>
  <c r="BN27" i="41"/>
  <c r="BI24" i="41"/>
  <c r="A72" i="45"/>
  <c r="A26" i="45" s="1"/>
  <c r="A26" i="44"/>
  <c r="BI17" i="43"/>
  <c r="BN20" i="43"/>
  <c r="BI24" i="43"/>
  <c r="BN27" i="43"/>
  <c r="BI19" i="43"/>
  <c r="BN22" i="43"/>
  <c r="AM22" i="44"/>
  <c r="AW28" i="44" s="1"/>
  <c r="AT28" i="44" s="1"/>
  <c r="BN24" i="41"/>
  <c r="A73" i="43"/>
  <c r="AM22" i="48"/>
  <c r="AW28" i="48" s="1"/>
  <c r="AT28" i="48" s="1"/>
  <c r="AR47" i="44"/>
  <c r="AT52" i="44" s="1"/>
  <c r="AU52" i="44" s="1"/>
  <c r="AM22" i="45"/>
  <c r="AW28" i="45" s="1"/>
  <c r="AT28" i="45" s="1"/>
  <c r="AM22" i="46"/>
  <c r="AW28" i="46" s="1"/>
  <c r="AT28" i="46" s="1"/>
  <c r="AR47" i="48"/>
  <c r="AT56" i="48" s="1"/>
  <c r="AU56" i="48" s="1"/>
  <c r="AR47" i="47"/>
  <c r="AT50" i="47" s="1"/>
  <c r="AU50" i="47" s="1"/>
  <c r="AN22" i="47"/>
  <c r="AQ22" i="47" s="1"/>
  <c r="AQ84" i="47" s="1"/>
  <c r="AR47" i="45"/>
  <c r="AT67" i="45" s="1"/>
  <c r="AU67" i="45" s="1"/>
  <c r="AR47" i="46"/>
  <c r="AT67" i="46" s="1"/>
  <c r="AU67" i="46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BN26" i="41"/>
  <c r="A75" i="43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R22" i="45"/>
  <c r="AR84" i="45" s="1"/>
  <c r="AQ22" i="45"/>
  <c r="AQ84" i="45" s="1"/>
  <c r="AO22" i="45"/>
  <c r="A76" i="44"/>
  <c r="A30" i="44" s="1"/>
  <c r="A71" i="44"/>
  <c r="A25" i="44" s="1"/>
  <c r="A69" i="44"/>
  <c r="A23" i="44" s="1"/>
  <c r="AR47" i="49" l="1"/>
  <c r="AT50" i="49" s="1"/>
  <c r="AU50" i="49" s="1"/>
  <c r="AN22" i="49"/>
  <c r="AM22" i="49"/>
  <c r="AW28" i="49" s="1"/>
  <c r="AT28" i="49" s="1"/>
  <c r="AR47" i="50"/>
  <c r="AT49" i="50" s="1"/>
  <c r="AU49" i="50" s="1"/>
  <c r="AT58" i="50"/>
  <c r="AU58" i="50" s="1"/>
  <c r="AN22" i="50"/>
  <c r="AM22" i="50"/>
  <c r="AW28" i="50" s="1"/>
  <c r="AT28" i="50" s="1"/>
  <c r="BN21" i="41"/>
  <c r="A74" i="43"/>
  <c r="A28" i="43" s="1"/>
  <c r="BI22" i="43" s="1"/>
  <c r="BN25" i="41"/>
  <c r="AL47" i="34"/>
  <c r="AM48" i="34" s="1"/>
  <c r="AN48" i="34" s="1"/>
  <c r="A70" i="43"/>
  <c r="A24" i="43" s="1"/>
  <c r="BI18" i="43" s="1"/>
  <c r="AG3" i="34"/>
  <c r="BC12" i="34" s="1"/>
  <c r="AG14" i="34"/>
  <c r="AG2" i="34"/>
  <c r="AW47" i="24"/>
  <c r="AW46" i="24" s="1"/>
  <c r="AL25" i="24" s="1"/>
  <c r="A72" i="46"/>
  <c r="A72" i="47" s="1"/>
  <c r="A75" i="44"/>
  <c r="A29" i="44" s="1"/>
  <c r="A29" i="43"/>
  <c r="A73" i="44"/>
  <c r="A27" i="44" s="1"/>
  <c r="A27" i="43"/>
  <c r="AT48" i="48"/>
  <c r="AU48" i="48" s="1"/>
  <c r="AT58" i="48"/>
  <c r="AU58" i="48" s="1"/>
  <c r="AT66" i="45"/>
  <c r="AU66" i="45" s="1"/>
  <c r="AT62" i="44"/>
  <c r="AU62" i="44" s="1"/>
  <c r="AT54" i="45"/>
  <c r="AU54" i="45" s="1"/>
  <c r="AT56" i="44"/>
  <c r="AU56" i="44" s="1"/>
  <c r="AR46" i="44"/>
  <c r="AL23" i="44" s="1"/>
  <c r="AT60" i="44"/>
  <c r="AU60" i="44" s="1"/>
  <c r="AT58" i="45"/>
  <c r="AU58" i="45" s="1"/>
  <c r="AT61" i="45"/>
  <c r="AU61" i="45" s="1"/>
  <c r="AT59" i="48"/>
  <c r="AU59" i="48" s="1"/>
  <c r="AT50" i="48"/>
  <c r="AU50" i="48" s="1"/>
  <c r="AT48" i="44"/>
  <c r="AU48" i="44" s="1"/>
  <c r="AT67" i="44"/>
  <c r="AU67" i="44" s="1"/>
  <c r="AT65" i="44"/>
  <c r="AU65" i="44" s="1"/>
  <c r="AT52" i="48"/>
  <c r="AU52" i="48" s="1"/>
  <c r="AT57" i="45"/>
  <c r="AU57" i="45" s="1"/>
  <c r="AT62" i="47"/>
  <c r="AU62" i="47" s="1"/>
  <c r="AT51" i="44"/>
  <c r="AU51" i="44" s="1"/>
  <c r="AT63" i="44"/>
  <c r="AU63" i="44" s="1"/>
  <c r="AT66" i="48"/>
  <c r="AU66" i="48" s="1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5"/>
  <c r="AU59" i="45" s="1"/>
  <c r="AT55" i="45"/>
  <c r="AU55" i="45" s="1"/>
  <c r="AT51" i="45"/>
  <c r="AU51" i="45" s="1"/>
  <c r="AT62" i="45"/>
  <c r="AU62" i="45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84" i="24"/>
  <c r="AU29" i="24"/>
  <c r="AV29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BI20" i="45"/>
  <c r="BN23" i="45"/>
  <c r="BN23" i="44"/>
  <c r="BI20" i="44"/>
  <c r="AO84" i="45"/>
  <c r="AT84" i="45" s="1"/>
  <c r="AU29" i="45"/>
  <c r="AV29" i="45" s="1"/>
  <c r="A71" i="45"/>
  <c r="A76" i="45"/>
  <c r="A69" i="45"/>
  <c r="AM23" i="44" l="1"/>
  <c r="AO22" i="44"/>
  <c r="AT61" i="50"/>
  <c r="AU61" i="50" s="1"/>
  <c r="AT52" i="50"/>
  <c r="AU52" i="50" s="1"/>
  <c r="AT67" i="50"/>
  <c r="AU67" i="50" s="1"/>
  <c r="AT55" i="50"/>
  <c r="AU55" i="50" s="1"/>
  <c r="AT48" i="50"/>
  <c r="AU48" i="50" s="1"/>
  <c r="AT51" i="50"/>
  <c r="AU51" i="50" s="1"/>
  <c r="AT50" i="50"/>
  <c r="AU50" i="50" s="1"/>
  <c r="AT59" i="50"/>
  <c r="AU59" i="50" s="1"/>
  <c r="AT60" i="50"/>
  <c r="AU60" i="50" s="1"/>
  <c r="AT64" i="50"/>
  <c r="AU64" i="50" s="1"/>
  <c r="AT56" i="50"/>
  <c r="AU56" i="50" s="1"/>
  <c r="AT54" i="50"/>
  <c r="AU54" i="50" s="1"/>
  <c r="AT57" i="50"/>
  <c r="AU57" i="50" s="1"/>
  <c r="AQ22" i="49"/>
  <c r="AQ84" i="49" s="1"/>
  <c r="AR22" i="49"/>
  <c r="AR84" i="49" s="1"/>
  <c r="AO22" i="49"/>
  <c r="AT51" i="49"/>
  <c r="AU51" i="49" s="1"/>
  <c r="AT52" i="49"/>
  <c r="AU52" i="49" s="1"/>
  <c r="AT65" i="49"/>
  <c r="AU65" i="49" s="1"/>
  <c r="AT62" i="49"/>
  <c r="AU62" i="49" s="1"/>
  <c r="AT60" i="49"/>
  <c r="AU60" i="49" s="1"/>
  <c r="AT57" i="49"/>
  <c r="AU57" i="49" s="1"/>
  <c r="AT66" i="49"/>
  <c r="AU66" i="49" s="1"/>
  <c r="AT49" i="49"/>
  <c r="AU49" i="49" s="1"/>
  <c r="AT59" i="49"/>
  <c r="AU59" i="49" s="1"/>
  <c r="AT58" i="49"/>
  <c r="AU58" i="49" s="1"/>
  <c r="AT67" i="49"/>
  <c r="AU67" i="49" s="1"/>
  <c r="AT48" i="49"/>
  <c r="AU48" i="49" s="1"/>
  <c r="AT63" i="49"/>
  <c r="AU63" i="49" s="1"/>
  <c r="AR46" i="49"/>
  <c r="AL23" i="49" s="1"/>
  <c r="AT55" i="49"/>
  <c r="AU55" i="49" s="1"/>
  <c r="AT56" i="49"/>
  <c r="AU56" i="49" s="1"/>
  <c r="AT54" i="49"/>
  <c r="AU54" i="49" s="1"/>
  <c r="AT65" i="50"/>
  <c r="AU65" i="50" s="1"/>
  <c r="AR46" i="50"/>
  <c r="AL23" i="50" s="1"/>
  <c r="AT53" i="50"/>
  <c r="AU53" i="50" s="1"/>
  <c r="AT63" i="50"/>
  <c r="AU63" i="50" s="1"/>
  <c r="AT66" i="50"/>
  <c r="AU66" i="50" s="1"/>
  <c r="AT62" i="50"/>
  <c r="AU62" i="50" s="1"/>
  <c r="AT61" i="49"/>
  <c r="AU61" i="49" s="1"/>
  <c r="AQ22" i="50"/>
  <c r="AQ84" i="50" s="1"/>
  <c r="AO22" i="50"/>
  <c r="AR22" i="50"/>
  <c r="AR84" i="50" s="1"/>
  <c r="AT53" i="49"/>
  <c r="AU53" i="49" s="1"/>
  <c r="AT64" i="49"/>
  <c r="AU64" i="49" s="1"/>
  <c r="BN25" i="43"/>
  <c r="A74" i="44"/>
  <c r="A28" i="44" s="1"/>
  <c r="BN25" i="44" s="1"/>
  <c r="A70" i="44"/>
  <c r="A24" i="44" s="1"/>
  <c r="BN21" i="43"/>
  <c r="BC24" i="34"/>
  <c r="BC23" i="34"/>
  <c r="BC29" i="34"/>
  <c r="BC25" i="34"/>
  <c r="BG26" i="34" s="1"/>
  <c r="BI69" i="34" s="1"/>
  <c r="BK69" i="34" s="1"/>
  <c r="H31" i="34" s="1"/>
  <c r="I31" i="34" s="1"/>
  <c r="AM62" i="34"/>
  <c r="AN62" i="34" s="1"/>
  <c r="AM59" i="34"/>
  <c r="AN59" i="34" s="1"/>
  <c r="AM63" i="34"/>
  <c r="AN63" i="34" s="1"/>
  <c r="AM52" i="34"/>
  <c r="AN52" i="34" s="1"/>
  <c r="AM66" i="34"/>
  <c r="AN66" i="34" s="1"/>
  <c r="AM60" i="34"/>
  <c r="AN60" i="34" s="1"/>
  <c r="AM64" i="34"/>
  <c r="AN64" i="34" s="1"/>
  <c r="AM56" i="34"/>
  <c r="AN56" i="34" s="1"/>
  <c r="AM61" i="34"/>
  <c r="AN61" i="34" s="1"/>
  <c r="AM67" i="34"/>
  <c r="AN67" i="34" s="1"/>
  <c r="AM54" i="34"/>
  <c r="AN54" i="34" s="1"/>
  <c r="AM65" i="34"/>
  <c r="AN65" i="34" s="1"/>
  <c r="AM50" i="34"/>
  <c r="AN50" i="34" s="1"/>
  <c r="AM53" i="34"/>
  <c r="AN53" i="34" s="1"/>
  <c r="AM58" i="34"/>
  <c r="AN58" i="34" s="1"/>
  <c r="AL46" i="34"/>
  <c r="AL20" i="34" s="1"/>
  <c r="AN20" i="34" s="1"/>
  <c r="AM57" i="34"/>
  <c r="AN57" i="34" s="1"/>
  <c r="AM51" i="34"/>
  <c r="AN51" i="34" s="1"/>
  <c r="AM49" i="34"/>
  <c r="AN49" i="34" s="1"/>
  <c r="AM55" i="34"/>
  <c r="AN55" i="34" s="1"/>
  <c r="AR23" i="24"/>
  <c r="AR85" i="24" s="1"/>
  <c r="AT30" i="24"/>
  <c r="A75" i="45"/>
  <c r="A75" i="46" s="1"/>
  <c r="A73" i="45"/>
  <c r="A27" i="45" s="1"/>
  <c r="A26" i="46"/>
  <c r="BI20" i="46" s="1"/>
  <c r="BN24" i="43"/>
  <c r="BI21" i="43"/>
  <c r="BN26" i="43"/>
  <c r="BI23" i="43"/>
  <c r="AN23" i="44"/>
  <c r="AN23" i="48"/>
  <c r="AO23" i="48" s="1"/>
  <c r="AU47" i="44"/>
  <c r="AV66" i="44" s="1"/>
  <c r="AW66" i="44" s="1"/>
  <c r="BJ16" i="35"/>
  <c r="AU47" i="48"/>
  <c r="AV67" i="48" s="1"/>
  <c r="AW67" i="48" s="1"/>
  <c r="AM23" i="45"/>
  <c r="AW29" i="45" s="1"/>
  <c r="AT29" i="45" s="1"/>
  <c r="AM23" i="47"/>
  <c r="AW29" i="47" s="1"/>
  <c r="AT29" i="47" s="1"/>
  <c r="AN23" i="46"/>
  <c r="AR23" i="46" s="1"/>
  <c r="AR85" i="46" s="1"/>
  <c r="AU29" i="47"/>
  <c r="AV29" i="47" s="1"/>
  <c r="AT84" i="47"/>
  <c r="AU47" i="45"/>
  <c r="AV64" i="45" s="1"/>
  <c r="AW64" i="45" s="1"/>
  <c r="AU47" i="47"/>
  <c r="AV56" i="47" s="1"/>
  <c r="AW56" i="47" s="1"/>
  <c r="AU47" i="46"/>
  <c r="AV56" i="46" s="1"/>
  <c r="AW56" i="46" s="1"/>
  <c r="AT84" i="24"/>
  <c r="AO24" i="24"/>
  <c r="AQ24" i="24"/>
  <c r="AQ86" i="24" s="1"/>
  <c r="AU30" i="24"/>
  <c r="AV30" i="24" s="1"/>
  <c r="AO85" i="24"/>
  <c r="AM25" i="24"/>
  <c r="AW31" i="24" s="1"/>
  <c r="AN25" i="24"/>
  <c r="BN24" i="44"/>
  <c r="BI21" i="44"/>
  <c r="BN27" i="44"/>
  <c r="BI24" i="44"/>
  <c r="BN20" i="44"/>
  <c r="BI17" i="44"/>
  <c r="BN22" i="44"/>
  <c r="BI19" i="44"/>
  <c r="BN26" i="44"/>
  <c r="BI23" i="44"/>
  <c r="AR23" i="47"/>
  <c r="AR85" i="47" s="1"/>
  <c r="AO23" i="47"/>
  <c r="AQ23" i="47"/>
  <c r="AQ85" i="47" s="1"/>
  <c r="AR23" i="45"/>
  <c r="AR85" i="45" s="1"/>
  <c r="AQ23" i="45"/>
  <c r="AQ85" i="45" s="1"/>
  <c r="AO23" i="45"/>
  <c r="A71" i="46"/>
  <c r="A25" i="45"/>
  <c r="A26" i="47"/>
  <c r="A72" i="48"/>
  <c r="A76" i="46"/>
  <c r="A30" i="45"/>
  <c r="A23" i="45"/>
  <c r="A69" i="46"/>
  <c r="AW29" i="44" l="1"/>
  <c r="AT29" i="44" s="1"/>
  <c r="AR22" i="44"/>
  <c r="AR84" i="44" s="1"/>
  <c r="AU29" i="44"/>
  <c r="AV29" i="44" s="1"/>
  <c r="AO84" i="44"/>
  <c r="AT84" i="44" s="1"/>
  <c r="AO84" i="50"/>
  <c r="AT84" i="50" s="1"/>
  <c r="AU29" i="50"/>
  <c r="AV29" i="50" s="1"/>
  <c r="AN23" i="49"/>
  <c r="AM23" i="49"/>
  <c r="AW29" i="49" s="1"/>
  <c r="AT29" i="49" s="1"/>
  <c r="AO84" i="49"/>
  <c r="AT84" i="49" s="1"/>
  <c r="AU29" i="49"/>
  <c r="AV29" i="49" s="1"/>
  <c r="AM23" i="50"/>
  <c r="AW29" i="50" s="1"/>
  <c r="AT29" i="50" s="1"/>
  <c r="AN23" i="50"/>
  <c r="AU47" i="49"/>
  <c r="AV55" i="49" s="1"/>
  <c r="AW55" i="49" s="1"/>
  <c r="AU47" i="50"/>
  <c r="AV65" i="50" s="1"/>
  <c r="AW65" i="50" s="1"/>
  <c r="I31" i="39"/>
  <c r="I31" i="45"/>
  <c r="I31" i="44"/>
  <c r="I31" i="36"/>
  <c r="I31" i="35"/>
  <c r="K31" i="35" s="1"/>
  <c r="I31" i="41"/>
  <c r="I31" i="50"/>
  <c r="I31" i="40"/>
  <c r="I31" i="43"/>
  <c r="I31" i="47"/>
  <c r="I31" i="37"/>
  <c r="I31" i="38"/>
  <c r="I31" i="46"/>
  <c r="I31" i="48"/>
  <c r="I31" i="49"/>
  <c r="A74" i="45"/>
  <c r="A28" i="45" s="1"/>
  <c r="BI22" i="45" s="1"/>
  <c r="A70" i="45"/>
  <c r="A24" i="45" s="1"/>
  <c r="BG12" i="34"/>
  <c r="BK56" i="34" s="1"/>
  <c r="H18" i="34" s="1"/>
  <c r="BG23" i="34"/>
  <c r="BK67" i="34" s="1"/>
  <c r="BG8" i="34"/>
  <c r="BK52" i="34" s="1"/>
  <c r="H14" i="34" s="1"/>
  <c r="BG9" i="34"/>
  <c r="BK53" i="34" s="1"/>
  <c r="H15" i="34" s="1"/>
  <c r="BG24" i="34"/>
  <c r="BK68" i="34" s="1"/>
  <c r="BG11" i="34"/>
  <c r="BK55" i="34" s="1"/>
  <c r="H17" i="34" s="1"/>
  <c r="BG20" i="34"/>
  <c r="BK64" i="34" s="1"/>
  <c r="BG6" i="34"/>
  <c r="BK50" i="34" s="1"/>
  <c r="H12" i="34" s="1"/>
  <c r="BG18" i="34"/>
  <c r="BK62" i="34" s="1"/>
  <c r="BG22" i="34"/>
  <c r="BK66" i="34" s="1"/>
  <c r="BG14" i="34"/>
  <c r="BK58" i="34" s="1"/>
  <c r="H20" i="34" s="1"/>
  <c r="BG17" i="34"/>
  <c r="BK61" i="34" s="1"/>
  <c r="BG16" i="34"/>
  <c r="BK60" i="34" s="1"/>
  <c r="H22" i="34" s="1"/>
  <c r="BG7" i="34"/>
  <c r="BK51" i="34" s="1"/>
  <c r="H13" i="34" s="1"/>
  <c r="BG19" i="34"/>
  <c r="BK63" i="34" s="1"/>
  <c r="BG15" i="34"/>
  <c r="BK59" i="34" s="1"/>
  <c r="H21" i="34" s="1"/>
  <c r="BG13" i="34"/>
  <c r="BK57" i="34" s="1"/>
  <c r="H19" i="34" s="1"/>
  <c r="BG21" i="34"/>
  <c r="BK65" i="34" s="1"/>
  <c r="BG5" i="34"/>
  <c r="BG10" i="34"/>
  <c r="BK54" i="34" s="1"/>
  <c r="H16" i="34" s="1"/>
  <c r="AQ20" i="34"/>
  <c r="AQ82" i="34" s="1"/>
  <c r="H31" i="49"/>
  <c r="H31" i="47"/>
  <c r="H31" i="36"/>
  <c r="H31" i="35"/>
  <c r="H31" i="40"/>
  <c r="H31" i="45"/>
  <c r="H31" i="43"/>
  <c r="H31" i="39"/>
  <c r="H31" i="37"/>
  <c r="H31" i="38"/>
  <c r="H31" i="41"/>
  <c r="H31" i="50"/>
  <c r="H31" i="48"/>
  <c r="H31" i="46"/>
  <c r="H31" i="44"/>
  <c r="AN47" i="34"/>
  <c r="AT85" i="24"/>
  <c r="AR24" i="24"/>
  <c r="AR86" i="24" s="1"/>
  <c r="BN23" i="46"/>
  <c r="AT31" i="24"/>
  <c r="A29" i="45"/>
  <c r="BI23" i="45" s="1"/>
  <c r="A73" i="46"/>
  <c r="A73" i="47" s="1"/>
  <c r="AQ23" i="48"/>
  <c r="AQ85" i="48" s="1"/>
  <c r="AQ23" i="44"/>
  <c r="AQ85" i="44" s="1"/>
  <c r="AR23" i="48"/>
  <c r="AR85" i="48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53" i="45"/>
  <c r="AW53" i="45" s="1"/>
  <c r="AV55" i="45"/>
  <c r="AW55" i="45" s="1"/>
  <c r="AV51" i="46"/>
  <c r="AW51" i="46" s="1"/>
  <c r="AV62" i="45"/>
  <c r="AW62" i="45" s="1"/>
  <c r="AV52" i="46"/>
  <c r="AW52" i="46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E25" i="35"/>
  <c r="AF25" i="35" s="1"/>
  <c r="AG25" i="35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U46" i="48"/>
  <c r="AL24" i="48" s="1"/>
  <c r="AN24" i="48" s="1"/>
  <c r="AO24" i="48" s="1"/>
  <c r="AO86" i="48" s="1"/>
  <c r="AV63" i="48"/>
  <c r="AW63" i="48" s="1"/>
  <c r="AV61" i="47"/>
  <c r="AW61" i="47" s="1"/>
  <c r="AO23" i="46"/>
  <c r="AO85" i="46" s="1"/>
  <c r="AV50" i="47"/>
  <c r="AW50" i="47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V55" i="47"/>
  <c r="AW55" i="47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R25" i="24"/>
  <c r="AR87" i="24" s="1"/>
  <c r="AO25" i="24"/>
  <c r="AQ25" i="24"/>
  <c r="AQ87" i="24" s="1"/>
  <c r="AW32" i="24"/>
  <c r="AO86" i="24"/>
  <c r="AU31" i="24"/>
  <c r="AV31" i="24" s="1"/>
  <c r="BN27" i="45"/>
  <c r="BI24" i="45"/>
  <c r="BN22" i="45"/>
  <c r="BI19" i="45"/>
  <c r="BI21" i="45"/>
  <c r="BN24" i="45"/>
  <c r="BI17" i="45"/>
  <c r="BN20" i="45"/>
  <c r="BI20" i="47"/>
  <c r="BN23" i="47"/>
  <c r="BN21" i="44"/>
  <c r="BI18" i="44"/>
  <c r="AO85" i="48"/>
  <c r="AU30" i="48"/>
  <c r="AV30" i="48" s="1"/>
  <c r="AU30" i="47"/>
  <c r="AV30" i="47" s="1"/>
  <c r="AO85" i="47"/>
  <c r="AT85" i="47" s="1"/>
  <c r="AU30" i="45"/>
  <c r="AV30" i="45" s="1"/>
  <c r="AO85" i="45"/>
  <c r="AT85" i="45" s="1"/>
  <c r="A29" i="46"/>
  <c r="A75" i="47"/>
  <c r="A30" i="46"/>
  <c r="A76" i="47"/>
  <c r="A71" i="47"/>
  <c r="A25" i="46"/>
  <c r="A26" i="48"/>
  <c r="A72" i="49"/>
  <c r="A69" i="47"/>
  <c r="A23" i="46"/>
  <c r="AO23" i="44" l="1"/>
  <c r="AU30" i="44" s="1"/>
  <c r="AV30" i="44" s="1"/>
  <c r="AV67" i="49"/>
  <c r="AW67" i="49" s="1"/>
  <c r="AV56" i="49"/>
  <c r="AW56" i="49" s="1"/>
  <c r="AV63" i="50"/>
  <c r="AW63" i="50" s="1"/>
  <c r="AV52" i="50"/>
  <c r="AW52" i="50" s="1"/>
  <c r="AV58" i="50"/>
  <c r="AW58" i="50" s="1"/>
  <c r="AV61" i="50"/>
  <c r="AW61" i="50" s="1"/>
  <c r="AV67" i="50"/>
  <c r="AW67" i="50" s="1"/>
  <c r="AV60" i="50"/>
  <c r="AW60" i="50" s="1"/>
  <c r="AV56" i="50"/>
  <c r="AW56" i="50" s="1"/>
  <c r="AV51" i="50"/>
  <c r="AW51" i="50" s="1"/>
  <c r="AU46" i="50"/>
  <c r="AL24" i="50" s="1"/>
  <c r="AV55" i="50"/>
  <c r="AW55" i="50" s="1"/>
  <c r="AV49" i="50"/>
  <c r="AW49" i="50" s="1"/>
  <c r="AV50" i="50"/>
  <c r="AW50" i="50" s="1"/>
  <c r="AV57" i="50"/>
  <c r="AW57" i="50" s="1"/>
  <c r="AV59" i="50"/>
  <c r="AW59" i="50" s="1"/>
  <c r="AV64" i="50"/>
  <c r="AW64" i="50" s="1"/>
  <c r="AV48" i="50"/>
  <c r="AW48" i="50" s="1"/>
  <c r="AV54" i="50"/>
  <c r="AW54" i="50" s="1"/>
  <c r="AV62" i="50"/>
  <c r="AW62" i="50" s="1"/>
  <c r="AV53" i="50"/>
  <c r="AW53" i="50" s="1"/>
  <c r="AV66" i="50"/>
  <c r="AW66" i="50" s="1"/>
  <c r="AU46" i="49"/>
  <c r="AL24" i="49" s="1"/>
  <c r="AV59" i="49"/>
  <c r="AW59" i="49" s="1"/>
  <c r="AV52" i="49"/>
  <c r="AW52" i="49" s="1"/>
  <c r="AV57" i="49"/>
  <c r="AW57" i="49" s="1"/>
  <c r="AV48" i="49"/>
  <c r="AW48" i="49" s="1"/>
  <c r="AV53" i="49"/>
  <c r="AW53" i="49" s="1"/>
  <c r="AV62" i="49"/>
  <c r="AW62" i="49" s="1"/>
  <c r="AV60" i="49"/>
  <c r="AW60" i="49" s="1"/>
  <c r="AV61" i="49"/>
  <c r="AW61" i="49" s="1"/>
  <c r="AV64" i="49"/>
  <c r="AW64" i="49" s="1"/>
  <c r="AV51" i="49"/>
  <c r="AW51" i="49" s="1"/>
  <c r="AV58" i="49"/>
  <c r="AW58" i="49" s="1"/>
  <c r="AV63" i="49"/>
  <c r="AW63" i="49" s="1"/>
  <c r="AV50" i="49"/>
  <c r="AW50" i="49" s="1"/>
  <c r="AV54" i="49"/>
  <c r="AW54" i="49" s="1"/>
  <c r="AV65" i="49"/>
  <c r="AW65" i="49" s="1"/>
  <c r="AV66" i="49"/>
  <c r="AW66" i="49" s="1"/>
  <c r="AV49" i="49"/>
  <c r="AW49" i="49" s="1"/>
  <c r="AO23" i="50"/>
  <c r="AR23" i="50"/>
  <c r="AR85" i="50" s="1"/>
  <c r="AQ23" i="50"/>
  <c r="AQ85" i="50" s="1"/>
  <c r="AO23" i="49"/>
  <c r="AR23" i="49"/>
  <c r="AR85" i="49" s="1"/>
  <c r="AQ23" i="49"/>
  <c r="AQ85" i="49" s="1"/>
  <c r="A70" i="46"/>
  <c r="A70" i="47" s="1"/>
  <c r="K31" i="36"/>
  <c r="K31" i="48"/>
  <c r="K31" i="49"/>
  <c r="K31" i="46"/>
  <c r="K31" i="37"/>
  <c r="K31" i="40"/>
  <c r="K31" i="50"/>
  <c r="K31" i="39"/>
  <c r="K31" i="44"/>
  <c r="K31" i="47"/>
  <c r="K31" i="43"/>
  <c r="K31" i="45"/>
  <c r="K31" i="41"/>
  <c r="K31" i="38"/>
  <c r="BN25" i="45"/>
  <c r="A74" i="46"/>
  <c r="A74" i="47" s="1"/>
  <c r="A28" i="47" s="1"/>
  <c r="AN46" i="34"/>
  <c r="AL21" i="34" s="1"/>
  <c r="AO20" i="34" s="1"/>
  <c r="AU27" i="34" s="1"/>
  <c r="AV27" i="34" s="1"/>
  <c r="AO48" i="34"/>
  <c r="AP48" i="34" s="1"/>
  <c r="BG25" i="34"/>
  <c r="BG27" i="34" s="1"/>
  <c r="BK70" i="34" s="1"/>
  <c r="BK49" i="34"/>
  <c r="H11" i="34" s="1"/>
  <c r="I20" i="34"/>
  <c r="H20" i="48"/>
  <c r="H20" i="38"/>
  <c r="H20" i="41"/>
  <c r="H20" i="36"/>
  <c r="H20" i="46"/>
  <c r="H20" i="50"/>
  <c r="H20" i="47"/>
  <c r="H20" i="43"/>
  <c r="H20" i="45"/>
  <c r="H20" i="49"/>
  <c r="H20" i="37"/>
  <c r="H20" i="39"/>
  <c r="H20" i="35"/>
  <c r="H20" i="44"/>
  <c r="H20" i="40"/>
  <c r="I14" i="34"/>
  <c r="H14" i="43"/>
  <c r="H14" i="47"/>
  <c r="H14" i="44"/>
  <c r="H14" i="46"/>
  <c r="H14" i="45"/>
  <c r="H14" i="48"/>
  <c r="H14" i="35"/>
  <c r="H14" i="37"/>
  <c r="H14" i="38"/>
  <c r="H14" i="40"/>
  <c r="H14" i="39"/>
  <c r="H14" i="41"/>
  <c r="H14" i="50"/>
  <c r="H14" i="36"/>
  <c r="H14" i="49"/>
  <c r="AO60" i="34"/>
  <c r="AP60" i="34" s="1"/>
  <c r="AO66" i="34"/>
  <c r="AP66" i="34" s="1"/>
  <c r="AO49" i="34"/>
  <c r="AP49" i="34" s="1"/>
  <c r="AO62" i="34"/>
  <c r="AP62" i="34" s="1"/>
  <c r="I13" i="34"/>
  <c r="A13" i="34" s="1"/>
  <c r="H13" i="43"/>
  <c r="H13" i="45"/>
  <c r="H13" i="37"/>
  <c r="H13" i="36"/>
  <c r="H13" i="38"/>
  <c r="H13" i="48"/>
  <c r="H13" i="41"/>
  <c r="H13" i="44"/>
  <c r="H13" i="46"/>
  <c r="H13" i="39"/>
  <c r="H13" i="40"/>
  <c r="H13" i="49"/>
  <c r="H13" i="50"/>
  <c r="H13" i="47"/>
  <c r="H13" i="35"/>
  <c r="AO61" i="34"/>
  <c r="AP61" i="34" s="1"/>
  <c r="AO54" i="34"/>
  <c r="AP54" i="34" s="1"/>
  <c r="I16" i="34"/>
  <c r="H16" i="50"/>
  <c r="H16" i="36"/>
  <c r="H16" i="46"/>
  <c r="H16" i="43"/>
  <c r="H16" i="38"/>
  <c r="H16" i="37"/>
  <c r="H16" i="40"/>
  <c r="H16" i="45"/>
  <c r="H16" i="47"/>
  <c r="H16" i="35"/>
  <c r="H16" i="44"/>
  <c r="H16" i="39"/>
  <c r="H16" i="41"/>
  <c r="H16" i="48"/>
  <c r="H16" i="49"/>
  <c r="I21" i="34"/>
  <c r="H21" i="49"/>
  <c r="H21" i="47"/>
  <c r="H21" i="43"/>
  <c r="H21" i="35"/>
  <c r="H21" i="48"/>
  <c r="H21" i="44"/>
  <c r="H21" i="46"/>
  <c r="H21" i="39"/>
  <c r="H21" i="38"/>
  <c r="H21" i="37"/>
  <c r="H21" i="40"/>
  <c r="H21" i="45"/>
  <c r="H21" i="36"/>
  <c r="H21" i="50"/>
  <c r="H21" i="41"/>
  <c r="I12" i="34"/>
  <c r="H12" i="46"/>
  <c r="H12" i="50"/>
  <c r="H12" i="38"/>
  <c r="H12" i="41"/>
  <c r="H12" i="40"/>
  <c r="H12" i="39"/>
  <c r="H12" i="35"/>
  <c r="H12" i="43"/>
  <c r="H12" i="44"/>
  <c r="H12" i="48"/>
  <c r="H12" i="36"/>
  <c r="H12" i="45"/>
  <c r="H12" i="49"/>
  <c r="H12" i="37"/>
  <c r="H12" i="47"/>
  <c r="I15" i="34"/>
  <c r="H15" i="47"/>
  <c r="H15" i="44"/>
  <c r="H15" i="48"/>
  <c r="H15" i="40"/>
  <c r="H15" i="50"/>
  <c r="H15" i="46"/>
  <c r="H15" i="41"/>
  <c r="H15" i="36"/>
  <c r="H15" i="37"/>
  <c r="H15" i="35"/>
  <c r="H15" i="45"/>
  <c r="H15" i="38"/>
  <c r="H15" i="49"/>
  <c r="H15" i="39"/>
  <c r="H15" i="43"/>
  <c r="AO59" i="34"/>
  <c r="AP59" i="34" s="1"/>
  <c r="AO51" i="34"/>
  <c r="AP51" i="34" s="1"/>
  <c r="AO55" i="34"/>
  <c r="AP55" i="34" s="1"/>
  <c r="AO58" i="34"/>
  <c r="AP58" i="34" s="1"/>
  <c r="AO52" i="34"/>
  <c r="AP52" i="34" s="1"/>
  <c r="AO63" i="34"/>
  <c r="AP63" i="34" s="1"/>
  <c r="I17" i="34"/>
  <c r="H17" i="44"/>
  <c r="H17" i="48"/>
  <c r="H17" i="37"/>
  <c r="H17" i="43"/>
  <c r="H17" i="38"/>
  <c r="H17" i="47"/>
  <c r="H17" i="46"/>
  <c r="H17" i="35"/>
  <c r="H17" i="50"/>
  <c r="H17" i="45"/>
  <c r="H17" i="40"/>
  <c r="H17" i="36"/>
  <c r="H17" i="39"/>
  <c r="H17" i="49"/>
  <c r="H17" i="41"/>
  <c r="AO67" i="34"/>
  <c r="AP67" i="34" s="1"/>
  <c r="AO56" i="34"/>
  <c r="AP56" i="34" s="1"/>
  <c r="AO64" i="34"/>
  <c r="AP64" i="34" s="1"/>
  <c r="AO82" i="34"/>
  <c r="AO57" i="34"/>
  <c r="AP57" i="34" s="1"/>
  <c r="I19" i="34"/>
  <c r="H19" i="43"/>
  <c r="H19" i="47"/>
  <c r="H19" i="41"/>
  <c r="H19" i="37"/>
  <c r="H19" i="39"/>
  <c r="H19" i="46"/>
  <c r="H19" i="49"/>
  <c r="H19" i="45"/>
  <c r="H19" i="36"/>
  <c r="H19" i="40"/>
  <c r="H19" i="44"/>
  <c r="H19" i="50"/>
  <c r="H19" i="48"/>
  <c r="H19" i="35"/>
  <c r="H19" i="38"/>
  <c r="I22" i="34"/>
  <c r="H22" i="43"/>
  <c r="H22" i="38"/>
  <c r="H22" i="41"/>
  <c r="H22" i="40"/>
  <c r="H22" i="39"/>
  <c r="H22" i="49"/>
  <c r="H22" i="46"/>
  <c r="H22" i="48"/>
  <c r="H22" i="37"/>
  <c r="H22" i="44"/>
  <c r="H22" i="47"/>
  <c r="H22" i="35"/>
  <c r="H22" i="36"/>
  <c r="H22" i="50"/>
  <c r="H22" i="45"/>
  <c r="I18" i="34"/>
  <c r="H18" i="38"/>
  <c r="H18" i="37"/>
  <c r="H18" i="48"/>
  <c r="H18" i="45"/>
  <c r="H18" i="43"/>
  <c r="H18" i="44"/>
  <c r="H18" i="50"/>
  <c r="H18" i="47"/>
  <c r="H18" i="49"/>
  <c r="H18" i="40"/>
  <c r="H18" i="36"/>
  <c r="H18" i="46"/>
  <c r="H18" i="35"/>
  <c r="H18" i="39"/>
  <c r="H18" i="41"/>
  <c r="AO53" i="34"/>
  <c r="AP53" i="34" s="1"/>
  <c r="AO65" i="34"/>
  <c r="AP65" i="34" s="1"/>
  <c r="AO50" i="34"/>
  <c r="AP50" i="34" s="1"/>
  <c r="AT86" i="24"/>
  <c r="AT32" i="24"/>
  <c r="BN26" i="45"/>
  <c r="A27" i="46"/>
  <c r="BN24" i="46" s="1"/>
  <c r="AO85" i="44"/>
  <c r="AT85" i="48"/>
  <c r="AM24" i="44"/>
  <c r="AQ24" i="48"/>
  <c r="AQ86" i="48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T85" i="46"/>
  <c r="AU30" i="46"/>
  <c r="AV30" i="46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M24" i="45"/>
  <c r="AW30" i="45" s="1"/>
  <c r="AT30" i="45" s="1"/>
  <c r="AN24" i="47"/>
  <c r="AR24" i="47" s="1"/>
  <c r="AR86" i="47" s="1"/>
  <c r="AW47" i="46"/>
  <c r="AW46" i="46" s="1"/>
  <c r="AL25" i="46" s="1"/>
  <c r="AW47" i="47"/>
  <c r="AW46" i="47" s="1"/>
  <c r="AL25" i="47" s="1"/>
  <c r="AM25" i="47" s="1"/>
  <c r="AU31" i="48"/>
  <c r="AV31" i="48" s="1"/>
  <c r="AO87" i="24"/>
  <c r="AT87" i="24" s="1"/>
  <c r="AU32" i="24"/>
  <c r="AV32" i="24" s="1"/>
  <c r="AV26" i="24" s="1"/>
  <c r="BI20" i="48"/>
  <c r="BN23" i="48"/>
  <c r="BN27" i="46"/>
  <c r="BI24" i="46"/>
  <c r="BN20" i="46"/>
  <c r="BI17" i="46"/>
  <c r="BI19" i="46"/>
  <c r="BN22" i="46"/>
  <c r="BN26" i="46"/>
  <c r="BI23" i="46"/>
  <c r="BI18" i="45"/>
  <c r="BN21" i="45"/>
  <c r="AO24" i="44"/>
  <c r="AQ24" i="44"/>
  <c r="AQ86" i="44" s="1"/>
  <c r="AO24" i="45"/>
  <c r="AR24" i="45"/>
  <c r="AR86" i="45" s="1"/>
  <c r="AQ24" i="45"/>
  <c r="AQ86" i="45" s="1"/>
  <c r="A75" i="48"/>
  <c r="A29" i="47"/>
  <c r="A26" i="49"/>
  <c r="A72" i="50"/>
  <c r="A25" i="47"/>
  <c r="A71" i="48"/>
  <c r="A76" i="48"/>
  <c r="A30" i="47"/>
  <c r="A69" i="48"/>
  <c r="A23" i="47"/>
  <c r="A27" i="47"/>
  <c r="A73" i="48"/>
  <c r="AW30" i="44" l="1"/>
  <c r="AT30" i="44" s="1"/>
  <c r="AR23" i="44"/>
  <c r="AR85" i="44" s="1"/>
  <c r="AT85" i="44"/>
  <c r="AW47" i="49"/>
  <c r="AW46" i="49" s="1"/>
  <c r="AL25" i="49" s="1"/>
  <c r="AN24" i="49"/>
  <c r="AM24" i="49"/>
  <c r="AW30" i="49" s="1"/>
  <c r="AT30" i="49" s="1"/>
  <c r="AN24" i="50"/>
  <c r="AM24" i="50"/>
  <c r="AW30" i="50" s="1"/>
  <c r="AT30" i="50" s="1"/>
  <c r="AW47" i="50"/>
  <c r="AW46" i="50" s="1"/>
  <c r="AL25" i="50" s="1"/>
  <c r="AU30" i="50"/>
  <c r="AV30" i="50" s="1"/>
  <c r="AO85" i="50"/>
  <c r="AT85" i="50" s="1"/>
  <c r="AO85" i="49"/>
  <c r="AT85" i="49" s="1"/>
  <c r="AU30" i="49"/>
  <c r="AV30" i="49" s="1"/>
  <c r="A28" i="46"/>
  <c r="BN25" i="46" s="1"/>
  <c r="A24" i="46"/>
  <c r="BI18" i="46" s="1"/>
  <c r="AM25" i="44"/>
  <c r="A74" i="48"/>
  <c r="A28" i="48" s="1"/>
  <c r="BI7" i="34"/>
  <c r="BN10" i="34"/>
  <c r="A18" i="34"/>
  <c r="I18" i="49"/>
  <c r="I18" i="40"/>
  <c r="I18" i="39"/>
  <c r="I18" i="41"/>
  <c r="I18" i="44"/>
  <c r="I18" i="37"/>
  <c r="I18" i="50"/>
  <c r="I18" i="46"/>
  <c r="I18" i="47"/>
  <c r="I18" i="43"/>
  <c r="I18" i="48"/>
  <c r="I18" i="45"/>
  <c r="I18" i="36"/>
  <c r="I18" i="38"/>
  <c r="I18" i="35"/>
  <c r="I22" i="35"/>
  <c r="AA25" i="35" s="1"/>
  <c r="I22" i="50"/>
  <c r="I22" i="39"/>
  <c r="A22" i="34"/>
  <c r="I22" i="48"/>
  <c r="I22" i="37"/>
  <c r="I22" i="49"/>
  <c r="I22" i="45"/>
  <c r="I22" i="40"/>
  <c r="I22" i="44"/>
  <c r="I22" i="46"/>
  <c r="I22" i="38"/>
  <c r="I22" i="41"/>
  <c r="I22" i="47"/>
  <c r="I22" i="43"/>
  <c r="I22" i="36"/>
  <c r="I19" i="48"/>
  <c r="I19" i="39"/>
  <c r="I19" i="47"/>
  <c r="A19" i="34"/>
  <c r="I19" i="50"/>
  <c r="I19" i="38"/>
  <c r="I19" i="35"/>
  <c r="I19" i="37"/>
  <c r="I19" i="43"/>
  <c r="I19" i="45"/>
  <c r="I19" i="46"/>
  <c r="I19" i="44"/>
  <c r="I19" i="49"/>
  <c r="I19" i="41"/>
  <c r="I19" i="40"/>
  <c r="I19" i="36"/>
  <c r="I12" i="41"/>
  <c r="I12" i="45"/>
  <c r="I12" i="36"/>
  <c r="I12" i="47"/>
  <c r="I12" i="40"/>
  <c r="I12" i="50"/>
  <c r="I12" i="48"/>
  <c r="I12" i="38"/>
  <c r="I12" i="43"/>
  <c r="I12" i="46"/>
  <c r="I12" i="39"/>
  <c r="A12" i="34"/>
  <c r="I12" i="44"/>
  <c r="I12" i="37"/>
  <c r="I12" i="49"/>
  <c r="I12" i="35"/>
  <c r="I21" i="40"/>
  <c r="I21" i="44"/>
  <c r="I21" i="41"/>
  <c r="A21" i="34"/>
  <c r="I21" i="50"/>
  <c r="I21" i="37"/>
  <c r="I21" i="46"/>
  <c r="I21" i="36"/>
  <c r="I21" i="47"/>
  <c r="I21" i="38"/>
  <c r="I21" i="45"/>
  <c r="I21" i="39"/>
  <c r="I21" i="49"/>
  <c r="I21" i="43"/>
  <c r="I21" i="48"/>
  <c r="I21" i="35"/>
  <c r="AP47" i="34"/>
  <c r="AQ57" i="34" s="1"/>
  <c r="AR57" i="34" s="1"/>
  <c r="AT89" i="24"/>
  <c r="AQ9" i="24" s="1"/>
  <c r="I11" i="34"/>
  <c r="H11" i="39"/>
  <c r="H11" i="43"/>
  <c r="H11" i="45"/>
  <c r="H11" i="37"/>
  <c r="H11" i="48"/>
  <c r="H11" i="41"/>
  <c r="H11" i="49"/>
  <c r="H11" i="35"/>
  <c r="H11" i="46"/>
  <c r="H11" i="47"/>
  <c r="H11" i="36"/>
  <c r="H11" i="38"/>
  <c r="H11" i="40"/>
  <c r="H11" i="44"/>
  <c r="H11" i="50"/>
  <c r="I15" i="38"/>
  <c r="I15" i="37"/>
  <c r="I15" i="41"/>
  <c r="I15" i="43"/>
  <c r="I15" i="50"/>
  <c r="I15" i="47"/>
  <c r="I15" i="35"/>
  <c r="I15" i="40"/>
  <c r="I15" i="39"/>
  <c r="I15" i="45"/>
  <c r="I15" i="46"/>
  <c r="I15" i="48"/>
  <c r="I15" i="36"/>
  <c r="I15" i="49"/>
  <c r="A15" i="34"/>
  <c r="I15" i="44"/>
  <c r="I16" i="49"/>
  <c r="I16" i="41"/>
  <c r="I16" i="37"/>
  <c r="I16" i="44"/>
  <c r="I16" i="38"/>
  <c r="I16" i="48"/>
  <c r="I16" i="39"/>
  <c r="I16" i="35"/>
  <c r="I16" i="46"/>
  <c r="I16" i="40"/>
  <c r="I16" i="43"/>
  <c r="I16" i="47"/>
  <c r="I16" i="36"/>
  <c r="I16" i="45"/>
  <c r="I16" i="50"/>
  <c r="A16" i="34"/>
  <c r="A17" i="34"/>
  <c r="I17" i="50"/>
  <c r="I17" i="49"/>
  <c r="I17" i="36"/>
  <c r="I17" i="35"/>
  <c r="I17" i="41"/>
  <c r="I17" i="40"/>
  <c r="I17" i="46"/>
  <c r="I17" i="43"/>
  <c r="I17" i="39"/>
  <c r="I17" i="44"/>
  <c r="I17" i="45"/>
  <c r="I17" i="47"/>
  <c r="I17" i="37"/>
  <c r="I17" i="38"/>
  <c r="I17" i="48"/>
  <c r="I13" i="35"/>
  <c r="I13" i="48"/>
  <c r="I13" i="46"/>
  <c r="I13" i="38"/>
  <c r="I13" i="50"/>
  <c r="I13" i="36"/>
  <c r="I13" i="41"/>
  <c r="I13" i="45"/>
  <c r="I13" i="44"/>
  <c r="I13" i="47"/>
  <c r="I13" i="37"/>
  <c r="I13" i="43"/>
  <c r="I13" i="39"/>
  <c r="I13" i="40"/>
  <c r="I13" i="49"/>
  <c r="I14" i="40"/>
  <c r="I14" i="39"/>
  <c r="I14" i="41"/>
  <c r="I14" i="50"/>
  <c r="I14" i="49"/>
  <c r="A14" i="34"/>
  <c r="I14" i="47"/>
  <c r="I14" i="35"/>
  <c r="I14" i="46"/>
  <c r="I14" i="43"/>
  <c r="I14" i="38"/>
  <c r="I14" i="36"/>
  <c r="I14" i="37"/>
  <c r="I14" i="44"/>
  <c r="I14" i="48"/>
  <c r="I14" i="45"/>
  <c r="I20" i="49"/>
  <c r="I20" i="47"/>
  <c r="I20" i="36"/>
  <c r="I20" i="46"/>
  <c r="I20" i="48"/>
  <c r="I20" i="45"/>
  <c r="I20" i="37"/>
  <c r="I20" i="41"/>
  <c r="I20" i="40"/>
  <c r="I20" i="43"/>
  <c r="I20" i="38"/>
  <c r="I20" i="35"/>
  <c r="A20" i="34"/>
  <c r="I20" i="39"/>
  <c r="I20" i="50"/>
  <c r="I20" i="44"/>
  <c r="AM21" i="34"/>
  <c r="AR20" i="34" s="1"/>
  <c r="AR82" i="34" s="1"/>
  <c r="AT82" i="34" s="1"/>
  <c r="AN21" i="34"/>
  <c r="BI21" i="46"/>
  <c r="AQ24" i="46"/>
  <c r="AQ86" i="46" s="1"/>
  <c r="AN25" i="46"/>
  <c r="AW32" i="46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W32" i="48"/>
  <c r="AN25" i="47"/>
  <c r="AO25" i="47" s="1"/>
  <c r="AM25" i="45"/>
  <c r="AW31" i="45" s="1"/>
  <c r="AT31" i="45" s="1"/>
  <c r="AW31" i="47"/>
  <c r="AT31" i="47" s="1"/>
  <c r="AM25" i="46"/>
  <c r="AW31" i="46" s="1"/>
  <c r="AT31" i="46" s="1"/>
  <c r="BI20" i="49"/>
  <c r="BN23" i="49"/>
  <c r="BI21" i="47"/>
  <c r="BN24" i="47"/>
  <c r="BI19" i="47"/>
  <c r="BN22" i="47"/>
  <c r="BI24" i="47"/>
  <c r="BN27" i="47"/>
  <c r="BI23" i="47"/>
  <c r="BN26" i="47"/>
  <c r="AU31" i="46"/>
  <c r="AV31" i="46" s="1"/>
  <c r="AO86" i="46"/>
  <c r="BI17" i="47"/>
  <c r="BN20" i="47"/>
  <c r="BI22" i="47"/>
  <c r="BN25" i="47"/>
  <c r="AO86" i="44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70" i="48"/>
  <c r="A24" i="47"/>
  <c r="A29" i="48"/>
  <c r="A75" i="49"/>
  <c r="A26" i="50"/>
  <c r="A25" i="48"/>
  <c r="A71" i="49"/>
  <c r="A76" i="49"/>
  <c r="A30" i="48"/>
  <c r="A27" i="48"/>
  <c r="A73" i="49"/>
  <c r="A23" i="48"/>
  <c r="A69" i="49"/>
  <c r="AW31" i="44" l="1"/>
  <c r="AT31" i="44" s="1"/>
  <c r="AR24" i="44"/>
  <c r="AR86" i="44" s="1"/>
  <c r="AT86" i="44"/>
  <c r="AN25" i="49"/>
  <c r="AM25" i="49"/>
  <c r="AW31" i="49" s="1"/>
  <c r="AT31" i="49" s="1"/>
  <c r="AQ24" i="50"/>
  <c r="AQ86" i="50" s="1"/>
  <c r="AO24" i="50"/>
  <c r="AR24" i="50"/>
  <c r="AR86" i="50" s="1"/>
  <c r="AN25" i="50"/>
  <c r="AM25" i="50"/>
  <c r="AW31" i="50" s="1"/>
  <c r="AT31" i="50" s="1"/>
  <c r="AR24" i="49"/>
  <c r="AR86" i="49" s="1"/>
  <c r="AO24" i="49"/>
  <c r="AQ24" i="49"/>
  <c r="AQ86" i="49" s="1"/>
  <c r="BI22" i="46"/>
  <c r="BN21" i="46"/>
  <c r="A74" i="49"/>
  <c r="A74" i="50" s="1"/>
  <c r="AQ50" i="34"/>
  <c r="AR50" i="34" s="1"/>
  <c r="AQ64" i="34"/>
  <c r="AR64" i="34" s="1"/>
  <c r="AQ62" i="34"/>
  <c r="AR62" i="34" s="1"/>
  <c r="AQ54" i="34"/>
  <c r="AR54" i="34" s="1"/>
  <c r="AQ48" i="34"/>
  <c r="AR48" i="34" s="1"/>
  <c r="AQ55" i="34"/>
  <c r="AR55" i="34" s="1"/>
  <c r="AQ58" i="34"/>
  <c r="AR58" i="34" s="1"/>
  <c r="AQ51" i="34"/>
  <c r="AR51" i="34" s="1"/>
  <c r="AQ49" i="34"/>
  <c r="AR49" i="34" s="1"/>
  <c r="AQ67" i="34"/>
  <c r="AR67" i="34" s="1"/>
  <c r="AQ56" i="34"/>
  <c r="AR56" i="34" s="1"/>
  <c r="AQ52" i="34"/>
  <c r="AR52" i="34" s="1"/>
  <c r="BI11" i="34"/>
  <c r="BN14" i="34"/>
  <c r="BI9" i="34"/>
  <c r="BN12" i="34"/>
  <c r="BJ15" i="35"/>
  <c r="AA24" i="35"/>
  <c r="BN18" i="34"/>
  <c r="BI15" i="34"/>
  <c r="BJ6" i="35"/>
  <c r="AA15" i="35"/>
  <c r="BN15" i="34"/>
  <c r="BI12" i="34"/>
  <c r="AQ6" i="34"/>
  <c r="AW27" i="34"/>
  <c r="AT27" i="34" s="1"/>
  <c r="AA23" i="35"/>
  <c r="BJ14" i="35"/>
  <c r="BJ8" i="35"/>
  <c r="AA17" i="35"/>
  <c r="AQ60" i="34"/>
  <c r="AR60" i="34" s="1"/>
  <c r="AQ61" i="34"/>
  <c r="AR61" i="34" s="1"/>
  <c r="AQ66" i="34"/>
  <c r="AR66" i="34" s="1"/>
  <c r="BI10" i="34"/>
  <c r="BN13" i="34"/>
  <c r="AA19" i="35"/>
  <c r="BJ10" i="35"/>
  <c r="AQ59" i="34"/>
  <c r="AR59" i="34" s="1"/>
  <c r="AQ65" i="34"/>
  <c r="AR65" i="34" s="1"/>
  <c r="BJ13" i="35"/>
  <c r="AA22" i="35"/>
  <c r="AA20" i="35"/>
  <c r="BJ11" i="35"/>
  <c r="AA18" i="35"/>
  <c r="BJ9" i="35"/>
  <c r="I11" i="48"/>
  <c r="I11" i="35"/>
  <c r="I11" i="36"/>
  <c r="I11" i="44"/>
  <c r="I32" i="34"/>
  <c r="I11" i="40"/>
  <c r="I11" i="49"/>
  <c r="I11" i="38"/>
  <c r="I11" i="37"/>
  <c r="I11" i="41"/>
  <c r="A11" i="34"/>
  <c r="I11" i="43"/>
  <c r="I11" i="45"/>
  <c r="I11" i="46"/>
  <c r="I11" i="39"/>
  <c r="I11" i="47"/>
  <c r="I11" i="50"/>
  <c r="AQ21" i="34"/>
  <c r="AQ83" i="34" s="1"/>
  <c r="BN11" i="34"/>
  <c r="BI8" i="34"/>
  <c r="BN9" i="34"/>
  <c r="BI6" i="34"/>
  <c r="AK59" i="35"/>
  <c r="AL59" i="35" s="1"/>
  <c r="BO19" i="35"/>
  <c r="AC25" i="35"/>
  <c r="BN17" i="34"/>
  <c r="BI14" i="34"/>
  <c r="AA16" i="35"/>
  <c r="BJ7" i="35"/>
  <c r="AQ63" i="34"/>
  <c r="AR63" i="34" s="1"/>
  <c r="AP46" i="34"/>
  <c r="AL22" i="34" s="1"/>
  <c r="AO21" i="34" s="1"/>
  <c r="BI13" i="34"/>
  <c r="BN16" i="34"/>
  <c r="BN19" i="34"/>
  <c r="BI16" i="34"/>
  <c r="AA21" i="35"/>
  <c r="BJ12" i="35"/>
  <c r="AQ53" i="34"/>
  <c r="AR53" i="34" s="1"/>
  <c r="AR25" i="46"/>
  <c r="AR87" i="46" s="1"/>
  <c r="AW32" i="44"/>
  <c r="AT32" i="44" s="1"/>
  <c r="AO25" i="46"/>
  <c r="AO87" i="46" s="1"/>
  <c r="AQ25" i="46"/>
  <c r="AQ87" i="46" s="1"/>
  <c r="AT86" i="46"/>
  <c r="AO25" i="44"/>
  <c r="AO87" i="44" s="1"/>
  <c r="AQ25" i="44"/>
  <c r="AQ87" i="44" s="1"/>
  <c r="AU31" i="47"/>
  <c r="AV31" i="47" s="1"/>
  <c r="AU32" i="48"/>
  <c r="AV32" i="48" s="1"/>
  <c r="AV26" i="48" s="1"/>
  <c r="AT32" i="48"/>
  <c r="AT87" i="48"/>
  <c r="AT89" i="48" s="1"/>
  <c r="AQ9" i="48" s="1"/>
  <c r="AT86" i="47"/>
  <c r="AW32" i="47"/>
  <c r="AT32" i="47" s="1"/>
  <c r="AQ25" i="47"/>
  <c r="AQ87" i="47" s="1"/>
  <c r="AT32" i="45"/>
  <c r="AR25" i="47"/>
  <c r="AR87" i="47" s="1"/>
  <c r="AT32" i="46"/>
  <c r="BI24" i="48"/>
  <c r="BN27" i="48"/>
  <c r="BN23" i="50"/>
  <c r="BI20" i="50"/>
  <c r="BI23" i="48"/>
  <c r="BN26" i="48"/>
  <c r="BI17" i="48"/>
  <c r="BN20" i="48"/>
  <c r="BI19" i="48"/>
  <c r="BN22" i="48"/>
  <c r="BI21" i="48"/>
  <c r="BN24" i="48"/>
  <c r="BI22" i="48"/>
  <c r="BN25" i="48"/>
  <c r="BN21" i="47"/>
  <c r="BI18" i="47"/>
  <c r="AU32" i="47"/>
  <c r="AO87" i="47"/>
  <c r="AO87" i="45"/>
  <c r="AT87" i="45" s="1"/>
  <c r="AT89" i="45" s="1"/>
  <c r="AQ9" i="45" s="1"/>
  <c r="AU32" i="45"/>
  <c r="AV32" i="45" s="1"/>
  <c r="AV26" i="45" s="1"/>
  <c r="A70" i="49"/>
  <c r="A24" i="48"/>
  <c r="A75" i="50"/>
  <c r="A29" i="49"/>
  <c r="A30" i="49"/>
  <c r="A76" i="50"/>
  <c r="A25" i="49"/>
  <c r="A71" i="50"/>
  <c r="A23" i="49"/>
  <c r="A69" i="50"/>
  <c r="A27" i="49"/>
  <c r="A73" i="50"/>
  <c r="AO86" i="49" l="1"/>
  <c r="AT86" i="49" s="1"/>
  <c r="AU31" i="49"/>
  <c r="AV31" i="49" s="1"/>
  <c r="AO25" i="49"/>
  <c r="AQ25" i="49"/>
  <c r="AQ87" i="49" s="1"/>
  <c r="AR25" i="49"/>
  <c r="AR87" i="49" s="1"/>
  <c r="AW32" i="49"/>
  <c r="AO86" i="50"/>
  <c r="AT86" i="50" s="1"/>
  <c r="AU31" i="50"/>
  <c r="AV31" i="50" s="1"/>
  <c r="AR25" i="50"/>
  <c r="AR87" i="50" s="1"/>
  <c r="AQ25" i="50"/>
  <c r="AQ87" i="50" s="1"/>
  <c r="AW32" i="50"/>
  <c r="AT32" i="50" s="1"/>
  <c r="AO25" i="50"/>
  <c r="AT32" i="49"/>
  <c r="A28" i="49"/>
  <c r="BI22" i="49" s="1"/>
  <c r="AC22" i="35"/>
  <c r="BO16" i="35"/>
  <c r="AE22" i="35"/>
  <c r="AF22" i="35" s="1"/>
  <c r="AG22" i="35" s="1"/>
  <c r="AK56" i="35"/>
  <c r="AL56" i="35" s="1"/>
  <c r="AO83" i="34"/>
  <c r="AU28" i="34"/>
  <c r="AV28" i="34" s="1"/>
  <c r="BN8" i="34"/>
  <c r="BI5" i="34"/>
  <c r="AK52" i="35"/>
  <c r="AL52" i="35" s="1"/>
  <c r="BO12" i="35"/>
  <c r="AE18" i="35"/>
  <c r="AF18" i="35" s="1"/>
  <c r="AG18" i="35" s="1"/>
  <c r="AC18" i="35"/>
  <c r="AE19" i="35"/>
  <c r="AF19" i="35" s="1"/>
  <c r="AG19" i="35" s="1"/>
  <c r="AC19" i="35"/>
  <c r="AK53" i="35"/>
  <c r="AL53" i="35" s="1"/>
  <c r="BO13" i="35"/>
  <c r="AN22" i="34"/>
  <c r="AM22" i="34"/>
  <c r="I32" i="41"/>
  <c r="I33" i="41" s="1"/>
  <c r="I33" i="34"/>
  <c r="U4" i="34" s="1"/>
  <c r="I32" i="39"/>
  <c r="I33" i="39" s="1"/>
  <c r="I32" i="49"/>
  <c r="I33" i="49" s="1"/>
  <c r="I32" i="47"/>
  <c r="I33" i="47" s="1"/>
  <c r="I32" i="37"/>
  <c r="I33" i="37" s="1"/>
  <c r="I32" i="48"/>
  <c r="I33" i="48" s="1"/>
  <c r="I32" i="40"/>
  <c r="I33" i="40" s="1"/>
  <c r="I32" i="45"/>
  <c r="I33" i="45" s="1"/>
  <c r="I32" i="44"/>
  <c r="I33" i="44" s="1"/>
  <c r="I32" i="38"/>
  <c r="I33" i="38" s="1"/>
  <c r="I32" i="43"/>
  <c r="I33" i="43" s="1"/>
  <c r="I32" i="35"/>
  <c r="I33" i="35" s="1"/>
  <c r="I32" i="50"/>
  <c r="I33" i="50" s="1"/>
  <c r="I32" i="46"/>
  <c r="I33" i="46" s="1"/>
  <c r="I32" i="36"/>
  <c r="I33" i="36" s="1"/>
  <c r="BO14" i="35"/>
  <c r="AC20" i="35"/>
  <c r="AK54" i="35"/>
  <c r="AL54" i="35" s="1"/>
  <c r="AE20" i="35"/>
  <c r="AF20" i="35" s="1"/>
  <c r="AG20" i="35" s="1"/>
  <c r="AE17" i="35"/>
  <c r="AF17" i="35" s="1"/>
  <c r="AG17" i="35" s="1"/>
  <c r="AC17" i="35"/>
  <c r="BO11" i="35"/>
  <c r="AK51" i="35"/>
  <c r="AL51" i="35" s="1"/>
  <c r="BO9" i="35"/>
  <c r="AE15" i="35"/>
  <c r="AF15" i="35" s="1"/>
  <c r="AG15" i="35" s="1"/>
  <c r="AK49" i="35"/>
  <c r="AL49" i="35" s="1"/>
  <c r="AC15" i="35"/>
  <c r="AE24" i="35"/>
  <c r="AF24" i="35" s="1"/>
  <c r="AG24" i="35" s="1"/>
  <c r="AK58" i="35"/>
  <c r="AL58" i="35" s="1"/>
  <c r="AC24" i="35"/>
  <c r="BO18" i="35"/>
  <c r="AK55" i="35"/>
  <c r="AL55" i="35" s="1"/>
  <c r="BO15" i="35"/>
  <c r="AC21" i="35"/>
  <c r="AE21" i="35"/>
  <c r="AF21" i="35" s="1"/>
  <c r="AG21" i="35" s="1"/>
  <c r="AE16" i="35"/>
  <c r="AF16" i="35" s="1"/>
  <c r="AG16" i="35" s="1"/>
  <c r="AC16" i="35"/>
  <c r="BO10" i="35"/>
  <c r="AK50" i="35"/>
  <c r="AL50" i="35" s="1"/>
  <c r="AR47" i="34"/>
  <c r="AT63" i="34" s="1"/>
  <c r="AU63" i="34" s="1"/>
  <c r="BJ5" i="35"/>
  <c r="AA14" i="35"/>
  <c r="BO17" i="35"/>
  <c r="AE23" i="35"/>
  <c r="AF23" i="35" s="1"/>
  <c r="AG23" i="35" s="1"/>
  <c r="AC23" i="35"/>
  <c r="AK57" i="35"/>
  <c r="AL57" i="35" s="1"/>
  <c r="AU32" i="46"/>
  <c r="AV32" i="46" s="1"/>
  <c r="AV26" i="46" s="1"/>
  <c r="AT87" i="46"/>
  <c r="AT89" i="46" s="1"/>
  <c r="AQ9" i="46" s="1"/>
  <c r="AU32" i="44"/>
  <c r="AV32" i="44" s="1"/>
  <c r="AV26" i="44" s="1"/>
  <c r="AT87" i="44"/>
  <c r="AT89" i="44" s="1"/>
  <c r="AQ9" i="44" s="1"/>
  <c r="AV32" i="47"/>
  <c r="AV26" i="47" s="1"/>
  <c r="AT87" i="47"/>
  <c r="AT89" i="47" s="1"/>
  <c r="AQ9" i="47" s="1"/>
  <c r="BI17" i="49"/>
  <c r="BN20" i="49"/>
  <c r="BN26" i="49"/>
  <c r="BI23" i="49"/>
  <c r="BI18" i="48"/>
  <c r="BN21" i="48"/>
  <c r="BI21" i="49"/>
  <c r="BN24" i="49"/>
  <c r="BN22" i="49"/>
  <c r="BI19" i="49"/>
  <c r="BI24" i="49"/>
  <c r="BN27" i="49"/>
  <c r="A24" i="49"/>
  <c r="A70" i="50"/>
  <c r="A29" i="50"/>
  <c r="A25" i="50"/>
  <c r="A28" i="50"/>
  <c r="A30" i="50"/>
  <c r="A23" i="50"/>
  <c r="A27" i="50"/>
  <c r="AU32" i="50" l="1"/>
  <c r="AV32" i="50" s="1"/>
  <c r="AV26" i="50" s="1"/>
  <c r="AO87" i="50"/>
  <c r="AT87" i="50" s="1"/>
  <c r="AT89" i="50" s="1"/>
  <c r="AQ9" i="50" s="1"/>
  <c r="AO87" i="49"/>
  <c r="AT87" i="49" s="1"/>
  <c r="AT89" i="49" s="1"/>
  <c r="AQ9" i="49" s="1"/>
  <c r="AU32" i="49"/>
  <c r="AV32" i="49" s="1"/>
  <c r="AV26" i="49" s="1"/>
  <c r="BN25" i="49"/>
  <c r="AW28" i="34"/>
  <c r="AT28" i="34" s="1"/>
  <c r="AR21" i="34"/>
  <c r="AR83" i="34" s="1"/>
  <c r="AT83" i="34" s="1"/>
  <c r="AT60" i="34"/>
  <c r="AU60" i="34" s="1"/>
  <c r="AT65" i="34"/>
  <c r="AU65" i="34" s="1"/>
  <c r="AT66" i="34"/>
  <c r="AU66" i="34" s="1"/>
  <c r="AQ22" i="34"/>
  <c r="AQ84" i="34" s="1"/>
  <c r="AK48" i="35"/>
  <c r="AL48" i="35" s="1"/>
  <c r="AE14" i="35"/>
  <c r="AF14" i="35" s="1"/>
  <c r="AC14" i="35"/>
  <c r="BO8" i="35"/>
  <c r="AT53" i="34"/>
  <c r="AU53" i="34" s="1"/>
  <c r="AT61" i="34"/>
  <c r="AU61" i="34" s="1"/>
  <c r="AT59" i="34"/>
  <c r="AU59" i="34" s="1"/>
  <c r="AR46" i="34"/>
  <c r="AL23" i="34" s="1"/>
  <c r="AO22" i="34" s="1"/>
  <c r="AT58" i="34"/>
  <c r="AU58" i="34" s="1"/>
  <c r="AT48" i="34"/>
  <c r="AU48" i="34" s="1"/>
  <c r="AT49" i="34"/>
  <c r="AU49" i="34" s="1"/>
  <c r="AT56" i="34"/>
  <c r="AU56" i="34" s="1"/>
  <c r="AT50" i="34"/>
  <c r="AU50" i="34" s="1"/>
  <c r="AT67" i="34"/>
  <c r="AU67" i="34" s="1"/>
  <c r="AT55" i="34"/>
  <c r="AU55" i="34" s="1"/>
  <c r="AT54" i="34"/>
  <c r="AU54" i="34" s="1"/>
  <c r="AT52" i="34"/>
  <c r="AU52" i="34" s="1"/>
  <c r="AT57" i="34"/>
  <c r="AU57" i="34" s="1"/>
  <c r="AT51" i="34"/>
  <c r="AU51" i="34" s="1"/>
  <c r="AT62" i="34"/>
  <c r="AU62" i="34" s="1"/>
  <c r="AT64" i="34"/>
  <c r="AU64" i="34" s="1"/>
  <c r="BN24" i="50"/>
  <c r="BI21" i="50"/>
  <c r="BN25" i="50"/>
  <c r="BI22" i="50"/>
  <c r="BI19" i="50"/>
  <c r="BN22" i="50"/>
  <c r="BN26" i="50"/>
  <c r="BI23" i="50"/>
  <c r="BI18" i="49"/>
  <c r="BN21" i="49"/>
  <c r="BN27" i="50"/>
  <c r="BI24" i="50"/>
  <c r="BN20" i="50"/>
  <c r="BI17" i="50"/>
  <c r="A24" i="50"/>
  <c r="AM23" i="34" l="1"/>
  <c r="AN23" i="34"/>
  <c r="AQ23" i="34" s="1"/>
  <c r="AQ85" i="34" s="1"/>
  <c r="AU47" i="34"/>
  <c r="AV53" i="34" s="1"/>
  <c r="AW53" i="34" s="1"/>
  <c r="AL47" i="35"/>
  <c r="AM48" i="35" s="1"/>
  <c r="AN48" i="35" s="1"/>
  <c r="AG2" i="35"/>
  <c r="AG14" i="35"/>
  <c r="AG3" i="35"/>
  <c r="BC12" i="35" s="1"/>
  <c r="AO84" i="34"/>
  <c r="AU29" i="34"/>
  <c r="AV29" i="34" s="1"/>
  <c r="BJ16" i="36"/>
  <c r="BN21" i="50"/>
  <c r="BI18" i="50"/>
  <c r="AW29" i="34" l="1"/>
  <c r="AT29" i="34" s="1"/>
  <c r="AR22" i="34"/>
  <c r="AR84" i="34" s="1"/>
  <c r="AT84" i="34" s="1"/>
  <c r="AV49" i="34"/>
  <c r="AW49" i="34" s="1"/>
  <c r="AV61" i="34"/>
  <c r="AW61" i="34" s="1"/>
  <c r="AV62" i="34"/>
  <c r="AW62" i="34" s="1"/>
  <c r="AV50" i="34"/>
  <c r="AW50" i="34" s="1"/>
  <c r="AV48" i="34"/>
  <c r="AW48" i="34" s="1"/>
  <c r="AV58" i="34"/>
  <c r="AW58" i="34" s="1"/>
  <c r="AV59" i="34"/>
  <c r="AW59" i="34" s="1"/>
  <c r="AV57" i="34"/>
  <c r="AW57" i="34" s="1"/>
  <c r="AV51" i="34"/>
  <c r="AW51" i="34" s="1"/>
  <c r="AV54" i="34"/>
  <c r="AW54" i="34" s="1"/>
  <c r="AV64" i="34"/>
  <c r="AW64" i="34" s="1"/>
  <c r="AV56" i="34"/>
  <c r="AW56" i="34" s="1"/>
  <c r="AV67" i="34"/>
  <c r="AW67" i="34" s="1"/>
  <c r="BC25" i="35"/>
  <c r="BC24" i="35"/>
  <c r="BC23" i="35"/>
  <c r="BC29" i="35"/>
  <c r="AM61" i="35"/>
  <c r="AN61" i="35" s="1"/>
  <c r="AM66" i="35"/>
  <c r="AN66" i="35" s="1"/>
  <c r="AM62" i="35"/>
  <c r="AN62" i="35" s="1"/>
  <c r="AM64" i="35"/>
  <c r="AN64" i="35" s="1"/>
  <c r="AL46" i="35"/>
  <c r="AL20" i="35" s="1"/>
  <c r="AN20" i="35" s="1"/>
  <c r="AM63" i="35"/>
  <c r="AN63" i="35" s="1"/>
  <c r="AM60" i="35"/>
  <c r="AN60" i="35" s="1"/>
  <c r="AM67" i="35"/>
  <c r="AN67" i="35" s="1"/>
  <c r="AM65" i="35"/>
  <c r="AN65" i="35" s="1"/>
  <c r="AM59" i="35"/>
  <c r="AN59" i="35" s="1"/>
  <c r="AM56" i="35"/>
  <c r="AN56" i="35" s="1"/>
  <c r="AM53" i="35"/>
  <c r="AN53" i="35" s="1"/>
  <c r="AM52" i="35"/>
  <c r="AN52" i="35" s="1"/>
  <c r="AM50" i="35"/>
  <c r="AN50" i="35" s="1"/>
  <c r="AM55" i="35"/>
  <c r="AN55" i="35" s="1"/>
  <c r="AM58" i="35"/>
  <c r="AN58" i="35" s="1"/>
  <c r="AM51" i="35"/>
  <c r="AN51" i="35" s="1"/>
  <c r="AM57" i="35"/>
  <c r="AN57" i="35" s="1"/>
  <c r="AM49" i="35"/>
  <c r="AN49" i="35" s="1"/>
  <c r="AM54" i="35"/>
  <c r="AN54" i="35" s="1"/>
  <c r="AR23" i="34"/>
  <c r="AR85" i="34" s="1"/>
  <c r="AV52" i="34"/>
  <c r="AW52" i="34" s="1"/>
  <c r="AV60" i="34"/>
  <c r="AW60" i="34" s="1"/>
  <c r="AV66" i="34"/>
  <c r="AW66" i="34" s="1"/>
  <c r="AU46" i="34"/>
  <c r="AL24" i="34" s="1"/>
  <c r="AV63" i="34"/>
  <c r="AW63" i="34" s="1"/>
  <c r="AV65" i="34"/>
  <c r="AW65" i="34" s="1"/>
  <c r="AV55" i="34"/>
  <c r="AW55" i="34" s="1"/>
  <c r="AE25" i="36"/>
  <c r="AF25" i="36" s="1"/>
  <c r="AG25" i="36" s="1"/>
  <c r="AW47" i="34" l="1"/>
  <c r="AW46" i="34" s="1"/>
  <c r="AL25" i="34" s="1"/>
  <c r="BG19" i="35"/>
  <c r="BK63" i="35" s="1"/>
  <c r="BG16" i="35"/>
  <c r="BK60" i="35" s="1"/>
  <c r="J22" i="35" s="1"/>
  <c r="BG21" i="35"/>
  <c r="BK65" i="35" s="1"/>
  <c r="BG15" i="35"/>
  <c r="BK59" i="35" s="1"/>
  <c r="J21" i="35" s="1"/>
  <c r="BG5" i="35"/>
  <c r="BG10" i="35"/>
  <c r="BK54" i="35" s="1"/>
  <c r="J16" i="35" s="1"/>
  <c r="BG9" i="35"/>
  <c r="BK53" i="35" s="1"/>
  <c r="J15" i="35" s="1"/>
  <c r="BG12" i="35"/>
  <c r="BK56" i="35" s="1"/>
  <c r="J18" i="35" s="1"/>
  <c r="BG23" i="35"/>
  <c r="BK67" i="35" s="1"/>
  <c r="BG8" i="35"/>
  <c r="BK52" i="35" s="1"/>
  <c r="J14" i="35" s="1"/>
  <c r="BG6" i="35"/>
  <c r="BK50" i="35" s="1"/>
  <c r="J12" i="35" s="1"/>
  <c r="BG22" i="35"/>
  <c r="BK66" i="35" s="1"/>
  <c r="BG7" i="35"/>
  <c r="BK51" i="35" s="1"/>
  <c r="J13" i="35" s="1"/>
  <c r="BG24" i="35"/>
  <c r="BK68" i="35" s="1"/>
  <c r="BG18" i="35"/>
  <c r="BK62" i="35" s="1"/>
  <c r="BG13" i="35"/>
  <c r="BK57" i="35" s="1"/>
  <c r="J19" i="35" s="1"/>
  <c r="BG20" i="35"/>
  <c r="BK64" i="35" s="1"/>
  <c r="BG14" i="35"/>
  <c r="BK58" i="35" s="1"/>
  <c r="J20" i="35" s="1"/>
  <c r="BG11" i="35"/>
  <c r="BK55" i="35" s="1"/>
  <c r="J17" i="35" s="1"/>
  <c r="BG17" i="35"/>
  <c r="BK61" i="35" s="1"/>
  <c r="AN47" i="35"/>
  <c r="AO50" i="35" s="1"/>
  <c r="AP50" i="35" s="1"/>
  <c r="AO23" i="34"/>
  <c r="AM24" i="34"/>
  <c r="AW30" i="34" s="1"/>
  <c r="AT30" i="34" s="1"/>
  <c r="AN24" i="34"/>
  <c r="AN25" i="34" s="1"/>
  <c r="AQ20" i="35"/>
  <c r="AQ82" i="35" s="1"/>
  <c r="AO56" i="35" l="1"/>
  <c r="AP56" i="35" s="1"/>
  <c r="AO65" i="35"/>
  <c r="AP65" i="35" s="1"/>
  <c r="AO63" i="35"/>
  <c r="AP63" i="35" s="1"/>
  <c r="AO53" i="35"/>
  <c r="AP53" i="35" s="1"/>
  <c r="AO64" i="35"/>
  <c r="AP64" i="35" s="1"/>
  <c r="AO57" i="35"/>
  <c r="AP57" i="35" s="1"/>
  <c r="AO54" i="35"/>
  <c r="AP54" i="35" s="1"/>
  <c r="AO61" i="35"/>
  <c r="AP61" i="35" s="1"/>
  <c r="AO52" i="35"/>
  <c r="AP52" i="35" s="1"/>
  <c r="AU30" i="34"/>
  <c r="AV30" i="34" s="1"/>
  <c r="AO85" i="34"/>
  <c r="AT85" i="34" s="1"/>
  <c r="K20" i="35"/>
  <c r="J20" i="45"/>
  <c r="J20" i="48"/>
  <c r="J20" i="46"/>
  <c r="J20" i="40"/>
  <c r="J20" i="39"/>
  <c r="J20" i="36"/>
  <c r="J20" i="47"/>
  <c r="J20" i="41"/>
  <c r="J20" i="44"/>
  <c r="J20" i="38"/>
  <c r="J20" i="43"/>
  <c r="J20" i="50"/>
  <c r="J20" i="37"/>
  <c r="J20" i="49"/>
  <c r="K14" i="35"/>
  <c r="J14" i="43"/>
  <c r="J14" i="36"/>
  <c r="J14" i="46"/>
  <c r="J14" i="41"/>
  <c r="J14" i="47"/>
  <c r="J14" i="48"/>
  <c r="J14" i="40"/>
  <c r="J14" i="38"/>
  <c r="J14" i="49"/>
  <c r="J14" i="44"/>
  <c r="J14" i="45"/>
  <c r="J14" i="50"/>
  <c r="J14" i="39"/>
  <c r="J14" i="37"/>
  <c r="K16" i="35"/>
  <c r="J16" i="41"/>
  <c r="J16" i="40"/>
  <c r="J16" i="49"/>
  <c r="J16" i="46"/>
  <c r="J16" i="39"/>
  <c r="J16" i="43"/>
  <c r="J16" i="38"/>
  <c r="J16" i="44"/>
  <c r="J16" i="48"/>
  <c r="J16" i="50"/>
  <c r="J16" i="45"/>
  <c r="J16" i="37"/>
  <c r="J16" i="36"/>
  <c r="J16" i="47"/>
  <c r="K22" i="35"/>
  <c r="J22" i="39"/>
  <c r="J22" i="41"/>
  <c r="J22" i="50"/>
  <c r="J22" i="38"/>
  <c r="J22" i="48"/>
  <c r="J22" i="40"/>
  <c r="J22" i="45"/>
  <c r="J22" i="37"/>
  <c r="J22" i="44"/>
  <c r="J22" i="47"/>
  <c r="J22" i="43"/>
  <c r="J22" i="49"/>
  <c r="J22" i="36"/>
  <c r="J22" i="46"/>
  <c r="AO66" i="35"/>
  <c r="AP66" i="35" s="1"/>
  <c r="AN46" i="35"/>
  <c r="AL21" i="35" s="1"/>
  <c r="AO20" i="35" s="1"/>
  <c r="AU27" i="35" s="1"/>
  <c r="AV27" i="35" s="1"/>
  <c r="AO48" i="35"/>
  <c r="AP48" i="35" s="1"/>
  <c r="K13" i="35"/>
  <c r="A13" i="35" s="1"/>
  <c r="J13" i="43"/>
  <c r="J13" i="46"/>
  <c r="J13" i="40"/>
  <c r="J13" i="48"/>
  <c r="J13" i="36"/>
  <c r="J13" i="39"/>
  <c r="J13" i="41"/>
  <c r="J13" i="45"/>
  <c r="J13" i="49"/>
  <c r="J13" i="50"/>
  <c r="J13" i="44"/>
  <c r="J13" i="38"/>
  <c r="J13" i="37"/>
  <c r="J13" i="47"/>
  <c r="BK49" i="35"/>
  <c r="J11" i="35" s="1"/>
  <c r="BG25" i="35"/>
  <c r="BG27" i="35" s="1"/>
  <c r="BK70" i="35" s="1"/>
  <c r="AO55" i="35"/>
  <c r="AP55" i="35" s="1"/>
  <c r="AO58" i="35"/>
  <c r="AP58" i="35" s="1"/>
  <c r="AO51" i="35"/>
  <c r="AP51" i="35" s="1"/>
  <c r="AO59" i="35"/>
  <c r="AP59" i="35" s="1"/>
  <c r="AO24" i="34"/>
  <c r="AQ24" i="34"/>
  <c r="AQ86" i="34" s="1"/>
  <c r="AR24" i="34"/>
  <c r="AR86" i="34" s="1"/>
  <c r="K19" i="35"/>
  <c r="J19" i="37"/>
  <c r="J19" i="41"/>
  <c r="J19" i="48"/>
  <c r="J19" i="49"/>
  <c r="J19" i="43"/>
  <c r="J19" i="40"/>
  <c r="J19" i="50"/>
  <c r="J19" i="39"/>
  <c r="J19" i="45"/>
  <c r="J19" i="44"/>
  <c r="J19" i="38"/>
  <c r="J19" i="36"/>
  <c r="J19" i="47"/>
  <c r="J19" i="46"/>
  <c r="K18" i="35"/>
  <c r="J18" i="48"/>
  <c r="J18" i="45"/>
  <c r="J18" i="49"/>
  <c r="J18" i="47"/>
  <c r="J18" i="46"/>
  <c r="J18" i="36"/>
  <c r="J18" i="37"/>
  <c r="J18" i="43"/>
  <c r="J18" i="38"/>
  <c r="J18" i="39"/>
  <c r="J18" i="40"/>
  <c r="J18" i="50"/>
  <c r="J18" i="41"/>
  <c r="J18" i="44"/>
  <c r="K21" i="35"/>
  <c r="J21" i="38"/>
  <c r="J21" i="41"/>
  <c r="J21" i="48"/>
  <c r="J21" i="40"/>
  <c r="J21" i="49"/>
  <c r="J21" i="45"/>
  <c r="J21" i="39"/>
  <c r="J21" i="36"/>
  <c r="J21" i="44"/>
  <c r="J21" i="43"/>
  <c r="J21" i="46"/>
  <c r="J21" i="47"/>
  <c r="J21" i="37"/>
  <c r="J21" i="50"/>
  <c r="AO62" i="35"/>
  <c r="AP62" i="35" s="1"/>
  <c r="AO49" i="35"/>
  <c r="AP49" i="35" s="1"/>
  <c r="AM25" i="34"/>
  <c r="AW31" i="34" s="1"/>
  <c r="AT31" i="34" s="1"/>
  <c r="K17" i="35"/>
  <c r="J17" i="39"/>
  <c r="J17" i="38"/>
  <c r="J17" i="36"/>
  <c r="J17" i="46"/>
  <c r="J17" i="50"/>
  <c r="J17" i="49"/>
  <c r="J17" i="44"/>
  <c r="J17" i="43"/>
  <c r="J17" i="37"/>
  <c r="J17" i="47"/>
  <c r="J17" i="48"/>
  <c r="J17" i="45"/>
  <c r="J17" i="41"/>
  <c r="J17" i="40"/>
  <c r="K12" i="35"/>
  <c r="J12" i="40"/>
  <c r="J12" i="37"/>
  <c r="J12" i="38"/>
  <c r="J12" i="36"/>
  <c r="J12" i="48"/>
  <c r="J12" i="46"/>
  <c r="J12" i="47"/>
  <c r="J12" i="45"/>
  <c r="J12" i="39"/>
  <c r="J12" i="41"/>
  <c r="J12" i="50"/>
  <c r="J12" i="44"/>
  <c r="J12" i="49"/>
  <c r="J12" i="43"/>
  <c r="K15" i="35"/>
  <c r="J15" i="38"/>
  <c r="J15" i="45"/>
  <c r="J15" i="48"/>
  <c r="J15" i="36"/>
  <c r="J15" i="50"/>
  <c r="J15" i="37"/>
  <c r="J15" i="41"/>
  <c r="J15" i="43"/>
  <c r="J15" i="44"/>
  <c r="J15" i="49"/>
  <c r="J15" i="40"/>
  <c r="J15" i="39"/>
  <c r="J15" i="46"/>
  <c r="J15" i="47"/>
  <c r="AO60" i="35"/>
  <c r="AP60" i="35" s="1"/>
  <c r="AO67" i="35"/>
  <c r="AP67" i="35" s="1"/>
  <c r="AW32" i="34"/>
  <c r="AO25" i="34"/>
  <c r="AQ25" i="34"/>
  <c r="AQ87" i="34" s="1"/>
  <c r="AR25" i="34"/>
  <c r="AR87" i="34" s="1"/>
  <c r="AO82" i="35" l="1"/>
  <c r="BN10" i="35"/>
  <c r="BI7" i="35"/>
  <c r="K21" i="38"/>
  <c r="K21" i="45"/>
  <c r="K21" i="48"/>
  <c r="K21" i="49"/>
  <c r="K21" i="44"/>
  <c r="K21" i="43"/>
  <c r="K21" i="50"/>
  <c r="K21" i="46"/>
  <c r="K21" i="37"/>
  <c r="K21" i="41"/>
  <c r="K21" i="36"/>
  <c r="K21" i="40"/>
  <c r="K21" i="47"/>
  <c r="K21" i="39"/>
  <c r="A21" i="35"/>
  <c r="K13" i="36"/>
  <c r="K13" i="46"/>
  <c r="K13" i="45"/>
  <c r="K13" i="50"/>
  <c r="K13" i="39"/>
  <c r="K13" i="40"/>
  <c r="K13" i="48"/>
  <c r="K13" i="47"/>
  <c r="K13" i="37"/>
  <c r="K13" i="41"/>
  <c r="K13" i="43"/>
  <c r="K13" i="49"/>
  <c r="K13" i="44"/>
  <c r="K13" i="38"/>
  <c r="AO86" i="34"/>
  <c r="AT86" i="34" s="1"/>
  <c r="AU31" i="34"/>
  <c r="AV31" i="34" s="1"/>
  <c r="K11" i="35"/>
  <c r="J11" i="38"/>
  <c r="J11" i="39"/>
  <c r="J11" i="45"/>
  <c r="J11" i="46"/>
  <c r="J11" i="48"/>
  <c r="J11" i="43"/>
  <c r="J11" i="44"/>
  <c r="J11" i="50"/>
  <c r="J11" i="47"/>
  <c r="J11" i="41"/>
  <c r="J11" i="36"/>
  <c r="J11" i="40"/>
  <c r="J11" i="49"/>
  <c r="J11" i="37"/>
  <c r="AP47" i="35"/>
  <c r="AQ67" i="35" s="1"/>
  <c r="AR67" i="35" s="1"/>
  <c r="K14" i="40"/>
  <c r="K14" i="47"/>
  <c r="K14" i="37"/>
  <c r="K14" i="48"/>
  <c r="K14" i="36"/>
  <c r="K14" i="46"/>
  <c r="K14" i="44"/>
  <c r="K14" i="41"/>
  <c r="K14" i="43"/>
  <c r="K14" i="50"/>
  <c r="A14" i="35"/>
  <c r="K14" i="45"/>
  <c r="K14" i="39"/>
  <c r="K14" i="49"/>
  <c r="K14" i="38"/>
  <c r="AO87" i="34"/>
  <c r="AT87" i="34" s="1"/>
  <c r="AU32" i="34"/>
  <c r="A17" i="35"/>
  <c r="K17" i="46"/>
  <c r="K17" i="49"/>
  <c r="K17" i="48"/>
  <c r="K17" i="39"/>
  <c r="K17" i="38"/>
  <c r="K17" i="41"/>
  <c r="K17" i="43"/>
  <c r="K17" i="45"/>
  <c r="K17" i="44"/>
  <c r="K17" i="37"/>
  <c r="K17" i="47"/>
  <c r="K17" i="36"/>
  <c r="K17" i="50"/>
  <c r="K17" i="40"/>
  <c r="K19" i="45"/>
  <c r="K19" i="44"/>
  <c r="K19" i="48"/>
  <c r="K19" i="37"/>
  <c r="K19" i="50"/>
  <c r="K19" i="43"/>
  <c r="K19" i="38"/>
  <c r="K19" i="41"/>
  <c r="K19" i="46"/>
  <c r="K19" i="36"/>
  <c r="K19" i="40"/>
  <c r="K19" i="39"/>
  <c r="A19" i="35"/>
  <c r="K19" i="47"/>
  <c r="K19" i="49"/>
  <c r="AM21" i="35"/>
  <c r="AR20" i="35" s="1"/>
  <c r="AR82" i="35" s="1"/>
  <c r="AN21" i="35"/>
  <c r="K16" i="45"/>
  <c r="K16" i="36"/>
  <c r="K16" i="47"/>
  <c r="K16" i="40"/>
  <c r="K16" i="37"/>
  <c r="K16" i="48"/>
  <c r="K16" i="46"/>
  <c r="K16" i="39"/>
  <c r="K16" i="41"/>
  <c r="K16" i="50"/>
  <c r="A16" i="35"/>
  <c r="K16" i="49"/>
  <c r="K16" i="44"/>
  <c r="K16" i="43"/>
  <c r="K16" i="38"/>
  <c r="K15" i="38"/>
  <c r="K15" i="45"/>
  <c r="K15" i="40"/>
  <c r="K15" i="43"/>
  <c r="K15" i="39"/>
  <c r="K15" i="41"/>
  <c r="A15" i="35"/>
  <c r="K15" i="48"/>
  <c r="K15" i="44"/>
  <c r="K15" i="49"/>
  <c r="K15" i="37"/>
  <c r="K15" i="46"/>
  <c r="K15" i="47"/>
  <c r="K15" i="36"/>
  <c r="K15" i="50"/>
  <c r="K20" i="47"/>
  <c r="K20" i="41"/>
  <c r="K20" i="38"/>
  <c r="K20" i="45"/>
  <c r="K20" i="39"/>
  <c r="K20" i="44"/>
  <c r="K20" i="46"/>
  <c r="K20" i="48"/>
  <c r="K20" i="40"/>
  <c r="K20" i="37"/>
  <c r="K20" i="49"/>
  <c r="K20" i="36"/>
  <c r="K20" i="50"/>
  <c r="A20" i="35"/>
  <c r="K20" i="43"/>
  <c r="K12" i="46"/>
  <c r="K12" i="48"/>
  <c r="K12" i="38"/>
  <c r="A12" i="35"/>
  <c r="K12" i="37"/>
  <c r="K12" i="39"/>
  <c r="K12" i="41"/>
  <c r="K12" i="40"/>
  <c r="K12" i="47"/>
  <c r="K12" i="36"/>
  <c r="K12" i="50"/>
  <c r="K12" i="43"/>
  <c r="K12" i="49"/>
  <c r="K12" i="45"/>
  <c r="K12" i="44"/>
  <c r="AT32" i="34"/>
  <c r="A18" i="35"/>
  <c r="K18" i="44"/>
  <c r="K18" i="47"/>
  <c r="K18" i="36"/>
  <c r="K18" i="50"/>
  <c r="K18" i="38"/>
  <c r="K18" i="45"/>
  <c r="K18" i="43"/>
  <c r="K18" i="48"/>
  <c r="K18" i="46"/>
  <c r="K18" i="49"/>
  <c r="K18" i="39"/>
  <c r="K18" i="41"/>
  <c r="K18" i="40"/>
  <c r="K18" i="37"/>
  <c r="K22" i="44"/>
  <c r="K22" i="49"/>
  <c r="K22" i="40"/>
  <c r="K22" i="46"/>
  <c r="K22" i="48"/>
  <c r="K22" i="41"/>
  <c r="A22" i="35"/>
  <c r="K22" i="47"/>
  <c r="K22" i="38"/>
  <c r="K22" i="50"/>
  <c r="K22" i="36"/>
  <c r="AA25" i="36" s="1"/>
  <c r="K22" i="45"/>
  <c r="K22" i="37"/>
  <c r="K22" i="39"/>
  <c r="K22" i="43"/>
  <c r="AT82" i="35" l="1"/>
  <c r="AQ51" i="35"/>
  <c r="AR51" i="35" s="1"/>
  <c r="AT89" i="34"/>
  <c r="AQ9" i="34" s="1"/>
  <c r="AQ66" i="35"/>
  <c r="AR66" i="35" s="1"/>
  <c r="AQ59" i="35"/>
  <c r="AR59" i="35" s="1"/>
  <c r="AQ48" i="35"/>
  <c r="AR48" i="35" s="1"/>
  <c r="AQ60" i="35"/>
  <c r="AR60" i="35" s="1"/>
  <c r="AV32" i="34"/>
  <c r="AV26" i="34" s="1"/>
  <c r="AQ62" i="35"/>
  <c r="AR62" i="35" s="1"/>
  <c r="BN9" i="35"/>
  <c r="BI6" i="35"/>
  <c r="BN13" i="35"/>
  <c r="BI10" i="35"/>
  <c r="BN16" i="35"/>
  <c r="BI13" i="35"/>
  <c r="BJ8" i="36"/>
  <c r="AA17" i="36"/>
  <c r="BN18" i="35"/>
  <c r="BI15" i="35"/>
  <c r="AA15" i="36"/>
  <c r="BJ6" i="36"/>
  <c r="BI8" i="35"/>
  <c r="BN11" i="35"/>
  <c r="BO19" i="36"/>
  <c r="AC25" i="36"/>
  <c r="AK59" i="36"/>
  <c r="AL59" i="36" s="1"/>
  <c r="BI16" i="35"/>
  <c r="BN19" i="35"/>
  <c r="AQ55" i="35"/>
  <c r="AR55" i="35" s="1"/>
  <c r="BN15" i="35"/>
  <c r="BI12" i="35"/>
  <c r="AA23" i="36"/>
  <c r="BJ14" i="36"/>
  <c r="AQ49" i="35"/>
  <c r="AR49" i="35" s="1"/>
  <c r="AQ21" i="35"/>
  <c r="AQ83" i="35" s="1"/>
  <c r="BJ13" i="36"/>
  <c r="AA22" i="36"/>
  <c r="BJ11" i="36"/>
  <c r="AA20" i="36"/>
  <c r="BI11" i="35"/>
  <c r="BN14" i="35"/>
  <c r="BJ7" i="36"/>
  <c r="AA16" i="36"/>
  <c r="BJ12" i="36"/>
  <c r="AA21" i="36"/>
  <c r="BN12" i="35"/>
  <c r="BI9" i="35"/>
  <c r="AW27" i="35"/>
  <c r="AT27" i="35" s="1"/>
  <c r="AQ6" i="35"/>
  <c r="AA24" i="36"/>
  <c r="BJ15" i="36"/>
  <c r="BN17" i="35"/>
  <c r="BI14" i="35"/>
  <c r="AA18" i="36"/>
  <c r="BJ9" i="36"/>
  <c r="BJ10" i="36"/>
  <c r="AA19" i="36"/>
  <c r="K11" i="47"/>
  <c r="K11" i="48"/>
  <c r="K11" i="43"/>
  <c r="K11" i="41"/>
  <c r="K11" i="49"/>
  <c r="K32" i="35"/>
  <c r="K11" i="40"/>
  <c r="K11" i="46"/>
  <c r="K11" i="39"/>
  <c r="K11" i="37"/>
  <c r="A11" i="35"/>
  <c r="K11" i="50"/>
  <c r="K11" i="38"/>
  <c r="K11" i="44"/>
  <c r="K11" i="45"/>
  <c r="K11" i="36"/>
  <c r="AQ58" i="35"/>
  <c r="AR58" i="35" s="1"/>
  <c r="AP46" i="35"/>
  <c r="AL22" i="35" s="1"/>
  <c r="AO21" i="35" s="1"/>
  <c r="AQ54" i="35"/>
  <c r="AR54" i="35" s="1"/>
  <c r="AQ53" i="35"/>
  <c r="AR53" i="35" s="1"/>
  <c r="AQ50" i="35"/>
  <c r="AR50" i="35" s="1"/>
  <c r="AQ61" i="35"/>
  <c r="AR61" i="35" s="1"/>
  <c r="AQ65" i="35"/>
  <c r="AR65" i="35" s="1"/>
  <c r="AQ52" i="35"/>
  <c r="AR52" i="35" s="1"/>
  <c r="AQ57" i="35"/>
  <c r="AR57" i="35" s="1"/>
  <c r="AQ56" i="35"/>
  <c r="AR56" i="35" s="1"/>
  <c r="AQ63" i="35"/>
  <c r="AR63" i="35" s="1"/>
  <c r="AQ64" i="35"/>
  <c r="AR64" i="35" s="1"/>
  <c r="AR47" i="35" l="1"/>
  <c r="AT67" i="35" s="1"/>
  <c r="AU67" i="35" s="1"/>
  <c r="AN22" i="35"/>
  <c r="AM22" i="35"/>
  <c r="K32" i="50"/>
  <c r="K33" i="50" s="1"/>
  <c r="K32" i="40"/>
  <c r="K33" i="40" s="1"/>
  <c r="K33" i="35"/>
  <c r="U4" i="35" s="1"/>
  <c r="K32" i="43"/>
  <c r="K33" i="43" s="1"/>
  <c r="K32" i="47"/>
  <c r="K33" i="47" s="1"/>
  <c r="K32" i="49"/>
  <c r="K33" i="49" s="1"/>
  <c r="K32" i="38"/>
  <c r="K33" i="38" s="1"/>
  <c r="K32" i="48"/>
  <c r="K33" i="48" s="1"/>
  <c r="K32" i="45"/>
  <c r="K33" i="45" s="1"/>
  <c r="K32" i="39"/>
  <c r="K33" i="39" s="1"/>
  <c r="K32" i="46"/>
  <c r="K33" i="46" s="1"/>
  <c r="K32" i="44"/>
  <c r="K33" i="44" s="1"/>
  <c r="K32" i="41"/>
  <c r="K33" i="41" s="1"/>
  <c r="K32" i="37"/>
  <c r="K33" i="37" s="1"/>
  <c r="AE22" i="36"/>
  <c r="AF22" i="36" s="1"/>
  <c r="AG22" i="36" s="1"/>
  <c r="AC22" i="36"/>
  <c r="BO16" i="36"/>
  <c r="AK56" i="36"/>
  <c r="AL56" i="36" s="1"/>
  <c r="AE18" i="36"/>
  <c r="AF18" i="36" s="1"/>
  <c r="AG18" i="36" s="1"/>
  <c r="AC18" i="36"/>
  <c r="BO12" i="36"/>
  <c r="AK52" i="36"/>
  <c r="AL52" i="36" s="1"/>
  <c r="AA14" i="36"/>
  <c r="K32" i="36"/>
  <c r="K33" i="36" s="1"/>
  <c r="BJ5" i="36"/>
  <c r="AE19" i="36"/>
  <c r="AF19" i="36" s="1"/>
  <c r="AG19" i="36" s="1"/>
  <c r="AC19" i="36"/>
  <c r="AK53" i="36"/>
  <c r="AL53" i="36" s="1"/>
  <c r="BO13" i="36"/>
  <c r="AE16" i="36"/>
  <c r="AF16" i="36" s="1"/>
  <c r="AG16" i="36" s="1"/>
  <c r="AK50" i="36"/>
  <c r="AL50" i="36" s="1"/>
  <c r="BO10" i="36"/>
  <c r="AC16" i="36"/>
  <c r="AE20" i="36"/>
  <c r="AF20" i="36" s="1"/>
  <c r="AG20" i="36" s="1"/>
  <c r="BO14" i="36"/>
  <c r="AK54" i="36"/>
  <c r="AL54" i="36" s="1"/>
  <c r="AC20" i="36"/>
  <c r="BI5" i="35"/>
  <c r="BN8" i="35"/>
  <c r="BO15" i="36"/>
  <c r="AC21" i="36"/>
  <c r="AK55" i="36"/>
  <c r="AL55" i="36" s="1"/>
  <c r="AE21" i="36"/>
  <c r="AF21" i="36" s="1"/>
  <c r="AG21" i="36" s="1"/>
  <c r="AU28" i="35"/>
  <c r="AV28" i="35" s="1"/>
  <c r="AO83" i="35"/>
  <c r="AK57" i="36"/>
  <c r="AL57" i="36" s="1"/>
  <c r="AC23" i="36"/>
  <c r="AE23" i="36"/>
  <c r="AF23" i="36" s="1"/>
  <c r="AG23" i="36" s="1"/>
  <c r="BO17" i="36"/>
  <c r="AC15" i="36"/>
  <c r="AE15" i="36"/>
  <c r="AF15" i="36" s="1"/>
  <c r="AG15" i="36" s="1"/>
  <c r="BO9" i="36"/>
  <c r="AK49" i="36"/>
  <c r="AL49" i="36" s="1"/>
  <c r="AT61" i="35"/>
  <c r="AU61" i="35" s="1"/>
  <c r="AK58" i="36"/>
  <c r="AL58" i="36" s="1"/>
  <c r="AC24" i="36"/>
  <c r="BO18" i="36"/>
  <c r="AE24" i="36"/>
  <c r="BO11" i="36"/>
  <c r="AK51" i="36"/>
  <c r="AL51" i="36" s="1"/>
  <c r="AC17" i="36"/>
  <c r="AE17" i="36"/>
  <c r="AF17" i="36" s="1"/>
  <c r="AG17" i="36" s="1"/>
  <c r="BN54" i="36" l="1"/>
  <c r="BJ54" i="36" s="1"/>
  <c r="BW54" i="36"/>
  <c r="BW69" i="36" s="1"/>
  <c r="AF24" i="36"/>
  <c r="AG24" i="36" s="1"/>
  <c r="AT64" i="35"/>
  <c r="AU64" i="35" s="1"/>
  <c r="AW28" i="35"/>
  <c r="AT28" i="35" s="1"/>
  <c r="AR21" i="35"/>
  <c r="AR83" i="35" s="1"/>
  <c r="AT83" i="35" s="1"/>
  <c r="AT58" i="35"/>
  <c r="AU58" i="35" s="1"/>
  <c r="AT49" i="35"/>
  <c r="AU49" i="35" s="1"/>
  <c r="AT54" i="35"/>
  <c r="AU54" i="35" s="1"/>
  <c r="AT66" i="35"/>
  <c r="AU66" i="35" s="1"/>
  <c r="AT50" i="35"/>
  <c r="AU50" i="35" s="1"/>
  <c r="AT65" i="35"/>
  <c r="AU65" i="35" s="1"/>
  <c r="AT51" i="35"/>
  <c r="AU51" i="35" s="1"/>
  <c r="AT55" i="35"/>
  <c r="AU55" i="35" s="1"/>
  <c r="AT57" i="35"/>
  <c r="AU57" i="35" s="1"/>
  <c r="AT63" i="35"/>
  <c r="AU63" i="35" s="1"/>
  <c r="AT53" i="35"/>
  <c r="AU53" i="35" s="1"/>
  <c r="AR46" i="35"/>
  <c r="AL23" i="35" s="1"/>
  <c r="AM23" i="35" s="1"/>
  <c r="AW29" i="35" s="1"/>
  <c r="AT60" i="35"/>
  <c r="AU60" i="35" s="1"/>
  <c r="AT59" i="35"/>
  <c r="AU59" i="35" s="1"/>
  <c r="AT56" i="35"/>
  <c r="AU56" i="35" s="1"/>
  <c r="AT48" i="35"/>
  <c r="AU48" i="35" s="1"/>
  <c r="AT52" i="35"/>
  <c r="AU52" i="35" s="1"/>
  <c r="AT62" i="35"/>
  <c r="AU62" i="35" s="1"/>
  <c r="AK48" i="36"/>
  <c r="AL48" i="36" s="1"/>
  <c r="AL47" i="36" s="1"/>
  <c r="AM57" i="36" s="1"/>
  <c r="AN57" i="36" s="1"/>
  <c r="BO8" i="36"/>
  <c r="AC14" i="36"/>
  <c r="AE14" i="36"/>
  <c r="AF14" i="36" s="1"/>
  <c r="AQ22" i="35"/>
  <c r="AQ84" i="35" s="1"/>
  <c r="AR22" i="35"/>
  <c r="AR84" i="35" s="1"/>
  <c r="AO22" i="35"/>
  <c r="BJ16" i="37"/>
  <c r="BX30" i="36" l="1"/>
  <c r="BZ31" i="36"/>
  <c r="AT29" i="35"/>
  <c r="AN23" i="35"/>
  <c r="AR23" i="35" s="1"/>
  <c r="AR85" i="35" s="1"/>
  <c r="AM52" i="36"/>
  <c r="AN52" i="36" s="1"/>
  <c r="AM51" i="36"/>
  <c r="AN51" i="36" s="1"/>
  <c r="AM56" i="36"/>
  <c r="AN56" i="36" s="1"/>
  <c r="AU47" i="35"/>
  <c r="AV60" i="35" s="1"/>
  <c r="AW60" i="35" s="1"/>
  <c r="AM49" i="36"/>
  <c r="AN49" i="36" s="1"/>
  <c r="AU29" i="35"/>
  <c r="AV29" i="35" s="1"/>
  <c r="AO84" i="35"/>
  <c r="AT84" i="35" s="1"/>
  <c r="AM48" i="36"/>
  <c r="AN48" i="36" s="1"/>
  <c r="AM66" i="36"/>
  <c r="AN66" i="36" s="1"/>
  <c r="AL46" i="36"/>
  <c r="AL20" i="36" s="1"/>
  <c r="AM61" i="36"/>
  <c r="AN61" i="36" s="1"/>
  <c r="AM67" i="36"/>
  <c r="AN67" i="36" s="1"/>
  <c r="AM63" i="36"/>
  <c r="AN63" i="36" s="1"/>
  <c r="AM65" i="36"/>
  <c r="AN65" i="36" s="1"/>
  <c r="AM64" i="36"/>
  <c r="AN64" i="36" s="1"/>
  <c r="AM60" i="36"/>
  <c r="AN60" i="36" s="1"/>
  <c r="AM62" i="36"/>
  <c r="AN62" i="36" s="1"/>
  <c r="AM59" i="36"/>
  <c r="AN59" i="36" s="1"/>
  <c r="AM53" i="36"/>
  <c r="AN53" i="36" s="1"/>
  <c r="AM54" i="36"/>
  <c r="AN54" i="36" s="1"/>
  <c r="AG14" i="36"/>
  <c r="AG2" i="36"/>
  <c r="AG3" i="36"/>
  <c r="BC12" i="36" s="1"/>
  <c r="AM50" i="36"/>
  <c r="AN50" i="36" s="1"/>
  <c r="AM55" i="36"/>
  <c r="AN55" i="36" s="1"/>
  <c r="AM58" i="36"/>
  <c r="AN58" i="36" s="1"/>
  <c r="AE25" i="37"/>
  <c r="AF25" i="37" s="1"/>
  <c r="AG25" i="37" s="1"/>
  <c r="AO23" i="35" l="1"/>
  <c r="AO85" i="35" s="1"/>
  <c r="AV59" i="35"/>
  <c r="AW59" i="35" s="1"/>
  <c r="AQ23" i="35"/>
  <c r="AQ85" i="35" s="1"/>
  <c r="AV57" i="35"/>
  <c r="AW57" i="35" s="1"/>
  <c r="AV52" i="35"/>
  <c r="AW52" i="35" s="1"/>
  <c r="AV56" i="35"/>
  <c r="AW56" i="35" s="1"/>
  <c r="AV66" i="35"/>
  <c r="AW66" i="35" s="1"/>
  <c r="AV67" i="35"/>
  <c r="AW67" i="35" s="1"/>
  <c r="AV65" i="35"/>
  <c r="AW65" i="35" s="1"/>
  <c r="AU46" i="35"/>
  <c r="AL24" i="35" s="1"/>
  <c r="AN24" i="35" s="1"/>
  <c r="AV48" i="35"/>
  <c r="AW48" i="35" s="1"/>
  <c r="AV53" i="35"/>
  <c r="AW53" i="35" s="1"/>
  <c r="AV54" i="35"/>
  <c r="AW54" i="35" s="1"/>
  <c r="AV50" i="35"/>
  <c r="AW50" i="35" s="1"/>
  <c r="AV63" i="35"/>
  <c r="AW63" i="35" s="1"/>
  <c r="AV64" i="35"/>
  <c r="AW64" i="35" s="1"/>
  <c r="AV58" i="35"/>
  <c r="AW58" i="35" s="1"/>
  <c r="AV49" i="35"/>
  <c r="AW49" i="35" s="1"/>
  <c r="AV61" i="35"/>
  <c r="AW61" i="35" s="1"/>
  <c r="AV51" i="35"/>
  <c r="AW51" i="35" s="1"/>
  <c r="AV62" i="35"/>
  <c r="AW62" i="35" s="1"/>
  <c r="AV55" i="35"/>
  <c r="AW55" i="35" s="1"/>
  <c r="AN47" i="36"/>
  <c r="AO67" i="36" s="1"/>
  <c r="AP67" i="36" s="1"/>
  <c r="BC24" i="36"/>
  <c r="BC29" i="36"/>
  <c r="BC25" i="36"/>
  <c r="BC23" i="36"/>
  <c r="AN20" i="36"/>
  <c r="AU30" i="35" l="1"/>
  <c r="AV30" i="35" s="1"/>
  <c r="AT85" i="35"/>
  <c r="AM24" i="35"/>
  <c r="AW30" i="35" s="1"/>
  <c r="AT30" i="35" s="1"/>
  <c r="AO58" i="36"/>
  <c r="AP58" i="36" s="1"/>
  <c r="AO66" i="36"/>
  <c r="AP66" i="36" s="1"/>
  <c r="AO50" i="36"/>
  <c r="AP50" i="36" s="1"/>
  <c r="AO65" i="36"/>
  <c r="AP65" i="36" s="1"/>
  <c r="AO61" i="36"/>
  <c r="AP61" i="36" s="1"/>
  <c r="AO60" i="36"/>
  <c r="AP60" i="36" s="1"/>
  <c r="AO63" i="36"/>
  <c r="AP63" i="36" s="1"/>
  <c r="AO59" i="36"/>
  <c r="AP59" i="36" s="1"/>
  <c r="AO64" i="36"/>
  <c r="AP64" i="36" s="1"/>
  <c r="AO62" i="36"/>
  <c r="AP62" i="36" s="1"/>
  <c r="AO54" i="36"/>
  <c r="AP54" i="36" s="1"/>
  <c r="AO48" i="36"/>
  <c r="AP48" i="36" s="1"/>
  <c r="AW47" i="35"/>
  <c r="AW46" i="35" s="1"/>
  <c r="AL25" i="35" s="1"/>
  <c r="AN25" i="35" s="1"/>
  <c r="AO55" i="36"/>
  <c r="AP55" i="36" s="1"/>
  <c r="AO53" i="36"/>
  <c r="AP53" i="36" s="1"/>
  <c r="AQ20" i="36"/>
  <c r="AQ82" i="36" s="1"/>
  <c r="BG14" i="36"/>
  <c r="BK58" i="36" s="1"/>
  <c r="L20" i="36" s="1"/>
  <c r="BG17" i="36"/>
  <c r="BK61" i="36" s="1"/>
  <c r="BG24" i="36"/>
  <c r="BK68" i="36" s="1"/>
  <c r="BG7" i="36"/>
  <c r="BK51" i="36" s="1"/>
  <c r="L13" i="36" s="1"/>
  <c r="BG23" i="36"/>
  <c r="BK67" i="36" s="1"/>
  <c r="BG19" i="36"/>
  <c r="BK63" i="36" s="1"/>
  <c r="BG15" i="36"/>
  <c r="BK59" i="36" s="1"/>
  <c r="L21" i="36" s="1"/>
  <c r="BG5" i="36"/>
  <c r="BG9" i="36"/>
  <c r="BK53" i="36" s="1"/>
  <c r="L15" i="36" s="1"/>
  <c r="BG6" i="36"/>
  <c r="BK50" i="36" s="1"/>
  <c r="L12" i="36" s="1"/>
  <c r="BG21" i="36"/>
  <c r="BK65" i="36" s="1"/>
  <c r="BG8" i="36"/>
  <c r="BK52" i="36" s="1"/>
  <c r="L14" i="36" s="1"/>
  <c r="BG10" i="36"/>
  <c r="BK54" i="36" s="1"/>
  <c r="L16" i="36" s="1"/>
  <c r="BG16" i="36"/>
  <c r="BK60" i="36" s="1"/>
  <c r="L22" i="36" s="1"/>
  <c r="BG18" i="36"/>
  <c r="BK62" i="36" s="1"/>
  <c r="BG22" i="36"/>
  <c r="BK66" i="36" s="1"/>
  <c r="BG12" i="36"/>
  <c r="BK56" i="36" s="1"/>
  <c r="L18" i="36" s="1"/>
  <c r="BG13" i="36"/>
  <c r="BK57" i="36" s="1"/>
  <c r="L19" i="36" s="1"/>
  <c r="BG11" i="36"/>
  <c r="BK55" i="36" s="1"/>
  <c r="L17" i="36" s="1"/>
  <c r="BG20" i="36"/>
  <c r="BK64" i="36" s="1"/>
  <c r="AQ24" i="35"/>
  <c r="AQ86" i="35" s="1"/>
  <c r="AO24" i="35"/>
  <c r="AR24" i="35"/>
  <c r="AR86" i="35" s="1"/>
  <c r="AN46" i="36"/>
  <c r="AL21" i="36" s="1"/>
  <c r="AO56" i="36"/>
  <c r="AP56" i="36" s="1"/>
  <c r="AO57" i="36"/>
  <c r="AP57" i="36" s="1"/>
  <c r="AO49" i="36"/>
  <c r="AP49" i="36" s="1"/>
  <c r="AO52" i="36"/>
  <c r="AP52" i="36" s="1"/>
  <c r="AO51" i="36"/>
  <c r="AP51" i="36" s="1"/>
  <c r="AM25" i="35" l="1"/>
  <c r="AW31" i="35" s="1"/>
  <c r="AT31" i="35" s="1"/>
  <c r="AP47" i="36"/>
  <c r="AQ54" i="36" s="1"/>
  <c r="AR54" i="36" s="1"/>
  <c r="AO20" i="36"/>
  <c r="AM21" i="36"/>
  <c r="AR20" i="36" s="1"/>
  <c r="AR82" i="36" s="1"/>
  <c r="AN21" i="36"/>
  <c r="M14" i="36"/>
  <c r="L14" i="47"/>
  <c r="L14" i="48"/>
  <c r="L14" i="41"/>
  <c r="L14" i="45"/>
  <c r="L14" i="38"/>
  <c r="L14" i="39"/>
  <c r="L14" i="40"/>
  <c r="L14" i="43"/>
  <c r="L14" i="46"/>
  <c r="L14" i="44"/>
  <c r="L14" i="49"/>
  <c r="L14" i="37"/>
  <c r="L14" i="50"/>
  <c r="M13" i="36"/>
  <c r="A13" i="36" s="1"/>
  <c r="L13" i="40"/>
  <c r="L13" i="41"/>
  <c r="L13" i="37"/>
  <c r="L13" i="39"/>
  <c r="L13" i="47"/>
  <c r="L13" i="43"/>
  <c r="L13" i="49"/>
  <c r="L13" i="45"/>
  <c r="L13" i="46"/>
  <c r="L13" i="48"/>
  <c r="L13" i="38"/>
  <c r="L13" i="50"/>
  <c r="L13" i="44"/>
  <c r="M21" i="36"/>
  <c r="L21" i="49"/>
  <c r="L21" i="38"/>
  <c r="L21" i="47"/>
  <c r="L21" i="45"/>
  <c r="L21" i="46"/>
  <c r="L21" i="50"/>
  <c r="L21" i="37"/>
  <c r="L21" i="43"/>
  <c r="L21" i="40"/>
  <c r="L21" i="41"/>
  <c r="L21" i="44"/>
  <c r="L21" i="48"/>
  <c r="L21" i="39"/>
  <c r="AQ25" i="35"/>
  <c r="AQ87" i="35" s="1"/>
  <c r="AR25" i="35"/>
  <c r="AR87" i="35" s="1"/>
  <c r="AO25" i="35"/>
  <c r="AW32" i="35"/>
  <c r="M22" i="36"/>
  <c r="L22" i="38"/>
  <c r="L22" i="43"/>
  <c r="L22" i="41"/>
  <c r="L22" i="40"/>
  <c r="L22" i="44"/>
  <c r="L22" i="37"/>
  <c r="L22" i="50"/>
  <c r="L22" i="49"/>
  <c r="L22" i="45"/>
  <c r="L22" i="39"/>
  <c r="L22" i="47"/>
  <c r="L22" i="48"/>
  <c r="L22" i="46"/>
  <c r="M12" i="36"/>
  <c r="L12" i="50"/>
  <c r="L12" i="44"/>
  <c r="L12" i="48"/>
  <c r="L12" i="47"/>
  <c r="L12" i="45"/>
  <c r="L12" i="43"/>
  <c r="L12" i="37"/>
  <c r="L12" i="39"/>
  <c r="L12" i="46"/>
  <c r="L12" i="38"/>
  <c r="L12" i="40"/>
  <c r="L12" i="41"/>
  <c r="L12" i="49"/>
  <c r="AU31" i="35"/>
  <c r="AV31" i="35" s="1"/>
  <c r="AO86" i="35"/>
  <c r="AT86" i="35" s="1"/>
  <c r="M18" i="36"/>
  <c r="L18" i="39"/>
  <c r="L18" i="50"/>
  <c r="L18" i="41"/>
  <c r="L18" i="48"/>
  <c r="L18" i="46"/>
  <c r="L18" i="45"/>
  <c r="L18" i="47"/>
  <c r="L18" i="37"/>
  <c r="L18" i="44"/>
  <c r="L18" i="38"/>
  <c r="L18" i="49"/>
  <c r="L18" i="40"/>
  <c r="L18" i="43"/>
  <c r="M16" i="36"/>
  <c r="L16" i="45"/>
  <c r="L16" i="50"/>
  <c r="L16" i="48"/>
  <c r="L16" i="40"/>
  <c r="L16" i="49"/>
  <c r="L16" i="47"/>
  <c r="L16" i="37"/>
  <c r="L16" i="44"/>
  <c r="L16" i="39"/>
  <c r="L16" i="43"/>
  <c r="L16" i="46"/>
  <c r="L16" i="38"/>
  <c r="L16" i="41"/>
  <c r="M15" i="36"/>
  <c r="L15" i="43"/>
  <c r="L15" i="49"/>
  <c r="L15" i="41"/>
  <c r="L15" i="44"/>
  <c r="L15" i="47"/>
  <c r="L15" i="39"/>
  <c r="L15" i="45"/>
  <c r="L15" i="46"/>
  <c r="L15" i="48"/>
  <c r="L15" i="37"/>
  <c r="L15" i="50"/>
  <c r="L15" i="40"/>
  <c r="L15" i="38"/>
  <c r="M20" i="36"/>
  <c r="L20" i="44"/>
  <c r="L20" i="45"/>
  <c r="L20" i="37"/>
  <c r="L20" i="48"/>
  <c r="L20" i="49"/>
  <c r="L20" i="41"/>
  <c r="L20" i="38"/>
  <c r="L20" i="43"/>
  <c r="L20" i="46"/>
  <c r="L20" i="39"/>
  <c r="L20" i="47"/>
  <c r="L20" i="50"/>
  <c r="L20" i="40"/>
  <c r="BK49" i="36"/>
  <c r="L11" i="36" s="1"/>
  <c r="BG25" i="36"/>
  <c r="BG27" i="36" s="1"/>
  <c r="BK70" i="36" s="1"/>
  <c r="M17" i="36"/>
  <c r="L17" i="38"/>
  <c r="L17" i="41"/>
  <c r="L17" i="48"/>
  <c r="L17" i="43"/>
  <c r="L17" i="46"/>
  <c r="L17" i="47"/>
  <c r="L17" i="49"/>
  <c r="L17" i="39"/>
  <c r="L17" i="37"/>
  <c r="L17" i="40"/>
  <c r="L17" i="50"/>
  <c r="L17" i="45"/>
  <c r="L17" i="44"/>
  <c r="M19" i="36"/>
  <c r="L19" i="37"/>
  <c r="L19" i="46"/>
  <c r="L19" i="47"/>
  <c r="L19" i="39"/>
  <c r="L19" i="45"/>
  <c r="L19" i="49"/>
  <c r="L19" i="48"/>
  <c r="L19" i="50"/>
  <c r="L19" i="44"/>
  <c r="L19" i="38"/>
  <c r="L19" i="43"/>
  <c r="L19" i="40"/>
  <c r="L19" i="41"/>
  <c r="AQ62" i="36" l="1"/>
  <c r="AR62" i="36" s="1"/>
  <c r="AQ57" i="36"/>
  <c r="AR57" i="36" s="1"/>
  <c r="AQ49" i="36"/>
  <c r="AR49" i="36" s="1"/>
  <c r="AQ60" i="36"/>
  <c r="AR60" i="36" s="1"/>
  <c r="AQ63" i="36"/>
  <c r="AR63" i="36" s="1"/>
  <c r="AT32" i="35"/>
  <c r="AQ64" i="36"/>
  <c r="AR64" i="36" s="1"/>
  <c r="AP46" i="36"/>
  <c r="AL22" i="36" s="1"/>
  <c r="AM22" i="36" s="1"/>
  <c r="AW28" i="36" s="1"/>
  <c r="AQ52" i="36"/>
  <c r="AR52" i="36" s="1"/>
  <c r="AQ48" i="36"/>
  <c r="AR48" i="36" s="1"/>
  <c r="AQ65" i="36"/>
  <c r="AR65" i="36" s="1"/>
  <c r="AQ58" i="36"/>
  <c r="AR58" i="36" s="1"/>
  <c r="AQ61" i="36"/>
  <c r="AR61" i="36" s="1"/>
  <c r="BI7" i="36"/>
  <c r="BN10" i="36"/>
  <c r="AQ56" i="36"/>
  <c r="AR56" i="36" s="1"/>
  <c r="AQ67" i="36"/>
  <c r="AR67" i="36" s="1"/>
  <c r="AQ53" i="36"/>
  <c r="AR53" i="36" s="1"/>
  <c r="AQ50" i="36"/>
  <c r="AR50" i="36" s="1"/>
  <c r="AQ51" i="36"/>
  <c r="AR51" i="36" s="1"/>
  <c r="AQ59" i="36"/>
  <c r="AR59" i="36" s="1"/>
  <c r="AQ55" i="36"/>
  <c r="AR55" i="36" s="1"/>
  <c r="AQ66" i="36"/>
  <c r="AR66" i="36" s="1"/>
  <c r="A19" i="36"/>
  <c r="M19" i="50"/>
  <c r="M19" i="43"/>
  <c r="M19" i="48"/>
  <c r="M19" i="47"/>
  <c r="M19" i="45"/>
  <c r="M19" i="39"/>
  <c r="M19" i="44"/>
  <c r="M19" i="41"/>
  <c r="M19" i="49"/>
  <c r="M19" i="38"/>
  <c r="M19" i="40"/>
  <c r="M19" i="46"/>
  <c r="M19" i="37"/>
  <c r="M11" i="36"/>
  <c r="L11" i="45"/>
  <c r="L11" i="46"/>
  <c r="L11" i="39"/>
  <c r="L11" i="37"/>
  <c r="L11" i="47"/>
  <c r="L11" i="41"/>
  <c r="L11" i="40"/>
  <c r="L11" i="43"/>
  <c r="L11" i="44"/>
  <c r="L11" i="38"/>
  <c r="L11" i="49"/>
  <c r="L11" i="50"/>
  <c r="L11" i="48"/>
  <c r="M20" i="45"/>
  <c r="M20" i="43"/>
  <c r="M20" i="50"/>
  <c r="A20" i="36"/>
  <c r="M20" i="46"/>
  <c r="M20" i="41"/>
  <c r="M20" i="49"/>
  <c r="M20" i="39"/>
  <c r="M20" i="37"/>
  <c r="M20" i="48"/>
  <c r="M20" i="47"/>
  <c r="M20" i="44"/>
  <c r="M20" i="38"/>
  <c r="M20" i="40"/>
  <c r="M16" i="44"/>
  <c r="M16" i="48"/>
  <c r="M16" i="45"/>
  <c r="M16" i="43"/>
  <c r="A16" i="36"/>
  <c r="M16" i="50"/>
  <c r="M16" i="39"/>
  <c r="M16" i="49"/>
  <c r="M16" i="38"/>
  <c r="M16" i="40"/>
  <c r="M16" i="47"/>
  <c r="M16" i="37"/>
  <c r="M16" i="46"/>
  <c r="M16" i="41"/>
  <c r="M13" i="41"/>
  <c r="M13" i="38"/>
  <c r="M13" i="47"/>
  <c r="M13" i="44"/>
  <c r="M13" i="40"/>
  <c r="M13" i="39"/>
  <c r="M13" i="43"/>
  <c r="M13" i="37"/>
  <c r="M13" i="48"/>
  <c r="M13" i="46"/>
  <c r="M13" i="50"/>
  <c r="M13" i="49"/>
  <c r="M13" i="45"/>
  <c r="AQ6" i="36"/>
  <c r="AW27" i="36"/>
  <c r="AT27" i="36" s="1"/>
  <c r="A17" i="36"/>
  <c r="M17" i="38"/>
  <c r="M17" i="50"/>
  <c r="M17" i="39"/>
  <c r="M17" i="46"/>
  <c r="M17" i="43"/>
  <c r="M17" i="49"/>
  <c r="M17" i="41"/>
  <c r="M17" i="44"/>
  <c r="M17" i="40"/>
  <c r="M17" i="37"/>
  <c r="M17" i="47"/>
  <c r="M17" i="45"/>
  <c r="M17" i="48"/>
  <c r="M15" i="43"/>
  <c r="M15" i="44"/>
  <c r="M15" i="46"/>
  <c r="M15" i="39"/>
  <c r="M15" i="38"/>
  <c r="M15" i="45"/>
  <c r="M15" i="50"/>
  <c r="M15" i="47"/>
  <c r="M15" i="37"/>
  <c r="M15" i="49"/>
  <c r="M15" i="41"/>
  <c r="M15" i="40"/>
  <c r="A15" i="36"/>
  <c r="M15" i="48"/>
  <c r="A18" i="36"/>
  <c r="M18" i="38"/>
  <c r="M18" i="46"/>
  <c r="M18" i="44"/>
  <c r="M18" i="39"/>
  <c r="M18" i="45"/>
  <c r="M18" i="49"/>
  <c r="M18" i="43"/>
  <c r="M18" i="37"/>
  <c r="M18" i="47"/>
  <c r="M18" i="41"/>
  <c r="M18" i="50"/>
  <c r="M18" i="40"/>
  <c r="M18" i="48"/>
  <c r="A22" i="36"/>
  <c r="M22" i="43"/>
  <c r="M22" i="37"/>
  <c r="AA25" i="37" s="1"/>
  <c r="M22" i="46"/>
  <c r="M22" i="40"/>
  <c r="M22" i="41"/>
  <c r="M22" i="45"/>
  <c r="M22" i="48"/>
  <c r="M22" i="44"/>
  <c r="M22" i="50"/>
  <c r="M22" i="39"/>
  <c r="M22" i="49"/>
  <c r="M22" i="47"/>
  <c r="M22" i="38"/>
  <c r="M14" i="39"/>
  <c r="M14" i="43"/>
  <c r="M14" i="46"/>
  <c r="M14" i="40"/>
  <c r="M14" i="41"/>
  <c r="A14" i="36"/>
  <c r="M14" i="37"/>
  <c r="M14" i="50"/>
  <c r="M14" i="45"/>
  <c r="M14" i="44"/>
  <c r="M14" i="48"/>
  <c r="M14" i="38"/>
  <c r="M14" i="47"/>
  <c r="M14" i="49"/>
  <c r="AQ21" i="36"/>
  <c r="AQ83" i="36" s="1"/>
  <c r="M12" i="39"/>
  <c r="M12" i="38"/>
  <c r="M12" i="46"/>
  <c r="A12" i="36"/>
  <c r="M12" i="40"/>
  <c r="M12" i="50"/>
  <c r="M12" i="49"/>
  <c r="M12" i="43"/>
  <c r="M12" i="44"/>
  <c r="M12" i="47"/>
  <c r="M12" i="37"/>
  <c r="M12" i="48"/>
  <c r="M12" i="41"/>
  <c r="M12" i="45"/>
  <c r="AU32" i="35"/>
  <c r="AV32" i="35" s="1"/>
  <c r="AV26" i="35" s="1"/>
  <c r="AO87" i="35"/>
  <c r="AT87" i="35" s="1"/>
  <c r="AT89" i="35" s="1"/>
  <c r="AQ9" i="35" s="1"/>
  <c r="M21" i="40"/>
  <c r="M21" i="37"/>
  <c r="M21" i="46"/>
  <c r="A21" i="36"/>
  <c r="M21" i="49"/>
  <c r="M21" i="47"/>
  <c r="M21" i="44"/>
  <c r="M21" i="50"/>
  <c r="M21" i="41"/>
  <c r="M21" i="45"/>
  <c r="M21" i="38"/>
  <c r="M21" i="48"/>
  <c r="M21" i="43"/>
  <c r="M21" i="39"/>
  <c r="AO82" i="36"/>
  <c r="AT82" i="36" s="1"/>
  <c r="AU27" i="36"/>
  <c r="AV27" i="36" s="1"/>
  <c r="AR21" i="36" l="1"/>
  <c r="AR83" i="36" s="1"/>
  <c r="AN22" i="36"/>
  <c r="AQ22" i="36" s="1"/>
  <c r="AQ84" i="36" s="1"/>
  <c r="AO21" i="36"/>
  <c r="AO83" i="36" s="1"/>
  <c r="AR47" i="36"/>
  <c r="AT61" i="36" s="1"/>
  <c r="AU61" i="36" s="1"/>
  <c r="AT28" i="36"/>
  <c r="BI15" i="36"/>
  <c r="BN18" i="36"/>
  <c r="BO19" i="37"/>
  <c r="AK59" i="37"/>
  <c r="AL59" i="37" s="1"/>
  <c r="AC25" i="37"/>
  <c r="BN13" i="36"/>
  <c r="BI10" i="36"/>
  <c r="BI12" i="36"/>
  <c r="BN15" i="36"/>
  <c r="AA20" i="37"/>
  <c r="BJ11" i="37"/>
  <c r="BJ10" i="37"/>
  <c r="AA19" i="37"/>
  <c r="AA17" i="37"/>
  <c r="BJ8" i="37"/>
  <c r="BN11" i="36"/>
  <c r="BI8" i="36"/>
  <c r="BI9" i="36"/>
  <c r="BN12" i="36"/>
  <c r="AA18" i="37"/>
  <c r="BJ9" i="37"/>
  <c r="BN14" i="36"/>
  <c r="BI11" i="36"/>
  <c r="BJ7" i="37"/>
  <c r="AA16" i="37"/>
  <c r="BN17" i="36"/>
  <c r="BI14" i="36"/>
  <c r="BI6" i="36"/>
  <c r="BN9" i="36"/>
  <c r="M11" i="47"/>
  <c r="M11" i="39"/>
  <c r="M11" i="41"/>
  <c r="M11" i="37"/>
  <c r="M11" i="40"/>
  <c r="M11" i="44"/>
  <c r="M11" i="50"/>
  <c r="M11" i="48"/>
  <c r="A11" i="36"/>
  <c r="M11" i="38"/>
  <c r="M11" i="49"/>
  <c r="M11" i="43"/>
  <c r="M11" i="45"/>
  <c r="M11" i="46"/>
  <c r="M32" i="36"/>
  <c r="AA15" i="37"/>
  <c r="BJ6" i="37"/>
  <c r="AA21" i="37"/>
  <c r="BJ12" i="37"/>
  <c r="AA22" i="37"/>
  <c r="BJ13" i="37"/>
  <c r="AA24" i="37"/>
  <c r="BJ15" i="37"/>
  <c r="BN19" i="36"/>
  <c r="BI16" i="36"/>
  <c r="BJ14" i="37"/>
  <c r="AA23" i="37"/>
  <c r="BI13" i="36"/>
  <c r="BN16" i="36"/>
  <c r="AR22" i="36" l="1"/>
  <c r="AR84" i="36" s="1"/>
  <c r="AU28" i="36"/>
  <c r="AV28" i="36" s="1"/>
  <c r="AO22" i="36"/>
  <c r="AU29" i="36" s="1"/>
  <c r="AT83" i="36"/>
  <c r="AT64" i="36"/>
  <c r="AU64" i="36" s="1"/>
  <c r="AT58" i="36"/>
  <c r="AU58" i="36" s="1"/>
  <c r="AT66" i="36"/>
  <c r="AU66" i="36" s="1"/>
  <c r="AT65" i="36"/>
  <c r="AU65" i="36" s="1"/>
  <c r="AT60" i="36"/>
  <c r="AU60" i="36" s="1"/>
  <c r="AT50" i="36"/>
  <c r="AU50" i="36" s="1"/>
  <c r="AT67" i="36"/>
  <c r="AU67" i="36" s="1"/>
  <c r="AT52" i="36"/>
  <c r="AU52" i="36" s="1"/>
  <c r="AT59" i="36"/>
  <c r="AU59" i="36" s="1"/>
  <c r="AT48" i="36"/>
  <c r="AU48" i="36" s="1"/>
  <c r="AT56" i="36"/>
  <c r="AU56" i="36" s="1"/>
  <c r="AT54" i="36"/>
  <c r="AU54" i="36" s="1"/>
  <c r="AT62" i="36"/>
  <c r="AU62" i="36" s="1"/>
  <c r="AT49" i="36"/>
  <c r="AU49" i="36" s="1"/>
  <c r="AT57" i="36"/>
  <c r="AU57" i="36" s="1"/>
  <c r="AT51" i="36"/>
  <c r="AU51" i="36" s="1"/>
  <c r="AT63" i="36"/>
  <c r="AU63" i="36" s="1"/>
  <c r="AT53" i="36"/>
  <c r="AU53" i="36" s="1"/>
  <c r="AT55" i="36"/>
  <c r="AU55" i="36" s="1"/>
  <c r="AR46" i="36"/>
  <c r="AL23" i="36" s="1"/>
  <c r="AN23" i="36" s="1"/>
  <c r="BO11" i="37"/>
  <c r="AC17" i="37"/>
  <c r="AK51" i="37"/>
  <c r="AL51" i="37" s="1"/>
  <c r="AE17" i="37"/>
  <c r="AF17" i="37" s="1"/>
  <c r="AG17" i="37" s="1"/>
  <c r="AC19" i="37"/>
  <c r="AK53" i="37"/>
  <c r="AL53" i="37" s="1"/>
  <c r="BO13" i="37"/>
  <c r="AE19" i="37"/>
  <c r="AF19" i="37" s="1"/>
  <c r="AG19" i="37" s="1"/>
  <c r="AK49" i="37"/>
  <c r="AL49" i="37" s="1"/>
  <c r="AC15" i="37"/>
  <c r="AE15" i="37"/>
  <c r="AF15" i="37" s="1"/>
  <c r="AG15" i="37" s="1"/>
  <c r="BO9" i="37"/>
  <c r="BI5" i="36"/>
  <c r="BN8" i="36"/>
  <c r="BO16" i="37"/>
  <c r="AE22" i="37"/>
  <c r="AF22" i="37" s="1"/>
  <c r="AG22" i="37" s="1"/>
  <c r="AC22" i="37"/>
  <c r="AK56" i="37"/>
  <c r="AL56" i="37" s="1"/>
  <c r="BO10" i="37"/>
  <c r="AK50" i="37"/>
  <c r="AL50" i="37" s="1"/>
  <c r="AC16" i="37"/>
  <c r="AE16" i="37"/>
  <c r="AF16" i="37" s="1"/>
  <c r="AG16" i="37" s="1"/>
  <c r="M32" i="38"/>
  <c r="M33" i="38" s="1"/>
  <c r="M32" i="39"/>
  <c r="M33" i="39" s="1"/>
  <c r="M32" i="48"/>
  <c r="M33" i="48" s="1"/>
  <c r="M32" i="41"/>
  <c r="M33" i="41" s="1"/>
  <c r="M32" i="50"/>
  <c r="M33" i="50" s="1"/>
  <c r="M32" i="47"/>
  <c r="M33" i="47" s="1"/>
  <c r="M32" i="46"/>
  <c r="M33" i="46" s="1"/>
  <c r="M32" i="45"/>
  <c r="M33" i="45" s="1"/>
  <c r="M32" i="43"/>
  <c r="M33" i="43" s="1"/>
  <c r="M32" i="37"/>
  <c r="M33" i="37" s="1"/>
  <c r="M32" i="44"/>
  <c r="M33" i="44" s="1"/>
  <c r="M33" i="36"/>
  <c r="U4" i="36" s="1"/>
  <c r="M32" i="49"/>
  <c r="M33" i="49" s="1"/>
  <c r="M32" i="40"/>
  <c r="M33" i="40" s="1"/>
  <c r="AK52" i="37"/>
  <c r="AL52" i="37" s="1"/>
  <c r="AE18" i="37"/>
  <c r="AF18" i="37" s="1"/>
  <c r="AG18" i="37" s="1"/>
  <c r="AC18" i="37"/>
  <c r="BO12" i="37"/>
  <c r="AK57" i="37"/>
  <c r="AL57" i="37" s="1"/>
  <c r="BO17" i="37"/>
  <c r="AE23" i="37"/>
  <c r="AF23" i="37" s="1"/>
  <c r="AG23" i="37" s="1"/>
  <c r="AC23" i="37"/>
  <c r="AC24" i="37"/>
  <c r="BO18" i="37"/>
  <c r="AE24" i="37"/>
  <c r="AK58" i="37"/>
  <c r="AL58" i="37" s="1"/>
  <c r="BO15" i="37"/>
  <c r="AC21" i="37"/>
  <c r="AE21" i="37"/>
  <c r="AF21" i="37" s="1"/>
  <c r="AG21" i="37" s="1"/>
  <c r="AK55" i="37"/>
  <c r="AL55" i="37" s="1"/>
  <c r="BJ5" i="37"/>
  <c r="AA14" i="37"/>
  <c r="BO14" i="37"/>
  <c r="AC20" i="37"/>
  <c r="AE20" i="37"/>
  <c r="AF20" i="37" s="1"/>
  <c r="AG20" i="37" s="1"/>
  <c r="AK54" i="37"/>
  <c r="AL54" i="37" s="1"/>
  <c r="BJ16" i="38"/>
  <c r="AF24" i="37" l="1"/>
  <c r="AG24" i="37" s="1"/>
  <c r="AV29" i="36"/>
  <c r="AO84" i="36"/>
  <c r="AT84" i="36" s="1"/>
  <c r="AM23" i="36"/>
  <c r="AW29" i="36" s="1"/>
  <c r="AT29" i="36" s="1"/>
  <c r="AU47" i="36"/>
  <c r="AV65" i="36" s="1"/>
  <c r="AW65" i="36" s="1"/>
  <c r="AC14" i="37"/>
  <c r="BO8" i="37"/>
  <c r="AK48" i="37"/>
  <c r="AL48" i="37" s="1"/>
  <c r="AL47" i="37" s="1"/>
  <c r="AM55" i="37" s="1"/>
  <c r="AN55" i="37" s="1"/>
  <c r="AE14" i="37"/>
  <c r="AF14" i="37" s="1"/>
  <c r="AO23" i="36"/>
  <c r="AQ23" i="36"/>
  <c r="AQ85" i="36" s="1"/>
  <c r="AR23" i="36"/>
  <c r="AR85" i="36" s="1"/>
  <c r="AE25" i="38"/>
  <c r="AF25" i="38" s="1"/>
  <c r="AG25" i="38" s="1"/>
  <c r="AV49" i="36" l="1"/>
  <c r="AW49" i="36" s="1"/>
  <c r="AV60" i="36"/>
  <c r="AW60" i="36" s="1"/>
  <c r="AV61" i="36"/>
  <c r="AW61" i="36" s="1"/>
  <c r="AV67" i="36"/>
  <c r="AW67" i="36" s="1"/>
  <c r="AU46" i="36"/>
  <c r="AL24" i="36" s="1"/>
  <c r="AM24" i="36" s="1"/>
  <c r="AW30" i="36" s="1"/>
  <c r="AT30" i="36" s="1"/>
  <c r="AV64" i="36"/>
  <c r="AW64" i="36" s="1"/>
  <c r="AV48" i="36"/>
  <c r="AW48" i="36" s="1"/>
  <c r="AV56" i="36"/>
  <c r="AW56" i="36" s="1"/>
  <c r="AV63" i="36"/>
  <c r="AW63" i="36" s="1"/>
  <c r="AV53" i="36"/>
  <c r="AW53" i="36" s="1"/>
  <c r="AV54" i="36"/>
  <c r="AW54" i="36" s="1"/>
  <c r="AV58" i="36"/>
  <c r="AW58" i="36" s="1"/>
  <c r="AV55" i="36"/>
  <c r="AW55" i="36" s="1"/>
  <c r="AV57" i="36"/>
  <c r="AW57" i="36" s="1"/>
  <c r="AV51" i="36"/>
  <c r="AW51" i="36" s="1"/>
  <c r="AV59" i="36"/>
  <c r="AW59" i="36" s="1"/>
  <c r="AV50" i="36"/>
  <c r="AW50" i="36" s="1"/>
  <c r="AV66" i="36"/>
  <c r="AW66" i="36" s="1"/>
  <c r="AV52" i="36"/>
  <c r="AW52" i="36" s="1"/>
  <c r="AV62" i="36"/>
  <c r="AW62" i="36" s="1"/>
  <c r="AM54" i="37"/>
  <c r="AN54" i="37" s="1"/>
  <c r="AM49" i="37"/>
  <c r="AN49" i="37" s="1"/>
  <c r="AM52" i="37"/>
  <c r="AN52" i="37" s="1"/>
  <c r="AM57" i="37"/>
  <c r="AN57" i="37" s="1"/>
  <c r="AM53" i="37"/>
  <c r="AN53" i="37" s="1"/>
  <c r="AG3" i="37"/>
  <c r="BC12" i="37" s="1"/>
  <c r="AG2" i="37"/>
  <c r="AG14" i="37"/>
  <c r="AM50" i="37"/>
  <c r="AN50" i="37" s="1"/>
  <c r="AO85" i="36"/>
  <c r="AT85" i="36" s="1"/>
  <c r="AU30" i="36"/>
  <c r="AV30" i="36" s="1"/>
  <c r="AM48" i="37"/>
  <c r="AN48" i="37" s="1"/>
  <c r="AM62" i="37"/>
  <c r="AN62" i="37" s="1"/>
  <c r="AM64" i="37"/>
  <c r="AN64" i="37" s="1"/>
  <c r="AM66" i="37"/>
  <c r="AN66" i="37" s="1"/>
  <c r="AM67" i="37"/>
  <c r="AN67" i="37" s="1"/>
  <c r="AM65" i="37"/>
  <c r="AN65" i="37" s="1"/>
  <c r="AM61" i="37"/>
  <c r="AN61" i="37" s="1"/>
  <c r="AM60" i="37"/>
  <c r="AN60" i="37" s="1"/>
  <c r="AM63" i="37"/>
  <c r="AN63" i="37" s="1"/>
  <c r="AL46" i="37"/>
  <c r="AL20" i="37" s="1"/>
  <c r="AM59" i="37"/>
  <c r="AN59" i="37" s="1"/>
  <c r="AM56" i="37"/>
  <c r="AN56" i="37" s="1"/>
  <c r="AM58" i="37"/>
  <c r="AN58" i="37" s="1"/>
  <c r="AM51" i="37"/>
  <c r="AN51" i="37" s="1"/>
  <c r="BN53" i="38"/>
  <c r="BJ53" i="38" s="1"/>
  <c r="BW53" i="38"/>
  <c r="BW69" i="38" s="1"/>
  <c r="AN24" i="36" l="1"/>
  <c r="AO24" i="36" s="1"/>
  <c r="AN20" i="37"/>
  <c r="AW47" i="36"/>
  <c r="AW46" i="36" s="1"/>
  <c r="AL25" i="36" s="1"/>
  <c r="AM25" i="36" s="1"/>
  <c r="BC25" i="37"/>
  <c r="BG26" i="37" s="1"/>
  <c r="BI69" i="37" s="1"/>
  <c r="BK69" i="37" s="1"/>
  <c r="N31" i="37" s="1"/>
  <c r="BC29" i="37"/>
  <c r="BC23" i="37"/>
  <c r="BC24" i="37"/>
  <c r="AN47" i="37"/>
  <c r="BX30" i="38"/>
  <c r="BZ31" i="38"/>
  <c r="N31" i="43" l="1"/>
  <c r="N31" i="38"/>
  <c r="N31" i="46"/>
  <c r="N31" i="49"/>
  <c r="N31" i="44"/>
  <c r="N31" i="40"/>
  <c r="N31" i="50"/>
  <c r="N31" i="45"/>
  <c r="N31" i="41"/>
  <c r="N31" i="48"/>
  <c r="N31" i="39"/>
  <c r="N31" i="47"/>
  <c r="O31" i="37"/>
  <c r="AQ20" i="37"/>
  <c r="AQ82" i="37" s="1"/>
  <c r="AR24" i="36"/>
  <c r="AR86" i="36" s="1"/>
  <c r="AQ24" i="36"/>
  <c r="AQ86" i="36" s="1"/>
  <c r="AN25" i="36"/>
  <c r="AR25" i="36" s="1"/>
  <c r="AR87" i="36" s="1"/>
  <c r="AW31" i="36"/>
  <c r="AT31" i="36" s="1"/>
  <c r="AO67" i="37"/>
  <c r="AP67" i="37" s="1"/>
  <c r="AN46" i="37"/>
  <c r="AL21" i="37" s="1"/>
  <c r="AO20" i="37" s="1"/>
  <c r="AO55" i="37"/>
  <c r="AP55" i="37" s="1"/>
  <c r="AO54" i="37"/>
  <c r="AP54" i="37" s="1"/>
  <c r="AO57" i="37"/>
  <c r="AP57" i="37" s="1"/>
  <c r="AO52" i="37"/>
  <c r="AP52" i="37" s="1"/>
  <c r="AO49" i="37"/>
  <c r="AP49" i="37" s="1"/>
  <c r="AO53" i="37"/>
  <c r="AP53" i="37" s="1"/>
  <c r="AO66" i="37"/>
  <c r="AP66" i="37" s="1"/>
  <c r="AO51" i="37"/>
  <c r="AP51" i="37" s="1"/>
  <c r="AO60" i="37"/>
  <c r="AP60" i="37" s="1"/>
  <c r="AO48" i="37"/>
  <c r="AP48" i="37" s="1"/>
  <c r="AO59" i="37"/>
  <c r="AP59" i="37" s="1"/>
  <c r="AO50" i="37"/>
  <c r="AP50" i="37" s="1"/>
  <c r="AO65" i="37"/>
  <c r="AP65" i="37" s="1"/>
  <c r="AO86" i="36"/>
  <c r="AU31" i="36"/>
  <c r="AV31" i="36" s="1"/>
  <c r="AO63" i="37"/>
  <c r="AP63" i="37" s="1"/>
  <c r="AO58" i="37"/>
  <c r="AP58" i="37" s="1"/>
  <c r="BG10" i="37"/>
  <c r="BK54" i="37" s="1"/>
  <c r="N16" i="37" s="1"/>
  <c r="BG24" i="37"/>
  <c r="BK68" i="37" s="1"/>
  <c r="BG23" i="37"/>
  <c r="BK67" i="37" s="1"/>
  <c r="BG20" i="37"/>
  <c r="BK64" i="37" s="1"/>
  <c r="BG21" i="37"/>
  <c r="BK65" i="37" s="1"/>
  <c r="BG16" i="37"/>
  <c r="BK60" i="37" s="1"/>
  <c r="N22" i="37" s="1"/>
  <c r="BG22" i="37"/>
  <c r="BK66" i="37" s="1"/>
  <c r="BG7" i="37"/>
  <c r="BK51" i="37" s="1"/>
  <c r="N13" i="37" s="1"/>
  <c r="BG5" i="37"/>
  <c r="BG15" i="37"/>
  <c r="BK59" i="37" s="1"/>
  <c r="N21" i="37" s="1"/>
  <c r="BG9" i="37"/>
  <c r="BK53" i="37" s="1"/>
  <c r="N15" i="37" s="1"/>
  <c r="BG17" i="37"/>
  <c r="BK61" i="37" s="1"/>
  <c r="BG14" i="37"/>
  <c r="BK58" i="37" s="1"/>
  <c r="N20" i="37" s="1"/>
  <c r="BG18" i="37"/>
  <c r="BK62" i="37" s="1"/>
  <c r="BG19" i="37"/>
  <c r="BK63" i="37" s="1"/>
  <c r="BG13" i="37"/>
  <c r="BK57" i="37" s="1"/>
  <c r="N19" i="37" s="1"/>
  <c r="BG12" i="37"/>
  <c r="BK56" i="37" s="1"/>
  <c r="N18" i="37" s="1"/>
  <c r="BG11" i="37"/>
  <c r="BK55" i="37" s="1"/>
  <c r="N17" i="37" s="1"/>
  <c r="BG6" i="37"/>
  <c r="BK50" i="37" s="1"/>
  <c r="N12" i="37" s="1"/>
  <c r="BG8" i="37"/>
  <c r="BK52" i="37" s="1"/>
  <c r="N14" i="37" s="1"/>
  <c r="AO64" i="37"/>
  <c r="AP64" i="37" s="1"/>
  <c r="AO56" i="37"/>
  <c r="AP56" i="37" s="1"/>
  <c r="AO62" i="37"/>
  <c r="AP62" i="37" s="1"/>
  <c r="AO61" i="37"/>
  <c r="AP61" i="37" s="1"/>
  <c r="O31" i="43" l="1"/>
  <c r="O31" i="46"/>
  <c r="O31" i="40"/>
  <c r="O31" i="39"/>
  <c r="O31" i="44"/>
  <c r="O31" i="47"/>
  <c r="O31" i="48"/>
  <c r="O31" i="41"/>
  <c r="O31" i="50"/>
  <c r="O31" i="49"/>
  <c r="O31" i="38"/>
  <c r="Q31" i="38" s="1"/>
  <c r="O31" i="45"/>
  <c r="AO82" i="37"/>
  <c r="AU27" i="37"/>
  <c r="AV27" i="37" s="1"/>
  <c r="AW32" i="36"/>
  <c r="AT32" i="36" s="1"/>
  <c r="AO25" i="36"/>
  <c r="AO87" i="36" s="1"/>
  <c r="AQ25" i="36"/>
  <c r="AQ87" i="36" s="1"/>
  <c r="AT86" i="36"/>
  <c r="O12" i="37"/>
  <c r="N12" i="43"/>
  <c r="N12" i="48"/>
  <c r="N12" i="45"/>
  <c r="N12" i="44"/>
  <c r="N12" i="46"/>
  <c r="N12" i="38"/>
  <c r="N12" i="39"/>
  <c r="N12" i="47"/>
  <c r="N12" i="40"/>
  <c r="N12" i="49"/>
  <c r="N12" i="41"/>
  <c r="N12" i="50"/>
  <c r="O15" i="37"/>
  <c r="N15" i="47"/>
  <c r="N15" i="39"/>
  <c r="N15" i="48"/>
  <c r="N15" i="45"/>
  <c r="N15" i="40"/>
  <c r="N15" i="46"/>
  <c r="N15" i="44"/>
  <c r="N15" i="43"/>
  <c r="N15" i="38"/>
  <c r="N15" i="41"/>
  <c r="N15" i="49"/>
  <c r="N15" i="50"/>
  <c r="AP47" i="37"/>
  <c r="AQ53" i="37" s="1"/>
  <c r="AR53" i="37" s="1"/>
  <c r="O17" i="37"/>
  <c r="N17" i="47"/>
  <c r="N17" i="46"/>
  <c r="N17" i="41"/>
  <c r="N17" i="44"/>
  <c r="N17" i="40"/>
  <c r="N17" i="38"/>
  <c r="N17" i="39"/>
  <c r="N17" i="43"/>
  <c r="N17" i="45"/>
  <c r="N17" i="48"/>
  <c r="N17" i="50"/>
  <c r="N17" i="49"/>
  <c r="O21" i="37"/>
  <c r="N21" i="40"/>
  <c r="N21" i="41"/>
  <c r="N21" i="49"/>
  <c r="N21" i="50"/>
  <c r="N21" i="39"/>
  <c r="N21" i="38"/>
  <c r="N21" i="47"/>
  <c r="N21" i="43"/>
  <c r="N21" i="44"/>
  <c r="N21" i="45"/>
  <c r="N21" i="48"/>
  <c r="N21" i="46"/>
  <c r="O22" i="37"/>
  <c r="N22" i="40"/>
  <c r="N22" i="44"/>
  <c r="N22" i="49"/>
  <c r="N22" i="38"/>
  <c r="N22" i="48"/>
  <c r="N22" i="41"/>
  <c r="N22" i="47"/>
  <c r="N22" i="50"/>
  <c r="N22" i="45"/>
  <c r="N22" i="43"/>
  <c r="N22" i="46"/>
  <c r="N22" i="39"/>
  <c r="O18" i="37"/>
  <c r="N18" i="46"/>
  <c r="N18" i="39"/>
  <c r="N18" i="43"/>
  <c r="N18" i="44"/>
  <c r="N18" i="40"/>
  <c r="N18" i="45"/>
  <c r="N18" i="38"/>
  <c r="N18" i="48"/>
  <c r="N18" i="50"/>
  <c r="N18" i="49"/>
  <c r="N18" i="41"/>
  <c r="N18" i="47"/>
  <c r="O20" i="37"/>
  <c r="N20" i="50"/>
  <c r="N20" i="39"/>
  <c r="N20" i="48"/>
  <c r="N20" i="49"/>
  <c r="N20" i="41"/>
  <c r="N20" i="46"/>
  <c r="N20" i="44"/>
  <c r="N20" i="47"/>
  <c r="N20" i="38"/>
  <c r="N20" i="43"/>
  <c r="N20" i="45"/>
  <c r="N20" i="40"/>
  <c r="BG25" i="37"/>
  <c r="BG27" i="37" s="1"/>
  <c r="BK70" i="37" s="1"/>
  <c r="BK49" i="37"/>
  <c r="N11" i="37" s="1"/>
  <c r="O16" i="37"/>
  <c r="N16" i="43"/>
  <c r="N16" i="49"/>
  <c r="N16" i="50"/>
  <c r="N16" i="40"/>
  <c r="N16" i="39"/>
  <c r="N16" i="45"/>
  <c r="N16" i="48"/>
  <c r="N16" i="47"/>
  <c r="N16" i="46"/>
  <c r="N16" i="41"/>
  <c r="N16" i="38"/>
  <c r="N16" i="44"/>
  <c r="AM21" i="37"/>
  <c r="AR20" i="37" s="1"/>
  <c r="AR82" i="37" s="1"/>
  <c r="AN21" i="37"/>
  <c r="AU32" i="36"/>
  <c r="AV32" i="36" s="1"/>
  <c r="AV26" i="36" s="1"/>
  <c r="O14" i="37"/>
  <c r="N14" i="50"/>
  <c r="N14" i="46"/>
  <c r="N14" i="47"/>
  <c r="N14" i="40"/>
  <c r="N14" i="38"/>
  <c r="N14" i="49"/>
  <c r="N14" i="48"/>
  <c r="N14" i="44"/>
  <c r="N14" i="43"/>
  <c r="N14" i="39"/>
  <c r="N14" i="41"/>
  <c r="N14" i="45"/>
  <c r="O19" i="37"/>
  <c r="N19" i="41"/>
  <c r="N19" i="49"/>
  <c r="N19" i="43"/>
  <c r="N19" i="46"/>
  <c r="N19" i="40"/>
  <c r="N19" i="50"/>
  <c r="N19" i="47"/>
  <c r="N19" i="39"/>
  <c r="N19" i="48"/>
  <c r="N19" i="44"/>
  <c r="N19" i="38"/>
  <c r="N19" i="45"/>
  <c r="O13" i="37"/>
  <c r="A13" i="37" s="1"/>
  <c r="N13" i="40"/>
  <c r="N13" i="48"/>
  <c r="N13" i="44"/>
  <c r="N13" i="38"/>
  <c r="N13" i="45"/>
  <c r="N13" i="43"/>
  <c r="N13" i="47"/>
  <c r="N13" i="39"/>
  <c r="N13" i="41"/>
  <c r="N13" i="50"/>
  <c r="N13" i="46"/>
  <c r="N13" i="49"/>
  <c r="Q31" i="44" l="1"/>
  <c r="Q31" i="46"/>
  <c r="Q31" i="50"/>
  <c r="Q31" i="49"/>
  <c r="Q31" i="40"/>
  <c r="Q31" i="43"/>
  <c r="Q31" i="48"/>
  <c r="Q31" i="47"/>
  <c r="Q31" i="39"/>
  <c r="Q31" i="45"/>
  <c r="Q31" i="41"/>
  <c r="AT82" i="37"/>
  <c r="AT87" i="36"/>
  <c r="AT89" i="36" s="1"/>
  <c r="AQ9" i="36" s="1"/>
  <c r="AQ62" i="37"/>
  <c r="AR62" i="37" s="1"/>
  <c r="AQ49" i="37"/>
  <c r="AR49" i="37" s="1"/>
  <c r="AQ51" i="37"/>
  <c r="AR51" i="37" s="1"/>
  <c r="AQ59" i="37"/>
  <c r="AR59" i="37" s="1"/>
  <c r="AQ67" i="37"/>
  <c r="AR67" i="37" s="1"/>
  <c r="AQ61" i="37"/>
  <c r="AR61" i="37" s="1"/>
  <c r="AQ50" i="37"/>
  <c r="AR50" i="37" s="1"/>
  <c r="AQ57" i="37"/>
  <c r="AR57" i="37" s="1"/>
  <c r="BI7" i="37"/>
  <c r="BN10" i="37"/>
  <c r="AQ54" i="37"/>
  <c r="AR54" i="37" s="1"/>
  <c r="AQ58" i="37"/>
  <c r="AR58" i="37" s="1"/>
  <c r="AQ65" i="37"/>
  <c r="AR65" i="37" s="1"/>
  <c r="AQ56" i="37"/>
  <c r="AR56" i="37" s="1"/>
  <c r="AQ63" i="37"/>
  <c r="AR63" i="37" s="1"/>
  <c r="AQ66" i="37"/>
  <c r="AR66" i="37" s="1"/>
  <c r="AQ52" i="37"/>
  <c r="AR52" i="37" s="1"/>
  <c r="AQ55" i="37"/>
  <c r="AR55" i="37" s="1"/>
  <c r="O14" i="50"/>
  <c r="O14" i="44"/>
  <c r="O14" i="46"/>
  <c r="A14" i="37"/>
  <c r="O14" i="45"/>
  <c r="O14" i="48"/>
  <c r="O14" i="41"/>
  <c r="O14" i="49"/>
  <c r="O14" i="39"/>
  <c r="O14" i="40"/>
  <c r="O14" i="43"/>
  <c r="O14" i="38"/>
  <c r="O14" i="47"/>
  <c r="O13" i="47"/>
  <c r="O13" i="50"/>
  <c r="O13" i="49"/>
  <c r="O13" i="48"/>
  <c r="O13" i="38"/>
  <c r="O13" i="45"/>
  <c r="O13" i="46"/>
  <c r="O13" i="39"/>
  <c r="O13" i="44"/>
  <c r="O13" i="40"/>
  <c r="O13" i="43"/>
  <c r="O13" i="41"/>
  <c r="AQ6" i="37"/>
  <c r="AW27" i="37"/>
  <c r="AT27" i="37" s="1"/>
  <c r="O16" i="39"/>
  <c r="O16" i="45"/>
  <c r="O16" i="47"/>
  <c r="O16" i="41"/>
  <c r="O16" i="50"/>
  <c r="O16" i="44"/>
  <c r="O16" i="48"/>
  <c r="O16" i="49"/>
  <c r="O16" i="38"/>
  <c r="A16" i="37"/>
  <c r="O16" i="43"/>
  <c r="O16" i="46"/>
  <c r="O16" i="40"/>
  <c r="A18" i="37"/>
  <c r="O18" i="39"/>
  <c r="O18" i="47"/>
  <c r="O18" i="41"/>
  <c r="O18" i="45"/>
  <c r="O18" i="50"/>
  <c r="O18" i="46"/>
  <c r="O18" i="38"/>
  <c r="O18" i="44"/>
  <c r="O18" i="40"/>
  <c r="O18" i="43"/>
  <c r="O18" i="49"/>
  <c r="O18" i="48"/>
  <c r="AQ64" i="37"/>
  <c r="AR64" i="37" s="1"/>
  <c r="AP46" i="37"/>
  <c r="AL22" i="37" s="1"/>
  <c r="A19" i="37"/>
  <c r="O19" i="50"/>
  <c r="O19" i="47"/>
  <c r="O19" i="43"/>
  <c r="O19" i="39"/>
  <c r="O19" i="46"/>
  <c r="O19" i="48"/>
  <c r="O19" i="40"/>
  <c r="O19" i="38"/>
  <c r="O19" i="41"/>
  <c r="O19" i="49"/>
  <c r="O19" i="45"/>
  <c r="O19" i="44"/>
  <c r="O11" i="37"/>
  <c r="N11" i="46"/>
  <c r="N11" i="45"/>
  <c r="N11" i="39"/>
  <c r="N11" i="50"/>
  <c r="N11" i="40"/>
  <c r="N11" i="49"/>
  <c r="N11" i="47"/>
  <c r="N11" i="48"/>
  <c r="N11" i="43"/>
  <c r="N11" i="44"/>
  <c r="N11" i="41"/>
  <c r="N11" i="38"/>
  <c r="A22" i="37"/>
  <c r="O22" i="44"/>
  <c r="O22" i="45"/>
  <c r="O22" i="48"/>
  <c r="O22" i="41"/>
  <c r="O22" i="47"/>
  <c r="O22" i="43"/>
  <c r="O22" i="46"/>
  <c r="O22" i="38"/>
  <c r="AA25" i="38" s="1"/>
  <c r="O22" i="50"/>
  <c r="O22" i="39"/>
  <c r="O22" i="40"/>
  <c r="O22" i="49"/>
  <c r="A21" i="37"/>
  <c r="O21" i="47"/>
  <c r="O21" i="49"/>
  <c r="O21" i="48"/>
  <c r="O21" i="41"/>
  <c r="O21" i="38"/>
  <c r="O21" i="39"/>
  <c r="O21" i="43"/>
  <c r="O21" i="40"/>
  <c r="O21" i="44"/>
  <c r="O21" i="46"/>
  <c r="O21" i="50"/>
  <c r="O21" i="45"/>
  <c r="O15" i="46"/>
  <c r="O15" i="47"/>
  <c r="O15" i="50"/>
  <c r="O15" i="45"/>
  <c r="O15" i="48"/>
  <c r="O15" i="44"/>
  <c r="O15" i="43"/>
  <c r="O15" i="38"/>
  <c r="O15" i="40"/>
  <c r="O15" i="39"/>
  <c r="O15" i="49"/>
  <c r="O15" i="41"/>
  <c r="A15" i="37"/>
  <c r="AQ21" i="37"/>
  <c r="AQ83" i="37" s="1"/>
  <c r="O20" i="50"/>
  <c r="O20" i="41"/>
  <c r="O20" i="43"/>
  <c r="O20" i="47"/>
  <c r="O20" i="46"/>
  <c r="O20" i="39"/>
  <c r="A20" i="37"/>
  <c r="O20" i="49"/>
  <c r="O20" i="45"/>
  <c r="O20" i="44"/>
  <c r="O20" i="40"/>
  <c r="O20" i="48"/>
  <c r="O20" i="38"/>
  <c r="AQ60" i="37"/>
  <c r="AR60" i="37" s="1"/>
  <c r="A17" i="37"/>
  <c r="O17" i="48"/>
  <c r="O17" i="49"/>
  <c r="O17" i="45"/>
  <c r="O17" i="39"/>
  <c r="O17" i="43"/>
  <c r="O17" i="44"/>
  <c r="O17" i="38"/>
  <c r="O17" i="47"/>
  <c r="O17" i="46"/>
  <c r="O17" i="50"/>
  <c r="O17" i="40"/>
  <c r="O17" i="41"/>
  <c r="AQ48" i="37"/>
  <c r="AR48" i="37" s="1"/>
  <c r="A12" i="37"/>
  <c r="O12" i="38"/>
  <c r="O12" i="47"/>
  <c r="O12" i="40"/>
  <c r="O12" i="39"/>
  <c r="O12" i="46"/>
  <c r="O12" i="43"/>
  <c r="O12" i="45"/>
  <c r="O12" i="50"/>
  <c r="O12" i="49"/>
  <c r="O12" i="48"/>
  <c r="O12" i="44"/>
  <c r="O12" i="41"/>
  <c r="BI6" i="37" l="1"/>
  <c r="BN9" i="37"/>
  <c r="AA23" i="38"/>
  <c r="BJ14" i="38"/>
  <c r="AR47" i="37"/>
  <c r="AT64" i="37" s="1"/>
  <c r="AU64" i="37" s="1"/>
  <c r="BN18" i="37"/>
  <c r="BI15" i="37"/>
  <c r="AA22" i="38"/>
  <c r="BJ13" i="38"/>
  <c r="BN16" i="37"/>
  <c r="BI13" i="37"/>
  <c r="BJ8" i="38"/>
  <c r="AA17" i="38"/>
  <c r="BI8" i="37"/>
  <c r="BN11" i="37"/>
  <c r="BJ9" i="38"/>
  <c r="AA18" i="38"/>
  <c r="BJ15" i="38"/>
  <c r="AA24" i="38"/>
  <c r="BI11" i="37"/>
  <c r="BN14" i="37"/>
  <c r="BI14" i="37"/>
  <c r="BN17" i="37"/>
  <c r="AK59" i="38"/>
  <c r="AL59" i="38" s="1"/>
  <c r="BO19" i="38"/>
  <c r="AC25" i="38"/>
  <c r="BI16" i="37"/>
  <c r="BN19" i="37"/>
  <c r="BJ7" i="38"/>
  <c r="AA16" i="38"/>
  <c r="AA21" i="38"/>
  <c r="BJ12" i="38"/>
  <c r="AA19" i="38"/>
  <c r="BJ10" i="38"/>
  <c r="AA15" i="38"/>
  <c r="BJ6" i="38"/>
  <c r="BJ11" i="38"/>
  <c r="AA20" i="38"/>
  <c r="BI9" i="37"/>
  <c r="BN12" i="37"/>
  <c r="O11" i="50"/>
  <c r="O11" i="41"/>
  <c r="O11" i="44"/>
  <c r="O11" i="40"/>
  <c r="O11" i="48"/>
  <c r="O11" i="46"/>
  <c r="O11" i="39"/>
  <c r="O11" i="43"/>
  <c r="O11" i="49"/>
  <c r="O11" i="38"/>
  <c r="O11" i="45"/>
  <c r="O11" i="47"/>
  <c r="A11" i="37"/>
  <c r="O32" i="37"/>
  <c r="AO21" i="37"/>
  <c r="AN22" i="37"/>
  <c r="AM22" i="37"/>
  <c r="BI12" i="37"/>
  <c r="BN15" i="37"/>
  <c r="BI10" i="37"/>
  <c r="BN13" i="37"/>
  <c r="BJ16" i="39"/>
  <c r="AW28" i="37" l="1"/>
  <c r="AT28" i="37" s="1"/>
  <c r="AR21" i="37"/>
  <c r="AR83" i="37" s="1"/>
  <c r="AT48" i="37"/>
  <c r="AU48" i="37" s="1"/>
  <c r="AT60" i="37"/>
  <c r="AU60" i="37" s="1"/>
  <c r="AE19" i="38"/>
  <c r="AF19" i="38" s="1"/>
  <c r="AG19" i="38" s="1"/>
  <c r="AK53" i="38"/>
  <c r="AL53" i="38" s="1"/>
  <c r="AC19" i="38"/>
  <c r="BO13" i="38"/>
  <c r="AO22" i="37"/>
  <c r="AR22" i="37"/>
  <c r="AR84" i="37" s="1"/>
  <c r="AQ22" i="37"/>
  <c r="AQ84" i="37" s="1"/>
  <c r="BO14" i="38"/>
  <c r="AC20" i="38"/>
  <c r="AE20" i="38"/>
  <c r="AF20" i="38" s="1"/>
  <c r="AG20" i="38" s="1"/>
  <c r="AK54" i="38"/>
  <c r="AL54" i="38" s="1"/>
  <c r="AC24" i="38"/>
  <c r="AK58" i="38"/>
  <c r="AL58" i="38" s="1"/>
  <c r="BO18" i="38"/>
  <c r="AE24" i="38"/>
  <c r="AC16" i="38"/>
  <c r="BO10" i="38"/>
  <c r="AE16" i="38"/>
  <c r="AF16" i="38" s="1"/>
  <c r="AG16" i="38" s="1"/>
  <c r="AK50" i="38"/>
  <c r="AL50" i="38" s="1"/>
  <c r="O32" i="46"/>
  <c r="O33" i="46" s="1"/>
  <c r="O33" i="37"/>
  <c r="O32" i="47"/>
  <c r="O33" i="47" s="1"/>
  <c r="O32" i="44"/>
  <c r="O33" i="44" s="1"/>
  <c r="O32" i="48"/>
  <c r="O33" i="48" s="1"/>
  <c r="O32" i="39"/>
  <c r="O33" i="39" s="1"/>
  <c r="O32" i="45"/>
  <c r="O33" i="45" s="1"/>
  <c r="O32" i="41"/>
  <c r="O33" i="41" s="1"/>
  <c r="O32" i="50"/>
  <c r="O33" i="50" s="1"/>
  <c r="O32" i="40"/>
  <c r="O33" i="40" s="1"/>
  <c r="O32" i="38"/>
  <c r="O33" i="38" s="1"/>
  <c r="O32" i="43"/>
  <c r="O33" i="43" s="1"/>
  <c r="O32" i="49"/>
  <c r="O33" i="49" s="1"/>
  <c r="AA14" i="38"/>
  <c r="BJ5" i="38"/>
  <c r="AC18" i="38"/>
  <c r="AE18" i="38"/>
  <c r="AF18" i="38" s="1"/>
  <c r="AG18" i="38" s="1"/>
  <c r="BO12" i="38"/>
  <c r="AK52" i="38"/>
  <c r="AL52" i="38" s="1"/>
  <c r="AK51" i="38"/>
  <c r="AL51" i="38" s="1"/>
  <c r="AE17" i="38"/>
  <c r="AF17" i="38" s="1"/>
  <c r="AG17" i="38" s="1"/>
  <c r="AC17" i="38"/>
  <c r="BO11" i="38"/>
  <c r="AO83" i="37"/>
  <c r="AU28" i="37"/>
  <c r="AV28" i="37" s="1"/>
  <c r="AK57" i="38"/>
  <c r="AL57" i="38" s="1"/>
  <c r="AE23" i="38"/>
  <c r="AF23" i="38" s="1"/>
  <c r="AG23" i="38" s="1"/>
  <c r="AC23" i="38"/>
  <c r="BO17" i="38"/>
  <c r="BN8" i="37"/>
  <c r="BI5" i="37"/>
  <c r="AE15" i="38"/>
  <c r="AF15" i="38" s="1"/>
  <c r="AG15" i="38" s="1"/>
  <c r="AC15" i="38"/>
  <c r="AK49" i="38"/>
  <c r="AL49" i="38" s="1"/>
  <c r="BO9" i="38"/>
  <c r="AE21" i="38"/>
  <c r="AF21" i="38" s="1"/>
  <c r="AG21" i="38" s="1"/>
  <c r="BO15" i="38"/>
  <c r="AK55" i="38"/>
  <c r="AL55" i="38" s="1"/>
  <c r="AC21" i="38"/>
  <c r="AC22" i="38"/>
  <c r="AE22" i="38"/>
  <c r="AF22" i="38" s="1"/>
  <c r="AG22" i="38" s="1"/>
  <c r="AK56" i="38"/>
  <c r="AL56" i="38" s="1"/>
  <c r="BO16" i="38"/>
  <c r="AT61" i="37"/>
  <c r="AU61" i="37" s="1"/>
  <c r="AR46" i="37"/>
  <c r="AL23" i="37" s="1"/>
  <c r="AT55" i="37"/>
  <c r="AU55" i="37" s="1"/>
  <c r="AT57" i="37"/>
  <c r="AU57" i="37" s="1"/>
  <c r="AT51" i="37"/>
  <c r="AU51" i="37" s="1"/>
  <c r="AT53" i="37"/>
  <c r="AU53" i="37" s="1"/>
  <c r="AT63" i="37"/>
  <c r="AU63" i="37" s="1"/>
  <c r="AT65" i="37"/>
  <c r="AU65" i="37" s="1"/>
  <c r="AT66" i="37"/>
  <c r="AU66" i="37" s="1"/>
  <c r="AT49" i="37"/>
  <c r="AU49" i="37" s="1"/>
  <c r="AT67" i="37"/>
  <c r="AU67" i="37" s="1"/>
  <c r="AT59" i="37"/>
  <c r="AU59" i="37" s="1"/>
  <c r="AT56" i="37"/>
  <c r="AU56" i="37" s="1"/>
  <c r="AT54" i="37"/>
  <c r="AU54" i="37" s="1"/>
  <c r="AT58" i="37"/>
  <c r="AU58" i="37" s="1"/>
  <c r="AT50" i="37"/>
  <c r="AU50" i="37" s="1"/>
  <c r="AT52" i="37"/>
  <c r="AU52" i="37" s="1"/>
  <c r="AT62" i="37"/>
  <c r="AU62" i="37" s="1"/>
  <c r="AE25" i="39"/>
  <c r="AF25" i="39" s="1"/>
  <c r="AG25" i="39" s="1"/>
  <c r="AF24" i="38" l="1"/>
  <c r="AG24" i="38" s="1"/>
  <c r="AT83" i="37"/>
  <c r="AU47" i="37"/>
  <c r="AV48" i="37" s="1"/>
  <c r="AW48" i="37" s="1"/>
  <c r="AM23" i="37"/>
  <c r="AW29" i="37" s="1"/>
  <c r="AT29" i="37" s="1"/>
  <c r="AN23" i="37"/>
  <c r="AK48" i="38"/>
  <c r="AL48" i="38" s="1"/>
  <c r="AL47" i="38" s="1"/>
  <c r="AM56" i="38" s="1"/>
  <c r="AN56" i="38" s="1"/>
  <c r="AE14" i="38"/>
  <c r="AF14" i="38" s="1"/>
  <c r="AC14" i="38"/>
  <c r="BO8" i="38"/>
  <c r="AU29" i="37"/>
  <c r="AV29" i="37" s="1"/>
  <c r="AO84" i="37"/>
  <c r="AT84" i="37" s="1"/>
  <c r="AV52" i="37" l="1"/>
  <c r="AW52" i="37" s="1"/>
  <c r="AV56" i="37"/>
  <c r="AW56" i="37" s="1"/>
  <c r="AV63" i="37"/>
  <c r="AW63" i="37" s="1"/>
  <c r="AV64" i="37"/>
  <c r="AW64" i="37" s="1"/>
  <c r="AV49" i="37"/>
  <c r="AW49" i="37" s="1"/>
  <c r="AV67" i="37"/>
  <c r="AW67" i="37" s="1"/>
  <c r="AV60" i="37"/>
  <c r="AW60" i="37" s="1"/>
  <c r="AV65" i="37"/>
  <c r="AW65" i="37" s="1"/>
  <c r="AV54" i="37"/>
  <c r="AW54" i="37" s="1"/>
  <c r="AV58" i="37"/>
  <c r="AW58" i="37" s="1"/>
  <c r="AU46" i="37"/>
  <c r="AL24" i="37" s="1"/>
  <c r="AM24" i="37" s="1"/>
  <c r="AW30" i="37" s="1"/>
  <c r="AT30" i="37" s="1"/>
  <c r="AV51" i="37"/>
  <c r="AW51" i="37" s="1"/>
  <c r="AV62" i="37"/>
  <c r="AW62" i="37" s="1"/>
  <c r="AV59" i="37"/>
  <c r="AW59" i="37" s="1"/>
  <c r="AV61" i="37"/>
  <c r="AW61" i="37" s="1"/>
  <c r="AM58" i="38"/>
  <c r="AN58" i="38" s="1"/>
  <c r="AV66" i="37"/>
  <c r="AW66" i="37" s="1"/>
  <c r="AV50" i="37"/>
  <c r="AW50" i="37" s="1"/>
  <c r="AV53" i="37"/>
  <c r="AW53" i="37" s="1"/>
  <c r="AV55" i="37"/>
  <c r="AW55" i="37" s="1"/>
  <c r="AV57" i="37"/>
  <c r="AW57" i="37" s="1"/>
  <c r="AM55" i="38"/>
  <c r="AN55" i="38" s="1"/>
  <c r="AM52" i="38"/>
  <c r="AN52" i="38" s="1"/>
  <c r="AM57" i="38"/>
  <c r="AN57" i="38" s="1"/>
  <c r="AM53" i="38"/>
  <c r="AN53" i="38" s="1"/>
  <c r="AG2" i="38"/>
  <c r="AG14" i="38"/>
  <c r="AG3" i="38"/>
  <c r="BC12" i="38" s="1"/>
  <c r="AR23" i="37"/>
  <c r="AR85" i="37" s="1"/>
  <c r="AQ23" i="37"/>
  <c r="AQ85" i="37" s="1"/>
  <c r="AO23" i="37"/>
  <c r="AM48" i="38"/>
  <c r="AN48" i="38" s="1"/>
  <c r="AM66" i="38"/>
  <c r="AN66" i="38" s="1"/>
  <c r="AM61" i="38"/>
  <c r="AN61" i="38" s="1"/>
  <c r="AM60" i="38"/>
  <c r="AN60" i="38" s="1"/>
  <c r="AM63" i="38"/>
  <c r="AN63" i="38" s="1"/>
  <c r="AL46" i="38"/>
  <c r="AL20" i="38" s="1"/>
  <c r="AM67" i="38"/>
  <c r="AN67" i="38" s="1"/>
  <c r="AM64" i="38"/>
  <c r="AN64" i="38" s="1"/>
  <c r="AM62" i="38"/>
  <c r="AN62" i="38" s="1"/>
  <c r="AM65" i="38"/>
  <c r="AN65" i="38" s="1"/>
  <c r="AM59" i="38"/>
  <c r="AN59" i="38" s="1"/>
  <c r="AM50" i="38"/>
  <c r="AN50" i="38" s="1"/>
  <c r="AM49" i="38"/>
  <c r="AN49" i="38" s="1"/>
  <c r="AM54" i="38"/>
  <c r="AN54" i="38" s="1"/>
  <c r="AM51" i="38"/>
  <c r="AN51" i="38" s="1"/>
  <c r="AW47" i="37" l="1"/>
  <c r="AW46" i="37" s="1"/>
  <c r="AL25" i="37" s="1"/>
  <c r="AM25" i="37" s="1"/>
  <c r="AN24" i="37"/>
  <c r="AR24" i="37" s="1"/>
  <c r="AR86" i="37" s="1"/>
  <c r="BC24" i="38"/>
  <c r="BC25" i="38"/>
  <c r="BC29" i="38"/>
  <c r="BC23" i="38"/>
  <c r="AN20" i="38"/>
  <c r="AO85" i="37"/>
  <c r="AT85" i="37" s="1"/>
  <c r="AU30" i="37"/>
  <c r="AV30" i="37" s="1"/>
  <c r="AN47" i="38"/>
  <c r="AO61" i="38" s="1"/>
  <c r="AP61" i="38" s="1"/>
  <c r="AQ24" i="37" l="1"/>
  <c r="AQ86" i="37" s="1"/>
  <c r="AW31" i="37"/>
  <c r="AT31" i="37" s="1"/>
  <c r="AN25" i="37"/>
  <c r="AQ25" i="37" s="1"/>
  <c r="AQ87" i="37" s="1"/>
  <c r="AO24" i="37"/>
  <c r="AU31" i="37" s="1"/>
  <c r="AV31" i="37" s="1"/>
  <c r="AO54" i="38"/>
  <c r="AP54" i="38" s="1"/>
  <c r="AO63" i="38"/>
  <c r="AP63" i="38" s="1"/>
  <c r="AO52" i="38"/>
  <c r="AP52" i="38" s="1"/>
  <c r="AO65" i="38"/>
  <c r="AP65" i="38" s="1"/>
  <c r="AO53" i="38"/>
  <c r="AP53" i="38" s="1"/>
  <c r="AO55" i="38"/>
  <c r="AP55" i="38" s="1"/>
  <c r="AO60" i="38"/>
  <c r="AP60" i="38" s="1"/>
  <c r="AO48" i="38"/>
  <c r="AP48" i="38" s="1"/>
  <c r="AO50" i="38"/>
  <c r="AP50" i="38" s="1"/>
  <c r="AO66" i="38"/>
  <c r="AP66" i="38" s="1"/>
  <c r="AN46" i="38"/>
  <c r="AL21" i="38" s="1"/>
  <c r="AO20" i="38" s="1"/>
  <c r="AO56" i="38"/>
  <c r="AP56" i="38" s="1"/>
  <c r="AO58" i="38"/>
  <c r="AP58" i="38" s="1"/>
  <c r="AO57" i="38"/>
  <c r="AP57" i="38" s="1"/>
  <c r="AO67" i="38"/>
  <c r="AP67" i="38" s="1"/>
  <c r="BG7" i="38"/>
  <c r="BK51" i="38" s="1"/>
  <c r="P13" i="38" s="1"/>
  <c r="BG20" i="38"/>
  <c r="BK64" i="38" s="1"/>
  <c r="BG21" i="38"/>
  <c r="BK65" i="38" s="1"/>
  <c r="BG24" i="38"/>
  <c r="BK68" i="38" s="1"/>
  <c r="BG5" i="38"/>
  <c r="BG6" i="38"/>
  <c r="BK50" i="38" s="1"/>
  <c r="P12" i="38" s="1"/>
  <c r="BG16" i="38"/>
  <c r="BK60" i="38" s="1"/>
  <c r="P22" i="38" s="1"/>
  <c r="BG17" i="38"/>
  <c r="BK61" i="38" s="1"/>
  <c r="BG9" i="38"/>
  <c r="BK53" i="38" s="1"/>
  <c r="P15" i="38" s="1"/>
  <c r="BG11" i="38"/>
  <c r="BK55" i="38" s="1"/>
  <c r="P17" i="38" s="1"/>
  <c r="BG23" i="38"/>
  <c r="BK67" i="38" s="1"/>
  <c r="BG8" i="38"/>
  <c r="BK52" i="38" s="1"/>
  <c r="P14" i="38" s="1"/>
  <c r="BG15" i="38"/>
  <c r="BK59" i="38" s="1"/>
  <c r="P21" i="38" s="1"/>
  <c r="BG14" i="38"/>
  <c r="BK58" i="38" s="1"/>
  <c r="P20" i="38" s="1"/>
  <c r="BG13" i="38"/>
  <c r="BK57" i="38" s="1"/>
  <c r="P19" i="38" s="1"/>
  <c r="BG18" i="38"/>
  <c r="BK62" i="38" s="1"/>
  <c r="BG12" i="38"/>
  <c r="BK56" i="38" s="1"/>
  <c r="P18" i="38" s="1"/>
  <c r="BG10" i="38"/>
  <c r="BK54" i="38" s="1"/>
  <c r="P16" i="38" s="1"/>
  <c r="BG22" i="38"/>
  <c r="BK66" i="38" s="1"/>
  <c r="BG19" i="38"/>
  <c r="BK63" i="38" s="1"/>
  <c r="AO59" i="38"/>
  <c r="AP59" i="38" s="1"/>
  <c r="AO64" i="38"/>
  <c r="AP64" i="38" s="1"/>
  <c r="AO62" i="38"/>
  <c r="AP62" i="38" s="1"/>
  <c r="AO51" i="38"/>
  <c r="AP51" i="38" s="1"/>
  <c r="AQ20" i="38"/>
  <c r="AQ82" i="38" s="1"/>
  <c r="AW32" i="37"/>
  <c r="AO49" i="38"/>
  <c r="AP49" i="38" s="1"/>
  <c r="AT32" i="37" l="1"/>
  <c r="AO86" i="37"/>
  <c r="AT86" i="37" s="1"/>
  <c r="AR25" i="37"/>
  <c r="AR87" i="37" s="1"/>
  <c r="AO25" i="37"/>
  <c r="AU32" i="37" s="1"/>
  <c r="AV32" i="37" s="1"/>
  <c r="AV26" i="37" s="1"/>
  <c r="Q18" i="38"/>
  <c r="P18" i="43"/>
  <c r="P18" i="41"/>
  <c r="P18" i="44"/>
  <c r="P18" i="49"/>
  <c r="P18" i="47"/>
  <c r="P18" i="40"/>
  <c r="P18" i="50"/>
  <c r="P18" i="48"/>
  <c r="P18" i="39"/>
  <c r="P18" i="46"/>
  <c r="P18" i="45"/>
  <c r="Q21" i="38"/>
  <c r="P21" i="43"/>
  <c r="P21" i="45"/>
  <c r="P21" i="39"/>
  <c r="P21" i="50"/>
  <c r="P21" i="49"/>
  <c r="P21" i="44"/>
  <c r="P21" i="40"/>
  <c r="P21" i="46"/>
  <c r="P21" i="47"/>
  <c r="P21" i="41"/>
  <c r="P21" i="48"/>
  <c r="Q15" i="38"/>
  <c r="P15" i="44"/>
  <c r="P15" i="49"/>
  <c r="P15" i="43"/>
  <c r="P15" i="45"/>
  <c r="P15" i="40"/>
  <c r="P15" i="47"/>
  <c r="P15" i="46"/>
  <c r="P15" i="39"/>
  <c r="P15" i="50"/>
  <c r="P15" i="48"/>
  <c r="P15" i="41"/>
  <c r="BK49" i="38"/>
  <c r="P11" i="38" s="1"/>
  <c r="BG25" i="38"/>
  <c r="BG27" i="38" s="1"/>
  <c r="BK70" i="38" s="1"/>
  <c r="Q13" i="38"/>
  <c r="A13" i="38" s="1"/>
  <c r="P13" i="41"/>
  <c r="P13" i="50"/>
  <c r="P13" i="48"/>
  <c r="P13" i="39"/>
  <c r="P13" i="40"/>
  <c r="P13" i="49"/>
  <c r="P13" i="44"/>
  <c r="P13" i="45"/>
  <c r="P13" i="43"/>
  <c r="P13" i="47"/>
  <c r="P13" i="46"/>
  <c r="Q14" i="38"/>
  <c r="P14" i="47"/>
  <c r="P14" i="46"/>
  <c r="P14" i="45"/>
  <c r="P14" i="41"/>
  <c r="P14" i="50"/>
  <c r="P14" i="48"/>
  <c r="P14" i="43"/>
  <c r="P14" i="39"/>
  <c r="P14" i="44"/>
  <c r="P14" i="40"/>
  <c r="P14" i="49"/>
  <c r="AN21" i="38"/>
  <c r="AM21" i="38"/>
  <c r="AR20" i="38" s="1"/>
  <c r="AR82" i="38" s="1"/>
  <c r="Q19" i="38"/>
  <c r="P19" i="40"/>
  <c r="P19" i="43"/>
  <c r="P19" i="49"/>
  <c r="P19" i="41"/>
  <c r="P19" i="45"/>
  <c r="P19" i="50"/>
  <c r="P19" i="46"/>
  <c r="P19" i="44"/>
  <c r="P19" i="39"/>
  <c r="P19" i="48"/>
  <c r="P19" i="47"/>
  <c r="Q22" i="38"/>
  <c r="P22" i="47"/>
  <c r="P22" i="39"/>
  <c r="P22" i="40"/>
  <c r="P22" i="45"/>
  <c r="P22" i="49"/>
  <c r="P22" i="50"/>
  <c r="P22" i="44"/>
  <c r="P22" i="43"/>
  <c r="P22" i="46"/>
  <c r="P22" i="41"/>
  <c r="P22" i="48"/>
  <c r="AP47" i="38"/>
  <c r="AO82" i="38"/>
  <c r="AU27" i="38"/>
  <c r="AV27" i="38" s="1"/>
  <c r="Q16" i="38"/>
  <c r="P16" i="50"/>
  <c r="P16" i="41"/>
  <c r="P16" i="48"/>
  <c r="P16" i="44"/>
  <c r="P16" i="45"/>
  <c r="P16" i="46"/>
  <c r="P16" i="43"/>
  <c r="P16" i="39"/>
  <c r="P16" i="40"/>
  <c r="P16" i="47"/>
  <c r="P16" i="49"/>
  <c r="Q20" i="38"/>
  <c r="P20" i="50"/>
  <c r="P20" i="48"/>
  <c r="P20" i="39"/>
  <c r="P20" i="40"/>
  <c r="P20" i="49"/>
  <c r="P20" i="46"/>
  <c r="P20" i="47"/>
  <c r="P20" i="45"/>
  <c r="P20" i="44"/>
  <c r="P20" i="41"/>
  <c r="P20" i="43"/>
  <c r="Q17" i="38"/>
  <c r="P17" i="44"/>
  <c r="P17" i="45"/>
  <c r="P17" i="47"/>
  <c r="P17" i="41"/>
  <c r="P17" i="40"/>
  <c r="P17" i="49"/>
  <c r="P17" i="39"/>
  <c r="P17" i="46"/>
  <c r="P17" i="48"/>
  <c r="P17" i="43"/>
  <c r="P17" i="50"/>
  <c r="Q12" i="38"/>
  <c r="P12" i="47"/>
  <c r="P12" i="49"/>
  <c r="P12" i="41"/>
  <c r="P12" i="40"/>
  <c r="P12" i="45"/>
  <c r="P12" i="43"/>
  <c r="P12" i="50"/>
  <c r="P12" i="39"/>
  <c r="P12" i="48"/>
  <c r="P12" i="44"/>
  <c r="P12" i="46"/>
  <c r="AT82" i="38" l="1"/>
  <c r="AO87" i="37"/>
  <c r="AT87" i="37" s="1"/>
  <c r="AT89" i="37" s="1"/>
  <c r="AQ9" i="37" s="1"/>
  <c r="BI7" i="38"/>
  <c r="A13" i="39"/>
  <c r="BN10" i="38"/>
  <c r="AQ54" i="38"/>
  <c r="AR54" i="38" s="1"/>
  <c r="AP46" i="38"/>
  <c r="AL22" i="38" s="1"/>
  <c r="AO21" i="38" s="1"/>
  <c r="AQ50" i="38"/>
  <c r="AR50" i="38" s="1"/>
  <c r="AQ53" i="38"/>
  <c r="AR53" i="38" s="1"/>
  <c r="AQ60" i="38"/>
  <c r="AR60" i="38" s="1"/>
  <c r="AQ55" i="38"/>
  <c r="AR55" i="38" s="1"/>
  <c r="AQ61" i="38"/>
  <c r="AR61" i="38" s="1"/>
  <c r="AQ48" i="38"/>
  <c r="AR48" i="38" s="1"/>
  <c r="AQ63" i="38"/>
  <c r="AR63" i="38" s="1"/>
  <c r="AQ65" i="38"/>
  <c r="AR65" i="38" s="1"/>
  <c r="AQ52" i="38"/>
  <c r="AR52" i="38" s="1"/>
  <c r="AQ6" i="38"/>
  <c r="AW27" i="38"/>
  <c r="AT27" i="38" s="1"/>
  <c r="AQ56" i="38"/>
  <c r="AR56" i="38" s="1"/>
  <c r="Q13" i="50"/>
  <c r="Q13" i="44"/>
  <c r="Q13" i="46"/>
  <c r="Q13" i="39"/>
  <c r="Q13" i="40"/>
  <c r="Q13" i="48"/>
  <c r="Q13" i="49"/>
  <c r="Q13" i="45"/>
  <c r="Q13" i="43"/>
  <c r="Q13" i="47"/>
  <c r="Q13" i="41"/>
  <c r="AQ58" i="38"/>
  <c r="AR58" i="38" s="1"/>
  <c r="A12" i="38"/>
  <c r="Q12" i="44"/>
  <c r="Q12" i="43"/>
  <c r="Q12" i="49"/>
  <c r="Q12" i="48"/>
  <c r="Q12" i="50"/>
  <c r="Q12" i="41"/>
  <c r="Q12" i="45"/>
  <c r="Q12" i="47"/>
  <c r="Q12" i="39"/>
  <c r="Q12" i="40"/>
  <c r="Q12" i="46"/>
  <c r="A17" i="38"/>
  <c r="Q17" i="45"/>
  <c r="Q17" i="49"/>
  <c r="Q17" i="47"/>
  <c r="Q17" i="48"/>
  <c r="Q17" i="50"/>
  <c r="Q17" i="41"/>
  <c r="Q17" i="43"/>
  <c r="Q17" i="46"/>
  <c r="Q17" i="40"/>
  <c r="Q17" i="44"/>
  <c r="Q17" i="39"/>
  <c r="A20" i="38"/>
  <c r="Q20" i="47"/>
  <c r="Q20" i="44"/>
  <c r="Q20" i="39"/>
  <c r="Q20" i="49"/>
  <c r="Q20" i="45"/>
  <c r="Q20" i="43"/>
  <c r="Q20" i="50"/>
  <c r="Q20" i="40"/>
  <c r="Q20" i="41"/>
  <c r="Q20" i="46"/>
  <c r="Q20" i="48"/>
  <c r="A16" i="38"/>
  <c r="Q16" i="48"/>
  <c r="Q16" i="41"/>
  <c r="Q16" i="43"/>
  <c r="Q16" i="39"/>
  <c r="Q16" i="44"/>
  <c r="Q16" i="46"/>
  <c r="Q16" i="50"/>
  <c r="Q16" i="45"/>
  <c r="Q16" i="49"/>
  <c r="Q16" i="40"/>
  <c r="Q16" i="47"/>
  <c r="AQ66" i="38"/>
  <c r="AR66" i="38" s="1"/>
  <c r="AQ21" i="38"/>
  <c r="AQ83" i="38" s="1"/>
  <c r="AQ59" i="38"/>
  <c r="AR59" i="38" s="1"/>
  <c r="AQ57" i="38"/>
  <c r="AR57" i="38" s="1"/>
  <c r="A22" i="38"/>
  <c r="Q22" i="39"/>
  <c r="AA25" i="39" s="1"/>
  <c r="Q22" i="45"/>
  <c r="Q22" i="48"/>
  <c r="Q22" i="41"/>
  <c r="Q22" i="44"/>
  <c r="Q22" i="40"/>
  <c r="Q22" i="49"/>
  <c r="Q22" i="43"/>
  <c r="Q22" i="50"/>
  <c r="Q22" i="47"/>
  <c r="Q22" i="46"/>
  <c r="A19" i="38"/>
  <c r="Q19" i="39"/>
  <c r="Q19" i="41"/>
  <c r="Q19" i="50"/>
  <c r="Q19" i="44"/>
  <c r="Q19" i="48"/>
  <c r="Q19" i="46"/>
  <c r="Q19" i="45"/>
  <c r="Q19" i="47"/>
  <c r="Q19" i="49"/>
  <c r="Q19" i="40"/>
  <c r="Q19" i="43"/>
  <c r="AQ67" i="38"/>
  <c r="AR67" i="38" s="1"/>
  <c r="Q14" i="45"/>
  <c r="Q14" i="50"/>
  <c r="A14" i="38"/>
  <c r="Q14" i="44"/>
  <c r="Q14" i="41"/>
  <c r="Q14" i="40"/>
  <c r="Q14" i="47"/>
  <c r="Q14" i="49"/>
  <c r="Q14" i="43"/>
  <c r="Q14" i="48"/>
  <c r="Q14" i="46"/>
  <c r="Q14" i="39"/>
  <c r="Q11" i="38"/>
  <c r="P11" i="50"/>
  <c r="P11" i="39"/>
  <c r="P11" i="46"/>
  <c r="P11" i="43"/>
  <c r="P11" i="41"/>
  <c r="P11" i="47"/>
  <c r="P11" i="48"/>
  <c r="P11" i="45"/>
  <c r="P11" i="49"/>
  <c r="P11" i="40"/>
  <c r="P11" i="44"/>
  <c r="Q15" i="47"/>
  <c r="Q15" i="44"/>
  <c r="A15" i="38"/>
  <c r="Q15" i="46"/>
  <c r="Q15" i="50"/>
  <c r="Q15" i="43"/>
  <c r="Q15" i="48"/>
  <c r="Q15" i="39"/>
  <c r="Q15" i="40"/>
  <c r="Q15" i="45"/>
  <c r="Q15" i="49"/>
  <c r="Q15" i="41"/>
  <c r="A21" i="38"/>
  <c r="Q21" i="48"/>
  <c r="Q21" i="44"/>
  <c r="Q21" i="41"/>
  <c r="Q21" i="45"/>
  <c r="Q21" i="47"/>
  <c r="Q21" i="40"/>
  <c r="Q21" i="49"/>
  <c r="Q21" i="43"/>
  <c r="Q21" i="46"/>
  <c r="Q21" i="39"/>
  <c r="Q21" i="50"/>
  <c r="A18" i="38"/>
  <c r="Q18" i="40"/>
  <c r="Q18" i="47"/>
  <c r="Q18" i="48"/>
  <c r="Q18" i="50"/>
  <c r="Q18" i="45"/>
  <c r="Q18" i="44"/>
  <c r="Q18" i="49"/>
  <c r="Q18" i="43"/>
  <c r="Q18" i="46"/>
  <c r="Q18" i="39"/>
  <c r="Q18" i="41"/>
  <c r="AQ64" i="38"/>
  <c r="AR64" i="38" s="1"/>
  <c r="AQ62" i="38"/>
  <c r="AR62" i="38" s="1"/>
  <c r="AQ51" i="38"/>
  <c r="AR51" i="38" s="1"/>
  <c r="AQ49" i="38"/>
  <c r="AR49" i="38" s="1"/>
  <c r="BN10" i="39" l="1"/>
  <c r="A13" i="40"/>
  <c r="BI7" i="39"/>
  <c r="AA24" i="39"/>
  <c r="BJ15" i="39"/>
  <c r="BI9" i="38"/>
  <c r="BN12" i="38"/>
  <c r="BI8" i="38"/>
  <c r="A14" i="39"/>
  <c r="BN11" i="38"/>
  <c r="BJ6" i="39"/>
  <c r="AA15" i="39"/>
  <c r="AR47" i="38"/>
  <c r="AT58" i="38" s="1"/>
  <c r="AU58" i="38" s="1"/>
  <c r="AA19" i="39"/>
  <c r="BJ10" i="39"/>
  <c r="BI10" i="38"/>
  <c r="A16" i="39"/>
  <c r="BN13" i="38"/>
  <c r="BN17" i="38"/>
  <c r="A20" i="39"/>
  <c r="BI14" i="38"/>
  <c r="BN14" i="38"/>
  <c r="BI11" i="38"/>
  <c r="BN9" i="38"/>
  <c r="BI6" i="38"/>
  <c r="AA21" i="39"/>
  <c r="BJ12" i="39"/>
  <c r="BI12" i="38"/>
  <c r="BN15" i="38"/>
  <c r="A18" i="39"/>
  <c r="A21" i="39"/>
  <c r="BI15" i="38"/>
  <c r="BN18" i="38"/>
  <c r="Q11" i="39"/>
  <c r="Q11" i="41"/>
  <c r="Q11" i="48"/>
  <c r="Q11" i="43"/>
  <c r="Q11" i="46"/>
  <c r="Q32" i="38"/>
  <c r="Q11" i="44"/>
  <c r="Q11" i="49"/>
  <c r="Q11" i="45"/>
  <c r="Q11" i="40"/>
  <c r="Q11" i="47"/>
  <c r="A11" i="38"/>
  <c r="Q11" i="50"/>
  <c r="AA22" i="39"/>
  <c r="BJ13" i="39"/>
  <c r="BO19" i="39"/>
  <c r="AC25" i="39"/>
  <c r="AK59" i="39"/>
  <c r="AL59" i="39" s="1"/>
  <c r="AO83" i="38"/>
  <c r="AU28" i="38"/>
  <c r="AV28" i="38" s="1"/>
  <c r="BJ14" i="39"/>
  <c r="AA23" i="39"/>
  <c r="AA20" i="39"/>
  <c r="BJ11" i="39"/>
  <c r="BJ7" i="39"/>
  <c r="AA16" i="39"/>
  <c r="AN22" i="38"/>
  <c r="AM22" i="38"/>
  <c r="BJ9" i="39"/>
  <c r="AA18" i="39"/>
  <c r="BJ8" i="39"/>
  <c r="AA17" i="39"/>
  <c r="BI13" i="38"/>
  <c r="BN16" i="38"/>
  <c r="BI16" i="38"/>
  <c r="BN19" i="38"/>
  <c r="AW28" i="38" l="1"/>
  <c r="AT28" i="38" s="1"/>
  <c r="AR21" i="38"/>
  <c r="AR83" i="38" s="1"/>
  <c r="AT83" i="38"/>
  <c r="AT52" i="38"/>
  <c r="AU52" i="38" s="1"/>
  <c r="AT62" i="38"/>
  <c r="AU62" i="38" s="1"/>
  <c r="AT54" i="38"/>
  <c r="AU54" i="38" s="1"/>
  <c r="AT56" i="38"/>
  <c r="AU56" i="38" s="1"/>
  <c r="AT60" i="38"/>
  <c r="AU60" i="38" s="1"/>
  <c r="AT51" i="38"/>
  <c r="AU51" i="38" s="1"/>
  <c r="AT67" i="38"/>
  <c r="AU67" i="38" s="1"/>
  <c r="AT50" i="38"/>
  <c r="AU50" i="38" s="1"/>
  <c r="AT59" i="38"/>
  <c r="AU59" i="38" s="1"/>
  <c r="BI7" i="40"/>
  <c r="A13" i="41"/>
  <c r="BN10" i="40"/>
  <c r="AT63" i="38"/>
  <c r="AU63" i="38" s="1"/>
  <c r="AT49" i="38"/>
  <c r="AU49" i="38" s="1"/>
  <c r="AT65" i="38"/>
  <c r="AU65" i="38" s="1"/>
  <c r="AE17" i="39"/>
  <c r="AF17" i="39" s="1"/>
  <c r="AG17" i="39" s="1"/>
  <c r="AC17" i="39"/>
  <c r="AK51" i="39"/>
  <c r="AL51" i="39" s="1"/>
  <c r="BO11" i="39"/>
  <c r="AA14" i="39"/>
  <c r="BJ5" i="39"/>
  <c r="BN15" i="39"/>
  <c r="A18" i="40"/>
  <c r="BI12" i="39"/>
  <c r="BI14" i="39"/>
  <c r="BN17" i="39"/>
  <c r="A20" i="40"/>
  <c r="AT55" i="38"/>
  <c r="AU55" i="38" s="1"/>
  <c r="AR46" i="38"/>
  <c r="AL23" i="38" s="1"/>
  <c r="BI5" i="38"/>
  <c r="BN8" i="38"/>
  <c r="A11" i="39"/>
  <c r="AE21" i="39"/>
  <c r="AF21" i="39" s="1"/>
  <c r="AG21" i="39" s="1"/>
  <c r="AK55" i="39"/>
  <c r="AL55" i="39" s="1"/>
  <c r="AC21" i="39"/>
  <c r="BO15" i="39"/>
  <c r="BI8" i="39"/>
  <c r="BN11" i="39"/>
  <c r="A14" i="40"/>
  <c r="AE18" i="39"/>
  <c r="AF18" i="39" s="1"/>
  <c r="AG18" i="39" s="1"/>
  <c r="AK52" i="39"/>
  <c r="AL52" i="39" s="1"/>
  <c r="AC18" i="39"/>
  <c r="BO12" i="39"/>
  <c r="AE16" i="39"/>
  <c r="BO10" i="39"/>
  <c r="AC16" i="39"/>
  <c r="AK50" i="39"/>
  <c r="AL50" i="39" s="1"/>
  <c r="BO14" i="39"/>
  <c r="AC20" i="39"/>
  <c r="AK54" i="39"/>
  <c r="AL54" i="39" s="1"/>
  <c r="AE20" i="39"/>
  <c r="AF20" i="39" s="1"/>
  <c r="AG20" i="39" s="1"/>
  <c r="BO13" i="39"/>
  <c r="AE19" i="39"/>
  <c r="AF19" i="39" s="1"/>
  <c r="AG19" i="39" s="1"/>
  <c r="AC19" i="39"/>
  <c r="AK53" i="39"/>
  <c r="AL53" i="39" s="1"/>
  <c r="AT53" i="38"/>
  <c r="AU53" i="38" s="1"/>
  <c r="BO9" i="39"/>
  <c r="AK49" i="39"/>
  <c r="AL49" i="39" s="1"/>
  <c r="AE15" i="39"/>
  <c r="AF15" i="39" s="1"/>
  <c r="AG15" i="39" s="1"/>
  <c r="AC15" i="39"/>
  <c r="AR22" i="38"/>
  <c r="AR84" i="38" s="1"/>
  <c r="AO22" i="38"/>
  <c r="AQ22" i="38"/>
  <c r="AQ84" i="38" s="1"/>
  <c r="AC23" i="39"/>
  <c r="AE23" i="39"/>
  <c r="AF23" i="39" s="1"/>
  <c r="AG23" i="39" s="1"/>
  <c r="BO17" i="39"/>
  <c r="AK57" i="39"/>
  <c r="AL57" i="39" s="1"/>
  <c r="BO16" i="39"/>
  <c r="AC22" i="39"/>
  <c r="AK56" i="39"/>
  <c r="AL56" i="39" s="1"/>
  <c r="AE22" i="39"/>
  <c r="AF22" i="39" s="1"/>
  <c r="AG22" i="39" s="1"/>
  <c r="Q32" i="41"/>
  <c r="Q33" i="41" s="1"/>
  <c r="Q32" i="46"/>
  <c r="Q33" i="46" s="1"/>
  <c r="Q32" i="39"/>
  <c r="Q33" i="39" s="1"/>
  <c r="Q32" i="47"/>
  <c r="Q33" i="47" s="1"/>
  <c r="Q32" i="44"/>
  <c r="Q33" i="44" s="1"/>
  <c r="Q32" i="50"/>
  <c r="Q33" i="50" s="1"/>
  <c r="Q33" i="38"/>
  <c r="U4" i="38" s="1"/>
  <c r="Q32" i="45"/>
  <c r="Q33" i="45" s="1"/>
  <c r="Q32" i="48"/>
  <c r="Q33" i="48" s="1"/>
  <c r="Q32" i="40"/>
  <c r="Q33" i="40" s="1"/>
  <c r="Q32" i="43"/>
  <c r="Q33" i="43" s="1"/>
  <c r="Q32" i="49"/>
  <c r="Q33" i="49" s="1"/>
  <c r="BN18" i="39"/>
  <c r="BI15" i="39"/>
  <c r="A21" i="40"/>
  <c r="AT64" i="38"/>
  <c r="AU64" i="38" s="1"/>
  <c r="AT61" i="38"/>
  <c r="AU61" i="38" s="1"/>
  <c r="BI10" i="39"/>
  <c r="A16" i="40"/>
  <c r="BN13" i="39"/>
  <c r="AT66" i="38"/>
  <c r="AU66" i="38" s="1"/>
  <c r="AT48" i="38"/>
  <c r="AU48" i="38" s="1"/>
  <c r="AT57" i="38"/>
  <c r="AU57" i="38" s="1"/>
  <c r="AC24" i="39"/>
  <c r="BO18" i="39"/>
  <c r="AE24" i="39"/>
  <c r="AF24" i="39" s="1"/>
  <c r="AG24" i="39" s="1"/>
  <c r="AK58" i="39"/>
  <c r="AL58" i="39" s="1"/>
  <c r="AF16" i="39" l="1"/>
  <c r="AG16" i="39" s="1"/>
  <c r="BI7" i="41"/>
  <c r="A59" i="43"/>
  <c r="BN10" i="41"/>
  <c r="AU47" i="38"/>
  <c r="AV48" i="38" s="1"/>
  <c r="AW48" i="38" s="1"/>
  <c r="BN8" i="39"/>
  <c r="BI5" i="39"/>
  <c r="A11" i="40"/>
  <c r="AM23" i="38"/>
  <c r="AW29" i="38" s="1"/>
  <c r="AT29" i="38" s="1"/>
  <c r="AN23" i="38"/>
  <c r="BN15" i="40"/>
  <c r="A18" i="41"/>
  <c r="BI12" i="40"/>
  <c r="BN11" i="40"/>
  <c r="BI8" i="40"/>
  <c r="A14" i="41"/>
  <c r="BI15" i="40"/>
  <c r="BN18" i="40"/>
  <c r="A21" i="41"/>
  <c r="BI10" i="40"/>
  <c r="BN13" i="40"/>
  <c r="A16" i="41"/>
  <c r="AO84" i="38"/>
  <c r="AT84" i="38" s="1"/>
  <c r="AU29" i="38"/>
  <c r="AV29" i="38" s="1"/>
  <c r="BI14" i="40"/>
  <c r="BN17" i="40"/>
  <c r="A20" i="41"/>
  <c r="AK48" i="39"/>
  <c r="AL48" i="39" s="1"/>
  <c r="AE14" i="39"/>
  <c r="AF14" i="39" s="1"/>
  <c r="BO8" i="39"/>
  <c r="AC14" i="39"/>
  <c r="A13" i="43" l="1"/>
  <c r="A59" i="44"/>
  <c r="AV66" i="38"/>
  <c r="AW66" i="38" s="1"/>
  <c r="AV57" i="38"/>
  <c r="AW57" i="38" s="1"/>
  <c r="AV55" i="38"/>
  <c r="AW55" i="38" s="1"/>
  <c r="AV53" i="38"/>
  <c r="AW53" i="38" s="1"/>
  <c r="AV64" i="38"/>
  <c r="AW64" i="38" s="1"/>
  <c r="AV61" i="38"/>
  <c r="AW61" i="38" s="1"/>
  <c r="AL47" i="39"/>
  <c r="AM48" i="39" s="1"/>
  <c r="AN48" i="39" s="1"/>
  <c r="BN17" i="41"/>
  <c r="BI14" i="41"/>
  <c r="A66" i="43"/>
  <c r="BI12" i="41"/>
  <c r="A64" i="43"/>
  <c r="BN15" i="41"/>
  <c r="BI5" i="40"/>
  <c r="A11" i="41"/>
  <c r="BN8" i="40"/>
  <c r="BI10" i="41"/>
  <c r="A62" i="43"/>
  <c r="BN13" i="41"/>
  <c r="A67" i="43"/>
  <c r="BI15" i="41"/>
  <c r="BN18" i="41"/>
  <c r="BN11" i="41"/>
  <c r="BI8" i="41"/>
  <c r="A60" i="43"/>
  <c r="AU46" i="38"/>
  <c r="AL24" i="38" s="1"/>
  <c r="AV63" i="38"/>
  <c r="AW63" i="38" s="1"/>
  <c r="AV51" i="38"/>
  <c r="AW51" i="38" s="1"/>
  <c r="AV56" i="38"/>
  <c r="AW56" i="38" s="1"/>
  <c r="AV62" i="38"/>
  <c r="AW62" i="38" s="1"/>
  <c r="AV49" i="38"/>
  <c r="AW49" i="38" s="1"/>
  <c r="AV52" i="38"/>
  <c r="AW52" i="38" s="1"/>
  <c r="AV59" i="38"/>
  <c r="AW59" i="38" s="1"/>
  <c r="AV60" i="38"/>
  <c r="AW60" i="38" s="1"/>
  <c r="AV65" i="38"/>
  <c r="AW65" i="38" s="1"/>
  <c r="AV67" i="38"/>
  <c r="AW67" i="38" s="1"/>
  <c r="AV58" i="38"/>
  <c r="AW58" i="38" s="1"/>
  <c r="AV54" i="38"/>
  <c r="AW54" i="38" s="1"/>
  <c r="AV50" i="38"/>
  <c r="AW50" i="38" s="1"/>
  <c r="AG14" i="39"/>
  <c r="AG2" i="39"/>
  <c r="AG3" i="39"/>
  <c r="BC12" i="39" s="1"/>
  <c r="AO23" i="38"/>
  <c r="AQ23" i="38"/>
  <c r="AQ85" i="38" s="1"/>
  <c r="AR23" i="38"/>
  <c r="AR85" i="38" s="1"/>
  <c r="A13" i="44" l="1"/>
  <c r="A59" i="45"/>
  <c r="BI7" i="43"/>
  <c r="BN10" i="43"/>
  <c r="AW47" i="38"/>
  <c r="AW46" i="38" s="1"/>
  <c r="AL25" i="38" s="1"/>
  <c r="BC24" i="39"/>
  <c r="BC25" i="39"/>
  <c r="BG26" i="39" s="1"/>
  <c r="BI69" i="39" s="1"/>
  <c r="BK69" i="39" s="1"/>
  <c r="R31" i="39" s="1"/>
  <c r="BC29" i="39"/>
  <c r="BC23" i="39"/>
  <c r="A67" i="44"/>
  <c r="A21" i="43"/>
  <c r="A62" i="44"/>
  <c r="A16" i="43"/>
  <c r="A18" i="43"/>
  <c r="A64" i="44"/>
  <c r="AO85" i="38"/>
  <c r="AT85" i="38" s="1"/>
  <c r="AU30" i="38"/>
  <c r="AV30" i="38" s="1"/>
  <c r="AN24" i="38"/>
  <c r="AM24" i="38"/>
  <c r="AW30" i="38" s="1"/>
  <c r="AT30" i="38" s="1"/>
  <c r="A60" i="44"/>
  <c r="A14" i="43"/>
  <c r="BN8" i="41"/>
  <c r="BI5" i="41"/>
  <c r="A57" i="43"/>
  <c r="A66" i="44"/>
  <c r="A20" i="43"/>
  <c r="AM66" i="39"/>
  <c r="AN66" i="39" s="1"/>
  <c r="AM63" i="39"/>
  <c r="AN63" i="39" s="1"/>
  <c r="AM64" i="39"/>
  <c r="AN64" i="39" s="1"/>
  <c r="AM67" i="39"/>
  <c r="AN67" i="39" s="1"/>
  <c r="AL46" i="39"/>
  <c r="AL20" i="39" s="1"/>
  <c r="AN20" i="39" s="1"/>
  <c r="AM65" i="39"/>
  <c r="AN65" i="39" s="1"/>
  <c r="AM62" i="39"/>
  <c r="AN62" i="39" s="1"/>
  <c r="AM60" i="39"/>
  <c r="AN60" i="39" s="1"/>
  <c r="AM61" i="39"/>
  <c r="AN61" i="39" s="1"/>
  <c r="AM59" i="39"/>
  <c r="AN59" i="39" s="1"/>
  <c r="AM58" i="39"/>
  <c r="AN58" i="39" s="1"/>
  <c r="AM51" i="39"/>
  <c r="AN51" i="39" s="1"/>
  <c r="AM54" i="39"/>
  <c r="AN54" i="39" s="1"/>
  <c r="AM52" i="39"/>
  <c r="AN52" i="39" s="1"/>
  <c r="AM55" i="39"/>
  <c r="AN55" i="39" s="1"/>
  <c r="AM49" i="39"/>
  <c r="AN49" i="39" s="1"/>
  <c r="AM50" i="39"/>
  <c r="AN50" i="39" s="1"/>
  <c r="AM56" i="39"/>
  <c r="AN56" i="39" s="1"/>
  <c r="AM53" i="39"/>
  <c r="AN53" i="39" s="1"/>
  <c r="AM57" i="39"/>
  <c r="AN57" i="39" s="1"/>
  <c r="R31" i="50" l="1"/>
  <c r="R31" i="45"/>
  <c r="R31" i="40"/>
  <c r="R31" i="43"/>
  <c r="R31" i="46"/>
  <c r="R31" i="49"/>
  <c r="R31" i="44"/>
  <c r="S31" i="39"/>
  <c r="R31" i="48"/>
  <c r="R31" i="47"/>
  <c r="R31" i="41"/>
  <c r="A59" i="46"/>
  <c r="A13" i="45"/>
  <c r="BI7" i="44"/>
  <c r="BN10" i="44"/>
  <c r="BI14" i="43"/>
  <c r="BN17" i="43"/>
  <c r="AO24" i="38"/>
  <c r="AQ24" i="38"/>
  <c r="AQ86" i="38" s="1"/>
  <c r="AR24" i="38"/>
  <c r="AR86" i="38" s="1"/>
  <c r="BN15" i="43"/>
  <c r="BI12" i="43"/>
  <c r="BG9" i="39"/>
  <c r="BK53" i="39" s="1"/>
  <c r="R15" i="39" s="1"/>
  <c r="S15" i="39" s="1"/>
  <c r="BG12" i="39"/>
  <c r="BK56" i="39" s="1"/>
  <c r="R18" i="39" s="1"/>
  <c r="S18" i="39" s="1"/>
  <c r="BG19" i="39"/>
  <c r="BK63" i="39" s="1"/>
  <c r="BG17" i="39"/>
  <c r="BK61" i="39" s="1"/>
  <c r="BG8" i="39"/>
  <c r="BK52" i="39" s="1"/>
  <c r="R14" i="39" s="1"/>
  <c r="S14" i="39" s="1"/>
  <c r="BG5" i="39"/>
  <c r="BG21" i="39"/>
  <c r="BK65" i="39" s="1"/>
  <c r="BG24" i="39"/>
  <c r="BK68" i="39" s="1"/>
  <c r="BG10" i="39"/>
  <c r="BK54" i="39" s="1"/>
  <c r="R16" i="39" s="1"/>
  <c r="S16" i="39" s="1"/>
  <c r="BG7" i="39"/>
  <c r="BK51" i="39" s="1"/>
  <c r="R13" i="39" s="1"/>
  <c r="S13" i="39" s="1"/>
  <c r="BG18" i="39"/>
  <c r="BK62" i="39" s="1"/>
  <c r="BG13" i="39"/>
  <c r="BK57" i="39" s="1"/>
  <c r="R19" i="39" s="1"/>
  <c r="S19" i="39" s="1"/>
  <c r="BG6" i="39"/>
  <c r="BK50" i="39" s="1"/>
  <c r="R12" i="39" s="1"/>
  <c r="S12" i="39" s="1"/>
  <c r="BG20" i="39"/>
  <c r="BK64" i="39" s="1"/>
  <c r="BG22" i="39"/>
  <c r="BK66" i="39" s="1"/>
  <c r="BG15" i="39"/>
  <c r="BK59" i="39" s="1"/>
  <c r="R21" i="39" s="1"/>
  <c r="S21" i="39" s="1"/>
  <c r="BG16" i="39"/>
  <c r="BK60" i="39" s="1"/>
  <c r="R22" i="39" s="1"/>
  <c r="S22" i="39" s="1"/>
  <c r="BG11" i="39"/>
  <c r="BK55" i="39" s="1"/>
  <c r="R17" i="39" s="1"/>
  <c r="S17" i="39" s="1"/>
  <c r="BG14" i="39"/>
  <c r="BK58" i="39" s="1"/>
  <c r="R20" i="39" s="1"/>
  <c r="S20" i="39" s="1"/>
  <c r="BG23" i="39"/>
  <c r="BK67" i="39" s="1"/>
  <c r="A20" i="44"/>
  <c r="A66" i="45"/>
  <c r="BI8" i="43"/>
  <c r="BN11" i="43"/>
  <c r="BN13" i="43"/>
  <c r="BI10" i="43"/>
  <c r="BN18" i="43"/>
  <c r="BI15" i="43"/>
  <c r="AN47" i="39"/>
  <c r="AO60" i="39" s="1"/>
  <c r="AP60" i="39" s="1"/>
  <c r="A11" i="43"/>
  <c r="A57" i="44"/>
  <c r="A14" i="44"/>
  <c r="A60" i="45"/>
  <c r="A16" i="44"/>
  <c r="A62" i="45"/>
  <c r="A21" i="44"/>
  <c r="A67" i="45"/>
  <c r="AN25" i="38"/>
  <c r="AQ20" i="39"/>
  <c r="AQ82" i="39" s="1"/>
  <c r="A64" i="45"/>
  <c r="A18" i="44"/>
  <c r="AM25" i="38"/>
  <c r="AW31" i="38" s="1"/>
  <c r="AT31" i="38" s="1"/>
  <c r="S31" i="49" l="1"/>
  <c r="S31" i="44"/>
  <c r="S31" i="45"/>
  <c r="S31" i="46"/>
  <c r="S31" i="40"/>
  <c r="S31" i="48"/>
  <c r="S31" i="43"/>
  <c r="S31" i="50"/>
  <c r="S31" i="41"/>
  <c r="S31" i="47"/>
  <c r="S19" i="44"/>
  <c r="S19" i="40"/>
  <c r="S19" i="48"/>
  <c r="S19" i="41"/>
  <c r="S19" i="45"/>
  <c r="S19" i="49"/>
  <c r="S19" i="50"/>
  <c r="S19" i="47"/>
  <c r="S19" i="46"/>
  <c r="S19" i="43"/>
  <c r="A19" i="39"/>
  <c r="S17" i="44"/>
  <c r="S17" i="46"/>
  <c r="S17" i="45"/>
  <c r="S17" i="40"/>
  <c r="S17" i="47"/>
  <c r="S17" i="50"/>
  <c r="S17" i="41"/>
  <c r="S17" i="49"/>
  <c r="S17" i="48"/>
  <c r="S17" i="43"/>
  <c r="A17" i="39"/>
  <c r="S18" i="41"/>
  <c r="S18" i="44"/>
  <c r="S18" i="40"/>
  <c r="S18" i="48"/>
  <c r="S18" i="49"/>
  <c r="S18" i="46"/>
  <c r="S18" i="47"/>
  <c r="S18" i="43"/>
  <c r="S18" i="45"/>
  <c r="S18" i="50"/>
  <c r="S22" i="45"/>
  <c r="S22" i="47"/>
  <c r="S22" i="44"/>
  <c r="S22" i="49"/>
  <c r="S22" i="50"/>
  <c r="S22" i="41"/>
  <c r="S22" i="48"/>
  <c r="S22" i="43"/>
  <c r="S22" i="46"/>
  <c r="S22" i="40"/>
  <c r="AA25" i="40" s="1"/>
  <c r="A22" i="39"/>
  <c r="S12" i="40"/>
  <c r="S12" i="47"/>
  <c r="S12" i="46"/>
  <c r="S12" i="49"/>
  <c r="S12" i="43"/>
  <c r="S12" i="41"/>
  <c r="S12" i="50"/>
  <c r="S12" i="48"/>
  <c r="S12" i="45"/>
  <c r="S12" i="44"/>
  <c r="A12" i="39"/>
  <c r="S16" i="46"/>
  <c r="S16" i="44"/>
  <c r="S16" i="45"/>
  <c r="S16" i="40"/>
  <c r="S16" i="41"/>
  <c r="S16" i="43"/>
  <c r="S16" i="48"/>
  <c r="S16" i="50"/>
  <c r="S16" i="49"/>
  <c r="S16" i="47"/>
  <c r="S14" i="44"/>
  <c r="S14" i="49"/>
  <c r="S14" i="40"/>
  <c r="S14" i="50"/>
  <c r="S14" i="43"/>
  <c r="S14" i="45"/>
  <c r="S14" i="46"/>
  <c r="S14" i="47"/>
  <c r="S14" i="41"/>
  <c r="S14" i="48"/>
  <c r="S15" i="47"/>
  <c r="S15" i="48"/>
  <c r="S15" i="50"/>
  <c r="S15" i="44"/>
  <c r="S15" i="45"/>
  <c r="S15" i="41"/>
  <c r="S15" i="46"/>
  <c r="S15" i="43"/>
  <c r="S15" i="49"/>
  <c r="S15" i="40"/>
  <c r="A15" i="39"/>
  <c r="S21" i="41"/>
  <c r="S21" i="45"/>
  <c r="S21" i="46"/>
  <c r="S21" i="49"/>
  <c r="S21" i="43"/>
  <c r="S21" i="44"/>
  <c r="S21" i="48"/>
  <c r="S21" i="50"/>
  <c r="S21" i="40"/>
  <c r="S21" i="47"/>
  <c r="S20" i="41"/>
  <c r="S20" i="45"/>
  <c r="S20" i="48"/>
  <c r="S20" i="46"/>
  <c r="S20" i="47"/>
  <c r="S20" i="49"/>
  <c r="S20" i="44"/>
  <c r="S20" i="43"/>
  <c r="S20" i="50"/>
  <c r="S20" i="40"/>
  <c r="S13" i="49"/>
  <c r="S13" i="45"/>
  <c r="S13" i="48"/>
  <c r="S13" i="47"/>
  <c r="S13" i="40"/>
  <c r="S13" i="46"/>
  <c r="S13" i="50"/>
  <c r="S13" i="41"/>
  <c r="S13" i="44"/>
  <c r="S13" i="43"/>
  <c r="BN10" i="45"/>
  <c r="BI7" i="45"/>
  <c r="A13" i="46"/>
  <c r="A59" i="47"/>
  <c r="AO50" i="39"/>
  <c r="AP50" i="39" s="1"/>
  <c r="A18" i="45"/>
  <c r="A64" i="46"/>
  <c r="AO25" i="38"/>
  <c r="AR25" i="38"/>
  <c r="AR87" i="38" s="1"/>
  <c r="AQ25" i="38"/>
  <c r="AQ87" i="38" s="1"/>
  <c r="AW32" i="38"/>
  <c r="AT32" i="38" s="1"/>
  <c r="AO65" i="39"/>
  <c r="AP65" i="39" s="1"/>
  <c r="BK49" i="39"/>
  <c r="R11" i="39" s="1"/>
  <c r="S11" i="39" s="1"/>
  <c r="BG25" i="39"/>
  <c r="BG27" i="39" s="1"/>
  <c r="BK70" i="39" s="1"/>
  <c r="AO66" i="39"/>
  <c r="AP66" i="39" s="1"/>
  <c r="A67" i="46"/>
  <c r="A21" i="45"/>
  <c r="A16" i="45"/>
  <c r="A62" i="46"/>
  <c r="A11" i="44"/>
  <c r="A57" i="45"/>
  <c r="AO59" i="39"/>
  <c r="AP59" i="39" s="1"/>
  <c r="A20" i="45"/>
  <c r="A66" i="46"/>
  <c r="AO58" i="39"/>
  <c r="AP58" i="39" s="1"/>
  <c r="R22" i="40"/>
  <c r="R22" i="44"/>
  <c r="R22" i="45"/>
  <c r="R22" i="50"/>
  <c r="R22" i="47"/>
  <c r="R22" i="48"/>
  <c r="R22" i="49"/>
  <c r="R22" i="43"/>
  <c r="R22" i="41"/>
  <c r="R22" i="46"/>
  <c r="R12" i="50"/>
  <c r="R12" i="48"/>
  <c r="R12" i="49"/>
  <c r="R12" i="45"/>
  <c r="R12" i="46"/>
  <c r="R12" i="43"/>
  <c r="R12" i="40"/>
  <c r="R12" i="44"/>
  <c r="R12" i="47"/>
  <c r="R12" i="41"/>
  <c r="R16" i="43"/>
  <c r="R16" i="44"/>
  <c r="R16" i="48"/>
  <c r="R16" i="46"/>
  <c r="R16" i="49"/>
  <c r="R16" i="50"/>
  <c r="R16" i="41"/>
  <c r="R16" i="47"/>
  <c r="R16" i="40"/>
  <c r="R16" i="45"/>
  <c r="R14" i="46"/>
  <c r="R14" i="41"/>
  <c r="R14" i="50"/>
  <c r="R14" i="40"/>
  <c r="R14" i="44"/>
  <c r="R14" i="47"/>
  <c r="R14" i="48"/>
  <c r="R14" i="43"/>
  <c r="R14" i="45"/>
  <c r="R14" i="49"/>
  <c r="R15" i="47"/>
  <c r="R15" i="43"/>
  <c r="R15" i="49"/>
  <c r="R15" i="46"/>
  <c r="R15" i="45"/>
  <c r="R15" i="44"/>
  <c r="R15" i="50"/>
  <c r="R15" i="41"/>
  <c r="R15" i="48"/>
  <c r="R15" i="40"/>
  <c r="AO67" i="39"/>
  <c r="AP67" i="39" s="1"/>
  <c r="AN46" i="39"/>
  <c r="AL21" i="39" s="1"/>
  <c r="AO20" i="39" s="1"/>
  <c r="AU27" i="39" s="1"/>
  <c r="AV27" i="39" s="1"/>
  <c r="AO48" i="39"/>
  <c r="AP48" i="39" s="1"/>
  <c r="AO62" i="39"/>
  <c r="AP62" i="39" s="1"/>
  <c r="R13" i="46"/>
  <c r="R13" i="49"/>
  <c r="R13" i="47"/>
  <c r="R13" i="44"/>
  <c r="R13" i="45"/>
  <c r="R13" i="43"/>
  <c r="R13" i="48"/>
  <c r="R13" i="40"/>
  <c r="R13" i="50"/>
  <c r="R13" i="41"/>
  <c r="AO61" i="39"/>
  <c r="AP61" i="39" s="1"/>
  <c r="BI15" i="44"/>
  <c r="BN18" i="44"/>
  <c r="BI10" i="44"/>
  <c r="BN13" i="44"/>
  <c r="BN8" i="43"/>
  <c r="BI5" i="43"/>
  <c r="AO52" i="39"/>
  <c r="AP52" i="39" s="1"/>
  <c r="BI14" i="44"/>
  <c r="BN17" i="44"/>
  <c r="AO55" i="39"/>
  <c r="AP55" i="39" s="1"/>
  <c r="R21" i="41"/>
  <c r="R21" i="48"/>
  <c r="R21" i="49"/>
  <c r="R21" i="50"/>
  <c r="R21" i="46"/>
  <c r="R21" i="43"/>
  <c r="R21" i="47"/>
  <c r="R21" i="45"/>
  <c r="R21" i="44"/>
  <c r="R21" i="40"/>
  <c r="R19" i="47"/>
  <c r="R19" i="44"/>
  <c r="R19" i="46"/>
  <c r="R19" i="49"/>
  <c r="R19" i="48"/>
  <c r="R19" i="45"/>
  <c r="R19" i="41"/>
  <c r="R19" i="50"/>
  <c r="R19" i="40"/>
  <c r="R19" i="43"/>
  <c r="AU31" i="38"/>
  <c r="AV31" i="38" s="1"/>
  <c r="AO86" i="38"/>
  <c r="AT86" i="38" s="1"/>
  <c r="AO51" i="39"/>
  <c r="AP51" i="39" s="1"/>
  <c r="BN11" i="44"/>
  <c r="BI8" i="44"/>
  <c r="R17" i="40"/>
  <c r="R17" i="44"/>
  <c r="R17" i="41"/>
  <c r="R17" i="49"/>
  <c r="R17" i="45"/>
  <c r="R17" i="47"/>
  <c r="R17" i="43"/>
  <c r="R17" i="48"/>
  <c r="R17" i="46"/>
  <c r="R17" i="50"/>
  <c r="R18" i="40"/>
  <c r="R18" i="44"/>
  <c r="R18" i="45"/>
  <c r="R18" i="49"/>
  <c r="R18" i="47"/>
  <c r="R18" i="43"/>
  <c r="R18" i="41"/>
  <c r="R18" i="48"/>
  <c r="R18" i="50"/>
  <c r="R18" i="46"/>
  <c r="BN15" i="44"/>
  <c r="BI12" i="44"/>
  <c r="AO54" i="39"/>
  <c r="AP54" i="39" s="1"/>
  <c r="AO57" i="39"/>
  <c r="AP57" i="39" s="1"/>
  <c r="A14" i="45"/>
  <c r="A60" i="46"/>
  <c r="AO63" i="39"/>
  <c r="AP63" i="39" s="1"/>
  <c r="AO56" i="39"/>
  <c r="AP56" i="39" s="1"/>
  <c r="AO64" i="39"/>
  <c r="AP64" i="39" s="1"/>
  <c r="AO53" i="39"/>
  <c r="AP53" i="39" s="1"/>
  <c r="R20" i="40"/>
  <c r="R20" i="41"/>
  <c r="R20" i="43"/>
  <c r="R20" i="47"/>
  <c r="R20" i="45"/>
  <c r="R20" i="50"/>
  <c r="R20" i="46"/>
  <c r="R20" i="49"/>
  <c r="R20" i="48"/>
  <c r="R20" i="44"/>
  <c r="AO49" i="39"/>
  <c r="AP49" i="39" s="1"/>
  <c r="BN19" i="39" l="1"/>
  <c r="BI16" i="39"/>
  <c r="AA20" i="40"/>
  <c r="BJ11" i="40"/>
  <c r="A19" i="40"/>
  <c r="BI13" i="39"/>
  <c r="BN16" i="39"/>
  <c r="AA16" i="40"/>
  <c r="BJ7" i="40"/>
  <c r="BJ15" i="40"/>
  <c r="AA24" i="40"/>
  <c r="AA19" i="40"/>
  <c r="BJ10" i="40"/>
  <c r="BN9" i="39"/>
  <c r="BI6" i="39"/>
  <c r="AE25" i="40"/>
  <c r="AF25" i="40" s="1"/>
  <c r="AG25" i="40" s="1"/>
  <c r="AC25" i="40"/>
  <c r="BO19" i="40"/>
  <c r="AK59" i="40"/>
  <c r="AL59" i="40" s="1"/>
  <c r="BN14" i="39"/>
  <c r="BI11" i="39"/>
  <c r="AA22" i="40"/>
  <c r="BJ13" i="40"/>
  <c r="S11" i="50"/>
  <c r="S11" i="49"/>
  <c r="S11" i="40"/>
  <c r="S32" i="39"/>
  <c r="S11" i="47"/>
  <c r="S11" i="48"/>
  <c r="S11" i="41"/>
  <c r="S11" i="43"/>
  <c r="S11" i="44"/>
  <c r="S11" i="46"/>
  <c r="S11" i="45"/>
  <c r="AA18" i="40"/>
  <c r="BJ9" i="40"/>
  <c r="AA15" i="40"/>
  <c r="BJ6" i="40"/>
  <c r="AA17" i="40"/>
  <c r="BJ8" i="40"/>
  <c r="AA23" i="40"/>
  <c r="BJ14" i="40"/>
  <c r="BI9" i="39"/>
  <c r="BN12" i="39"/>
  <c r="AA21" i="40"/>
  <c r="BJ12" i="40"/>
  <c r="AO82" i="39"/>
  <c r="BN10" i="46"/>
  <c r="BI7" i="46"/>
  <c r="A13" i="47"/>
  <c r="A59" i="48"/>
  <c r="A66" i="47"/>
  <c r="A20" i="46"/>
  <c r="BI5" i="44"/>
  <c r="BN8" i="44"/>
  <c r="A67" i="47"/>
  <c r="A21" i="46"/>
  <c r="AO87" i="38"/>
  <c r="AT87" i="38" s="1"/>
  <c r="AT89" i="38" s="1"/>
  <c r="AQ9" i="38" s="1"/>
  <c r="AU32" i="38"/>
  <c r="AV32" i="38" s="1"/>
  <c r="AV26" i="38" s="1"/>
  <c r="BN11" i="45"/>
  <c r="BI8" i="45"/>
  <c r="BI14" i="45"/>
  <c r="BN17" i="45"/>
  <c r="A62" i="47"/>
  <c r="A16" i="46"/>
  <c r="A18" i="46"/>
  <c r="A64" i="47"/>
  <c r="A14" i="46"/>
  <c r="A60" i="47"/>
  <c r="AP47" i="39"/>
  <c r="AQ52" i="39" s="1"/>
  <c r="AR52" i="39" s="1"/>
  <c r="BN13" i="45"/>
  <c r="BI10" i="45"/>
  <c r="BI12" i="45"/>
  <c r="BN15" i="45"/>
  <c r="AM21" i="39"/>
  <c r="AR20" i="39" s="1"/>
  <c r="AR82" i="39" s="1"/>
  <c r="AN21" i="39"/>
  <c r="A57" i="46"/>
  <c r="A11" i="45"/>
  <c r="BN18" i="45"/>
  <c r="BI15" i="45"/>
  <c r="R11" i="44"/>
  <c r="R11" i="41"/>
  <c r="R11" i="46"/>
  <c r="R11" i="43"/>
  <c r="R11" i="48"/>
  <c r="R11" i="40"/>
  <c r="R11" i="47"/>
  <c r="R11" i="50"/>
  <c r="R11" i="49"/>
  <c r="R11" i="45"/>
  <c r="AE23" i="40" l="1"/>
  <c r="AF23" i="40" s="1"/>
  <c r="AG23" i="40" s="1"/>
  <c r="AK57" i="40"/>
  <c r="AL57" i="40" s="1"/>
  <c r="BO17" i="40"/>
  <c r="AC23" i="40"/>
  <c r="AE24" i="40"/>
  <c r="AF24" i="40" s="1"/>
  <c r="AG24" i="40" s="1"/>
  <c r="AK58" i="40"/>
  <c r="AL58" i="40" s="1"/>
  <c r="AC24" i="40"/>
  <c r="BO18" i="40"/>
  <c r="AE20" i="40"/>
  <c r="AF20" i="40" s="1"/>
  <c r="AG20" i="40" s="1"/>
  <c r="AC20" i="40"/>
  <c r="AK54" i="40"/>
  <c r="AL54" i="40" s="1"/>
  <c r="BO14" i="40"/>
  <c r="AE17" i="40"/>
  <c r="AF17" i="40" s="1"/>
  <c r="AG17" i="40" s="1"/>
  <c r="AK51" i="40"/>
  <c r="AL51" i="40" s="1"/>
  <c r="AC17" i="40"/>
  <c r="BO11" i="40"/>
  <c r="AE18" i="40"/>
  <c r="AF18" i="40" s="1"/>
  <c r="AG18" i="40" s="1"/>
  <c r="BO12" i="40"/>
  <c r="AK52" i="40"/>
  <c r="AL52" i="40" s="1"/>
  <c r="AC18" i="40"/>
  <c r="S32" i="50"/>
  <c r="S33" i="50" s="1"/>
  <c r="S32" i="44"/>
  <c r="S33" i="44" s="1"/>
  <c r="S32" i="46"/>
  <c r="S33" i="46" s="1"/>
  <c r="S32" i="41"/>
  <c r="S33" i="41" s="1"/>
  <c r="S32" i="49"/>
  <c r="S33" i="49" s="1"/>
  <c r="S32" i="48"/>
  <c r="S33" i="48" s="1"/>
  <c r="S32" i="47"/>
  <c r="S33" i="47" s="1"/>
  <c r="S33" i="39"/>
  <c r="U4" i="39" s="1"/>
  <c r="S32" i="45"/>
  <c r="S33" i="45" s="1"/>
  <c r="S32" i="43"/>
  <c r="S33" i="43" s="1"/>
  <c r="S32" i="40"/>
  <c r="S33" i="40" s="1"/>
  <c r="BI13" i="40"/>
  <c r="BN16" i="40"/>
  <c r="A19" i="41"/>
  <c r="AE15" i="40"/>
  <c r="AF15" i="40" s="1"/>
  <c r="AG15" i="40" s="1"/>
  <c r="AC15" i="40"/>
  <c r="BO9" i="40"/>
  <c r="AK49" i="40"/>
  <c r="AL49" i="40" s="1"/>
  <c r="AE21" i="40"/>
  <c r="AC21" i="40"/>
  <c r="BO15" i="40"/>
  <c r="AK55" i="40"/>
  <c r="AL55" i="40" s="1"/>
  <c r="AA14" i="40"/>
  <c r="BJ5" i="40"/>
  <c r="AE22" i="40"/>
  <c r="AC22" i="40"/>
  <c r="AK56" i="40"/>
  <c r="AL56" i="40" s="1"/>
  <c r="BO16" i="40"/>
  <c r="AE19" i="40"/>
  <c r="AF19" i="40" s="1"/>
  <c r="AG19" i="40" s="1"/>
  <c r="AK53" i="40"/>
  <c r="AL53" i="40" s="1"/>
  <c r="BO13" i="40"/>
  <c r="AC19" i="40"/>
  <c r="AE16" i="40"/>
  <c r="AC16" i="40"/>
  <c r="BO10" i="40"/>
  <c r="AK50" i="40"/>
  <c r="AL50" i="40" s="1"/>
  <c r="AT82" i="39"/>
  <c r="A13" i="48"/>
  <c r="A59" i="49"/>
  <c r="BN10" i="47"/>
  <c r="BI7" i="47"/>
  <c r="AQ58" i="39"/>
  <c r="AR58" i="39" s="1"/>
  <c r="AQ48" i="39"/>
  <c r="AR48" i="39" s="1"/>
  <c r="AQ64" i="39"/>
  <c r="AR64" i="39" s="1"/>
  <c r="AQ49" i="39"/>
  <c r="AR49" i="39" s="1"/>
  <c r="AQ62" i="39"/>
  <c r="AR62" i="39" s="1"/>
  <c r="A64" i="48"/>
  <c r="A18" i="47"/>
  <c r="BI15" i="46"/>
  <c r="BN18" i="46"/>
  <c r="AQ66" i="39"/>
  <c r="AR66" i="39" s="1"/>
  <c r="A57" i="47"/>
  <c r="A11" i="46"/>
  <c r="AQ51" i="39"/>
  <c r="AR51" i="39" s="1"/>
  <c r="AQ63" i="39"/>
  <c r="AR63" i="39" s="1"/>
  <c r="AQ65" i="39"/>
  <c r="AR65" i="39" s="1"/>
  <c r="AQ55" i="39"/>
  <c r="AR55" i="39" s="1"/>
  <c r="AQ56" i="39"/>
  <c r="AR56" i="39" s="1"/>
  <c r="BI8" i="46"/>
  <c r="BN11" i="46"/>
  <c r="BN15" i="46"/>
  <c r="BI12" i="46"/>
  <c r="A62" i="48"/>
  <c r="A16" i="47"/>
  <c r="A21" i="47"/>
  <c r="A67" i="48"/>
  <c r="A66" i="48"/>
  <c r="A20" i="47"/>
  <c r="BI10" i="46"/>
  <c r="BN13" i="46"/>
  <c r="BN17" i="46"/>
  <c r="BI14" i="46"/>
  <c r="AQ21" i="39"/>
  <c r="AQ83" i="39" s="1"/>
  <c r="AR21" i="39"/>
  <c r="AR83" i="39" s="1"/>
  <c r="AQ59" i="39"/>
  <c r="AR59" i="39" s="1"/>
  <c r="AP46" i="39"/>
  <c r="AL22" i="39" s="1"/>
  <c r="AQ60" i="39"/>
  <c r="AR60" i="39" s="1"/>
  <c r="AQ50" i="39"/>
  <c r="AR50" i="39" s="1"/>
  <c r="BN8" i="45"/>
  <c r="BI5" i="45"/>
  <c r="AQ6" i="39"/>
  <c r="AW27" i="39"/>
  <c r="AT27" i="39" s="1"/>
  <c r="AQ54" i="39"/>
  <c r="AR54" i="39" s="1"/>
  <c r="AQ53" i="39"/>
  <c r="AR53" i="39" s="1"/>
  <c r="AQ61" i="39"/>
  <c r="AR61" i="39" s="1"/>
  <c r="AQ57" i="39"/>
  <c r="AR57" i="39" s="1"/>
  <c r="A14" i="47"/>
  <c r="A60" i="48"/>
  <c r="AQ67" i="39"/>
  <c r="AR67" i="39" s="1"/>
  <c r="AF22" i="40" l="1"/>
  <c r="AG22" i="40" s="1"/>
  <c r="AF21" i="40"/>
  <c r="AG21" i="40" s="1"/>
  <c r="AE14" i="40"/>
  <c r="AF14" i="40" s="1"/>
  <c r="AC14" i="40"/>
  <c r="BO8" i="40"/>
  <c r="AK48" i="40"/>
  <c r="AL48" i="40" s="1"/>
  <c r="BN16" i="41"/>
  <c r="BI13" i="41"/>
  <c r="A65" i="43"/>
  <c r="AF16" i="40"/>
  <c r="AG16" i="40" s="1"/>
  <c r="A13" i="49"/>
  <c r="A59" i="50"/>
  <c r="A13" i="50" s="1"/>
  <c r="BI7" i="48"/>
  <c r="BN10" i="48"/>
  <c r="A60" i="49"/>
  <c r="A14" i="48"/>
  <c r="AO21" i="39"/>
  <c r="AM22" i="39"/>
  <c r="AW28" i="39" s="1"/>
  <c r="AT28" i="39" s="1"/>
  <c r="AN22" i="39"/>
  <c r="BN17" i="47"/>
  <c r="BI14" i="47"/>
  <c r="BI10" i="47"/>
  <c r="BN13" i="47"/>
  <c r="BI5" i="46"/>
  <c r="BN8" i="46"/>
  <c r="BN15" i="47"/>
  <c r="BI12" i="47"/>
  <c r="BI8" i="47"/>
  <c r="BN11" i="47"/>
  <c r="A66" i="49"/>
  <c r="A20" i="48"/>
  <c r="A62" i="49"/>
  <c r="A16" i="48"/>
  <c r="A11" i="47"/>
  <c r="A57" i="48"/>
  <c r="A64" i="49"/>
  <c r="A18" i="48"/>
  <c r="AR47" i="39"/>
  <c r="AT60" i="39" s="1"/>
  <c r="AU60" i="39" s="1"/>
  <c r="A21" i="48"/>
  <c r="A67" i="49"/>
  <c r="BI15" i="47"/>
  <c r="BN18" i="47"/>
  <c r="A65" i="44" l="1"/>
  <c r="A19" i="43"/>
  <c r="AG14" i="40"/>
  <c r="AG3" i="40"/>
  <c r="BC12" i="40" s="1"/>
  <c r="AG2" i="40"/>
  <c r="AL47" i="40"/>
  <c r="AM48" i="40"/>
  <c r="AN48" i="40" s="1"/>
  <c r="BN10" i="50"/>
  <c r="BI7" i="50"/>
  <c r="BN10" i="49"/>
  <c r="BI7" i="49"/>
  <c r="AT67" i="39"/>
  <c r="AU67" i="39" s="1"/>
  <c r="AR46" i="39"/>
  <c r="AL23" i="39" s="1"/>
  <c r="AT52" i="39"/>
  <c r="AU52" i="39" s="1"/>
  <c r="AT62" i="39"/>
  <c r="AU62" i="39" s="1"/>
  <c r="AT64" i="39"/>
  <c r="AU64" i="39" s="1"/>
  <c r="AT58" i="39"/>
  <c r="AU58" i="39" s="1"/>
  <c r="AT49" i="39"/>
  <c r="AU49" i="39" s="1"/>
  <c r="AT48" i="39"/>
  <c r="AU48" i="39" s="1"/>
  <c r="BI12" i="48"/>
  <c r="BN15" i="48"/>
  <c r="AT65" i="39"/>
  <c r="AU65" i="39" s="1"/>
  <c r="AT61" i="39"/>
  <c r="AU61" i="39" s="1"/>
  <c r="AT63" i="39"/>
  <c r="AU63" i="39" s="1"/>
  <c r="BI10" i="48"/>
  <c r="BN13" i="48"/>
  <c r="AT59" i="39"/>
  <c r="AU59" i="39" s="1"/>
  <c r="AT51" i="39"/>
  <c r="AU51" i="39" s="1"/>
  <c r="A67" i="50"/>
  <c r="A21" i="50" s="1"/>
  <c r="A21" i="49"/>
  <c r="AT50" i="39"/>
  <c r="AU50" i="39" s="1"/>
  <c r="A57" i="49"/>
  <c r="A11" i="48"/>
  <c r="A62" i="50"/>
  <c r="A16" i="50" s="1"/>
  <c r="A16" i="49"/>
  <c r="AT54" i="39"/>
  <c r="AU54" i="39" s="1"/>
  <c r="AU28" i="39"/>
  <c r="AV28" i="39" s="1"/>
  <c r="AO83" i="39"/>
  <c r="AT83" i="39" s="1"/>
  <c r="AT56" i="39"/>
  <c r="AU56" i="39" s="1"/>
  <c r="BN18" i="48"/>
  <c r="BI15" i="48"/>
  <c r="AT57" i="39"/>
  <c r="AU57" i="39" s="1"/>
  <c r="BI5" i="47"/>
  <c r="BN8" i="47"/>
  <c r="BI14" i="48"/>
  <c r="BN17" i="48"/>
  <c r="AT53" i="39"/>
  <c r="AU53" i="39" s="1"/>
  <c r="AT66" i="39"/>
  <c r="AU66" i="39" s="1"/>
  <c r="A66" i="50"/>
  <c r="A20" i="50" s="1"/>
  <c r="A20" i="49"/>
  <c r="AQ22" i="39"/>
  <c r="AQ84" i="39" s="1"/>
  <c r="AO22" i="39"/>
  <c r="AR22" i="39"/>
  <c r="AR84" i="39" s="1"/>
  <c r="BI8" i="48"/>
  <c r="BN11" i="48"/>
  <c r="A64" i="50"/>
  <c r="A18" i="50" s="1"/>
  <c r="A18" i="49"/>
  <c r="AT55" i="39"/>
  <c r="AU55" i="39" s="1"/>
  <c r="A60" i="50"/>
  <c r="A14" i="50" s="1"/>
  <c r="A14" i="49"/>
  <c r="BC25" i="40" l="1"/>
  <c r="BG26" i="40" s="1"/>
  <c r="BI69" i="40" s="1"/>
  <c r="BK69" i="40" s="1"/>
  <c r="T31" i="40" s="1"/>
  <c r="BC24" i="40"/>
  <c r="BC23" i="40"/>
  <c r="BC29" i="40"/>
  <c r="AM49" i="40"/>
  <c r="AN49" i="40" s="1"/>
  <c r="AM65" i="40"/>
  <c r="AN65" i="40" s="1"/>
  <c r="AM63" i="40"/>
  <c r="AN63" i="40" s="1"/>
  <c r="AM62" i="40"/>
  <c r="AN62" i="40" s="1"/>
  <c r="AL46" i="40"/>
  <c r="AL20" i="40" s="1"/>
  <c r="AM64" i="40"/>
  <c r="AN64" i="40" s="1"/>
  <c r="AM66" i="40"/>
  <c r="AN66" i="40" s="1"/>
  <c r="AM60" i="40"/>
  <c r="AN60" i="40" s="1"/>
  <c r="AM61" i="40"/>
  <c r="AN61" i="40" s="1"/>
  <c r="AM67" i="40"/>
  <c r="AN67" i="40" s="1"/>
  <c r="AM59" i="40"/>
  <c r="AN59" i="40" s="1"/>
  <c r="AM53" i="40"/>
  <c r="AN53" i="40" s="1"/>
  <c r="AM56" i="40"/>
  <c r="AN56" i="40" s="1"/>
  <c r="AM51" i="40"/>
  <c r="AN51" i="40" s="1"/>
  <c r="AM57" i="40"/>
  <c r="AN57" i="40" s="1"/>
  <c r="AM58" i="40"/>
  <c r="AN58" i="40" s="1"/>
  <c r="AM52" i="40"/>
  <c r="AN52" i="40" s="1"/>
  <c r="AM55" i="40"/>
  <c r="AN55" i="40" s="1"/>
  <c r="AM50" i="40"/>
  <c r="AN50" i="40" s="1"/>
  <c r="AM54" i="40"/>
  <c r="AN54" i="40" s="1"/>
  <c r="BN16" i="43"/>
  <c r="BI13" i="43"/>
  <c r="A19" i="44"/>
  <c r="A65" i="45"/>
  <c r="BN15" i="49"/>
  <c r="BI12" i="49"/>
  <c r="BN13" i="49"/>
  <c r="BI10" i="49"/>
  <c r="BI12" i="50"/>
  <c r="BN15" i="50"/>
  <c r="BI14" i="49"/>
  <c r="BN17" i="49"/>
  <c r="BI10" i="50"/>
  <c r="BN13" i="50"/>
  <c r="BN18" i="49"/>
  <c r="BI15" i="49"/>
  <c r="BN11" i="50"/>
  <c r="BI8" i="50"/>
  <c r="BN8" i="48"/>
  <c r="BI5" i="48"/>
  <c r="BI15" i="50"/>
  <c r="BN18" i="50"/>
  <c r="AU47" i="39"/>
  <c r="AV67" i="39" s="1"/>
  <c r="AW67" i="39" s="1"/>
  <c r="AM23" i="39"/>
  <c r="AW29" i="39" s="1"/>
  <c r="AT29" i="39" s="1"/>
  <c r="AN23" i="39"/>
  <c r="BN11" i="49"/>
  <c r="BI8" i="49"/>
  <c r="BN17" i="50"/>
  <c r="BI14" i="50"/>
  <c r="AO84" i="39"/>
  <c r="AT84" i="39" s="1"/>
  <c r="AU29" i="39"/>
  <c r="AV29" i="39" s="1"/>
  <c r="A11" i="49"/>
  <c r="A57" i="50"/>
  <c r="A11" i="50" s="1"/>
  <c r="T31" i="47" l="1"/>
  <c r="T31" i="44"/>
  <c r="T31" i="49"/>
  <c r="T31" i="41"/>
  <c r="T31" i="50"/>
  <c r="T31" i="48"/>
  <c r="T31" i="45"/>
  <c r="T31" i="46"/>
  <c r="T31" i="43"/>
  <c r="U31" i="40"/>
  <c r="AN20" i="40"/>
  <c r="BG21" i="40"/>
  <c r="BK65" i="40" s="1"/>
  <c r="BG24" i="40"/>
  <c r="BK68" i="40" s="1"/>
  <c r="BG5" i="40"/>
  <c r="BG13" i="40"/>
  <c r="BK57" i="40" s="1"/>
  <c r="T19" i="40" s="1"/>
  <c r="U19" i="40" s="1"/>
  <c r="BG9" i="40"/>
  <c r="BK53" i="40" s="1"/>
  <c r="T15" i="40" s="1"/>
  <c r="U15" i="40" s="1"/>
  <c r="BG7" i="40"/>
  <c r="BK51" i="40" s="1"/>
  <c r="T13" i="40" s="1"/>
  <c r="U13" i="40" s="1"/>
  <c r="BG19" i="40"/>
  <c r="BK63" i="40" s="1"/>
  <c r="BG15" i="40"/>
  <c r="BK59" i="40" s="1"/>
  <c r="T21" i="40" s="1"/>
  <c r="U21" i="40" s="1"/>
  <c r="BG20" i="40"/>
  <c r="BK64" i="40" s="1"/>
  <c r="BG14" i="40"/>
  <c r="BK58" i="40" s="1"/>
  <c r="T20" i="40" s="1"/>
  <c r="U20" i="40" s="1"/>
  <c r="BG8" i="40"/>
  <c r="BK52" i="40" s="1"/>
  <c r="T14" i="40" s="1"/>
  <c r="U14" i="40" s="1"/>
  <c r="BG16" i="40"/>
  <c r="BK60" i="40" s="1"/>
  <c r="T22" i="40" s="1"/>
  <c r="U22" i="40" s="1"/>
  <c r="BG22" i="40"/>
  <c r="BK66" i="40" s="1"/>
  <c r="BG23" i="40"/>
  <c r="BK67" i="40" s="1"/>
  <c r="BG17" i="40"/>
  <c r="BK61" i="40" s="1"/>
  <c r="BG18" i="40"/>
  <c r="BK62" i="40" s="1"/>
  <c r="BG6" i="40"/>
  <c r="BK50" i="40" s="1"/>
  <c r="T12" i="40" s="1"/>
  <c r="U12" i="40" s="1"/>
  <c r="BG10" i="40"/>
  <c r="BK54" i="40" s="1"/>
  <c r="T16" i="40" s="1"/>
  <c r="U16" i="40" s="1"/>
  <c r="BG11" i="40"/>
  <c r="BK55" i="40" s="1"/>
  <c r="T17" i="40" s="1"/>
  <c r="U17" i="40" s="1"/>
  <c r="BG12" i="40"/>
  <c r="BK56" i="40" s="1"/>
  <c r="T18" i="40" s="1"/>
  <c r="U18" i="40" s="1"/>
  <c r="A19" i="45"/>
  <c r="A65" i="46"/>
  <c r="BI13" i="44"/>
  <c r="BN16" i="44"/>
  <c r="AN47" i="40"/>
  <c r="AO52" i="40" s="1"/>
  <c r="AP52" i="40" s="1"/>
  <c r="AV55" i="39"/>
  <c r="AW55" i="39" s="1"/>
  <c r="AV52" i="39"/>
  <c r="AW52" i="39" s="1"/>
  <c r="AV62" i="39"/>
  <c r="AW62" i="39" s="1"/>
  <c r="AV51" i="39"/>
  <c r="AW51" i="39" s="1"/>
  <c r="AV49" i="39"/>
  <c r="AW49" i="39" s="1"/>
  <c r="AV57" i="39"/>
  <c r="AW57" i="39" s="1"/>
  <c r="AV59" i="39"/>
  <c r="AW59" i="39" s="1"/>
  <c r="AV63" i="39"/>
  <c r="AW63" i="39" s="1"/>
  <c r="AV54" i="39"/>
  <c r="AW54" i="39" s="1"/>
  <c r="AV66" i="39"/>
  <c r="AW66" i="39" s="1"/>
  <c r="AV61" i="39"/>
  <c r="AW61" i="39" s="1"/>
  <c r="AV56" i="39"/>
  <c r="AW56" i="39" s="1"/>
  <c r="BI5" i="49"/>
  <c r="BN8" i="49"/>
  <c r="AV48" i="39"/>
  <c r="AW48" i="39" s="1"/>
  <c r="AV58" i="39"/>
  <c r="AW58" i="39" s="1"/>
  <c r="BN8" i="50"/>
  <c r="BI5" i="50"/>
  <c r="AQ23" i="39"/>
  <c r="AQ85" i="39" s="1"/>
  <c r="AR23" i="39"/>
  <c r="AR85" i="39" s="1"/>
  <c r="AV65" i="39"/>
  <c r="AW65" i="39" s="1"/>
  <c r="AU46" i="39"/>
  <c r="AL24" i="39" s="1"/>
  <c r="AV60" i="39"/>
  <c r="AW60" i="39" s="1"/>
  <c r="AV53" i="39"/>
  <c r="AW53" i="39" s="1"/>
  <c r="AV50" i="39"/>
  <c r="AW50" i="39" s="1"/>
  <c r="AV64" i="39"/>
  <c r="AW64" i="39" s="1"/>
  <c r="U31" i="48" l="1"/>
  <c r="U31" i="44"/>
  <c r="U31" i="43"/>
  <c r="U31" i="41"/>
  <c r="U31" i="47"/>
  <c r="U31" i="50"/>
  <c r="U31" i="46"/>
  <c r="U31" i="49"/>
  <c r="U31" i="45"/>
  <c r="U12" i="45"/>
  <c r="U12" i="47"/>
  <c r="U12" i="46"/>
  <c r="U12" i="41"/>
  <c r="U12" i="44"/>
  <c r="U12" i="50"/>
  <c r="U12" i="49"/>
  <c r="U12" i="48"/>
  <c r="U12" i="43"/>
  <c r="A12" i="40"/>
  <c r="U15" i="43"/>
  <c r="U15" i="48"/>
  <c r="U15" i="45"/>
  <c r="U15" i="50"/>
  <c r="U15" i="46"/>
  <c r="U15" i="41"/>
  <c r="U15" i="49"/>
  <c r="U15" i="44"/>
  <c r="U15" i="47"/>
  <c r="A15" i="40"/>
  <c r="U18" i="41"/>
  <c r="U18" i="44"/>
  <c r="U18" i="49"/>
  <c r="U18" i="48"/>
  <c r="U18" i="45"/>
  <c r="U18" i="43"/>
  <c r="U18" i="50"/>
  <c r="U18" i="47"/>
  <c r="U18" i="46"/>
  <c r="U22" i="48"/>
  <c r="U22" i="46"/>
  <c r="U22" i="47"/>
  <c r="U22" i="49"/>
  <c r="U22" i="41"/>
  <c r="AA25" i="41" s="1"/>
  <c r="U22" i="44"/>
  <c r="U22" i="50"/>
  <c r="U22" i="43"/>
  <c r="U22" i="45"/>
  <c r="A22" i="40"/>
  <c r="U21" i="43"/>
  <c r="U21" i="49"/>
  <c r="U21" i="46"/>
  <c r="U21" i="45"/>
  <c r="U21" i="50"/>
  <c r="U21" i="47"/>
  <c r="U21" i="44"/>
  <c r="U21" i="48"/>
  <c r="U21" i="41"/>
  <c r="U19" i="47"/>
  <c r="U19" i="48"/>
  <c r="U19" i="50"/>
  <c r="U19" i="41"/>
  <c r="U19" i="46"/>
  <c r="U19" i="45"/>
  <c r="U19" i="43"/>
  <c r="U19" i="44"/>
  <c r="U19" i="49"/>
  <c r="U17" i="50"/>
  <c r="U17" i="49"/>
  <c r="U17" i="48"/>
  <c r="U17" i="43"/>
  <c r="U17" i="46"/>
  <c r="U17" i="47"/>
  <c r="U17" i="44"/>
  <c r="U17" i="41"/>
  <c r="U17" i="45"/>
  <c r="A17" i="40"/>
  <c r="U14" i="48"/>
  <c r="U14" i="50"/>
  <c r="U14" i="47"/>
  <c r="U14" i="43"/>
  <c r="U14" i="45"/>
  <c r="U14" i="41"/>
  <c r="U14" i="44"/>
  <c r="U14" i="46"/>
  <c r="U14" i="49"/>
  <c r="U16" i="48"/>
  <c r="U16" i="43"/>
  <c r="U16" i="47"/>
  <c r="U16" i="41"/>
  <c r="U16" i="44"/>
  <c r="U16" i="50"/>
  <c r="U16" i="46"/>
  <c r="U16" i="49"/>
  <c r="U16" i="45"/>
  <c r="U20" i="43"/>
  <c r="U20" i="45"/>
  <c r="U20" i="48"/>
  <c r="U20" i="46"/>
  <c r="U20" i="44"/>
  <c r="U20" i="47"/>
  <c r="U20" i="41"/>
  <c r="U20" i="50"/>
  <c r="U20" i="49"/>
  <c r="U13" i="41"/>
  <c r="U13" i="46"/>
  <c r="U13" i="47"/>
  <c r="U13" i="44"/>
  <c r="U13" i="48"/>
  <c r="U13" i="50"/>
  <c r="U13" i="45"/>
  <c r="U13" i="49"/>
  <c r="U13" i="43"/>
  <c r="AO67" i="40"/>
  <c r="AP67" i="40" s="1"/>
  <c r="AO59" i="40"/>
  <c r="AP59" i="40" s="1"/>
  <c r="AO62" i="40"/>
  <c r="AP62" i="40" s="1"/>
  <c r="AO55" i="40"/>
  <c r="AP55" i="40" s="1"/>
  <c r="AO60" i="40"/>
  <c r="AP60" i="40" s="1"/>
  <c r="AO51" i="40"/>
  <c r="AP51" i="40" s="1"/>
  <c r="AO66" i="40"/>
  <c r="AP66" i="40" s="1"/>
  <c r="AO54" i="40"/>
  <c r="AP54" i="40" s="1"/>
  <c r="BN16" i="45"/>
  <c r="BI13" i="45"/>
  <c r="T15" i="45"/>
  <c r="T15" i="49"/>
  <c r="T15" i="46"/>
  <c r="T15" i="41"/>
  <c r="T15" i="43"/>
  <c r="T15" i="44"/>
  <c r="T15" i="50"/>
  <c r="T15" i="47"/>
  <c r="T15" i="48"/>
  <c r="T18" i="48"/>
  <c r="T18" i="50"/>
  <c r="T18" i="47"/>
  <c r="T18" i="45"/>
  <c r="T18" i="46"/>
  <c r="T18" i="49"/>
  <c r="T18" i="43"/>
  <c r="T18" i="44"/>
  <c r="T18" i="41"/>
  <c r="T22" i="43"/>
  <c r="T22" i="48"/>
  <c r="T22" i="44"/>
  <c r="T22" i="50"/>
  <c r="T22" i="49"/>
  <c r="T22" i="46"/>
  <c r="T22" i="45"/>
  <c r="T22" i="41"/>
  <c r="T22" i="47"/>
  <c r="T19" i="45"/>
  <c r="T19" i="47"/>
  <c r="T19" i="49"/>
  <c r="T19" i="50"/>
  <c r="T19" i="44"/>
  <c r="T19" i="41"/>
  <c r="T19" i="43"/>
  <c r="T19" i="46"/>
  <c r="T19" i="48"/>
  <c r="AO65" i="40"/>
  <c r="AP65" i="40" s="1"/>
  <c r="AN46" i="40"/>
  <c r="AL21" i="40" s="1"/>
  <c r="AO20" i="40" s="1"/>
  <c r="AO48" i="40"/>
  <c r="AP48" i="40" s="1"/>
  <c r="AO53" i="40"/>
  <c r="AP53" i="40" s="1"/>
  <c r="T14" i="46"/>
  <c r="T14" i="43"/>
  <c r="T14" i="41"/>
  <c r="T14" i="45"/>
  <c r="T14" i="49"/>
  <c r="T14" i="48"/>
  <c r="T14" i="44"/>
  <c r="T14" i="50"/>
  <c r="T14" i="47"/>
  <c r="BG25" i="40"/>
  <c r="BG27" i="40" s="1"/>
  <c r="BK70" i="40" s="1"/>
  <c r="BK49" i="40"/>
  <c r="T11" i="40" s="1"/>
  <c r="U11" i="40" s="1"/>
  <c r="AO63" i="40"/>
  <c r="AP63" i="40" s="1"/>
  <c r="AO50" i="40"/>
  <c r="AP50" i="40" s="1"/>
  <c r="AO58" i="40"/>
  <c r="AP58" i="40" s="1"/>
  <c r="A65" i="47"/>
  <c r="A19" i="46"/>
  <c r="T16" i="50"/>
  <c r="T16" i="45"/>
  <c r="T16" i="48"/>
  <c r="T16" i="43"/>
  <c r="T16" i="41"/>
  <c r="T16" i="49"/>
  <c r="T16" i="47"/>
  <c r="T16" i="46"/>
  <c r="T16" i="44"/>
  <c r="T20" i="47"/>
  <c r="T20" i="43"/>
  <c r="T20" i="45"/>
  <c r="T20" i="41"/>
  <c r="T20" i="44"/>
  <c r="T20" i="48"/>
  <c r="T20" i="50"/>
  <c r="T20" i="46"/>
  <c r="T20" i="49"/>
  <c r="T13" i="44"/>
  <c r="T13" i="45"/>
  <c r="T13" i="50"/>
  <c r="T13" i="47"/>
  <c r="T13" i="41"/>
  <c r="T13" i="43"/>
  <c r="T13" i="48"/>
  <c r="T13" i="49"/>
  <c r="T13" i="46"/>
  <c r="AO49" i="40"/>
  <c r="AP49" i="40" s="1"/>
  <c r="AO56" i="40"/>
  <c r="AP56" i="40" s="1"/>
  <c r="AO64" i="40"/>
  <c r="AP64" i="40" s="1"/>
  <c r="T12" i="50"/>
  <c r="T12" i="47"/>
  <c r="T12" i="41"/>
  <c r="T12" i="43"/>
  <c r="T12" i="46"/>
  <c r="T12" i="48"/>
  <c r="T12" i="49"/>
  <c r="T12" i="44"/>
  <c r="T12" i="45"/>
  <c r="AQ20" i="40"/>
  <c r="AQ82" i="40" s="1"/>
  <c r="T21" i="45"/>
  <c r="T21" i="47"/>
  <c r="T21" i="43"/>
  <c r="T21" i="50"/>
  <c r="T21" i="49"/>
  <c r="T21" i="48"/>
  <c r="T21" i="41"/>
  <c r="T21" i="44"/>
  <c r="T21" i="46"/>
  <c r="AO57" i="40"/>
  <c r="AP57" i="40" s="1"/>
  <c r="T17" i="50"/>
  <c r="T17" i="44"/>
  <c r="T17" i="48"/>
  <c r="T17" i="47"/>
  <c r="T17" i="45"/>
  <c r="T17" i="49"/>
  <c r="T17" i="41"/>
  <c r="T17" i="46"/>
  <c r="T17" i="43"/>
  <c r="AO61" i="40"/>
  <c r="AP61" i="40" s="1"/>
  <c r="AO23" i="39"/>
  <c r="AN24" i="39"/>
  <c r="AM24" i="39"/>
  <c r="AW30" i="39" s="1"/>
  <c r="AT30" i="39" s="1"/>
  <c r="AW47" i="39"/>
  <c r="AW46" i="39" s="1"/>
  <c r="AL25" i="39" s="1"/>
  <c r="BJ10" i="41" l="1"/>
  <c r="AA19" i="41"/>
  <c r="AA22" i="41"/>
  <c r="BJ13" i="41"/>
  <c r="BI9" i="40"/>
  <c r="BN12" i="40"/>
  <c r="BJ9" i="41"/>
  <c r="AA18" i="41"/>
  <c r="BJ7" i="41"/>
  <c r="AA16" i="41"/>
  <c r="BN14" i="40"/>
  <c r="BI11" i="40"/>
  <c r="BI16" i="40"/>
  <c r="BN19" i="40"/>
  <c r="U11" i="47"/>
  <c r="U11" i="44"/>
  <c r="U32" i="40"/>
  <c r="U11" i="45"/>
  <c r="U11" i="49"/>
  <c r="U11" i="48"/>
  <c r="U11" i="41"/>
  <c r="U11" i="43"/>
  <c r="U11" i="46"/>
  <c r="U11" i="50"/>
  <c r="AE25" i="41"/>
  <c r="AF25" i="41" s="1"/>
  <c r="AG25" i="41" s="1"/>
  <c r="BO19" i="41"/>
  <c r="AK59" i="41"/>
  <c r="AL59" i="41" s="1"/>
  <c r="AC25" i="41"/>
  <c r="BI6" i="40"/>
  <c r="BN9" i="40"/>
  <c r="AA23" i="41"/>
  <c r="BJ14" i="41"/>
  <c r="BJ15" i="41"/>
  <c r="AA24" i="41"/>
  <c r="AA15" i="41"/>
  <c r="BJ6" i="41"/>
  <c r="AA17" i="41"/>
  <c r="BJ8" i="41"/>
  <c r="AA20" i="41"/>
  <c r="BJ11" i="41"/>
  <c r="AA21" i="41"/>
  <c r="BJ12" i="41"/>
  <c r="AU27" i="40"/>
  <c r="AV27" i="40" s="1"/>
  <c r="AO82" i="40"/>
  <c r="A19" i="47"/>
  <c r="A65" i="48"/>
  <c r="T11" i="46"/>
  <c r="T11" i="43"/>
  <c r="T11" i="47"/>
  <c r="T11" i="49"/>
  <c r="T11" i="44"/>
  <c r="T11" i="48"/>
  <c r="T11" i="50"/>
  <c r="T11" i="45"/>
  <c r="T11" i="41"/>
  <c r="AP47" i="40"/>
  <c r="AQ65" i="40" s="1"/>
  <c r="AR65" i="40" s="1"/>
  <c r="AQ48" i="40"/>
  <c r="AR48" i="40" s="1"/>
  <c r="BI13" i="46"/>
  <c r="BN16" i="46"/>
  <c r="AM21" i="40"/>
  <c r="AN21" i="40"/>
  <c r="AN25" i="39"/>
  <c r="AM25" i="39"/>
  <c r="AW31" i="39" s="1"/>
  <c r="AT31" i="39" s="1"/>
  <c r="AQ24" i="39"/>
  <c r="AQ86" i="39" s="1"/>
  <c r="AO24" i="39"/>
  <c r="AR24" i="39"/>
  <c r="AR86" i="39" s="1"/>
  <c r="AU30" i="39"/>
  <c r="AV30" i="39" s="1"/>
  <c r="AO85" i="39"/>
  <c r="AT85" i="39" s="1"/>
  <c r="BJ5" i="41" l="1"/>
  <c r="AA14" i="41"/>
  <c r="U32" i="50"/>
  <c r="U33" i="50" s="1"/>
  <c r="U32" i="41"/>
  <c r="U33" i="41" s="1"/>
  <c r="U32" i="47"/>
  <c r="U33" i="47" s="1"/>
  <c r="U32" i="49"/>
  <c r="U33" i="49" s="1"/>
  <c r="U4" i="49" s="1"/>
  <c r="U32" i="48"/>
  <c r="U33" i="48" s="1"/>
  <c r="U33" i="40"/>
  <c r="U4" i="40" s="1"/>
  <c r="U32" i="45"/>
  <c r="U33" i="45" s="1"/>
  <c r="U32" i="44"/>
  <c r="U33" i="44" s="1"/>
  <c r="U32" i="46"/>
  <c r="U33" i="46" s="1"/>
  <c r="U32" i="43"/>
  <c r="U33" i="43" s="1"/>
  <c r="AE20" i="41"/>
  <c r="AF20" i="41" s="1"/>
  <c r="AG20" i="41" s="1"/>
  <c r="AC20" i="41"/>
  <c r="BO14" i="41"/>
  <c r="AK54" i="41"/>
  <c r="AL54" i="41" s="1"/>
  <c r="AE15" i="41"/>
  <c r="AF15" i="41" s="1"/>
  <c r="AG15" i="41" s="1"/>
  <c r="BO9" i="41"/>
  <c r="AK49" i="41"/>
  <c r="AL49" i="41" s="1"/>
  <c r="AC15" i="41"/>
  <c r="AE23" i="41"/>
  <c r="AF23" i="41" s="1"/>
  <c r="AG23" i="41" s="1"/>
  <c r="BO17" i="41"/>
  <c r="AK57" i="41"/>
  <c r="AL57" i="41" s="1"/>
  <c r="AC23" i="41"/>
  <c r="AE16" i="41"/>
  <c r="AF16" i="41" s="1"/>
  <c r="AG16" i="41" s="1"/>
  <c r="AC16" i="41"/>
  <c r="BO10" i="41"/>
  <c r="AK50" i="41"/>
  <c r="AL50" i="41" s="1"/>
  <c r="AE22" i="41"/>
  <c r="AF22" i="41" s="1"/>
  <c r="AG22" i="41" s="1"/>
  <c r="BO16" i="41"/>
  <c r="AC22" i="41"/>
  <c r="AK56" i="41"/>
  <c r="AL56" i="41" s="1"/>
  <c r="AE24" i="41"/>
  <c r="AF24" i="41" s="1"/>
  <c r="AG24" i="41" s="1"/>
  <c r="AK58" i="41"/>
  <c r="AL58" i="41" s="1"/>
  <c r="AC24" i="41"/>
  <c r="BO18" i="41"/>
  <c r="AE19" i="41"/>
  <c r="AF19" i="41" s="1"/>
  <c r="AG19" i="41" s="1"/>
  <c r="AC19" i="41"/>
  <c r="BO13" i="41"/>
  <c r="AK53" i="41"/>
  <c r="AL53" i="41" s="1"/>
  <c r="AE21" i="41"/>
  <c r="AF21" i="41" s="1"/>
  <c r="AG21" i="41" s="1"/>
  <c r="BO15" i="41"/>
  <c r="AK55" i="41"/>
  <c r="AL55" i="41" s="1"/>
  <c r="AC21" i="41"/>
  <c r="AE17" i="41"/>
  <c r="AF17" i="41" s="1"/>
  <c r="AG17" i="41" s="1"/>
  <c r="BO11" i="41"/>
  <c r="AK51" i="41"/>
  <c r="AL51" i="41" s="1"/>
  <c r="AC17" i="41"/>
  <c r="AE18" i="41"/>
  <c r="AF18" i="41" s="1"/>
  <c r="AG18" i="41" s="1"/>
  <c r="BO12" i="41"/>
  <c r="AK52" i="41"/>
  <c r="AL52" i="41" s="1"/>
  <c r="AC18" i="41"/>
  <c r="AQ49" i="40"/>
  <c r="AR49" i="40" s="1"/>
  <c r="AQ63" i="40"/>
  <c r="AR63" i="40" s="1"/>
  <c r="AQ58" i="40"/>
  <c r="AR58" i="40" s="1"/>
  <c r="AQ61" i="40"/>
  <c r="AR61" i="40" s="1"/>
  <c r="AQ53" i="40"/>
  <c r="AR53" i="40" s="1"/>
  <c r="AQ50" i="40"/>
  <c r="AR50" i="40" s="1"/>
  <c r="AQ57" i="40"/>
  <c r="AR57" i="40" s="1"/>
  <c r="AQ56" i="40"/>
  <c r="AR56" i="40" s="1"/>
  <c r="AQ64" i="40"/>
  <c r="AR64" i="40" s="1"/>
  <c r="AR21" i="40"/>
  <c r="AR83" i="40" s="1"/>
  <c r="AQ21" i="40"/>
  <c r="AQ83" i="40" s="1"/>
  <c r="AO21" i="40"/>
  <c r="A65" i="49"/>
  <c r="A19" i="48"/>
  <c r="AQ6" i="40"/>
  <c r="AR20" i="40"/>
  <c r="AR82" i="40" s="1"/>
  <c r="AT82" i="40" s="1"/>
  <c r="AW27" i="40"/>
  <c r="AT27" i="40" s="1"/>
  <c r="AQ55" i="40"/>
  <c r="AR55" i="40" s="1"/>
  <c r="AP46" i="40"/>
  <c r="AL22" i="40" s="1"/>
  <c r="AQ66" i="40"/>
  <c r="AR66" i="40" s="1"/>
  <c r="AQ62" i="40"/>
  <c r="AR62" i="40" s="1"/>
  <c r="AQ52" i="40"/>
  <c r="AR52" i="40" s="1"/>
  <c r="AQ51" i="40"/>
  <c r="AR51" i="40" s="1"/>
  <c r="AQ59" i="40"/>
  <c r="AR59" i="40" s="1"/>
  <c r="AQ60" i="40"/>
  <c r="AR60" i="40" s="1"/>
  <c r="AQ67" i="40"/>
  <c r="AR67" i="40" s="1"/>
  <c r="AQ54" i="40"/>
  <c r="AR54" i="40" s="1"/>
  <c r="BN16" i="47"/>
  <c r="BI13" i="47"/>
  <c r="AQ25" i="39"/>
  <c r="AQ87" i="39" s="1"/>
  <c r="AW32" i="39"/>
  <c r="AT32" i="39" s="1"/>
  <c r="AO25" i="39"/>
  <c r="AR25" i="39"/>
  <c r="AR87" i="39" s="1"/>
  <c r="AU31" i="39"/>
  <c r="AV31" i="39" s="1"/>
  <c r="AO86" i="39"/>
  <c r="AT86" i="39" s="1"/>
  <c r="AE14" i="41" l="1"/>
  <c r="AF14" i="41" s="1"/>
  <c r="AC14" i="41"/>
  <c r="BO8" i="41"/>
  <c r="AK48" i="41"/>
  <c r="AL48" i="41" s="1"/>
  <c r="AU28" i="40"/>
  <c r="AV28" i="40" s="1"/>
  <c r="AO83" i="40"/>
  <c r="AT83" i="40" s="1"/>
  <c r="AR47" i="40"/>
  <c r="AT55" i="40" s="1"/>
  <c r="AU55" i="40" s="1"/>
  <c r="BI13" i="48"/>
  <c r="BN16" i="48"/>
  <c r="A65" i="50"/>
  <c r="A19" i="50" s="1"/>
  <c r="A19" i="49"/>
  <c r="AN22" i="40"/>
  <c r="AM22" i="40"/>
  <c r="AW28" i="40" s="1"/>
  <c r="AT28" i="40" s="1"/>
  <c r="AO87" i="39"/>
  <c r="AT87" i="39" s="1"/>
  <c r="AT89" i="39" s="1"/>
  <c r="AQ9" i="39" s="1"/>
  <c r="AU32" i="39"/>
  <c r="AV32" i="39" s="1"/>
  <c r="AV26" i="39" s="1"/>
  <c r="AG2" i="41" l="1"/>
  <c r="AG3" i="41"/>
  <c r="BC12" i="41" s="1"/>
  <c r="AG14" i="41"/>
  <c r="AL47" i="41"/>
  <c r="AM48" i="41"/>
  <c r="AN48" i="41" s="1"/>
  <c r="AT52" i="40"/>
  <c r="AU52" i="40" s="1"/>
  <c r="AT54" i="40"/>
  <c r="AU54" i="40" s="1"/>
  <c r="AT66" i="40"/>
  <c r="AU66" i="40" s="1"/>
  <c r="AT60" i="40"/>
  <c r="AU60" i="40" s="1"/>
  <c r="BN16" i="50"/>
  <c r="BI13" i="50"/>
  <c r="AT58" i="40"/>
  <c r="AU58" i="40" s="1"/>
  <c r="AR46" i="40"/>
  <c r="AL23" i="40" s="1"/>
  <c r="AT50" i="40"/>
  <c r="AU50" i="40" s="1"/>
  <c r="AT64" i="40"/>
  <c r="AU64" i="40" s="1"/>
  <c r="AT53" i="40"/>
  <c r="AU53" i="40" s="1"/>
  <c r="AT56" i="40"/>
  <c r="AU56" i="40" s="1"/>
  <c r="AT49" i="40"/>
  <c r="AU49" i="40" s="1"/>
  <c r="AT63" i="40"/>
  <c r="AU63" i="40" s="1"/>
  <c r="AT65" i="40"/>
  <c r="AU65" i="40" s="1"/>
  <c r="AT57" i="40"/>
  <c r="AU57" i="40" s="1"/>
  <c r="AT48" i="40"/>
  <c r="AU48" i="40" s="1"/>
  <c r="AT61" i="40"/>
  <c r="AU61" i="40" s="1"/>
  <c r="AT62" i="40"/>
  <c r="AU62" i="40" s="1"/>
  <c r="AT59" i="40"/>
  <c r="AU59" i="40" s="1"/>
  <c r="AT67" i="40"/>
  <c r="AU67" i="40" s="1"/>
  <c r="AT51" i="40"/>
  <c r="AU51" i="40" s="1"/>
  <c r="AR22" i="40"/>
  <c r="AR84" i="40" s="1"/>
  <c r="AO22" i="40"/>
  <c r="AQ22" i="40"/>
  <c r="AQ84" i="40" s="1"/>
  <c r="BN16" i="49"/>
  <c r="BI13" i="49"/>
  <c r="BC29" i="41" l="1"/>
  <c r="BC23" i="41"/>
  <c r="BC24" i="41"/>
  <c r="BC25" i="41"/>
  <c r="AM59" i="41"/>
  <c r="AN59" i="41" s="1"/>
  <c r="AM62" i="41"/>
  <c r="AN62" i="41" s="1"/>
  <c r="AM60" i="41"/>
  <c r="AN60" i="41" s="1"/>
  <c r="AM63" i="41"/>
  <c r="AN63" i="41" s="1"/>
  <c r="AM65" i="41"/>
  <c r="AN65" i="41" s="1"/>
  <c r="AM67" i="41"/>
  <c r="AN67" i="41" s="1"/>
  <c r="AM66" i="41"/>
  <c r="AN66" i="41" s="1"/>
  <c r="AM64" i="41"/>
  <c r="AN64" i="41" s="1"/>
  <c r="AM61" i="41"/>
  <c r="AN61" i="41" s="1"/>
  <c r="AL46" i="41"/>
  <c r="AL20" i="41" s="1"/>
  <c r="AM51" i="41"/>
  <c r="AN51" i="41" s="1"/>
  <c r="AM52" i="41"/>
  <c r="AN52" i="41" s="1"/>
  <c r="AM56" i="41"/>
  <c r="AN56" i="41" s="1"/>
  <c r="AM57" i="41"/>
  <c r="AN57" i="41" s="1"/>
  <c r="AM58" i="41"/>
  <c r="AN58" i="41" s="1"/>
  <c r="AM50" i="41"/>
  <c r="AN50" i="41" s="1"/>
  <c r="AM49" i="41"/>
  <c r="AN49" i="41" s="1"/>
  <c r="AM54" i="41"/>
  <c r="AN54" i="41" s="1"/>
  <c r="AM53" i="41"/>
  <c r="AN53" i="41" s="1"/>
  <c r="AM55" i="41"/>
  <c r="AN55" i="41" s="1"/>
  <c r="AN23" i="40"/>
  <c r="AM23" i="40"/>
  <c r="AW29" i="40" s="1"/>
  <c r="AT29" i="40" s="1"/>
  <c r="AV53" i="40"/>
  <c r="AW53" i="40" s="1"/>
  <c r="AV67" i="40"/>
  <c r="AW67" i="40" s="1"/>
  <c r="AU47" i="40"/>
  <c r="AV57" i="40" s="1"/>
  <c r="AW57" i="40" s="1"/>
  <c r="AV48" i="40"/>
  <c r="AW48" i="40" s="1"/>
  <c r="AU29" i="40"/>
  <c r="AV29" i="40" s="1"/>
  <c r="AO84" i="40"/>
  <c r="AT84" i="40" s="1"/>
  <c r="AV56" i="40"/>
  <c r="AW56" i="40" s="1"/>
  <c r="AV51" i="40"/>
  <c r="AW51" i="40" s="1"/>
  <c r="AV61" i="40"/>
  <c r="AW61" i="40" s="1"/>
  <c r="AV63" i="40"/>
  <c r="AW63" i="40" s="1"/>
  <c r="AV64" i="40"/>
  <c r="AW64" i="40" s="1"/>
  <c r="AN20" i="41" l="1"/>
  <c r="BG21" i="41"/>
  <c r="BK65" i="41" s="1"/>
  <c r="BG17" i="41"/>
  <c r="BK61" i="41" s="1"/>
  <c r="BG16" i="41"/>
  <c r="BK60" i="41" s="1"/>
  <c r="V22" i="41" s="1"/>
  <c r="W22" i="41" s="1"/>
  <c r="BG10" i="41"/>
  <c r="BK54" i="41" s="1"/>
  <c r="V16" i="41" s="1"/>
  <c r="W16" i="41" s="1"/>
  <c r="BG22" i="41"/>
  <c r="BK66" i="41" s="1"/>
  <c r="BG19" i="41"/>
  <c r="BK63" i="41" s="1"/>
  <c r="BG14" i="41"/>
  <c r="BK58" i="41" s="1"/>
  <c r="V20" i="41" s="1"/>
  <c r="W20" i="41" s="1"/>
  <c r="BG15" i="41"/>
  <c r="BK59" i="41" s="1"/>
  <c r="V21" i="41" s="1"/>
  <c r="W21" i="41" s="1"/>
  <c r="BG20" i="41"/>
  <c r="BK64" i="41" s="1"/>
  <c r="BG8" i="41"/>
  <c r="BK52" i="41" s="1"/>
  <c r="V14" i="41" s="1"/>
  <c r="W14" i="41" s="1"/>
  <c r="BG24" i="41"/>
  <c r="BK68" i="41" s="1"/>
  <c r="BG5" i="41"/>
  <c r="BG18" i="41"/>
  <c r="BK62" i="41" s="1"/>
  <c r="BG23" i="41"/>
  <c r="BK67" i="41" s="1"/>
  <c r="BG11" i="41"/>
  <c r="BK55" i="41" s="1"/>
  <c r="V17" i="41" s="1"/>
  <c r="W17" i="41" s="1"/>
  <c r="BG9" i="41"/>
  <c r="BK53" i="41" s="1"/>
  <c r="V15" i="41" s="1"/>
  <c r="W15" i="41" s="1"/>
  <c r="BG12" i="41"/>
  <c r="BK56" i="41" s="1"/>
  <c r="V18" i="41" s="1"/>
  <c r="W18" i="41" s="1"/>
  <c r="BG6" i="41"/>
  <c r="BK50" i="41" s="1"/>
  <c r="V12" i="41" s="1"/>
  <c r="W12" i="41" s="1"/>
  <c r="BG7" i="41"/>
  <c r="BK51" i="41" s="1"/>
  <c r="V13" i="41" s="1"/>
  <c r="W13" i="41" s="1"/>
  <c r="BG13" i="41"/>
  <c r="BK57" i="41" s="1"/>
  <c r="V19" i="41" s="1"/>
  <c r="W19" i="41" s="1"/>
  <c r="AN47" i="41"/>
  <c r="AO53" i="41" s="1"/>
  <c r="AP53" i="41" s="1"/>
  <c r="AO66" i="41"/>
  <c r="AP66" i="41" s="1"/>
  <c r="AV62" i="40"/>
  <c r="AW62" i="40" s="1"/>
  <c r="AV59" i="40"/>
  <c r="AW59" i="40" s="1"/>
  <c r="AV58" i="40"/>
  <c r="AW58" i="40" s="1"/>
  <c r="AQ23" i="40"/>
  <c r="AQ85" i="40" s="1"/>
  <c r="AR23" i="40"/>
  <c r="AR85" i="40" s="1"/>
  <c r="AO23" i="40"/>
  <c r="AV49" i="40"/>
  <c r="AW49" i="40" s="1"/>
  <c r="AU46" i="40"/>
  <c r="AL24" i="40" s="1"/>
  <c r="AV60" i="40"/>
  <c r="AW60" i="40" s="1"/>
  <c r="AV52" i="40"/>
  <c r="AW52" i="40" s="1"/>
  <c r="AV66" i="40"/>
  <c r="AW66" i="40" s="1"/>
  <c r="AV55" i="40"/>
  <c r="AW55" i="40" s="1"/>
  <c r="AV54" i="40"/>
  <c r="AW54" i="40" s="1"/>
  <c r="AV65" i="40"/>
  <c r="AW65" i="40" s="1"/>
  <c r="AV50" i="40"/>
  <c r="AW50" i="40" s="1"/>
  <c r="W20" i="50" l="1"/>
  <c r="W20" i="47"/>
  <c r="W20" i="48"/>
  <c r="W20" i="45"/>
  <c r="G66" i="50"/>
  <c r="G66" i="45"/>
  <c r="G66" i="46"/>
  <c r="W20" i="46"/>
  <c r="G66" i="49"/>
  <c r="W20" i="43"/>
  <c r="W20" i="44"/>
  <c r="G66" i="47"/>
  <c r="W20" i="49"/>
  <c r="G66" i="43"/>
  <c r="G66" i="44"/>
  <c r="G66" i="48"/>
  <c r="G60" i="45"/>
  <c r="W14" i="49"/>
  <c r="G60" i="46"/>
  <c r="W14" i="43"/>
  <c r="W14" i="46"/>
  <c r="G60" i="50"/>
  <c r="W14" i="44"/>
  <c r="G60" i="47"/>
  <c r="G60" i="44"/>
  <c r="G60" i="48"/>
  <c r="W14" i="50"/>
  <c r="G60" i="43"/>
  <c r="W14" i="47"/>
  <c r="W14" i="45"/>
  <c r="W14" i="48"/>
  <c r="G60" i="49"/>
  <c r="G64" i="50"/>
  <c r="G64" i="43"/>
  <c r="G64" i="46"/>
  <c r="W18" i="50"/>
  <c r="W18" i="48"/>
  <c r="W18" i="43"/>
  <c r="W18" i="46"/>
  <c r="W18" i="49"/>
  <c r="W18" i="47"/>
  <c r="G64" i="47"/>
  <c r="G64" i="45"/>
  <c r="G64" i="48"/>
  <c r="G64" i="44"/>
  <c r="G64" i="49"/>
  <c r="W18" i="45"/>
  <c r="W18" i="44"/>
  <c r="W13" i="49"/>
  <c r="W13" i="44"/>
  <c r="G59" i="44"/>
  <c r="G59" i="47"/>
  <c r="W13" i="43"/>
  <c r="G59" i="50"/>
  <c r="G59" i="45"/>
  <c r="W13" i="46"/>
  <c r="W13" i="50"/>
  <c r="G59" i="43"/>
  <c r="W13" i="48"/>
  <c r="G59" i="49"/>
  <c r="W13" i="45"/>
  <c r="G59" i="48"/>
  <c r="G59" i="46"/>
  <c r="W13" i="47"/>
  <c r="W22" i="45"/>
  <c r="G68" i="48"/>
  <c r="W22" i="49"/>
  <c r="W22" i="43"/>
  <c r="G68" i="46"/>
  <c r="G68" i="50"/>
  <c r="G68" i="49"/>
  <c r="W22" i="50"/>
  <c r="W22" i="44"/>
  <c r="G68" i="45"/>
  <c r="G68" i="47"/>
  <c r="G68" i="43"/>
  <c r="AA25" i="43" s="1"/>
  <c r="W22" i="46"/>
  <c r="G68" i="44"/>
  <c r="W22" i="48"/>
  <c r="W22" i="47"/>
  <c r="A22" i="41"/>
  <c r="G65" i="48"/>
  <c r="G65" i="47"/>
  <c r="G65" i="49"/>
  <c r="W19" i="48"/>
  <c r="W19" i="49"/>
  <c r="W19" i="50"/>
  <c r="G65" i="46"/>
  <c r="W19" i="45"/>
  <c r="G65" i="45"/>
  <c r="W19" i="44"/>
  <c r="W19" i="43"/>
  <c r="G65" i="44"/>
  <c r="G65" i="43"/>
  <c r="G65" i="50"/>
  <c r="W19" i="47"/>
  <c r="W19" i="46"/>
  <c r="W15" i="49"/>
  <c r="G61" i="46"/>
  <c r="W15" i="50"/>
  <c r="G61" i="50"/>
  <c r="G61" i="48"/>
  <c r="W15" i="45"/>
  <c r="G61" i="47"/>
  <c r="W15" i="44"/>
  <c r="G61" i="45"/>
  <c r="G61" i="49"/>
  <c r="W15" i="43"/>
  <c r="W15" i="46"/>
  <c r="W15" i="47"/>
  <c r="W15" i="48"/>
  <c r="G61" i="43"/>
  <c r="G61" i="44"/>
  <c r="A15" i="41"/>
  <c r="W21" i="49"/>
  <c r="W21" i="47"/>
  <c r="G67" i="48"/>
  <c r="W21" i="44"/>
  <c r="G67" i="45"/>
  <c r="W21" i="45"/>
  <c r="W21" i="43"/>
  <c r="G67" i="50"/>
  <c r="G67" i="49"/>
  <c r="G67" i="44"/>
  <c r="G67" i="46"/>
  <c r="W21" i="46"/>
  <c r="G67" i="47"/>
  <c r="W21" i="50"/>
  <c r="G67" i="43"/>
  <c r="W21" i="48"/>
  <c r="W16" i="50"/>
  <c r="G62" i="47"/>
  <c r="G62" i="48"/>
  <c r="W16" i="46"/>
  <c r="G62" i="46"/>
  <c r="G62" i="45"/>
  <c r="W16" i="48"/>
  <c r="W16" i="47"/>
  <c r="W16" i="45"/>
  <c r="W16" i="44"/>
  <c r="G62" i="50"/>
  <c r="G62" i="43"/>
  <c r="W16" i="49"/>
  <c r="G62" i="49"/>
  <c r="G62" i="44"/>
  <c r="W16" i="43"/>
  <c r="W17" i="43"/>
  <c r="W17" i="46"/>
  <c r="W17" i="44"/>
  <c r="G63" i="48"/>
  <c r="W17" i="49"/>
  <c r="G63" i="43"/>
  <c r="W17" i="48"/>
  <c r="G63" i="47"/>
  <c r="G63" i="44"/>
  <c r="W17" i="47"/>
  <c r="G63" i="45"/>
  <c r="G63" i="50"/>
  <c r="G63" i="49"/>
  <c r="W17" i="50"/>
  <c r="W17" i="45"/>
  <c r="G63" i="46"/>
  <c r="A17" i="41"/>
  <c r="G58" i="43"/>
  <c r="G58" i="46"/>
  <c r="W12" i="46"/>
  <c r="W12" i="47"/>
  <c r="G58" i="50"/>
  <c r="W12" i="50"/>
  <c r="G58" i="44"/>
  <c r="G58" i="45"/>
  <c r="W12" i="43"/>
  <c r="W12" i="48"/>
  <c r="W12" i="45"/>
  <c r="W12" i="49"/>
  <c r="G58" i="47"/>
  <c r="G58" i="49"/>
  <c r="W12" i="44"/>
  <c r="G58" i="48"/>
  <c r="A12" i="41"/>
  <c r="AO57" i="41"/>
  <c r="AP57" i="41" s="1"/>
  <c r="AO63" i="41"/>
  <c r="AP63" i="41" s="1"/>
  <c r="AO51" i="41"/>
  <c r="AP51" i="41" s="1"/>
  <c r="AO61" i="41"/>
  <c r="AP61" i="41" s="1"/>
  <c r="AO62" i="41"/>
  <c r="AP62" i="41" s="1"/>
  <c r="AO54" i="41"/>
  <c r="AP54" i="41" s="1"/>
  <c r="AO52" i="41"/>
  <c r="AP52" i="41" s="1"/>
  <c r="AO59" i="41"/>
  <c r="AP59" i="41" s="1"/>
  <c r="AO58" i="41"/>
  <c r="AP58" i="41" s="1"/>
  <c r="AO49" i="41"/>
  <c r="AP49" i="41" s="1"/>
  <c r="AO67" i="41"/>
  <c r="AP67" i="41" s="1"/>
  <c r="AO50" i="41"/>
  <c r="AP50" i="41" s="1"/>
  <c r="AO56" i="41"/>
  <c r="AP56" i="41" s="1"/>
  <c r="AO60" i="41"/>
  <c r="AP60" i="41" s="1"/>
  <c r="F61" i="47"/>
  <c r="V15" i="46"/>
  <c r="V15" i="48"/>
  <c r="V15" i="50"/>
  <c r="V15" i="49"/>
  <c r="V15" i="44"/>
  <c r="F61" i="46"/>
  <c r="F61" i="45"/>
  <c r="F61" i="48"/>
  <c r="F61" i="49"/>
  <c r="F61" i="43"/>
  <c r="V15" i="47"/>
  <c r="F61" i="44"/>
  <c r="V15" i="45"/>
  <c r="F61" i="50"/>
  <c r="V15" i="43"/>
  <c r="BK49" i="41"/>
  <c r="V11" i="41" s="1"/>
  <c r="W11" i="41" s="1"/>
  <c r="BG25" i="41"/>
  <c r="BG27" i="41" s="1"/>
  <c r="BK70" i="41" s="1"/>
  <c r="V16" i="48"/>
  <c r="V16" i="44"/>
  <c r="F62" i="43"/>
  <c r="F62" i="47"/>
  <c r="V16" i="45"/>
  <c r="V16" i="49"/>
  <c r="V16" i="46"/>
  <c r="F62" i="48"/>
  <c r="V16" i="47"/>
  <c r="F62" i="44"/>
  <c r="F62" i="49"/>
  <c r="V16" i="50"/>
  <c r="F62" i="45"/>
  <c r="V16" i="43"/>
  <c r="F62" i="46"/>
  <c r="F62" i="50"/>
  <c r="V17" i="49"/>
  <c r="F63" i="47"/>
  <c r="F63" i="44"/>
  <c r="V17" i="48"/>
  <c r="V17" i="45"/>
  <c r="F63" i="49"/>
  <c r="F63" i="48"/>
  <c r="V17" i="46"/>
  <c r="F63" i="45"/>
  <c r="F63" i="46"/>
  <c r="V17" i="47"/>
  <c r="V17" i="50"/>
  <c r="V17" i="43"/>
  <c r="V17" i="44"/>
  <c r="F63" i="50"/>
  <c r="F63" i="43"/>
  <c r="F68" i="44"/>
  <c r="V22" i="49"/>
  <c r="V22" i="46"/>
  <c r="V22" i="44"/>
  <c r="F68" i="49"/>
  <c r="F68" i="50"/>
  <c r="F68" i="46"/>
  <c r="V22" i="47"/>
  <c r="F68" i="47"/>
  <c r="F68" i="48"/>
  <c r="F68" i="43"/>
  <c r="F68" i="45"/>
  <c r="V22" i="45"/>
  <c r="V22" i="50"/>
  <c r="V22" i="43"/>
  <c r="V22" i="48"/>
  <c r="V12" i="48"/>
  <c r="F58" i="49"/>
  <c r="F58" i="50"/>
  <c r="V12" i="50"/>
  <c r="V12" i="47"/>
  <c r="V12" i="46"/>
  <c r="F58" i="45"/>
  <c r="V12" i="45"/>
  <c r="V12" i="43"/>
  <c r="F58" i="48"/>
  <c r="V12" i="49"/>
  <c r="F58" i="46"/>
  <c r="V12" i="44"/>
  <c r="F58" i="47"/>
  <c r="F58" i="43"/>
  <c r="F58" i="44"/>
  <c r="AO64" i="41"/>
  <c r="AP64" i="41" s="1"/>
  <c r="AN46" i="41"/>
  <c r="AL21" i="41" s="1"/>
  <c r="AO48" i="41"/>
  <c r="AP48" i="41" s="1"/>
  <c r="V18" i="46"/>
  <c r="V18" i="49"/>
  <c r="F64" i="47"/>
  <c r="F64" i="48"/>
  <c r="F64" i="43"/>
  <c r="F64" i="49"/>
  <c r="V18" i="47"/>
  <c r="F64" i="44"/>
  <c r="V18" i="48"/>
  <c r="V18" i="45"/>
  <c r="V18" i="43"/>
  <c r="V18" i="44"/>
  <c r="F64" i="45"/>
  <c r="F64" i="46"/>
  <c r="V18" i="50"/>
  <c r="F64" i="50"/>
  <c r="AQ20" i="41"/>
  <c r="AQ82" i="41" s="1"/>
  <c r="AO55" i="41"/>
  <c r="AP55" i="41" s="1"/>
  <c r="AO65" i="41"/>
  <c r="AP65" i="41" s="1"/>
  <c r="V19" i="48"/>
  <c r="V19" i="49"/>
  <c r="F65" i="47"/>
  <c r="F65" i="45"/>
  <c r="V19" i="50"/>
  <c r="V19" i="43"/>
  <c r="V19" i="44"/>
  <c r="F65" i="49"/>
  <c r="V19" i="45"/>
  <c r="F65" i="46"/>
  <c r="V19" i="46"/>
  <c r="F65" i="44"/>
  <c r="V19" i="47"/>
  <c r="F65" i="48"/>
  <c r="F65" i="43"/>
  <c r="F65" i="50"/>
  <c r="V21" i="44"/>
  <c r="V21" i="48"/>
  <c r="F67" i="48"/>
  <c r="V21" i="47"/>
  <c r="F67" i="47"/>
  <c r="F67" i="44"/>
  <c r="F67" i="45"/>
  <c r="V21" i="45"/>
  <c r="V21" i="43"/>
  <c r="V21" i="49"/>
  <c r="F67" i="50"/>
  <c r="F67" i="43"/>
  <c r="V21" i="50"/>
  <c r="F67" i="49"/>
  <c r="V21" i="46"/>
  <c r="F67" i="46"/>
  <c r="V13" i="46"/>
  <c r="F59" i="48"/>
  <c r="F59" i="49"/>
  <c r="V13" i="47"/>
  <c r="V13" i="44"/>
  <c r="V13" i="48"/>
  <c r="F59" i="43"/>
  <c r="F59" i="44"/>
  <c r="V13" i="50"/>
  <c r="F59" i="45"/>
  <c r="F59" i="46"/>
  <c r="F59" i="50"/>
  <c r="F59" i="47"/>
  <c r="V13" i="43"/>
  <c r="V13" i="49"/>
  <c r="V13" i="45"/>
  <c r="F66" i="45"/>
  <c r="F66" i="50"/>
  <c r="V20" i="45"/>
  <c r="V20" i="44"/>
  <c r="V20" i="48"/>
  <c r="V20" i="47"/>
  <c r="F66" i="47"/>
  <c r="V20" i="43"/>
  <c r="V20" i="46"/>
  <c r="F66" i="43"/>
  <c r="F66" i="49"/>
  <c r="F66" i="48"/>
  <c r="V20" i="50"/>
  <c r="F66" i="44"/>
  <c r="V20" i="49"/>
  <c r="F66" i="46"/>
  <c r="V14" i="46"/>
  <c r="F60" i="50"/>
  <c r="F60" i="45"/>
  <c r="V14" i="44"/>
  <c r="F60" i="43"/>
  <c r="V14" i="50"/>
  <c r="F60" i="49"/>
  <c r="V14" i="49"/>
  <c r="F60" i="44"/>
  <c r="F60" i="48"/>
  <c r="V14" i="43"/>
  <c r="V14" i="45"/>
  <c r="F60" i="46"/>
  <c r="V14" i="47"/>
  <c r="F60" i="47"/>
  <c r="V14" i="48"/>
  <c r="AW47" i="40"/>
  <c r="AW46" i="40" s="1"/>
  <c r="AL25" i="40" s="1"/>
  <c r="AM25" i="40" s="1"/>
  <c r="AM24" i="40"/>
  <c r="AW30" i="40" s="1"/>
  <c r="AT30" i="40" s="1"/>
  <c r="AN24" i="40"/>
  <c r="AO85" i="40"/>
  <c r="AT85" i="40" s="1"/>
  <c r="AU30" i="40"/>
  <c r="AV30" i="40" s="1"/>
  <c r="G57" i="44" l="1"/>
  <c r="W11" i="44"/>
  <c r="G57" i="50"/>
  <c r="W11" i="43"/>
  <c r="G57" i="45"/>
  <c r="G57" i="47"/>
  <c r="W11" i="46"/>
  <c r="G57" i="43"/>
  <c r="W11" i="50"/>
  <c r="G57" i="49"/>
  <c r="G57" i="46"/>
  <c r="W11" i="47"/>
  <c r="W11" i="48"/>
  <c r="W11" i="49"/>
  <c r="G57" i="48"/>
  <c r="W11" i="45"/>
  <c r="AA17" i="43"/>
  <c r="BJ8" i="43"/>
  <c r="AA19" i="43"/>
  <c r="BJ10" i="43"/>
  <c r="BN12" i="41"/>
  <c r="A61" i="43"/>
  <c r="BI9" i="41"/>
  <c r="BJ13" i="43"/>
  <c r="AA22" i="43"/>
  <c r="AA16" i="43"/>
  <c r="BJ7" i="43"/>
  <c r="AA21" i="43"/>
  <c r="BJ12" i="43"/>
  <c r="AA23" i="43"/>
  <c r="BJ14" i="43"/>
  <c r="W32" i="41"/>
  <c r="G78" i="47" s="1"/>
  <c r="G79" i="47" s="1"/>
  <c r="AA18" i="43"/>
  <c r="BJ9" i="43"/>
  <c r="BO19" i="43"/>
  <c r="AK59" i="43"/>
  <c r="AL59" i="43" s="1"/>
  <c r="AC25" i="43"/>
  <c r="AA24" i="43"/>
  <c r="BJ15" i="43"/>
  <c r="A68" i="43"/>
  <c r="BN19" i="41"/>
  <c r="BI16" i="41"/>
  <c r="BJ11" i="43"/>
  <c r="AA20" i="43"/>
  <c r="BN14" i="41"/>
  <c r="A63" i="43"/>
  <c r="BI11" i="41"/>
  <c r="BN9" i="41"/>
  <c r="BI6" i="41"/>
  <c r="AA15" i="43"/>
  <c r="BJ6" i="43"/>
  <c r="G78" i="44"/>
  <c r="G79" i="44" s="1"/>
  <c r="W32" i="49"/>
  <c r="W33" i="49" s="1"/>
  <c r="AM21" i="41"/>
  <c r="AN21" i="41"/>
  <c r="F57" i="44"/>
  <c r="V11" i="43"/>
  <c r="V11" i="50"/>
  <c r="V11" i="46"/>
  <c r="F57" i="45"/>
  <c r="V11" i="45"/>
  <c r="F57" i="47"/>
  <c r="V11" i="47"/>
  <c r="V11" i="44"/>
  <c r="F57" i="48"/>
  <c r="V11" i="48"/>
  <c r="F57" i="43"/>
  <c r="V11" i="49"/>
  <c r="F57" i="49"/>
  <c r="F57" i="46"/>
  <c r="F57" i="50"/>
  <c r="AO20" i="41"/>
  <c r="AP47" i="41"/>
  <c r="AQ48" i="41" s="1"/>
  <c r="AR48" i="41" s="1"/>
  <c r="AW31" i="40"/>
  <c r="AN25" i="40"/>
  <c r="AR25" i="40" s="1"/>
  <c r="AR87" i="40" s="1"/>
  <c r="AQ25" i="40"/>
  <c r="AQ87" i="40" s="1"/>
  <c r="AT31" i="40"/>
  <c r="AR24" i="40"/>
  <c r="AR86" i="40" s="1"/>
  <c r="AO24" i="40"/>
  <c r="AQ24" i="40"/>
  <c r="AQ86" i="40" s="1"/>
  <c r="G78" i="43" l="1"/>
  <c r="G79" i="43" s="1"/>
  <c r="G78" i="50"/>
  <c r="G79" i="50" s="1"/>
  <c r="W32" i="46"/>
  <c r="W33" i="46" s="1"/>
  <c r="W32" i="44"/>
  <c r="W33" i="44" s="1"/>
  <c r="AE19" i="43"/>
  <c r="AF19" i="43" s="1"/>
  <c r="AG19" i="43" s="1"/>
  <c r="AC19" i="43"/>
  <c r="AK53" i="43"/>
  <c r="AL53" i="43" s="1"/>
  <c r="BO13" i="43"/>
  <c r="W32" i="47"/>
  <c r="W33" i="47" s="1"/>
  <c r="W32" i="43"/>
  <c r="W33" i="43" s="1"/>
  <c r="W32" i="50"/>
  <c r="W33" i="50" s="1"/>
  <c r="W32" i="45"/>
  <c r="W33" i="45" s="1"/>
  <c r="AK58" i="43"/>
  <c r="AL58" i="43" s="1"/>
  <c r="AE24" i="43"/>
  <c r="AF24" i="43" s="1"/>
  <c r="AG24" i="43" s="1"/>
  <c r="AC24" i="43"/>
  <c r="BO18" i="43"/>
  <c r="AE23" i="43"/>
  <c r="AF23" i="43" s="1"/>
  <c r="AG23" i="43" s="1"/>
  <c r="AK57" i="43"/>
  <c r="AL57" i="43" s="1"/>
  <c r="BO17" i="43"/>
  <c r="AC23" i="43"/>
  <c r="AC16" i="43"/>
  <c r="AE16" i="43"/>
  <c r="AF16" i="43" s="1"/>
  <c r="AG16" i="43" s="1"/>
  <c r="AK50" i="43"/>
  <c r="AL50" i="43" s="1"/>
  <c r="BO10" i="43"/>
  <c r="A15" i="43"/>
  <c r="A61" i="44"/>
  <c r="A22" i="43"/>
  <c r="A68" i="44"/>
  <c r="AE21" i="43"/>
  <c r="AC21" i="43"/>
  <c r="AF21" i="43" s="1"/>
  <c r="AG21" i="43" s="1"/>
  <c r="AK55" i="43"/>
  <c r="AL55" i="43" s="1"/>
  <c r="BO15" i="43"/>
  <c r="BJ5" i="43"/>
  <c r="AA14" i="43"/>
  <c r="W32" i="48"/>
  <c r="W33" i="48" s="1"/>
  <c r="G78" i="49"/>
  <c r="G79" i="49" s="1"/>
  <c r="G78" i="48"/>
  <c r="G79" i="48" s="1"/>
  <c r="W33" i="41"/>
  <c r="U4" i="41" s="1"/>
  <c r="G78" i="46"/>
  <c r="G79" i="46" s="1"/>
  <c r="G78" i="45"/>
  <c r="G79" i="45" s="1"/>
  <c r="AK52" i="43"/>
  <c r="AL52" i="43" s="1"/>
  <c r="BO12" i="43"/>
  <c r="AC18" i="43"/>
  <c r="AE18" i="43"/>
  <c r="AF18" i="43" s="1"/>
  <c r="AG18" i="43" s="1"/>
  <c r="AE22" i="43"/>
  <c r="AC22" i="43"/>
  <c r="AF22" i="43" s="1"/>
  <c r="AG22" i="43" s="1"/>
  <c r="AK56" i="43"/>
  <c r="AL56" i="43" s="1"/>
  <c r="BO16" i="43"/>
  <c r="AK51" i="43"/>
  <c r="AL51" i="43" s="1"/>
  <c r="BO11" i="43"/>
  <c r="AE17" i="43"/>
  <c r="AF17" i="43" s="1"/>
  <c r="AG17" i="43" s="1"/>
  <c r="AC17" i="43"/>
  <c r="AE20" i="43"/>
  <c r="AF20" i="43" s="1"/>
  <c r="AG20" i="43" s="1"/>
  <c r="BO14" i="43"/>
  <c r="AK54" i="43"/>
  <c r="AL54" i="43" s="1"/>
  <c r="AC20" i="43"/>
  <c r="A63" i="44"/>
  <c r="A17" i="43"/>
  <c r="AE15" i="43"/>
  <c r="AF15" i="43" s="1"/>
  <c r="AK49" i="43"/>
  <c r="AL49" i="43" s="1"/>
  <c r="AC15" i="43"/>
  <c r="BO9" i="43"/>
  <c r="A58" i="44"/>
  <c r="A12" i="43"/>
  <c r="AU27" i="41"/>
  <c r="AV27" i="41" s="1"/>
  <c r="AO82" i="41"/>
  <c r="AQ63" i="41"/>
  <c r="AR63" i="41" s="1"/>
  <c r="AP46" i="41"/>
  <c r="AL22" i="41" s="1"/>
  <c r="AQ61" i="41"/>
  <c r="AR61" i="41" s="1"/>
  <c r="AQ56" i="41"/>
  <c r="AR56" i="41" s="1"/>
  <c r="AQ52" i="41"/>
  <c r="AR52" i="41" s="1"/>
  <c r="AQ59" i="41"/>
  <c r="AR59" i="41" s="1"/>
  <c r="AQ49" i="41"/>
  <c r="AR49" i="41" s="1"/>
  <c r="AQ57" i="41"/>
  <c r="AR57" i="41" s="1"/>
  <c r="AQ62" i="41"/>
  <c r="AR62" i="41" s="1"/>
  <c r="AQ54" i="41"/>
  <c r="AR54" i="41" s="1"/>
  <c r="AQ50" i="41"/>
  <c r="AR50" i="41" s="1"/>
  <c r="AQ66" i="41"/>
  <c r="AR66" i="41" s="1"/>
  <c r="AQ58" i="41"/>
  <c r="AR58" i="41" s="1"/>
  <c r="AQ60" i="41"/>
  <c r="AR60" i="41" s="1"/>
  <c r="AQ51" i="41"/>
  <c r="AR51" i="41" s="1"/>
  <c r="AQ67" i="41"/>
  <c r="AR67" i="41" s="1"/>
  <c r="AQ53" i="41"/>
  <c r="AR53" i="41" s="1"/>
  <c r="AQ64" i="41"/>
  <c r="AR64" i="41" s="1"/>
  <c r="AQ21" i="41"/>
  <c r="AQ83" i="41" s="1"/>
  <c r="AR21" i="41"/>
  <c r="AR83" i="41" s="1"/>
  <c r="AO21" i="41"/>
  <c r="AQ6" i="41"/>
  <c r="AR20" i="41"/>
  <c r="AR82" i="41" s="1"/>
  <c r="AW27" i="41"/>
  <c r="AT27" i="41" s="1"/>
  <c r="AQ65" i="41"/>
  <c r="AR65" i="41" s="1"/>
  <c r="AQ55" i="41"/>
  <c r="AR55" i="41" s="1"/>
  <c r="AW32" i="40"/>
  <c r="AT32" i="40" s="1"/>
  <c r="AO25" i="40"/>
  <c r="AU32" i="40" s="1"/>
  <c r="AO87" i="40"/>
  <c r="AT87" i="40" s="1"/>
  <c r="AU31" i="40"/>
  <c r="AV31" i="40" s="1"/>
  <c r="AO86" i="40"/>
  <c r="AT86" i="40" s="1"/>
  <c r="BO8" i="43" l="1"/>
  <c r="AK48" i="43"/>
  <c r="AL48" i="43" s="1"/>
  <c r="AC14" i="43"/>
  <c r="AE14" i="43"/>
  <c r="AF14" i="43" s="1"/>
  <c r="AG14" i="43" s="1"/>
  <c r="A61" i="45"/>
  <c r="A15" i="44"/>
  <c r="A22" i="44"/>
  <c r="A68" i="45"/>
  <c r="BN12" i="43"/>
  <c r="BI9" i="43"/>
  <c r="BI16" i="43"/>
  <c r="BN19" i="43"/>
  <c r="BN14" i="43"/>
  <c r="BI11" i="43"/>
  <c r="A63" i="45"/>
  <c r="A17" i="44"/>
  <c r="A12" i="44"/>
  <c r="A58" i="45"/>
  <c r="AG15" i="43"/>
  <c r="AG2" i="43"/>
  <c r="BI6" i="43"/>
  <c r="BN9" i="43"/>
  <c r="AL47" i="43"/>
  <c r="AR47" i="41"/>
  <c r="AT59" i="41" s="1"/>
  <c r="AU59" i="41" s="1"/>
  <c r="AT82" i="41"/>
  <c r="AU28" i="41"/>
  <c r="AV28" i="41" s="1"/>
  <c r="AO83" i="41"/>
  <c r="AT83" i="41" s="1"/>
  <c r="AT61" i="41"/>
  <c r="AU61" i="41" s="1"/>
  <c r="AM22" i="41"/>
  <c r="AW28" i="41" s="1"/>
  <c r="AT28" i="41" s="1"/>
  <c r="AN22" i="41"/>
  <c r="AT50" i="41"/>
  <c r="AU50" i="41" s="1"/>
  <c r="AT53" i="41"/>
  <c r="AU53" i="41" s="1"/>
  <c r="AT63" i="41"/>
  <c r="AU63" i="41" s="1"/>
  <c r="AT89" i="40"/>
  <c r="AQ9" i="40" s="1"/>
  <c r="AV32" i="40"/>
  <c r="AV26" i="40" s="1"/>
  <c r="A22" i="45" l="1"/>
  <c r="A68" i="46"/>
  <c r="BI16" i="44"/>
  <c r="BN19" i="44"/>
  <c r="BN12" i="44"/>
  <c r="BI9" i="44"/>
  <c r="AG3" i="43"/>
  <c r="BC12" i="43" s="1"/>
  <c r="BC23" i="43" s="1"/>
  <c r="A61" i="46"/>
  <c r="A15" i="45"/>
  <c r="A63" i="46"/>
  <c r="A17" i="45"/>
  <c r="BN14" i="44"/>
  <c r="BI11" i="44"/>
  <c r="AM54" i="43"/>
  <c r="AN54" i="43" s="1"/>
  <c r="AM56" i="43"/>
  <c r="AN56" i="43" s="1"/>
  <c r="AM62" i="43"/>
  <c r="AN62" i="43" s="1"/>
  <c r="AM66" i="43"/>
  <c r="AN66" i="43" s="1"/>
  <c r="AM64" i="43"/>
  <c r="AN64" i="43" s="1"/>
  <c r="AM52" i="43"/>
  <c r="AN52" i="43" s="1"/>
  <c r="AM60" i="43"/>
  <c r="AN60" i="43" s="1"/>
  <c r="AM58" i="43"/>
  <c r="AN58" i="43" s="1"/>
  <c r="AL46" i="43"/>
  <c r="AL20" i="43" s="1"/>
  <c r="AN20" i="43" s="1"/>
  <c r="AM65" i="43"/>
  <c r="AN65" i="43" s="1"/>
  <c r="AM55" i="43"/>
  <c r="AN55" i="43" s="1"/>
  <c r="AM50" i="43"/>
  <c r="AN50" i="43" s="1"/>
  <c r="AM63" i="43"/>
  <c r="AN63" i="43" s="1"/>
  <c r="AM53" i="43"/>
  <c r="AN53" i="43" s="1"/>
  <c r="AM48" i="43"/>
  <c r="AN48" i="43" s="1"/>
  <c r="AM51" i="43"/>
  <c r="AN51" i="43" s="1"/>
  <c r="AM61" i="43"/>
  <c r="AN61" i="43" s="1"/>
  <c r="AM67" i="43"/>
  <c r="AN67" i="43" s="1"/>
  <c r="AM59" i="43"/>
  <c r="AN59" i="43" s="1"/>
  <c r="AM57" i="43"/>
  <c r="AN57" i="43" s="1"/>
  <c r="A58" i="46"/>
  <c r="A12" i="45"/>
  <c r="AM49" i="43"/>
  <c r="AN49" i="43" s="1"/>
  <c r="BI6" i="44"/>
  <c r="BN9" i="44"/>
  <c r="AT57" i="41"/>
  <c r="AU57" i="41" s="1"/>
  <c r="AT54" i="41"/>
  <c r="AU54" i="41" s="1"/>
  <c r="AT52" i="41"/>
  <c r="AU52" i="41" s="1"/>
  <c r="AT65" i="41"/>
  <c r="AU65" i="41" s="1"/>
  <c r="AT66" i="41"/>
  <c r="AU66" i="41" s="1"/>
  <c r="AT48" i="41"/>
  <c r="AU48" i="41" s="1"/>
  <c r="AT64" i="41"/>
  <c r="AU64" i="41" s="1"/>
  <c r="AT49" i="41"/>
  <c r="AU49" i="41" s="1"/>
  <c r="AR46" i="41"/>
  <c r="AL23" i="41" s="1"/>
  <c r="AN23" i="41" s="1"/>
  <c r="AT62" i="41"/>
  <c r="AU62" i="41" s="1"/>
  <c r="AT67" i="41"/>
  <c r="AU67" i="41" s="1"/>
  <c r="AT55" i="41"/>
  <c r="AU55" i="41" s="1"/>
  <c r="AT51" i="41"/>
  <c r="AU51" i="41" s="1"/>
  <c r="AT60" i="41"/>
  <c r="AU60" i="41" s="1"/>
  <c r="AT58" i="41"/>
  <c r="AU58" i="41" s="1"/>
  <c r="AT56" i="41"/>
  <c r="AU56" i="41" s="1"/>
  <c r="AR22" i="41"/>
  <c r="AR84" i="41" s="1"/>
  <c r="AQ22" i="41"/>
  <c r="AQ84" i="41" s="1"/>
  <c r="AO22" i="41"/>
  <c r="AM23" i="41"/>
  <c r="AW29" i="41" s="1"/>
  <c r="AT29" i="41" s="1"/>
  <c r="BC25" i="43" l="1"/>
  <c r="BC24" i="43"/>
  <c r="A61" i="47"/>
  <c r="A15" i="46"/>
  <c r="BC29" i="43"/>
  <c r="BG14" i="43" s="1"/>
  <c r="BK58" i="43" s="1"/>
  <c r="H66" i="43" s="1"/>
  <c r="A68" i="47"/>
  <c r="A22" i="46"/>
  <c r="BI9" i="45"/>
  <c r="BN12" i="45"/>
  <c r="BN19" i="45"/>
  <c r="BI16" i="45"/>
  <c r="BI11" i="45"/>
  <c r="BN14" i="45"/>
  <c r="A63" i="47"/>
  <c r="A17" i="46"/>
  <c r="BG16" i="43"/>
  <c r="BK60" i="43" s="1"/>
  <c r="H68" i="43" s="1"/>
  <c r="BG8" i="43"/>
  <c r="BK52" i="43" s="1"/>
  <c r="H60" i="43" s="1"/>
  <c r="AN47" i="43"/>
  <c r="AO57" i="43" s="1"/>
  <c r="AP57" i="43" s="1"/>
  <c r="BI6" i="45"/>
  <c r="BN9" i="45"/>
  <c r="A58" i="47"/>
  <c r="A12" i="46"/>
  <c r="AQ20" i="43"/>
  <c r="AQ82" i="43" s="1"/>
  <c r="AU47" i="41"/>
  <c r="AV62" i="41" s="1"/>
  <c r="AW62" i="41" s="1"/>
  <c r="AV57" i="41"/>
  <c r="AW57" i="41" s="1"/>
  <c r="AV55" i="41"/>
  <c r="AW55" i="41" s="1"/>
  <c r="AV53" i="41"/>
  <c r="AW53" i="41" s="1"/>
  <c r="AV48" i="41"/>
  <c r="AW48" i="41" s="1"/>
  <c r="AV59" i="41"/>
  <c r="AW59" i="41" s="1"/>
  <c r="AO23" i="41"/>
  <c r="AQ23" i="41"/>
  <c r="AQ85" i="41" s="1"/>
  <c r="AR23" i="41"/>
  <c r="AR85" i="41" s="1"/>
  <c r="AO84" i="41"/>
  <c r="AT84" i="41" s="1"/>
  <c r="AU29" i="41"/>
  <c r="AV29" i="41" s="1"/>
  <c r="AV63" i="41"/>
  <c r="AW63" i="41" s="1"/>
  <c r="BG24" i="43" l="1"/>
  <c r="BK68" i="43" s="1"/>
  <c r="BG5" i="43"/>
  <c r="BG19" i="43"/>
  <c r="BK63" i="43" s="1"/>
  <c r="BG15" i="43"/>
  <c r="BK59" i="43" s="1"/>
  <c r="H67" i="43" s="1"/>
  <c r="H67" i="46" s="1"/>
  <c r="BG17" i="43"/>
  <c r="BK61" i="43" s="1"/>
  <c r="BG23" i="43"/>
  <c r="BK67" i="43" s="1"/>
  <c r="BG13" i="43"/>
  <c r="BK57" i="43" s="1"/>
  <c r="H65" i="43" s="1"/>
  <c r="H65" i="48" s="1"/>
  <c r="BG22" i="43"/>
  <c r="BK66" i="43" s="1"/>
  <c r="BG9" i="43"/>
  <c r="BK53" i="43" s="1"/>
  <c r="H61" i="43" s="1"/>
  <c r="H61" i="44" s="1"/>
  <c r="BG11" i="43"/>
  <c r="BK55" i="43" s="1"/>
  <c r="H63" i="43" s="1"/>
  <c r="BG20" i="43"/>
  <c r="BK64" i="43" s="1"/>
  <c r="BG21" i="43"/>
  <c r="BK65" i="43" s="1"/>
  <c r="BG12" i="43"/>
  <c r="BK56" i="43" s="1"/>
  <c r="H64" i="43" s="1"/>
  <c r="H64" i="45" s="1"/>
  <c r="BN12" i="46"/>
  <c r="BI9" i="46"/>
  <c r="A68" i="48"/>
  <c r="A22" i="47"/>
  <c r="BG10" i="43"/>
  <c r="BK54" i="43" s="1"/>
  <c r="H62" i="43" s="1"/>
  <c r="BG7" i="43"/>
  <c r="BK51" i="43" s="1"/>
  <c r="H59" i="43" s="1"/>
  <c r="H59" i="49" s="1"/>
  <c r="BG18" i="43"/>
  <c r="BK62" i="43" s="1"/>
  <c r="BG6" i="43"/>
  <c r="BK50" i="43" s="1"/>
  <c r="H58" i="43" s="1"/>
  <c r="H58" i="47" s="1"/>
  <c r="BI16" i="46"/>
  <c r="BN19" i="46"/>
  <c r="A61" i="48"/>
  <c r="A15" i="47"/>
  <c r="AO64" i="43"/>
  <c r="AP64" i="43" s="1"/>
  <c r="A17" i="47"/>
  <c r="A63" i="48"/>
  <c r="AO53" i="43"/>
  <c r="AP53" i="43" s="1"/>
  <c r="AO63" i="43"/>
  <c r="AP63" i="43" s="1"/>
  <c r="AO55" i="43"/>
  <c r="AP55" i="43" s="1"/>
  <c r="AO49" i="43"/>
  <c r="AP49" i="43" s="1"/>
  <c r="AO54" i="43"/>
  <c r="AP54" i="43" s="1"/>
  <c r="AO61" i="43"/>
  <c r="AP61" i="43" s="1"/>
  <c r="AO52" i="43"/>
  <c r="AP52" i="43" s="1"/>
  <c r="AO48" i="43"/>
  <c r="AP48" i="43" s="1"/>
  <c r="AO66" i="43"/>
  <c r="AP66" i="43" s="1"/>
  <c r="BI11" i="46"/>
  <c r="BN14" i="46"/>
  <c r="AO65" i="43"/>
  <c r="AP65" i="43" s="1"/>
  <c r="AO62" i="43"/>
  <c r="AP62" i="43" s="1"/>
  <c r="AO50" i="43"/>
  <c r="AP50" i="43" s="1"/>
  <c r="AO60" i="43"/>
  <c r="AP60" i="43" s="1"/>
  <c r="AO59" i="43"/>
  <c r="AP59" i="43" s="1"/>
  <c r="AO51" i="43"/>
  <c r="AP51" i="43" s="1"/>
  <c r="AO56" i="43"/>
  <c r="AP56" i="43" s="1"/>
  <c r="A12" i="47"/>
  <c r="A58" i="48"/>
  <c r="H68" i="48"/>
  <c r="H68" i="45"/>
  <c r="H68" i="46"/>
  <c r="H68" i="47"/>
  <c r="H68" i="44"/>
  <c r="H68" i="50"/>
  <c r="H68" i="49"/>
  <c r="H60" i="48"/>
  <c r="H60" i="47"/>
  <c r="H60" i="44"/>
  <c r="H60" i="46"/>
  <c r="H60" i="49"/>
  <c r="H60" i="45"/>
  <c r="H60" i="50"/>
  <c r="BK49" i="43"/>
  <c r="H57" i="43" s="1"/>
  <c r="BI6" i="46"/>
  <c r="BN9" i="46"/>
  <c r="AO67" i="43"/>
  <c r="AP67" i="43" s="1"/>
  <c r="AN46" i="43"/>
  <c r="AL21" i="43" s="1"/>
  <c r="AO58" i="43"/>
  <c r="AP58" i="43" s="1"/>
  <c r="H62" i="46"/>
  <c r="H62" i="49"/>
  <c r="H62" i="48"/>
  <c r="H62" i="47"/>
  <c r="H62" i="50"/>
  <c r="H62" i="45"/>
  <c r="H62" i="44"/>
  <c r="H59" i="45"/>
  <c r="H59" i="50"/>
  <c r="H58" i="48"/>
  <c r="H58" i="45"/>
  <c r="H66" i="44"/>
  <c r="H66" i="47"/>
  <c r="H66" i="49"/>
  <c r="H66" i="45"/>
  <c r="H66" i="48"/>
  <c r="H66" i="46"/>
  <c r="H66" i="50"/>
  <c r="H65" i="45"/>
  <c r="H65" i="50"/>
  <c r="H65" i="47"/>
  <c r="H65" i="44"/>
  <c r="H65" i="46"/>
  <c r="H67" i="50"/>
  <c r="H67" i="49"/>
  <c r="H61" i="46"/>
  <c r="H61" i="45"/>
  <c r="H63" i="46"/>
  <c r="H63" i="44"/>
  <c r="H63" i="49"/>
  <c r="H63" i="50"/>
  <c r="H63" i="48"/>
  <c r="H63" i="45"/>
  <c r="H63" i="47"/>
  <c r="H64" i="48"/>
  <c r="H64" i="44"/>
  <c r="AV61" i="41"/>
  <c r="AW61" i="41" s="1"/>
  <c r="AV66" i="41"/>
  <c r="AW66" i="41" s="1"/>
  <c r="AV67" i="41"/>
  <c r="AW67" i="41" s="1"/>
  <c r="AV49" i="41"/>
  <c r="AW49" i="41" s="1"/>
  <c r="AV52" i="41"/>
  <c r="AW52" i="41" s="1"/>
  <c r="AU46" i="41"/>
  <c r="AL24" i="41" s="1"/>
  <c r="AV51" i="41"/>
  <c r="AW51" i="41" s="1"/>
  <c r="AV60" i="41"/>
  <c r="AW60" i="41" s="1"/>
  <c r="AV50" i="41"/>
  <c r="AW50" i="41" s="1"/>
  <c r="AV64" i="41"/>
  <c r="AW64" i="41" s="1"/>
  <c r="AV58" i="41"/>
  <c r="AW58" i="41" s="1"/>
  <c r="AV54" i="41"/>
  <c r="AW54" i="41" s="1"/>
  <c r="AW47" i="41" s="1"/>
  <c r="AW46" i="41" s="1"/>
  <c r="AL25" i="41" s="1"/>
  <c r="AM25" i="41" s="1"/>
  <c r="AV65" i="41"/>
  <c r="AW65" i="41" s="1"/>
  <c r="AV56" i="41"/>
  <c r="AW56" i="41" s="1"/>
  <c r="AM24" i="41"/>
  <c r="AW30" i="41" s="1"/>
  <c r="AT30" i="41" s="1"/>
  <c r="AN24" i="41"/>
  <c r="AU30" i="41"/>
  <c r="AV30" i="41" s="1"/>
  <c r="AO85" i="41"/>
  <c r="AT85" i="41" s="1"/>
  <c r="H67" i="45" l="1"/>
  <c r="H67" i="48"/>
  <c r="H65" i="49"/>
  <c r="H59" i="46"/>
  <c r="H67" i="47"/>
  <c r="H67" i="44"/>
  <c r="H64" i="50"/>
  <c r="H61" i="49"/>
  <c r="H58" i="50"/>
  <c r="H64" i="49"/>
  <c r="H64" i="46"/>
  <c r="H61" i="50"/>
  <c r="H58" i="44"/>
  <c r="H64" i="47"/>
  <c r="H61" i="47"/>
  <c r="H61" i="48"/>
  <c r="H58" i="49"/>
  <c r="H58" i="46"/>
  <c r="A61" i="49"/>
  <c r="A15" i="48"/>
  <c r="A68" i="49"/>
  <c r="A22" i="48"/>
  <c r="BG25" i="43"/>
  <c r="BG27" i="43" s="1"/>
  <c r="BK70" i="43" s="1"/>
  <c r="H59" i="47"/>
  <c r="H59" i="44"/>
  <c r="H59" i="48"/>
  <c r="BN12" i="47"/>
  <c r="BI9" i="47"/>
  <c r="BN19" i="47"/>
  <c r="BI16" i="47"/>
  <c r="AP47" i="43"/>
  <c r="AQ64" i="43" s="1"/>
  <c r="AR64" i="43" s="1"/>
  <c r="A17" i="48"/>
  <c r="A63" i="49"/>
  <c r="BI11" i="47"/>
  <c r="BN14" i="47"/>
  <c r="H57" i="48"/>
  <c r="H57" i="47"/>
  <c r="H57" i="49"/>
  <c r="H57" i="44"/>
  <c r="H57" i="46"/>
  <c r="H57" i="50"/>
  <c r="H57" i="45"/>
  <c r="AM21" i="43"/>
  <c r="AN21" i="43"/>
  <c r="AO20" i="43"/>
  <c r="A58" i="49"/>
  <c r="A12" i="48"/>
  <c r="BI6" i="47"/>
  <c r="BN9" i="47"/>
  <c r="AR24" i="41"/>
  <c r="AR86" i="41" s="1"/>
  <c r="AO24" i="41"/>
  <c r="AQ24" i="41"/>
  <c r="AQ86" i="41" s="1"/>
  <c r="AW31" i="41"/>
  <c r="AT31" i="41" s="1"/>
  <c r="AN25" i="41"/>
  <c r="AQ57" i="43" l="1"/>
  <c r="AR57" i="43" s="1"/>
  <c r="AQ55" i="43"/>
  <c r="AR55" i="43" s="1"/>
  <c r="AQ52" i="43"/>
  <c r="AR52" i="43" s="1"/>
  <c r="AQ49" i="43"/>
  <c r="AR49" i="43" s="1"/>
  <c r="AR47" i="43" s="1"/>
  <c r="AR46" i="43" s="1"/>
  <c r="AL23" i="43" s="1"/>
  <c r="AQ61" i="43"/>
  <c r="AR61" i="43" s="1"/>
  <c r="AQ51" i="43"/>
  <c r="AR51" i="43" s="1"/>
  <c r="AQ60" i="43"/>
  <c r="AR60" i="43" s="1"/>
  <c r="AQ63" i="43"/>
  <c r="AR63" i="43" s="1"/>
  <c r="AP46" i="43"/>
  <c r="AL22" i="43" s="1"/>
  <c r="AM22" i="43" s="1"/>
  <c r="AW28" i="43" s="1"/>
  <c r="AQ53" i="43"/>
  <c r="AR53" i="43" s="1"/>
  <c r="BN19" i="48"/>
  <c r="BI16" i="48"/>
  <c r="A22" i="49"/>
  <c r="A68" i="50"/>
  <c r="A22" i="50" s="1"/>
  <c r="AQ58" i="43"/>
  <c r="AR58" i="43" s="1"/>
  <c r="AQ66" i="43"/>
  <c r="AR66" i="43" s="1"/>
  <c r="AQ65" i="43"/>
  <c r="AR65" i="43" s="1"/>
  <c r="AQ54" i="43"/>
  <c r="AR54" i="43" s="1"/>
  <c r="AQ56" i="43"/>
  <c r="AR56" i="43" s="1"/>
  <c r="BN12" i="48"/>
  <c r="BI9" i="48"/>
  <c r="A15" i="49"/>
  <c r="A61" i="50"/>
  <c r="A15" i="50" s="1"/>
  <c r="AQ67" i="43"/>
  <c r="AR67" i="43" s="1"/>
  <c r="AQ59" i="43"/>
  <c r="AR59" i="43" s="1"/>
  <c r="AQ48" i="43"/>
  <c r="AR48" i="43" s="1"/>
  <c r="AQ62" i="43"/>
  <c r="AR62" i="43" s="1"/>
  <c r="AQ50" i="43"/>
  <c r="AR50" i="43" s="1"/>
  <c r="A17" i="49"/>
  <c r="A63" i="50"/>
  <c r="A17" i="50" s="1"/>
  <c r="BN14" i="48"/>
  <c r="BI11" i="48"/>
  <c r="BI6" i="48"/>
  <c r="BN9" i="48"/>
  <c r="A12" i="49"/>
  <c r="A58" i="50"/>
  <c r="A12" i="50" s="1"/>
  <c r="AO82" i="43"/>
  <c r="AU27" i="43"/>
  <c r="AV27" i="43" s="1"/>
  <c r="AO21" i="43"/>
  <c r="AR21" i="43"/>
  <c r="AR83" i="43" s="1"/>
  <c r="AQ21" i="43"/>
  <c r="AQ83" i="43" s="1"/>
  <c r="AQ6" i="43"/>
  <c r="AR20" i="43"/>
  <c r="AR82" i="43" s="1"/>
  <c r="AW27" i="43"/>
  <c r="AT27" i="43" s="1"/>
  <c r="AR25" i="41"/>
  <c r="AR87" i="41" s="1"/>
  <c r="AO25" i="41"/>
  <c r="AQ25" i="41"/>
  <c r="AQ87" i="41" s="1"/>
  <c r="AW32" i="41"/>
  <c r="AT32" i="41" s="1"/>
  <c r="AU31" i="41"/>
  <c r="AV31" i="41" s="1"/>
  <c r="AO86" i="41"/>
  <c r="AT86" i="41" s="1"/>
  <c r="AN22" i="43" l="1"/>
  <c r="AR22" i="43" s="1"/>
  <c r="AR84" i="43" s="1"/>
  <c r="BN12" i="49"/>
  <c r="BI9" i="49"/>
  <c r="BN19" i="49"/>
  <c r="BI16" i="49"/>
  <c r="BN19" i="50"/>
  <c r="BI16" i="50"/>
  <c r="BI9" i="50"/>
  <c r="BN12" i="50"/>
  <c r="AT28" i="43"/>
  <c r="AT64" i="43"/>
  <c r="AU64" i="43" s="1"/>
  <c r="AT53" i="43"/>
  <c r="AU53" i="43" s="1"/>
  <c r="AT60" i="43"/>
  <c r="AU60" i="43" s="1"/>
  <c r="AT48" i="43"/>
  <c r="AU48" i="43" s="1"/>
  <c r="AT52" i="43"/>
  <c r="AU52" i="43" s="1"/>
  <c r="AT66" i="43"/>
  <c r="AU66" i="43" s="1"/>
  <c r="BN14" i="50"/>
  <c r="BI11" i="50"/>
  <c r="AT51" i="43"/>
  <c r="AU51" i="43" s="1"/>
  <c r="AT63" i="43"/>
  <c r="AU63" i="43" s="1"/>
  <c r="BI11" i="49"/>
  <c r="BN14" i="49"/>
  <c r="AT62" i="43"/>
  <c r="AU62" i="43" s="1"/>
  <c r="AT56" i="43"/>
  <c r="AU56" i="43" s="1"/>
  <c r="AT58" i="43"/>
  <c r="AU58" i="43" s="1"/>
  <c r="AT82" i="43"/>
  <c r="BI6" i="50"/>
  <c r="BN9" i="50"/>
  <c r="AM23" i="43"/>
  <c r="AW29" i="43" s="1"/>
  <c r="AN23" i="43"/>
  <c r="AU28" i="43"/>
  <c r="AV28" i="43" s="1"/>
  <c r="AO83" i="43"/>
  <c r="AT83" i="43" s="1"/>
  <c r="AT65" i="43"/>
  <c r="AU65" i="43" s="1"/>
  <c r="AT61" i="43"/>
  <c r="AU61" i="43" s="1"/>
  <c r="BN9" i="49"/>
  <c r="BI6" i="49"/>
  <c r="AT49" i="43"/>
  <c r="AU49" i="43" s="1"/>
  <c r="AT50" i="43"/>
  <c r="AU50" i="43" s="1"/>
  <c r="AT59" i="43"/>
  <c r="AU59" i="43" s="1"/>
  <c r="AT67" i="43"/>
  <c r="AU67" i="43" s="1"/>
  <c r="AT55" i="43"/>
  <c r="AU55" i="43" s="1"/>
  <c r="AT57" i="43"/>
  <c r="AU57" i="43" s="1"/>
  <c r="AT54" i="43"/>
  <c r="AU54" i="43" s="1"/>
  <c r="AQ22" i="43"/>
  <c r="AQ84" i="43" s="1"/>
  <c r="AU32" i="41"/>
  <c r="AV32" i="41" s="1"/>
  <c r="AV26" i="41" s="1"/>
  <c r="AO87" i="41"/>
  <c r="AT87" i="41" s="1"/>
  <c r="AT89" i="41" s="1"/>
  <c r="AQ9" i="41" s="1"/>
  <c r="AO22" i="43" l="1"/>
  <c r="AO84" i="43" s="1"/>
  <c r="AT84" i="43" s="1"/>
  <c r="AT29" i="43"/>
  <c r="AU47" i="43"/>
  <c r="AV67" i="43" s="1"/>
  <c r="AW67" i="43" s="1"/>
  <c r="AU29" i="43"/>
  <c r="AV29" i="43" s="1"/>
  <c r="AQ23" i="43"/>
  <c r="AQ85" i="43" s="1"/>
  <c r="AV61" i="43" l="1"/>
  <c r="AW61" i="43" s="1"/>
  <c r="AV50" i="43"/>
  <c r="AW50" i="43" s="1"/>
  <c r="AV58" i="43"/>
  <c r="AW58" i="43" s="1"/>
  <c r="AU46" i="43"/>
  <c r="AL24" i="43" s="1"/>
  <c r="AV66" i="43"/>
  <c r="AW66" i="43" s="1"/>
  <c r="AV60" i="43"/>
  <c r="AW60" i="43" s="1"/>
  <c r="AV53" i="43"/>
  <c r="AW53" i="43" s="1"/>
  <c r="AV52" i="43"/>
  <c r="AW52" i="43" s="1"/>
  <c r="AV48" i="43"/>
  <c r="AW48" i="43" s="1"/>
  <c r="AV64" i="43"/>
  <c r="AW64" i="43" s="1"/>
  <c r="AV63" i="43"/>
  <c r="AW63" i="43" s="1"/>
  <c r="AV51" i="43"/>
  <c r="AW51" i="43" s="1"/>
  <c r="AV56" i="43"/>
  <c r="AW56" i="43" s="1"/>
  <c r="AV62" i="43"/>
  <c r="AW62" i="43" s="1"/>
  <c r="AV49" i="43"/>
  <c r="AW49" i="43" s="1"/>
  <c r="AV57" i="43"/>
  <c r="AW57" i="43" s="1"/>
  <c r="AV59" i="43"/>
  <c r="AW59" i="43" s="1"/>
  <c r="AV55" i="43"/>
  <c r="AW55" i="43" s="1"/>
  <c r="AV65" i="43"/>
  <c r="AW65" i="43" s="1"/>
  <c r="AV54" i="43"/>
  <c r="AW54" i="43" s="1"/>
  <c r="AW47" i="43" l="1"/>
  <c r="AW46" i="43" s="1"/>
  <c r="AL25" i="43" s="1"/>
  <c r="AN24" i="43"/>
  <c r="AM24" i="43"/>
  <c r="AO23" i="43"/>
  <c r="AM25" i="43" l="1"/>
  <c r="AW31" i="43" s="1"/>
  <c r="AN25" i="43"/>
  <c r="AO85" i="43"/>
  <c r="AU30" i="43"/>
  <c r="AV30" i="43" s="1"/>
  <c r="AW30" i="43"/>
  <c r="AT30" i="43" s="1"/>
  <c r="AR23" i="43"/>
  <c r="AR85" i="43" s="1"/>
  <c r="AQ24" i="43"/>
  <c r="AQ86" i="43" s="1"/>
  <c r="AO24" i="43"/>
  <c r="AR24" i="43"/>
  <c r="AR86" i="43" s="1"/>
  <c r="AT85" i="43" l="1"/>
  <c r="AO86" i="43"/>
  <c r="AT86" i="43" s="1"/>
  <c r="AU31" i="43"/>
  <c r="AV31" i="43" s="1"/>
  <c r="AW32" i="43"/>
  <c r="AQ25" i="43"/>
  <c r="AQ87" i="43" s="1"/>
  <c r="AO25" i="43"/>
  <c r="AR25" i="43"/>
  <c r="AR87" i="43" s="1"/>
  <c r="AT31" i="43"/>
  <c r="AT32" i="43" l="1"/>
  <c r="AU32" i="43"/>
  <c r="AV32" i="43" s="1"/>
  <c r="AV26" i="43" s="1"/>
  <c r="AO87" i="43"/>
  <c r="AT87" i="43" s="1"/>
  <c r="AT89" i="43" s="1"/>
  <c r="AQ9" i="43" s="1"/>
</calcChain>
</file>

<file path=xl/sharedStrings.xml><?xml version="1.0" encoding="utf-8"?>
<sst xmlns="http://schemas.openxmlformats.org/spreadsheetml/2006/main" count="3766" uniqueCount="349">
  <si>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</si>
  <si>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</si>
  <si>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</si>
  <si>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</si>
  <si>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</si>
  <si>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</si>
  <si>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</si>
  <si>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</si>
  <si>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</si>
  <si>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</si>
  <si>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</si>
  <si>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</si>
  <si>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</si>
  <si>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</si>
  <si>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</si>
  <si>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</si>
  <si>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</si>
  <si>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</si>
  <si>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</si>
  <si>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</si>
  <si>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</si>
  <si>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</si>
  <si>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</si>
  <si>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</si>
  <si>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</si>
  <si>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</si>
  <si>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</si>
  <si>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</si>
  <si>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</si>
  <si>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</si>
  <si>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</si>
  <si>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</si>
  <si>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</si>
  <si>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</si>
  <si>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</si>
  <si>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</si>
  <si>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</si>
  <si>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</si>
  <si>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</si>
  <si>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</si>
  <si>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</si>
  <si>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</si>
  <si>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</si>
  <si>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</si>
  <si>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</si>
  <si>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</si>
  <si>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</si>
  <si>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</si>
  <si>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</si>
  <si>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</si>
  <si>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</si>
  <si>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</si>
  <si>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</si>
  <si>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</si>
  <si>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</si>
  <si>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</si>
  <si>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</si>
  <si>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</si>
  <si>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</si>
  <si>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</si>
  <si>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</si>
  <si>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</si>
  <si>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</si>
  <si>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</si>
  <si>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</si>
  <si>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</si>
  <si>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</si>
  <si>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</si>
  <si>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</si>
  <si>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</si>
  <si>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</si>
  <si>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</si>
  <si>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</si>
  <si>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</si>
  <si>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</si>
  <si>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</si>
  <si>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</si>
  <si>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</si>
  <si>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</si>
  <si>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</si>
  <si>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</si>
  <si>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</si>
  <si>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</si>
  <si>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</si>
  <si>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</si>
  <si>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</si>
  <si>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</si>
  <si>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</si>
  <si>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</si>
  <si>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</si>
  <si>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</si>
  <si>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</si>
  <si>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</si>
  <si>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</si>
  <si>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</si>
  <si>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</si>
  <si>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</si>
  <si>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</si>
  <si>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</si>
  <si>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</si>
  <si>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</si>
  <si>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</si>
  <si>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</si>
  <si>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</si>
  <si>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</si>
  <si>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</si>
  <si>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</si>
  <si>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</si>
  <si>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</si>
  <si>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</si>
  <si>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</si>
  <si>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</si>
  <si>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</si>
  <si>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</si>
  <si>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</si>
  <si>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</si>
  <si>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</si>
  <si>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</si>
  <si>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</si>
  <si>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</si>
  <si>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</si>
  <si>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</si>
  <si>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</si>
  <si>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</si>
  <si>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</si>
  <si>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</si>
  <si>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</si>
  <si>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</si>
  <si>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</si>
  <si>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</si>
  <si>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</si>
  <si>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</si>
  <si>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</si>
  <si>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</si>
  <si>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</si>
  <si>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</si>
  <si>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</si>
  <si>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</si>
  <si>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</si>
  <si>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</si>
  <si>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</si>
  <si>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</si>
  <si>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</si>
  <si>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</si>
  <si>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</si>
  <si>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</si>
  <si>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</si>
  <si>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</si>
  <si>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</si>
  <si>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</si>
  <si>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</si>
  <si>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</si>
  <si>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</si>
  <si>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</si>
  <si>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</si>
  <si>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</si>
  <si>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</si>
  <si>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</si>
  <si>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</si>
  <si>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</si>
  <si>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</si>
  <si>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</si>
  <si>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</si>
  <si>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</si>
  <si>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</si>
  <si>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</si>
  <si>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</si>
  <si>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</si>
  <si>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</si>
  <si>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</si>
  <si>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</si>
  <si>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</si>
  <si>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</si>
  <si>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</si>
  <si>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</si>
  <si>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</si>
  <si>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</si>
  <si>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</si>
  <si>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</si>
  <si>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</si>
  <si>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</si>
  <si>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</si>
  <si>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</si>
  <si>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</si>
  <si>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</si>
  <si>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</si>
  <si>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</si>
  <si>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</si>
  <si>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</si>
  <si>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</si>
  <si>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</si>
  <si>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</si>
  <si>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</si>
  <si>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</si>
  <si>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</si>
  <si>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</si>
  <si>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</si>
  <si>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</si>
  <si>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</si>
  <si>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</si>
  <si>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</si>
  <si>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</si>
  <si>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</si>
  <si>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</si>
  <si>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</si>
  <si>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</si>
  <si>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</si>
  <si>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</si>
  <si>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</si>
  <si>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</si>
  <si>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</si>
  <si>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</si>
  <si>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</si>
  <si>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</si>
  <si>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</si>
  <si>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</si>
  <si>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</si>
  <si>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</si>
  <si>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</si>
  <si>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</si>
  <si>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</si>
  <si>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</si>
  <si>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</si>
  <si>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</si>
  <si>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</si>
  <si>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</si>
  <si>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</si>
  <si>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</si>
  <si>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</si>
  <si>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</si>
  <si>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</si>
  <si>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</si>
  <si>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</si>
  <si>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</si>
  <si>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</si>
  <si>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</si>
  <si>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</si>
  <si>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</si>
  <si>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</si>
  <si>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</si>
  <si>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</si>
  <si>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</si>
  <si>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</si>
  <si>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</si>
  <si>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</si>
  <si>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</si>
  <si>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</si>
  <si>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</si>
  <si>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</si>
  <si>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</si>
  <si>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</si>
  <si>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</si>
  <si>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</si>
  <si>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</si>
  <si>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</si>
  <si>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</si>
  <si>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</si>
  <si>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</si>
  <si>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</si>
  <si>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</si>
  <si>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</si>
  <si>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</si>
  <si>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</si>
  <si>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</si>
  <si>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</si>
  <si>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</si>
  <si>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</si>
  <si>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</si>
  <si>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</si>
  <si>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</si>
  <si>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</si>
  <si>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</si>
  <si>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</si>
  <si>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</si>
  <si>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</si>
  <si>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</si>
  <si>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</si>
  <si>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</si>
  <si>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</si>
  <si>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</si>
  <si>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</si>
  <si>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</si>
  <si>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</si>
  <si>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</si>
  <si>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</si>
  <si>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</si>
  <si>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</si>
  <si>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</si>
  <si>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</si>
  <si>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</si>
  <si>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</si>
  <si>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</si>
  <si>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</si>
  <si>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</si>
  <si>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</si>
  <si>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</si>
  <si>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</si>
  <si>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</si>
  <si>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</si>
  <si>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</si>
  <si>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</si>
  <si>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</si>
  <si>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</si>
  <si>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</si>
  <si>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</si>
  <si>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</si>
  <si>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</si>
  <si>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</si>
  <si>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</si>
  <si>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</si>
  <si>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</si>
  <si>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</si>
  <si>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</si>
  <si>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</si>
  <si>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1 / LV: BELLARENA PRIMARY SCHOOL</t>
  </si>
  <si>
    <t>2 / LV: BELLARENA PRIMARY SCHOOL</t>
  </si>
  <si>
    <t>3 / LV: DERRAMORE CHURCH HALL</t>
  </si>
  <si>
    <t>4 / LV: LISLANE CHURCH HALL</t>
  </si>
  <si>
    <t>5 / LV: TERMONCANICE PRIMARY SCHOOL</t>
  </si>
  <si>
    <t>6 / LV: TERMONCANICE PRIMARY SCHOOL</t>
  </si>
  <si>
    <t>7 / LV: DRUMACHOSE PRIMARY SCHOOL</t>
  </si>
  <si>
    <t>8 / LV: DRUMACHOSE PRIMARY SCHOOL</t>
  </si>
  <si>
    <t>9 / LV: DRUMACHOSE PRIMARY SCHOOL</t>
  </si>
  <si>
    <t>10 / LV: LIMAVADY CENTRAL PRIMARY SCHOOL</t>
  </si>
  <si>
    <t>11 / LV: LIMAVADY CENTRAL PRIMARY SCHOOL</t>
  </si>
  <si>
    <t>12 / LV: LIMAVADY CENTRAL PRIMARY SCHOOL</t>
  </si>
  <si>
    <t>LIMAVADY</t>
  </si>
  <si>
    <t>ALLEN</t>
  </si>
  <si>
    <t>CALLAN</t>
  </si>
  <si>
    <t>CHIVERS</t>
  </si>
  <si>
    <t>DONAGHY</t>
  </si>
  <si>
    <t>GORDON</t>
  </si>
  <si>
    <t>HOLMES</t>
  </si>
  <si>
    <t>KENNEDY</t>
  </si>
  <si>
    <t>MCCORKELL</t>
  </si>
  <si>
    <t>MULLAN</t>
  </si>
  <si>
    <t>NICHOLL</t>
  </si>
  <si>
    <t>ROBINSON</t>
  </si>
  <si>
    <t>SDLP</t>
  </si>
  <si>
    <t>UUP</t>
  </si>
  <si>
    <t>SF</t>
  </si>
  <si>
    <t>TUV</t>
  </si>
  <si>
    <t>DUP</t>
  </si>
  <si>
    <t>UKIP</t>
  </si>
  <si>
    <t>CAUSEWAY COAST &amp; GLENS</t>
  </si>
  <si>
    <t>y</t>
  </si>
  <si>
    <t>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</si>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</sst>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2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22" fillId="0" borderId="2" xfId="0" applyFont="1" applyBorder="1" applyProtection="1"/>
    <xf numFmtId="0" fontId="22" fillId="9" borderId="2" xfId="0" applyFont="1" applyFill="1" applyBorder="1" applyAlignment="1" applyProtection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useway%20Coast%20and%20Glens%20-%20Local%20Council%20Verification%20Statement%20-%2022%20May%202014%2003.55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C Calculator Copy"/>
      <sheetName val="LC - Ballymoney - BY"/>
      <sheetName val="LC - Bann - BN"/>
      <sheetName val="LC - Benbradagh - BH"/>
      <sheetName val="LC - Causeway - CW"/>
      <sheetName val="LC - Coleraine - CL"/>
      <sheetName val="LC - Limavady - LV"/>
      <sheetName val="LC - The Glens - TG"/>
    </sheetNames>
    <sheetDataSet>
      <sheetData sheetId="0"/>
      <sheetData sheetId="1">
        <row r="106">
          <cell r="D106">
            <v>198</v>
          </cell>
        </row>
        <row r="107">
          <cell r="D107">
            <v>358</v>
          </cell>
        </row>
        <row r="108">
          <cell r="D108">
            <v>371</v>
          </cell>
        </row>
        <row r="109">
          <cell r="D109">
            <v>579</v>
          </cell>
        </row>
        <row r="110">
          <cell r="D110">
            <v>524</v>
          </cell>
        </row>
        <row r="111">
          <cell r="D111">
            <v>467</v>
          </cell>
        </row>
        <row r="112">
          <cell r="D112">
            <v>411</v>
          </cell>
        </row>
        <row r="113">
          <cell r="D113">
            <v>413</v>
          </cell>
        </row>
        <row r="114">
          <cell r="D114">
            <v>389</v>
          </cell>
        </row>
        <row r="115">
          <cell r="D115">
            <v>604</v>
          </cell>
        </row>
        <row r="116">
          <cell r="D116">
            <v>447</v>
          </cell>
        </row>
        <row r="117">
          <cell r="D117">
            <v>441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7" t="s">
        <v>172</v>
      </c>
      <c r="Q3" s="337"/>
      <c r="R3" s="337"/>
      <c r="S3" s="337"/>
      <c r="T3" s="337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7"/>
      <c r="Q4" s="337"/>
      <c r="R4" s="337"/>
      <c r="S4" s="337"/>
      <c r="T4" s="337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7" t="s">
        <v>301</v>
      </c>
      <c r="Q5" s="337"/>
      <c r="R5" s="337"/>
      <c r="S5" s="337"/>
      <c r="T5" s="337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7"/>
      <c r="Q6" s="337"/>
      <c r="R6" s="337"/>
      <c r="S6" s="337"/>
      <c r="T6" s="337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7" t="s">
        <v>299</v>
      </c>
      <c r="Q7" s="337"/>
      <c r="R7" s="337"/>
      <c r="S7" s="337"/>
      <c r="T7" s="337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7"/>
      <c r="Q8" s="337"/>
      <c r="R8" s="337"/>
      <c r="S8" s="337"/>
      <c r="T8" s="337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7" t="s">
        <v>170</v>
      </c>
      <c r="Q9" s="337"/>
      <c r="R9" s="337"/>
      <c r="S9" s="337"/>
      <c r="T9" s="337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7"/>
      <c r="Q10" s="337"/>
      <c r="R10" s="337"/>
      <c r="S10" s="337"/>
      <c r="T10" s="337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7" t="s">
        <v>304</v>
      </c>
      <c r="Q11" s="337"/>
      <c r="R11" s="337"/>
      <c r="S11" s="337"/>
      <c r="T11" s="337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7"/>
      <c r="Q12" s="337"/>
      <c r="R12" s="337"/>
      <c r="S12" s="337"/>
      <c r="T12" s="337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7" t="s">
        <v>171</v>
      </c>
      <c r="Q13" s="337"/>
      <c r="R13" s="337"/>
      <c r="S13" s="337"/>
      <c r="T13" s="337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7"/>
      <c r="Q14" s="337"/>
      <c r="R14" s="337"/>
      <c r="S14" s="337"/>
      <c r="T14" s="337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7" t="s">
        <v>305</v>
      </c>
      <c r="Q15" s="337"/>
      <c r="R15" s="337"/>
      <c r="S15" s="337"/>
      <c r="T15" s="337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7"/>
      <c r="Q16" s="337"/>
      <c r="R16" s="337"/>
      <c r="S16" s="337"/>
      <c r="T16" s="337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7" t="s">
        <v>173</v>
      </c>
      <c r="Q17" s="337"/>
      <c r="R17" s="337"/>
      <c r="S17" s="337"/>
      <c r="T17" s="337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7"/>
      <c r="Q18" s="337"/>
      <c r="R18" s="337"/>
      <c r="S18" s="337"/>
      <c r="T18" s="337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7" t="s">
        <v>308</v>
      </c>
      <c r="Q19" s="337"/>
      <c r="R19" s="337"/>
      <c r="S19" s="337"/>
      <c r="T19" s="337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7"/>
      <c r="Q20" s="337"/>
      <c r="R20" s="337"/>
      <c r="S20" s="337"/>
      <c r="T20" s="337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7" t="s">
        <v>174</v>
      </c>
      <c r="Q21" s="337"/>
      <c r="R21" s="337"/>
      <c r="S21" s="337"/>
      <c r="T21" s="337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7"/>
      <c r="Q22" s="337"/>
      <c r="R22" s="337"/>
      <c r="S22" s="337"/>
      <c r="T22" s="337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50" t="s">
        <v>302</v>
      </c>
      <c r="Q23" s="351"/>
      <c r="R23" s="351"/>
      <c r="S23" s="351"/>
      <c r="T23" s="352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3"/>
      <c r="Q24" s="354"/>
      <c r="R24" s="354"/>
      <c r="S24" s="354"/>
      <c r="T24" s="355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1" t="s">
        <v>121</v>
      </c>
      <c r="K25" s="342"/>
      <c r="L25" s="342"/>
      <c r="M25" s="342"/>
      <c r="N25" s="343"/>
      <c r="P25" s="337" t="s">
        <v>178</v>
      </c>
      <c r="Q25" s="337"/>
      <c r="R25" s="337"/>
      <c r="S25" s="337"/>
      <c r="T25" s="337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7"/>
      <c r="Q26" s="337"/>
      <c r="R26" s="337"/>
      <c r="S26" s="337"/>
      <c r="T26" s="337"/>
    </row>
    <row r="27" spans="1:20" ht="15" x14ac:dyDescent="0.2">
      <c r="A27" s="344" t="s">
        <v>123</v>
      </c>
      <c r="B27" s="345"/>
      <c r="C27" s="345"/>
      <c r="D27" s="345"/>
      <c r="E27" s="346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7"/>
      <c r="B28" s="348"/>
      <c r="C28" s="348"/>
      <c r="D28" s="348"/>
      <c r="E28" s="349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8" t="s">
        <v>132</v>
      </c>
      <c r="B67" s="339"/>
      <c r="C67" s="339"/>
      <c r="D67" s="339"/>
      <c r="E67" s="340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70</v>
      </c>
      <c r="J1" s="100" t="s">
        <v>25</v>
      </c>
      <c r="K1" s="384">
        <f>'Basic Input'!C2</f>
        <v>41781</v>
      </c>
      <c r="L1" s="384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223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3.7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 t="str">
        <f>IF(AQ5="n","MOVE TO EXCLUDE CANDIDATE FORM",IF(AQ5="y","MOVE TO TRANSFER OF SURPLUS VOTES FORM",0))</f>
        <v>MOVE TO EXCLUDE CANDIDATE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 t="s">
        <v>330</v>
      </c>
      <c r="BU3" s="413"/>
      <c r="BV3" s="413"/>
      <c r="BW3" s="413"/>
      <c r="BX3" s="413"/>
      <c r="BY3" s="413"/>
      <c r="BZ3" s="414"/>
    </row>
    <row r="4" spans="1:83" ht="45.7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224</v>
      </c>
      <c r="P4" s="386"/>
      <c r="Q4" s="386"/>
      <c r="R4" s="386"/>
      <c r="S4" s="387"/>
      <c r="U4" s="376" t="str">
        <f>IF(Q33="ERROR","DO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346</v>
      </c>
      <c r="AT5" s="47" t="str">
        <f>IF(AQ5=0,0,IF(AQ5="Y","T","E"))</f>
        <v>E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IF(C11=0,0,IF(O11=0,"Excluded",0))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233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0.37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384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IF($AT5=0,0,IF($AT5="T",$AZ7,$BR4))</f>
        <v>Exclude</v>
      </c>
      <c r="Q7" s="433"/>
      <c r="R7" s="374"/>
      <c r="S7" s="375"/>
      <c r="T7" s="374"/>
      <c r="U7" s="375"/>
      <c r="V7" s="374"/>
      <c r="W7" s="375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2" t="str">
        <f>IF($P7="Transfer",$BA8,$BT3)</f>
        <v>DONAGHY</v>
      </c>
      <c r="Q8" s="433"/>
      <c r="R8" s="368"/>
      <c r="S8" s="369"/>
      <c r="T8" s="368"/>
      <c r="U8" s="369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607.72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>
        <v>1</v>
      </c>
      <c r="BX9" s="7">
        <f t="shared" si="6"/>
        <v>0.37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0.37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843.74</v>
      </c>
      <c r="BP10" s="76"/>
      <c r="BQ10" s="6"/>
      <c r="BR10" s="13" t="str">
        <f>'Verification of Boxes'!J12</f>
        <v>CHIVERS</v>
      </c>
      <c r="BS10" s="74">
        <v>334</v>
      </c>
      <c r="BT10" s="7">
        <f t="shared" si="4"/>
        <v>334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334</v>
      </c>
    </row>
    <row r="11" spans="1:83" ht="15" customHeight="1" thickBot="1" x14ac:dyDescent="0.25">
      <c r="A11" s="329" t="str">
        <f>IF('Stage 6'!A11&lt;&gt;0,'Stage 6'!A11,IF(Q11&gt;=$M$3,"Elected",IF(BP8&lt;&gt;0,"Excluded",0)))</f>
        <v>Excluded</v>
      </c>
      <c r="B11" s="175">
        <v>1</v>
      </c>
      <c r="C11" s="187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382.11</v>
      </c>
      <c r="BP11" s="76" t="s">
        <v>347</v>
      </c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 t="shared" si="12"/>
        <v>0.37</v>
      </c>
      <c r="Q12" s="33">
        <f t="shared" si="13"/>
        <v>608.09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437.71000000000004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 t="shared" si="12"/>
        <v>334</v>
      </c>
      <c r="Q13" s="33">
        <f t="shared" si="13"/>
        <v>1177.74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6'!A14&lt;&gt;0,'Stage 6'!A14,IF(Q14&gt;=$M$3,"Elected",IF(BP11&lt;&gt;0,"Excluded",0)))</f>
        <v>Excluded</v>
      </c>
      <c r="B14" s="176">
        <v>4</v>
      </c>
      <c r="C14" s="188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 t="shared" si="12"/>
        <v>-382.11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ALLEN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521.38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 t="shared" si="12"/>
        <v>0</v>
      </c>
      <c r="Q15" s="33">
        <f t="shared" si="13"/>
        <v>437.71000000000004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CALLAN</v>
      </c>
      <c r="AA15" s="45">
        <f>O12</f>
        <v>607.72</v>
      </c>
      <c r="AB15" s="5"/>
      <c r="AC15" s="117">
        <f t="shared" si="17"/>
        <v>-308.27999999999997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CHIVERS</v>
      </c>
      <c r="AA16" s="45">
        <f t="shared" ref="AA16:AA33" si="21">O13</f>
        <v>843.74</v>
      </c>
      <c r="AB16" s="5"/>
      <c r="AC16" s="117">
        <f t="shared" si="17"/>
        <v>-72.259999999999991</v>
      </c>
      <c r="AD16" s="133"/>
      <c r="AE16" s="5" t="str">
        <f t="shared" si="20"/>
        <v>continuing</v>
      </c>
      <c r="AF16" s="5">
        <f t="shared" si="18"/>
        <v>0</v>
      </c>
      <c r="AG16" s="112">
        <f t="shared" si="19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783.51</v>
      </c>
      <c r="BP16" s="76"/>
      <c r="BQ16" s="6"/>
      <c r="BR16" s="13" t="str">
        <f>'Verification of Boxes'!J18</f>
        <v>MULLAN</v>
      </c>
      <c r="BS16" s="74">
        <v>31</v>
      </c>
      <c r="BT16" s="7">
        <f t="shared" si="4"/>
        <v>31</v>
      </c>
      <c r="BU16" s="74">
        <v>6</v>
      </c>
      <c r="BV16" s="7">
        <f t="shared" si="5"/>
        <v>6</v>
      </c>
      <c r="BW16" s="74">
        <v>1</v>
      </c>
      <c r="BX16" s="7">
        <f t="shared" si="6"/>
        <v>0.37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37.369999999999997</v>
      </c>
    </row>
    <row r="17" spans="1:83" ht="15" customHeight="1" thickBot="1" x14ac:dyDescent="0.25">
      <c r="A17" s="330">
        <f>IF('Stage 6'!A17&lt;&gt;0,'Stage 6'!A17,IF(Q17&gt;=$M$3,"Elected",IF(BP14&lt;&gt;0,"Excluded",0)))</f>
        <v>0</v>
      </c>
      <c r="B17" s="176">
        <v>7</v>
      </c>
      <c r="C17" s="188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 t="shared" si="12"/>
        <v>0</v>
      </c>
      <c r="Q17" s="33">
        <f t="shared" si="13"/>
        <v>521.38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DONAGHY</v>
      </c>
      <c r="AA17" s="45">
        <f t="shared" si="21"/>
        <v>382.11</v>
      </c>
      <c r="AB17" s="5"/>
      <c r="AC17" s="117">
        <f t="shared" si="17"/>
        <v>-533.89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6'!A18&lt;&gt;0,'Stage 6'!A18,IF(Q18&gt;=$M$3,"Elected",IF(BP15&lt;&gt;0,"Excluded",0)))</f>
        <v>Elected</v>
      </c>
      <c r="B18" s="176">
        <v>8</v>
      </c>
      <c r="C18" s="188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 t="shared" si="12"/>
        <v>0</v>
      </c>
      <c r="Q18" s="33">
        <f t="shared" si="13"/>
        <v>916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GORDON</v>
      </c>
      <c r="AA18" s="45">
        <f t="shared" si="21"/>
        <v>437.71000000000004</v>
      </c>
      <c r="AB18" s="5"/>
      <c r="AC18" s="117">
        <f t="shared" si="17"/>
        <v>-478.28999999999996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 t="shared" si="12"/>
        <v>37.369999999999997</v>
      </c>
      <c r="Q19" s="33">
        <f t="shared" si="13"/>
        <v>820.88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HOLMES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6'!A20&lt;&gt;0,'Stage 6'!A20,IF(Q20&gt;=$M$3,"Elected",IF(BP17&lt;&gt;0,"Excluded",0)))</f>
        <v>Excluded</v>
      </c>
      <c r="B20" s="176">
        <v>10</v>
      </c>
      <c r="C20" s="188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KENNEDY</v>
      </c>
      <c r="AA20" s="45">
        <f t="shared" si="21"/>
        <v>521.38</v>
      </c>
      <c r="AB20" s="5"/>
      <c r="AC20" s="117">
        <f t="shared" si="17"/>
        <v>-394.62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03" t="s">
        <v>103</v>
      </c>
      <c r="AK20" s="404"/>
      <c r="AL20" s="246">
        <f>AL46</f>
        <v>382.11</v>
      </c>
      <c r="AM20" s="167"/>
      <c r="AN20" s="166">
        <f>AL20+AG2</f>
        <v>382.11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6'!A21&lt;&gt;0,'Stage 6'!A21,IF(Q21&gt;=$M$3,"Elected",IF(BP18&lt;&gt;0,"Excluded",0)))</f>
        <v>Elected</v>
      </c>
      <c r="B21" s="176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 t="shared" si="12"/>
        <v>0</v>
      </c>
      <c r="Q21" s="33">
        <f t="shared" si="13"/>
        <v>916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MCCORKELL</v>
      </c>
      <c r="AA21" s="45">
        <f t="shared" si="21"/>
        <v>916</v>
      </c>
      <c r="AB21" s="5"/>
      <c r="AC21" s="117">
        <f t="shared" si="17"/>
        <v>0</v>
      </c>
      <c r="AD21" s="133"/>
      <c r="AE21" s="5" t="str">
        <f t="shared" si="20"/>
        <v>elected</v>
      </c>
      <c r="AF21" s="5">
        <f t="shared" si="18"/>
        <v>0</v>
      </c>
      <c r="AG21" s="112">
        <f t="shared" si="19"/>
        <v>0</v>
      </c>
      <c r="AJ21" s="405" t="s">
        <v>102</v>
      </c>
      <c r="AK21" s="361"/>
      <c r="AL21" s="48">
        <f>IF(AL20=1000000,0,AN46)</f>
        <v>437.71000000000004</v>
      </c>
      <c r="AM21" s="7">
        <f>AL21-AL20</f>
        <v>55.600000000000023</v>
      </c>
      <c r="AN21" s="5">
        <f>IF(AL21=1000000,0,IF(AN20=0,0,AN20+AL21))</f>
        <v>819.82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MULLAN</v>
      </c>
      <c r="AA22" s="45">
        <f t="shared" si="21"/>
        <v>783.51</v>
      </c>
      <c r="AB22" s="5"/>
      <c r="AC22" s="117">
        <f t="shared" si="17"/>
        <v>-132.49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405" t="s">
        <v>102</v>
      </c>
      <c r="AK22" s="361"/>
      <c r="AL22" s="48">
        <f>IF(AL21=1000000,0,AP46)</f>
        <v>521.38</v>
      </c>
      <c r="AM22" s="7">
        <f>IF(AL22=1000000,0,IF(AM21=0,0,AL22-AL21))</f>
        <v>83.669999999999959</v>
      </c>
      <c r="AN22" s="5">
        <f>IF(AL22=1000000,0,IF(AN21=0,0,AN21+AL22))</f>
        <v>1341.2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NICHOLL</v>
      </c>
      <c r="AA23" s="45">
        <f t="shared" si="21"/>
        <v>0</v>
      </c>
      <c r="AB23" s="5"/>
      <c r="AC23" s="117">
        <f t="shared" si="17"/>
        <v>0</v>
      </c>
      <c r="AD23" s="133"/>
      <c r="AE23" s="5" t="str">
        <f t="shared" si="20"/>
        <v>excluded</v>
      </c>
      <c r="AF23" s="5">
        <f t="shared" si="18"/>
        <v>0</v>
      </c>
      <c r="AG23" s="112">
        <f t="shared" si="19"/>
        <v>0</v>
      </c>
      <c r="AJ23" s="405" t="s">
        <v>102</v>
      </c>
      <c r="AK23" s="361"/>
      <c r="AL23" s="48">
        <f>IF(AL22=1000000,0,AR46)</f>
        <v>607.72</v>
      </c>
      <c r="AM23" s="7">
        <f>IF(AL23=1000000,0,IF(AM22=0,0,AL23-AL22))</f>
        <v>86.340000000000032</v>
      </c>
      <c r="AN23" s="5">
        <f>IF(AL23=1000000,0,IF(AN22=0,0,AN22+AL23))</f>
        <v>1948.92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ROBINSON</v>
      </c>
      <c r="AA24" s="45">
        <f t="shared" si="21"/>
        <v>916</v>
      </c>
      <c r="AB24" s="5"/>
      <c r="AC24" s="117">
        <f t="shared" si="17"/>
        <v>0</v>
      </c>
      <c r="AD24" s="133"/>
      <c r="AE24" s="5" t="str">
        <f t="shared" si="20"/>
        <v>elected</v>
      </c>
      <c r="AF24" s="5">
        <f t="shared" si="18"/>
        <v>0</v>
      </c>
      <c r="AG24" s="112">
        <f t="shared" si="19"/>
        <v>0</v>
      </c>
      <c r="AJ24" s="405" t="s">
        <v>102</v>
      </c>
      <c r="AK24" s="361"/>
      <c r="AL24" s="48">
        <f>IF(AR46=1000000,0,AU46)</f>
        <v>783.51</v>
      </c>
      <c r="AM24" s="7">
        <f>IF(AL24=1000000,0,IF(AM23=0,0,AL24-AL23))</f>
        <v>175.78999999999996</v>
      </c>
      <c r="AN24" s="5">
        <f>IF(AL24=1000000,0,IF(AN23=0,0,AN23+AL24))</f>
        <v>2732.4300000000003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426" t="s">
        <v>102</v>
      </c>
      <c r="AK25" s="427"/>
      <c r="AL25" s="104">
        <f>IF(AL24=1000000,0,AW46)</f>
        <v>843.74</v>
      </c>
      <c r="AM25" s="105">
        <f>IF(AL25=1000000,0,IF(AM24=0,0,AL25-AL24))</f>
        <v>60.230000000000018</v>
      </c>
      <c r="AN25" s="106">
        <f>IF(AL25=1000000,0,IF(AN24=0,0,AN24+AL25))</f>
        <v>3576.17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7</v>
      </c>
      <c r="BT28" s="140">
        <f t="shared" si="4"/>
        <v>7</v>
      </c>
      <c r="BU28" s="73">
        <v>3</v>
      </c>
      <c r="BV28" s="140">
        <f t="shared" si="5"/>
        <v>3</v>
      </c>
      <c r="BW28" s="73">
        <v>1</v>
      </c>
      <c r="BX28" s="140">
        <f t="shared" si="6"/>
        <v>0.37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10.37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372</v>
      </c>
      <c r="BT29" s="7">
        <f t="shared" si="4"/>
        <v>372</v>
      </c>
      <c r="BU29" s="139">
        <f>SUM(BU8:BU28)</f>
        <v>9</v>
      </c>
      <c r="BV29" s="7">
        <f t="shared" si="5"/>
        <v>9</v>
      </c>
      <c r="BW29" s="139">
        <f>SUM(BW8:BW28)</f>
        <v>3</v>
      </c>
      <c r="BX29" s="7">
        <f t="shared" si="6"/>
        <v>1.1099999999999999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382.11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234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$BK69</f>
        <v>10.37</v>
      </c>
      <c r="Q31" s="50">
        <f t="shared" si="13"/>
        <v>93.199999999999932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382.11</v>
      </c>
      <c r="BX31" s="393"/>
      <c r="BY31" s="393"/>
      <c r="BZ31" s="5">
        <f>BW69-BW31</f>
        <v>0</v>
      </c>
      <c r="CB31" s="344" t="s">
        <v>234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59">
        <f>SUM(Q11:Q31)</f>
        <v>5491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6">
        <v>0.60416666666666663</v>
      </c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0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0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0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382.11</v>
      </c>
      <c r="AM46" s="5"/>
      <c r="AN46" s="45">
        <f>AN47+AL46</f>
        <v>437.71000000000004</v>
      </c>
      <c r="AO46" s="5"/>
      <c r="AP46" s="45">
        <f>AP47+AN46</f>
        <v>521.38</v>
      </c>
      <c r="AQ46" s="5"/>
      <c r="AR46" s="45">
        <f>AR47+AP46</f>
        <v>607.72</v>
      </c>
      <c r="AS46" s="2"/>
      <c r="AU46" s="2">
        <f>AU47+AR46</f>
        <v>783.51</v>
      </c>
      <c r="AW46" s="2">
        <f>AW47+AU46</f>
        <v>843.74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382.11</v>
      </c>
      <c r="AM47" s="5"/>
      <c r="AN47" s="45">
        <f>MIN(AN48:AN67)</f>
        <v>55.600000000000023</v>
      </c>
      <c r="AO47" s="5"/>
      <c r="AP47" s="45">
        <f>MIN(AP48:AP67)</f>
        <v>83.669999999999959</v>
      </c>
      <c r="AQ47" s="5"/>
      <c r="AR47" s="45">
        <f>MIN(AR48:AR67)</f>
        <v>86.340000000000032</v>
      </c>
      <c r="AS47" s="2"/>
      <c r="AU47" s="2">
        <f>MIN(AU48:AU67)</f>
        <v>175.78999999999996</v>
      </c>
      <c r="AW47" s="2">
        <f>MIN(AW48:AW67)</f>
        <v>60.230000000000018</v>
      </c>
      <c r="AX47" s="2"/>
    </row>
    <row r="48" spans="3:78" ht="38.25" x14ac:dyDescent="0.2">
      <c r="AJ48" t="str">
        <f t="shared" ref="AJ48:AK63" si="27">Z14</f>
        <v>ALLEN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999617.89</v>
      </c>
      <c r="AN48" s="5">
        <f>IF(AM48&lt;&gt;0,AM48,1000000)</f>
        <v>999617.89</v>
      </c>
      <c r="AO48" s="45">
        <f t="shared" ref="AO48:AO67" si="29">AN48-AN$47</f>
        <v>999562.29</v>
      </c>
      <c r="AP48" s="5">
        <f t="shared" ref="AP48:AP67" si="30">IF(AO48&lt;&gt;0,AO48,1000000)</f>
        <v>999562.29</v>
      </c>
      <c r="AQ48" s="45">
        <f t="shared" ref="AQ48:AQ67" si="31">AP48-AP$47</f>
        <v>999478.62</v>
      </c>
      <c r="AR48" s="5">
        <f t="shared" ref="AR48:AR67" si="32">IF(AQ48&lt;&gt;0,AQ48,1000000)</f>
        <v>999478.62</v>
      </c>
      <c r="AT48" s="2">
        <f t="shared" ref="AT48:AT67" si="33">AR48-AR$47</f>
        <v>999392.28</v>
      </c>
      <c r="AU48">
        <f t="shared" ref="AU48:AU67" si="34">IF(AT48&lt;&gt;0,AT48,1000000)</f>
        <v>999392.28</v>
      </c>
      <c r="AV48" s="2">
        <f t="shared" ref="AV48:AV67" si="35">AU48-AU$47</f>
        <v>999216.49</v>
      </c>
      <c r="AW48">
        <f t="shared" ref="AW48:AW67" si="36">IF(AV48&lt;&gt;0,AV48,1000000)</f>
        <v>999216.49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7"/>
        <v>CALLAN</v>
      </c>
      <c r="AK49" s="2">
        <f t="shared" si="27"/>
        <v>607.72</v>
      </c>
      <c r="AL49" s="5">
        <f t="shared" ref="AL49:AL67" si="37">IF(AK49&lt;&gt;0,AK49,1000000)</f>
        <v>607.72</v>
      </c>
      <c r="AM49" s="45">
        <f t="shared" si="28"/>
        <v>225.61</v>
      </c>
      <c r="AN49" s="5">
        <f t="shared" ref="AN49:AN67" si="38">IF(AM49&lt;&gt;0,AM49,1000000)</f>
        <v>225.61</v>
      </c>
      <c r="AO49" s="45">
        <f t="shared" si="29"/>
        <v>170.01</v>
      </c>
      <c r="AP49" s="5">
        <f t="shared" si="30"/>
        <v>170.01</v>
      </c>
      <c r="AQ49" s="45">
        <f t="shared" si="31"/>
        <v>86.340000000000032</v>
      </c>
      <c r="AR49" s="5">
        <f t="shared" si="32"/>
        <v>86.340000000000032</v>
      </c>
      <c r="AT49" s="2">
        <f t="shared" si="33"/>
        <v>0</v>
      </c>
      <c r="AU49">
        <f t="shared" si="34"/>
        <v>1000000</v>
      </c>
      <c r="AV49" s="2">
        <f t="shared" si="35"/>
        <v>999824.21</v>
      </c>
      <c r="AW49">
        <f t="shared" si="36"/>
        <v>999824.21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ALLEN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CHIVERS</v>
      </c>
      <c r="AK50" s="2">
        <f t="shared" si="27"/>
        <v>843.74</v>
      </c>
      <c r="AL50" s="5">
        <f t="shared" si="37"/>
        <v>843.74</v>
      </c>
      <c r="AM50" s="45">
        <f t="shared" si="28"/>
        <v>461.63</v>
      </c>
      <c r="AN50" s="5">
        <f t="shared" si="38"/>
        <v>461.63</v>
      </c>
      <c r="AO50" s="45">
        <f t="shared" si="29"/>
        <v>406.03</v>
      </c>
      <c r="AP50" s="5">
        <f t="shared" si="30"/>
        <v>406.03</v>
      </c>
      <c r="AQ50" s="45">
        <f t="shared" si="31"/>
        <v>322.36</v>
      </c>
      <c r="AR50" s="5">
        <f t="shared" si="32"/>
        <v>322.36</v>
      </c>
      <c r="AT50" s="2">
        <f t="shared" si="33"/>
        <v>236.01999999999998</v>
      </c>
      <c r="AU50">
        <f t="shared" si="34"/>
        <v>236.01999999999998</v>
      </c>
      <c r="AV50" s="2">
        <f t="shared" si="35"/>
        <v>60.230000000000018</v>
      </c>
      <c r="AW50">
        <f t="shared" si="36"/>
        <v>60.230000000000018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CALLAN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0.37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DONAGHY</v>
      </c>
      <c r="AK51" s="2">
        <f t="shared" si="27"/>
        <v>382.11</v>
      </c>
      <c r="AL51" s="5">
        <f t="shared" si="37"/>
        <v>382.11</v>
      </c>
      <c r="AM51" s="45">
        <f t="shared" si="28"/>
        <v>0</v>
      </c>
      <c r="AN51" s="5">
        <f t="shared" si="38"/>
        <v>1000000</v>
      </c>
      <c r="AO51" s="45">
        <f t="shared" si="29"/>
        <v>999944.4</v>
      </c>
      <c r="AP51" s="5">
        <f t="shared" si="30"/>
        <v>999944.4</v>
      </c>
      <c r="AQ51" s="45">
        <f t="shared" si="31"/>
        <v>999860.73</v>
      </c>
      <c r="AR51" s="5">
        <f t="shared" si="32"/>
        <v>999860.73</v>
      </c>
      <c r="AT51" s="2">
        <f t="shared" si="33"/>
        <v>999774.39</v>
      </c>
      <c r="AU51">
        <f t="shared" si="34"/>
        <v>999774.39</v>
      </c>
      <c r="AV51" s="2">
        <f t="shared" si="35"/>
        <v>999598.6</v>
      </c>
      <c r="AW51">
        <f t="shared" si="36"/>
        <v>999598.6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CHIVERS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334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GORDON</v>
      </c>
      <c r="AK52" s="2">
        <f t="shared" si="27"/>
        <v>437.71000000000004</v>
      </c>
      <c r="AL52" s="5">
        <f t="shared" si="37"/>
        <v>437.71000000000004</v>
      </c>
      <c r="AM52" s="45">
        <f t="shared" si="28"/>
        <v>55.600000000000023</v>
      </c>
      <c r="AN52" s="5">
        <f t="shared" si="38"/>
        <v>55.600000000000023</v>
      </c>
      <c r="AO52" s="45">
        <f t="shared" si="29"/>
        <v>0</v>
      </c>
      <c r="AP52" s="5">
        <f t="shared" si="30"/>
        <v>1000000</v>
      </c>
      <c r="AQ52" s="45">
        <f t="shared" si="31"/>
        <v>999916.33</v>
      </c>
      <c r="AR52" s="5">
        <f t="shared" si="32"/>
        <v>999916.33</v>
      </c>
      <c r="AT52" s="2">
        <f t="shared" si="33"/>
        <v>999829.99</v>
      </c>
      <c r="AU52">
        <f t="shared" si="34"/>
        <v>999829.99</v>
      </c>
      <c r="AV52" s="2">
        <f t="shared" si="35"/>
        <v>999654.2</v>
      </c>
      <c r="AW52">
        <f t="shared" si="36"/>
        <v>999654.2</v>
      </c>
      <c r="BE52" s="5">
        <f>IF($BH23="y",$BE23,IF($BH24="y",$BE24,0))</f>
        <v>0</v>
      </c>
      <c r="BG52" s="148" t="str">
        <f t="shared" si="39"/>
        <v>DONAGHY</v>
      </c>
      <c r="BH52" s="149"/>
      <c r="BI52" s="7">
        <f t="shared" si="40"/>
        <v>0</v>
      </c>
      <c r="BJ52" s="5">
        <f t="shared" si="41"/>
        <v>-382.11</v>
      </c>
      <c r="BK52" s="5">
        <f t="shared" si="42"/>
        <v>-382.11</v>
      </c>
      <c r="BN52" s="5">
        <f t="shared" si="43"/>
        <v>-382.11</v>
      </c>
      <c r="BW52" s="5">
        <f t="shared" si="44"/>
        <v>382.11</v>
      </c>
      <c r="BZ52" s="5">
        <f t="shared" si="45"/>
        <v>0</v>
      </c>
    </row>
    <row r="53" spans="36:78" x14ac:dyDescent="0.2">
      <c r="AJ53" t="str">
        <f t="shared" si="27"/>
        <v>HOLMES</v>
      </c>
      <c r="AK53" s="2">
        <f t="shared" si="27"/>
        <v>0</v>
      </c>
      <c r="AL53" s="5">
        <f t="shared" si="37"/>
        <v>1000000</v>
      </c>
      <c r="AM53" s="45">
        <f t="shared" si="28"/>
        <v>999617.89</v>
      </c>
      <c r="AN53" s="5">
        <f t="shared" si="38"/>
        <v>999617.89</v>
      </c>
      <c r="AO53" s="45">
        <f t="shared" si="29"/>
        <v>999562.29</v>
      </c>
      <c r="AP53" s="5">
        <f t="shared" si="30"/>
        <v>999562.29</v>
      </c>
      <c r="AQ53" s="45">
        <f t="shared" si="31"/>
        <v>999478.62</v>
      </c>
      <c r="AR53" s="5">
        <f t="shared" si="32"/>
        <v>999478.62</v>
      </c>
      <c r="AT53" s="2">
        <f t="shared" si="33"/>
        <v>999392.28</v>
      </c>
      <c r="AU53">
        <f t="shared" si="34"/>
        <v>999392.28</v>
      </c>
      <c r="AV53" s="2">
        <f t="shared" si="35"/>
        <v>999216.49</v>
      </c>
      <c r="AW53">
        <f t="shared" si="36"/>
        <v>999216.49</v>
      </c>
      <c r="BG53" s="148" t="str">
        <f t="shared" si="39"/>
        <v>GORDON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1</v>
      </c>
    </row>
    <row r="54" spans="36:78" x14ac:dyDescent="0.2">
      <c r="AJ54" t="str">
        <f t="shared" si="27"/>
        <v>KENNEDY</v>
      </c>
      <c r="AK54" s="2">
        <f t="shared" si="27"/>
        <v>521.38</v>
      </c>
      <c r="AL54" s="5">
        <f t="shared" si="37"/>
        <v>521.38</v>
      </c>
      <c r="AM54" s="45">
        <f t="shared" si="28"/>
        <v>139.26999999999998</v>
      </c>
      <c r="AN54" s="5">
        <f t="shared" si="38"/>
        <v>139.26999999999998</v>
      </c>
      <c r="AO54" s="45">
        <f t="shared" si="29"/>
        <v>83.669999999999959</v>
      </c>
      <c r="AP54" s="5">
        <f t="shared" si="30"/>
        <v>83.669999999999959</v>
      </c>
      <c r="AQ54" s="45">
        <f t="shared" si="31"/>
        <v>0</v>
      </c>
      <c r="AR54" s="5">
        <f t="shared" si="32"/>
        <v>1000000</v>
      </c>
      <c r="AT54" s="2">
        <f t="shared" si="33"/>
        <v>999913.66</v>
      </c>
      <c r="AU54">
        <f t="shared" si="34"/>
        <v>999913.66</v>
      </c>
      <c r="AV54" s="2">
        <f t="shared" si="35"/>
        <v>999737.87</v>
      </c>
      <c r="AW54">
        <f t="shared" si="36"/>
        <v>999737.87</v>
      </c>
      <c r="BG54" s="148" t="str">
        <f t="shared" si="39"/>
        <v>HOLMES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MCCORKELL</v>
      </c>
      <c r="AK55" s="2">
        <f t="shared" si="27"/>
        <v>916</v>
      </c>
      <c r="AL55" s="5">
        <f t="shared" si="37"/>
        <v>916</v>
      </c>
      <c r="AM55" s="45">
        <f t="shared" si="28"/>
        <v>533.89</v>
      </c>
      <c r="AN55" s="5">
        <f t="shared" si="38"/>
        <v>533.89</v>
      </c>
      <c r="AO55" s="45">
        <f t="shared" si="29"/>
        <v>478.28999999999996</v>
      </c>
      <c r="AP55" s="5">
        <f t="shared" si="30"/>
        <v>478.28999999999996</v>
      </c>
      <c r="AQ55" s="45">
        <f t="shared" si="31"/>
        <v>394.62</v>
      </c>
      <c r="AR55" s="5">
        <f t="shared" si="32"/>
        <v>394.62</v>
      </c>
      <c r="AT55" s="2">
        <f t="shared" si="33"/>
        <v>308.27999999999997</v>
      </c>
      <c r="AU55">
        <f t="shared" si="34"/>
        <v>308.27999999999997</v>
      </c>
      <c r="AV55" s="2">
        <f t="shared" si="35"/>
        <v>132.49</v>
      </c>
      <c r="AW55">
        <f t="shared" si="36"/>
        <v>132.49</v>
      </c>
      <c r="BG55" s="148" t="str">
        <f t="shared" si="39"/>
        <v>KENNEDY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MULLAN</v>
      </c>
      <c r="AK56" s="2">
        <f t="shared" si="27"/>
        <v>783.51</v>
      </c>
      <c r="AL56" s="5">
        <f t="shared" si="37"/>
        <v>783.51</v>
      </c>
      <c r="AM56" s="45">
        <f t="shared" si="28"/>
        <v>401.4</v>
      </c>
      <c r="AN56" s="5">
        <f t="shared" si="38"/>
        <v>401.4</v>
      </c>
      <c r="AO56" s="45">
        <f t="shared" si="29"/>
        <v>345.79999999999995</v>
      </c>
      <c r="AP56" s="5">
        <f t="shared" si="30"/>
        <v>345.79999999999995</v>
      </c>
      <c r="AQ56" s="45">
        <f t="shared" si="31"/>
        <v>262.13</v>
      </c>
      <c r="AR56" s="5">
        <f t="shared" si="32"/>
        <v>262.13</v>
      </c>
      <c r="AT56" s="2">
        <f t="shared" si="33"/>
        <v>175.78999999999996</v>
      </c>
      <c r="AU56">
        <f t="shared" si="34"/>
        <v>175.78999999999996</v>
      </c>
      <c r="AV56" s="2">
        <f t="shared" si="35"/>
        <v>0</v>
      </c>
      <c r="AW56">
        <f t="shared" si="36"/>
        <v>1000000</v>
      </c>
      <c r="BG56" s="148" t="str">
        <f t="shared" si="39"/>
        <v>MCCORKELL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 t="str">
        <f t="shared" si="27"/>
        <v>NICHOLL</v>
      </c>
      <c r="AK57" s="2">
        <f t="shared" si="27"/>
        <v>0</v>
      </c>
      <c r="AL57" s="5">
        <f t="shared" si="37"/>
        <v>1000000</v>
      </c>
      <c r="AM57" s="45">
        <f t="shared" si="28"/>
        <v>999617.89</v>
      </c>
      <c r="AN57" s="5">
        <f t="shared" si="38"/>
        <v>999617.89</v>
      </c>
      <c r="AO57" s="45">
        <f t="shared" si="29"/>
        <v>999562.29</v>
      </c>
      <c r="AP57" s="5">
        <f t="shared" si="30"/>
        <v>999562.29</v>
      </c>
      <c r="AQ57" s="45">
        <f t="shared" si="31"/>
        <v>999478.62</v>
      </c>
      <c r="AR57" s="5">
        <f t="shared" si="32"/>
        <v>999478.62</v>
      </c>
      <c r="AT57" s="2">
        <f t="shared" si="33"/>
        <v>999392.28</v>
      </c>
      <c r="AU57">
        <f t="shared" si="34"/>
        <v>999392.28</v>
      </c>
      <c r="AV57" s="2">
        <f t="shared" si="35"/>
        <v>999216.49</v>
      </c>
      <c r="AW57">
        <f t="shared" si="36"/>
        <v>999216.49</v>
      </c>
      <c r="BG57" s="148" t="str">
        <f t="shared" si="39"/>
        <v>MULLAN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37.369999999999997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 t="str">
        <f t="shared" si="27"/>
        <v>ROBINSON</v>
      </c>
      <c r="AK58" s="2">
        <f t="shared" si="27"/>
        <v>916</v>
      </c>
      <c r="AL58" s="5">
        <f t="shared" si="37"/>
        <v>916</v>
      </c>
      <c r="AM58" s="45">
        <f t="shared" si="28"/>
        <v>533.89</v>
      </c>
      <c r="AN58" s="5">
        <f t="shared" si="38"/>
        <v>533.89</v>
      </c>
      <c r="AO58" s="45">
        <f t="shared" si="29"/>
        <v>478.28999999999996</v>
      </c>
      <c r="AP58" s="5">
        <f t="shared" si="30"/>
        <v>478.28999999999996</v>
      </c>
      <c r="AQ58" s="45">
        <f t="shared" si="31"/>
        <v>394.62</v>
      </c>
      <c r="AR58" s="5">
        <f t="shared" si="32"/>
        <v>394.62</v>
      </c>
      <c r="AT58" s="2">
        <f t="shared" si="33"/>
        <v>308.27999999999997</v>
      </c>
      <c r="AU58">
        <f t="shared" si="34"/>
        <v>308.27999999999997</v>
      </c>
      <c r="AV58" s="2">
        <f t="shared" si="35"/>
        <v>132.49</v>
      </c>
      <c r="AW58">
        <f t="shared" si="36"/>
        <v>132.49</v>
      </c>
      <c r="BG58" s="148" t="str">
        <f t="shared" si="39"/>
        <v>NICHOLL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999617.89</v>
      </c>
      <c r="AN59" s="5">
        <f t="shared" si="38"/>
        <v>999617.89</v>
      </c>
      <c r="AO59" s="45">
        <f t="shared" si="29"/>
        <v>999562.29</v>
      </c>
      <c r="AP59" s="5">
        <f t="shared" si="30"/>
        <v>999562.29</v>
      </c>
      <c r="AQ59" s="45">
        <f t="shared" si="31"/>
        <v>999478.62</v>
      </c>
      <c r="AR59" s="5">
        <f t="shared" si="32"/>
        <v>999478.62</v>
      </c>
      <c r="AT59" s="2">
        <f t="shared" si="33"/>
        <v>999392.28</v>
      </c>
      <c r="AU59">
        <f t="shared" si="34"/>
        <v>999392.28</v>
      </c>
      <c r="AV59" s="2">
        <f t="shared" si="35"/>
        <v>999216.49</v>
      </c>
      <c r="AW59">
        <f t="shared" si="36"/>
        <v>999216.49</v>
      </c>
      <c r="BG59" s="148" t="str">
        <f t="shared" si="39"/>
        <v>ROBINSON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999617.89</v>
      </c>
      <c r="AN60" s="5">
        <f t="shared" si="38"/>
        <v>999617.89</v>
      </c>
      <c r="AO60" s="45">
        <f t="shared" si="29"/>
        <v>999562.29</v>
      </c>
      <c r="AP60" s="5">
        <f t="shared" si="30"/>
        <v>999562.29</v>
      </c>
      <c r="AQ60" s="45">
        <f t="shared" si="31"/>
        <v>999478.62</v>
      </c>
      <c r="AR60" s="5">
        <f t="shared" si="32"/>
        <v>999478.62</v>
      </c>
      <c r="AT60" s="2">
        <f t="shared" si="33"/>
        <v>999392.28</v>
      </c>
      <c r="AU60">
        <f t="shared" si="34"/>
        <v>999392.28</v>
      </c>
      <c r="AV60" s="2">
        <f t="shared" si="35"/>
        <v>999216.49</v>
      </c>
      <c r="AW60">
        <f t="shared" si="36"/>
        <v>999216.49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999617.89</v>
      </c>
      <c r="AN61" s="5">
        <f t="shared" si="38"/>
        <v>999617.89</v>
      </c>
      <c r="AO61" s="45">
        <f t="shared" si="29"/>
        <v>999562.29</v>
      </c>
      <c r="AP61" s="5">
        <f t="shared" si="30"/>
        <v>999562.29</v>
      </c>
      <c r="AQ61" s="45">
        <f t="shared" si="31"/>
        <v>999478.62</v>
      </c>
      <c r="AR61" s="5">
        <f t="shared" si="32"/>
        <v>999478.62</v>
      </c>
      <c r="AT61" s="2">
        <f t="shared" si="33"/>
        <v>999392.28</v>
      </c>
      <c r="AU61">
        <f t="shared" si="34"/>
        <v>999392.28</v>
      </c>
      <c r="AV61" s="2">
        <f t="shared" si="35"/>
        <v>999216.49</v>
      </c>
      <c r="AW61">
        <f t="shared" si="36"/>
        <v>999216.49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999617.89</v>
      </c>
      <c r="AN62" s="5">
        <f t="shared" si="38"/>
        <v>999617.89</v>
      </c>
      <c r="AO62" s="45">
        <f t="shared" si="29"/>
        <v>999562.29</v>
      </c>
      <c r="AP62" s="5">
        <f t="shared" si="30"/>
        <v>999562.29</v>
      </c>
      <c r="AQ62" s="45">
        <f t="shared" si="31"/>
        <v>999478.62</v>
      </c>
      <c r="AR62" s="5">
        <f t="shared" si="32"/>
        <v>999478.62</v>
      </c>
      <c r="AT62" s="2">
        <f t="shared" si="33"/>
        <v>999392.28</v>
      </c>
      <c r="AU62">
        <f t="shared" si="34"/>
        <v>999392.28</v>
      </c>
      <c r="AV62" s="2">
        <f t="shared" si="35"/>
        <v>999216.49</v>
      </c>
      <c r="AW62">
        <f t="shared" si="36"/>
        <v>999216.49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999617.89</v>
      </c>
      <c r="AN63" s="5">
        <f t="shared" si="38"/>
        <v>999617.89</v>
      </c>
      <c r="AO63" s="45">
        <f t="shared" si="29"/>
        <v>999562.29</v>
      </c>
      <c r="AP63" s="5">
        <f t="shared" si="30"/>
        <v>999562.29</v>
      </c>
      <c r="AQ63" s="45">
        <f t="shared" si="31"/>
        <v>999478.62</v>
      </c>
      <c r="AR63" s="5">
        <f t="shared" si="32"/>
        <v>999478.62</v>
      </c>
      <c r="AT63" s="2">
        <f t="shared" si="33"/>
        <v>999392.28</v>
      </c>
      <c r="AU63">
        <f t="shared" si="34"/>
        <v>999392.28</v>
      </c>
      <c r="AV63" s="2">
        <f t="shared" si="35"/>
        <v>999216.49</v>
      </c>
      <c r="AW63">
        <f t="shared" si="36"/>
        <v>999216.49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999617.89</v>
      </c>
      <c r="AN64" s="5">
        <f t="shared" si="38"/>
        <v>999617.89</v>
      </c>
      <c r="AO64" s="45">
        <f t="shared" si="29"/>
        <v>999562.29</v>
      </c>
      <c r="AP64" s="5">
        <f t="shared" si="30"/>
        <v>999562.29</v>
      </c>
      <c r="AQ64" s="45">
        <f t="shared" si="31"/>
        <v>999478.62</v>
      </c>
      <c r="AR64" s="5">
        <f t="shared" si="32"/>
        <v>999478.62</v>
      </c>
      <c r="AT64" s="2">
        <f t="shared" si="33"/>
        <v>999392.28</v>
      </c>
      <c r="AU64">
        <f t="shared" si="34"/>
        <v>999392.28</v>
      </c>
      <c r="AV64" s="2">
        <f t="shared" si="35"/>
        <v>999216.49</v>
      </c>
      <c r="AW64">
        <f t="shared" si="36"/>
        <v>999216.49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999617.89</v>
      </c>
      <c r="AN65" s="5">
        <f t="shared" si="38"/>
        <v>999617.89</v>
      </c>
      <c r="AO65" s="45">
        <f t="shared" si="29"/>
        <v>999562.29</v>
      </c>
      <c r="AP65" s="5">
        <f t="shared" si="30"/>
        <v>999562.29</v>
      </c>
      <c r="AQ65" s="45">
        <f t="shared" si="31"/>
        <v>999478.62</v>
      </c>
      <c r="AR65" s="5">
        <f t="shared" si="32"/>
        <v>999478.62</v>
      </c>
      <c r="AT65" s="2">
        <f t="shared" si="33"/>
        <v>999392.28</v>
      </c>
      <c r="AU65">
        <f t="shared" si="34"/>
        <v>999392.28</v>
      </c>
      <c r="AV65" s="2">
        <f t="shared" si="35"/>
        <v>999216.49</v>
      </c>
      <c r="AW65">
        <f t="shared" si="36"/>
        <v>999216.49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999617.89</v>
      </c>
      <c r="AN66" s="5">
        <f t="shared" si="38"/>
        <v>999617.89</v>
      </c>
      <c r="AO66" s="45">
        <f t="shared" si="29"/>
        <v>999562.29</v>
      </c>
      <c r="AP66" s="5">
        <f t="shared" si="30"/>
        <v>999562.29</v>
      </c>
      <c r="AQ66" s="45">
        <f t="shared" si="31"/>
        <v>999478.62</v>
      </c>
      <c r="AR66" s="5">
        <f t="shared" si="32"/>
        <v>999478.62</v>
      </c>
      <c r="AT66" s="2">
        <f t="shared" si="33"/>
        <v>999392.28</v>
      </c>
      <c r="AU66">
        <f t="shared" si="34"/>
        <v>999392.28</v>
      </c>
      <c r="AV66" s="2">
        <f t="shared" si="35"/>
        <v>999216.49</v>
      </c>
      <c r="AW66">
        <f t="shared" si="36"/>
        <v>999216.49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999617.89</v>
      </c>
      <c r="AN67" s="5">
        <f t="shared" si="38"/>
        <v>999617.89</v>
      </c>
      <c r="AO67" s="45">
        <f t="shared" si="29"/>
        <v>999562.29</v>
      </c>
      <c r="AP67" s="5">
        <f t="shared" si="30"/>
        <v>999562.29</v>
      </c>
      <c r="AQ67" s="45">
        <f t="shared" si="31"/>
        <v>999478.62</v>
      </c>
      <c r="AR67" s="5">
        <f t="shared" si="32"/>
        <v>999478.62</v>
      </c>
      <c r="AT67" s="2">
        <f t="shared" si="33"/>
        <v>999392.28</v>
      </c>
      <c r="AU67">
        <f t="shared" si="34"/>
        <v>999392.28</v>
      </c>
      <c r="AV67" s="2">
        <f t="shared" si="35"/>
        <v>999216.49</v>
      </c>
      <c r="AW67">
        <f t="shared" si="36"/>
        <v>999216.49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10.37</v>
      </c>
      <c r="BK69" s="5">
        <f>BI69+BJ69</f>
        <v>10.37</v>
      </c>
      <c r="BM69" s="16"/>
      <c r="BN69" s="16"/>
      <c r="BO69" s="16"/>
      <c r="BP69" s="16"/>
      <c r="BW69" s="5">
        <f>SUM(BW49:BW68)</f>
        <v>382.11</v>
      </c>
      <c r="BZ69" s="5">
        <f t="shared" si="45"/>
        <v>0</v>
      </c>
    </row>
    <row r="70" spans="36:78" x14ac:dyDescent="0.2">
      <c r="BK70" s="5">
        <f>BG27+CE29</f>
        <v>382.11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1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71</v>
      </c>
      <c r="J1" s="100" t="s">
        <v>25</v>
      </c>
      <c r="K1" s="384">
        <f>'Basic Input'!C2</f>
        <v>41781</v>
      </c>
      <c r="L1" s="384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225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261.74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71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18.75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261.74</v>
      </c>
      <c r="AJ3" s="271"/>
      <c r="AK3" s="271"/>
      <c r="AL3" s="422" t="str">
        <f>IF(AQ5="n","MOVE TO EXCLUDE CANDIDATE FORM",IF(AQ5="y","MOVE TO TRANSFER OF SURPLUS VOTES FORM",0))</f>
        <v>MOVE TO TRANSFER OF SURPLUS VOTES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5.7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226</v>
      </c>
      <c r="P4" s="386"/>
      <c r="Q4" s="386"/>
      <c r="R4" s="386"/>
      <c r="S4" s="387"/>
      <c r="U4" s="376" t="str">
        <f>IF(S33="ERROR","DO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347</v>
      </c>
      <c r="AT5" s="47" t="str">
        <f>IF(AQ5=0,0,IF(AQ5="Y","T","E"))</f>
        <v>T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IF(C11=0,0,IF(Q11=0,"Excluded",0))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443" t="s">
        <v>72</v>
      </c>
      <c r="U6" s="444"/>
      <c r="V6" s="443" t="s">
        <v>77</v>
      </c>
      <c r="W6" s="444"/>
      <c r="Z6" s="344" t="s">
        <v>235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IF(C12=0,0,IF(Q12=0,"Excluded",0))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IF($AT5=0,0,IF($AT5="T",$AZ7,$BR4))</f>
        <v>Transfer</v>
      </c>
      <c r="S7" s="441"/>
      <c r="T7" s="445"/>
      <c r="U7" s="446"/>
      <c r="V7" s="446"/>
      <c r="W7" s="447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 t="s">
        <v>347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2" t="str">
        <f>IF($R7="Transfer",$BA8,$BT3)</f>
        <v>CHIVERS</v>
      </c>
      <c r="S8" s="441"/>
      <c r="T8" s="437"/>
      <c r="U8" s="438"/>
      <c r="V8" s="438"/>
      <c r="W8" s="44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CHIVERS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439" t="s">
        <v>64</v>
      </c>
      <c r="U9" s="440"/>
      <c r="V9" s="163" t="s">
        <v>64</v>
      </c>
      <c r="W9" s="164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>
        <v>1</v>
      </c>
      <c r="BG9" s="117">
        <f t="shared" si="0"/>
        <v>1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608.09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>
        <v>1177.74</v>
      </c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7'!A11&lt;&gt;0,'Stage 7'!A11,IF(S11&gt;=$M$3,"Elected",IF(BP8&lt;&gt;0,"Excluded",0)))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>
        <v>1</v>
      </c>
      <c r="BG11" s="117">
        <f t="shared" si="0"/>
        <v>1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7'!A12&lt;&gt;0,'Stage 7'!A12,IF(S12&gt;=$M$3,"Elected",IF(BP9&lt;&gt;0,"Excluded",0)))</f>
        <v>0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 t="shared" si="12"/>
        <v>0</v>
      </c>
      <c r="S12" s="33">
        <f t="shared" si="13"/>
        <v>608.09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261.74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437.71000000000004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 t="shared" si="12"/>
        <v>-261.74</v>
      </c>
      <c r="S13" s="33">
        <f t="shared" si="13"/>
        <v>916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>
        <v>334</v>
      </c>
      <c r="BE13" s="71" t="str">
        <f>'Verification of Boxes'!J18</f>
        <v>MULLAN</v>
      </c>
      <c r="BF13" s="74">
        <v>193</v>
      </c>
      <c r="BG13" s="117">
        <f t="shared" si="0"/>
        <v>193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7'!A14&lt;&gt;0,'Stage 7'!A14,IF(S14&gt;=$M$3,"Elected",IF(BP11&lt;&gt;0,"Excluded",0)))</f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ALLEN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521.38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7'!A15&lt;&gt;0,'Stage 7'!A15,IF(S15&gt;=$M$3,"Elected",IF(BP12&lt;&gt;0,"Excluded",0)))</f>
        <v>0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 t="shared" si="12"/>
        <v>1</v>
      </c>
      <c r="S15" s="33">
        <f t="shared" si="13"/>
        <v>438.71000000000004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CALLAN</v>
      </c>
      <c r="AA15" s="45">
        <f>Q12</f>
        <v>608.09</v>
      </c>
      <c r="AB15" s="5"/>
      <c r="AC15" s="117">
        <f t="shared" si="16"/>
        <v>-307.90999999999997</v>
      </c>
      <c r="AD15" s="133"/>
      <c r="AE15" s="5" t="str">
        <f t="shared" ref="AE15:AE33" si="19">IF(Z15=0,0,IF(AA15&gt;=AG$4,"elected",IF(AA15=0,"excluded","continuing")))</f>
        <v>continuing</v>
      </c>
      <c r="AF15" s="5">
        <f t="shared" si="17"/>
        <v>0</v>
      </c>
      <c r="AG15" s="112">
        <f t="shared" si="18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CHIVERS</v>
      </c>
      <c r="AA16" s="45">
        <f t="shared" ref="AA16:AA33" si="20">Q13</f>
        <v>1177.74</v>
      </c>
      <c r="AB16" s="5"/>
      <c r="AC16" s="117">
        <f t="shared" si="16"/>
        <v>261.74</v>
      </c>
      <c r="AD16" s="133"/>
      <c r="AE16" s="5" t="str">
        <f t="shared" si="19"/>
        <v>elected</v>
      </c>
      <c r="AF16" s="5">
        <f t="shared" si="17"/>
        <v>261.74</v>
      </c>
      <c r="AG16" s="112" t="str">
        <f t="shared" si="18"/>
        <v>transfer largest surplus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820.88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7'!A17&lt;&gt;0,'Stage 7'!A17,IF(S17&gt;=$M$3,"Elected",IF(BP14&lt;&gt;0,"Excluded",0)))</f>
        <v>0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 t="shared" si="12"/>
        <v>1</v>
      </c>
      <c r="S17" s="33">
        <f t="shared" si="13"/>
        <v>522.38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DONAGHY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7'!A18&lt;&gt;0,'Stage 7'!A18,IF(S18&gt;=$M$3,"Elected",IF(BP15&lt;&gt;0,"Excluded",0)))</f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 t="shared" si="12"/>
        <v>0</v>
      </c>
      <c r="S18" s="33">
        <f t="shared" si="13"/>
        <v>916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GORDON</v>
      </c>
      <c r="AA18" s="45">
        <f t="shared" si="20"/>
        <v>437.71000000000004</v>
      </c>
      <c r="AB18" s="5"/>
      <c r="AC18" s="117">
        <f t="shared" si="16"/>
        <v>-478.28999999999996</v>
      </c>
      <c r="AD18" s="133"/>
      <c r="AE18" s="5" t="str">
        <f t="shared" si="19"/>
        <v>continuing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195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7'!A19&lt;&gt;0,'Stage 7'!A19,IF(S19&gt;=$M$3,"Elected",IF(BP16&lt;&gt;0,"Excluded",0)))</f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 t="shared" si="12"/>
        <v>193</v>
      </c>
      <c r="S19" s="33">
        <f t="shared" si="13"/>
        <v>1013.88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HOLMES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195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7'!A20&lt;&gt;0,'Stage 7'!A20,IF(S20&gt;=$M$3,"Elected",IF(BP17&lt;&gt;0,"Excluded",0)))</f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KENNEDY</v>
      </c>
      <c r="AA20" s="45">
        <f t="shared" si="20"/>
        <v>521.38</v>
      </c>
      <c r="AB20" s="5"/>
      <c r="AC20" s="117">
        <f t="shared" si="16"/>
        <v>-394.62</v>
      </c>
      <c r="AD20" s="133"/>
      <c r="AE20" s="5" t="str">
        <f t="shared" si="19"/>
        <v>continuing</v>
      </c>
      <c r="AF20" s="5">
        <f t="shared" si="17"/>
        <v>0</v>
      </c>
      <c r="AG20" s="112">
        <f t="shared" si="18"/>
        <v>0</v>
      </c>
      <c r="AJ20" s="403" t="s">
        <v>103</v>
      </c>
      <c r="AK20" s="404"/>
      <c r="AL20" s="246">
        <f>AL46</f>
        <v>437.71000000000004</v>
      </c>
      <c r="AM20" s="167"/>
      <c r="AN20" s="166">
        <f>AL20+AG2</f>
        <v>699.45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7'!A21&lt;&gt;0,'Stage 7'!A21,IF(S21&gt;=$M$3,"Elected",IF(BP18&lt;&gt;0,"Excluded",0)))</f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 t="shared" si="12"/>
        <v>0</v>
      </c>
      <c r="S21" s="33">
        <f t="shared" si="13"/>
        <v>916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MCCORKELL</v>
      </c>
      <c r="AA21" s="45">
        <f t="shared" si="20"/>
        <v>916</v>
      </c>
      <c r="AB21" s="5"/>
      <c r="AC21" s="117">
        <f t="shared" si="16"/>
        <v>0</v>
      </c>
      <c r="AD21" s="133"/>
      <c r="AE21" s="5" t="str">
        <f t="shared" si="19"/>
        <v>elected</v>
      </c>
      <c r="AF21" s="5">
        <f t="shared" si="17"/>
        <v>0</v>
      </c>
      <c r="AG21" s="112">
        <f t="shared" si="18"/>
        <v>0</v>
      </c>
      <c r="AJ21" s="405" t="s">
        <v>102</v>
      </c>
      <c r="AK21" s="361"/>
      <c r="AL21" s="48">
        <f>IF(AL20=1000000,0,AN46)</f>
        <v>521.38</v>
      </c>
      <c r="AM21" s="7">
        <f>AL21-AL20</f>
        <v>83.669999999999959</v>
      </c>
      <c r="AN21" s="5">
        <f>IF(AL21=1000000,0,IF(AN20=0,0,AN20+AL21))</f>
        <v>1220.83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MULLAN</v>
      </c>
      <c r="AA22" s="45">
        <f t="shared" si="20"/>
        <v>820.88</v>
      </c>
      <c r="AB22" s="5"/>
      <c r="AC22" s="117">
        <f t="shared" si="16"/>
        <v>-95.12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405" t="s">
        <v>102</v>
      </c>
      <c r="AK22" s="361"/>
      <c r="AL22" s="48">
        <f>IF(AL21=1000000,0,AP46)</f>
        <v>608.09</v>
      </c>
      <c r="AM22" s="7">
        <f>IF(AL22=1000000,0,IF(AM21=0,0,AL22-AL21))</f>
        <v>86.710000000000036</v>
      </c>
      <c r="AN22" s="5">
        <f>IF(AL22=1000000,0,IF(AN21=0,0,AN21+AL22))</f>
        <v>1828.92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NICHOLL</v>
      </c>
      <c r="AA23" s="45">
        <f t="shared" si="20"/>
        <v>0</v>
      </c>
      <c r="AB23" s="5"/>
      <c r="AC23" s="117">
        <f t="shared" si="16"/>
        <v>0</v>
      </c>
      <c r="AD23" s="133"/>
      <c r="AE23" s="5" t="str">
        <f t="shared" si="19"/>
        <v>excluded</v>
      </c>
      <c r="AF23" s="5">
        <f t="shared" si="17"/>
        <v>0</v>
      </c>
      <c r="AG23" s="112">
        <f t="shared" si="18"/>
        <v>0</v>
      </c>
      <c r="AJ23" s="405" t="s">
        <v>102</v>
      </c>
      <c r="AK23" s="361"/>
      <c r="AL23" s="48">
        <f>IF(AL22=1000000,0,AR46)</f>
        <v>820.88</v>
      </c>
      <c r="AM23" s="7">
        <f>IF(AL23=1000000,0,IF(AM22=0,0,AL23-AL22))</f>
        <v>212.78999999999996</v>
      </c>
      <c r="AN23" s="5">
        <f>IF(AL23=1000000,0,IF(AN22=0,0,AN22+AL23))</f>
        <v>2649.8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ROBINSON</v>
      </c>
      <c r="AA24" s="45">
        <f t="shared" si="20"/>
        <v>916</v>
      </c>
      <c r="AB24" s="5"/>
      <c r="AC24" s="117">
        <f t="shared" si="16"/>
        <v>0</v>
      </c>
      <c r="AD24" s="133"/>
      <c r="AE24" s="5" t="str">
        <f t="shared" si="19"/>
        <v>elected</v>
      </c>
      <c r="AF24" s="5">
        <f t="shared" si="17"/>
        <v>0</v>
      </c>
      <c r="AG24" s="112">
        <f t="shared" si="18"/>
        <v>0</v>
      </c>
      <c r="AJ24" s="405" t="s">
        <v>102</v>
      </c>
      <c r="AK24" s="361"/>
      <c r="AL24" s="48">
        <f>IF(AR46=1000000,0,AU46)</f>
        <v>916</v>
      </c>
      <c r="AM24" s="7">
        <f>IF(AL24=1000000,0,IF(AM23=0,0,AL24-AL23))</f>
        <v>95.12</v>
      </c>
      <c r="AN24" s="5">
        <f>IF(AL24=1000000,0,IF(AN23=0,0,AN23+AL24))</f>
        <v>3565.8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426" t="s">
        <v>102</v>
      </c>
      <c r="AK25" s="427"/>
      <c r="AL25" s="104">
        <f>IF(AL24=1000000,0,AW46)</f>
        <v>1177.74</v>
      </c>
      <c r="AM25" s="105">
        <f>IF(AL25=1000000,0,IF(AM24=0,0,AL25-AL24))</f>
        <v>261.74</v>
      </c>
      <c r="AN25" s="106">
        <f>IF(AL25=1000000,0,IF(AN24=0,0,AN24+AL25))</f>
        <v>4743.54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195</v>
      </c>
      <c r="BG25" s="117">
        <f>SUM(BG5:BG24)</f>
        <v>195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139</v>
      </c>
      <c r="BG26" s="117">
        <f>IF(AT5="T",BC25+BC31,0)</f>
        <v>66.740000000000009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334</v>
      </c>
      <c r="BG27" s="118">
        <f>SUM(BG25:BG26)</f>
        <v>261.74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0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334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236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$BK69</f>
        <v>66.740000000000009</v>
      </c>
      <c r="S31" s="50">
        <f t="shared" si="13"/>
        <v>159.93999999999994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66.740000000000009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236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59">
        <f>SUM(S11:S31)</f>
        <v>5491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6">
        <v>0.61805555555555558</v>
      </c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437.71000000000004</v>
      </c>
      <c r="AM46" s="5"/>
      <c r="AN46" s="45">
        <f>AN47+AL46</f>
        <v>521.38</v>
      </c>
      <c r="AO46" s="5"/>
      <c r="AP46" s="45">
        <f>AP47+AN46</f>
        <v>608.09</v>
      </c>
      <c r="AQ46" s="5"/>
      <c r="AR46" s="45">
        <f>AR47+AP46</f>
        <v>820.88</v>
      </c>
      <c r="AS46" s="2"/>
      <c r="AU46" s="2">
        <f>AU47+AR46</f>
        <v>916</v>
      </c>
      <c r="AW46" s="2">
        <f>AW47+AU46</f>
        <v>1177.74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437.71000000000004</v>
      </c>
      <c r="AM47" s="5"/>
      <c r="AN47" s="45">
        <f>MIN(AN48:AN67)</f>
        <v>83.669999999999959</v>
      </c>
      <c r="AO47" s="5"/>
      <c r="AP47" s="45">
        <f>MIN(AP48:AP67)</f>
        <v>86.710000000000036</v>
      </c>
      <c r="AQ47" s="5"/>
      <c r="AR47" s="45">
        <f>MIN(AR48:AR67)</f>
        <v>212.78999999999996</v>
      </c>
      <c r="AS47" s="2"/>
      <c r="AU47" s="2">
        <f>MIN(AU48:AU67)</f>
        <v>95.12</v>
      </c>
      <c r="AW47" s="2">
        <f>MIN(AW48:AW67)</f>
        <v>261.74</v>
      </c>
      <c r="AX47" s="2"/>
    </row>
    <row r="48" spans="3:78" ht="38.25" x14ac:dyDescent="0.2">
      <c r="AJ48" t="str">
        <f t="shared" ref="AJ48:AK63" si="26">Z14</f>
        <v>ALLEN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999562.29</v>
      </c>
      <c r="AN48" s="5">
        <f>IF(AM48&lt;&gt;0,AM48,1000000)</f>
        <v>999562.29</v>
      </c>
      <c r="AO48" s="45">
        <f t="shared" ref="AO48:AO67" si="28">AN48-AN$47</f>
        <v>999478.62</v>
      </c>
      <c r="AP48" s="5">
        <f t="shared" ref="AP48:AP67" si="29">IF(AO48&lt;&gt;0,AO48,1000000)</f>
        <v>999478.62</v>
      </c>
      <c r="AQ48" s="45">
        <f t="shared" ref="AQ48:AQ67" si="30">AP48-AP$47</f>
        <v>999391.91</v>
      </c>
      <c r="AR48" s="5">
        <f t="shared" ref="AR48:AR67" si="31">IF(AQ48&lt;&gt;0,AQ48,1000000)</f>
        <v>999391.91</v>
      </c>
      <c r="AT48" s="2">
        <f t="shared" ref="AT48:AT67" si="32">AR48-AR$47</f>
        <v>999179.12</v>
      </c>
      <c r="AU48">
        <f t="shared" ref="AU48:AU67" si="33">IF(AT48&lt;&gt;0,AT48,1000000)</f>
        <v>999179.12</v>
      </c>
      <c r="AV48" s="2">
        <f t="shared" ref="AV48:AV67" si="34">AU48-AU$47</f>
        <v>999084</v>
      </c>
      <c r="AW48">
        <f t="shared" ref="AW48:AW67" si="35">IF(AV48&lt;&gt;0,AV48,1000000)</f>
        <v>999084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CALLAN</v>
      </c>
      <c r="AK49" s="2">
        <f t="shared" si="26"/>
        <v>608.09</v>
      </c>
      <c r="AL49" s="5">
        <f t="shared" ref="AL49:AL67" si="36">IF(AK49&lt;&gt;0,AK49,1000000)</f>
        <v>608.09</v>
      </c>
      <c r="AM49" s="45">
        <f t="shared" si="27"/>
        <v>170.38</v>
      </c>
      <c r="AN49" s="5">
        <f t="shared" ref="AN49:AN67" si="37">IF(AM49&lt;&gt;0,AM49,1000000)</f>
        <v>170.38</v>
      </c>
      <c r="AO49" s="45">
        <f t="shared" si="28"/>
        <v>86.710000000000036</v>
      </c>
      <c r="AP49" s="5">
        <f t="shared" si="29"/>
        <v>86.710000000000036</v>
      </c>
      <c r="AQ49" s="45">
        <f t="shared" si="30"/>
        <v>0</v>
      </c>
      <c r="AR49" s="5">
        <f t="shared" si="31"/>
        <v>1000000</v>
      </c>
      <c r="AT49" s="2">
        <f t="shared" si="32"/>
        <v>999787.21</v>
      </c>
      <c r="AU49">
        <f t="shared" si="33"/>
        <v>999787.21</v>
      </c>
      <c r="AV49" s="2">
        <f t="shared" si="34"/>
        <v>999692.09</v>
      </c>
      <c r="AW49">
        <f t="shared" si="35"/>
        <v>999692.09</v>
      </c>
      <c r="BE49" s="5" t="str">
        <f>IF($BH5="y",$BE5,IF($BH6="y",$BE6,IF($BH7="y",$BE7,IF($BH8="y",$BE8,IF($BH9="y",$BE9,IF($BH10="y",$BE10,0))))))</f>
        <v>CHIVERS</v>
      </c>
      <c r="BG49" s="146" t="str">
        <f t="shared" ref="BG49:BG68" si="38">BE5</f>
        <v>ALLEN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CHIVERS</v>
      </c>
      <c r="AK50" s="2">
        <f t="shared" si="26"/>
        <v>1177.74</v>
      </c>
      <c r="AL50" s="5">
        <f t="shared" si="36"/>
        <v>1177.74</v>
      </c>
      <c r="AM50" s="45">
        <f t="shared" si="27"/>
        <v>740.03</v>
      </c>
      <c r="AN50" s="5">
        <f t="shared" si="37"/>
        <v>740.03</v>
      </c>
      <c r="AO50" s="45">
        <f t="shared" si="28"/>
        <v>656.36</v>
      </c>
      <c r="AP50" s="5">
        <f t="shared" si="29"/>
        <v>656.36</v>
      </c>
      <c r="AQ50" s="45">
        <f t="shared" si="30"/>
        <v>569.65</v>
      </c>
      <c r="AR50" s="5">
        <f t="shared" si="31"/>
        <v>569.65</v>
      </c>
      <c r="AT50" s="2">
        <f t="shared" si="32"/>
        <v>356.86</v>
      </c>
      <c r="AU50">
        <f t="shared" si="33"/>
        <v>356.86</v>
      </c>
      <c r="AV50" s="2">
        <f t="shared" si="34"/>
        <v>261.74</v>
      </c>
      <c r="AW50">
        <f t="shared" si="35"/>
        <v>261.74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CALLAN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DONAGHY</v>
      </c>
      <c r="AK51" s="2">
        <f t="shared" si="26"/>
        <v>0</v>
      </c>
      <c r="AL51" s="5">
        <f t="shared" si="36"/>
        <v>1000000</v>
      </c>
      <c r="AM51" s="45">
        <f t="shared" si="27"/>
        <v>999562.29</v>
      </c>
      <c r="AN51" s="5">
        <f t="shared" si="37"/>
        <v>999562.29</v>
      </c>
      <c r="AO51" s="45">
        <f t="shared" si="28"/>
        <v>999478.62</v>
      </c>
      <c r="AP51" s="5">
        <f t="shared" si="29"/>
        <v>999478.62</v>
      </c>
      <c r="AQ51" s="45">
        <f t="shared" si="30"/>
        <v>999391.91</v>
      </c>
      <c r="AR51" s="5">
        <f t="shared" si="31"/>
        <v>999391.91</v>
      </c>
      <c r="AT51" s="2">
        <f t="shared" si="32"/>
        <v>999179.12</v>
      </c>
      <c r="AU51">
        <f t="shared" si="33"/>
        <v>999179.12</v>
      </c>
      <c r="AV51" s="2">
        <f t="shared" si="34"/>
        <v>999084</v>
      </c>
      <c r="AW51">
        <f t="shared" si="35"/>
        <v>999084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CHIVERS</v>
      </c>
      <c r="BH51" s="149"/>
      <c r="BI51" s="7">
        <f t="shared" si="39"/>
        <v>-261.74</v>
      </c>
      <c r="BJ51" s="5">
        <f t="shared" si="40"/>
        <v>0</v>
      </c>
      <c r="BK51" s="5">
        <f t="shared" si="41"/>
        <v>-261.74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GORDON</v>
      </c>
      <c r="AK52" s="2">
        <f t="shared" si="26"/>
        <v>437.71000000000004</v>
      </c>
      <c r="AL52" s="5">
        <f t="shared" si="36"/>
        <v>437.71000000000004</v>
      </c>
      <c r="AM52" s="45">
        <f t="shared" si="27"/>
        <v>0</v>
      </c>
      <c r="AN52" s="5">
        <f t="shared" si="37"/>
        <v>1000000</v>
      </c>
      <c r="AO52" s="45">
        <f t="shared" si="28"/>
        <v>999916.33</v>
      </c>
      <c r="AP52" s="5">
        <f t="shared" si="29"/>
        <v>999916.33</v>
      </c>
      <c r="AQ52" s="45">
        <f t="shared" si="30"/>
        <v>999829.62</v>
      </c>
      <c r="AR52" s="5">
        <f t="shared" si="31"/>
        <v>999829.62</v>
      </c>
      <c r="AT52" s="2">
        <f t="shared" si="32"/>
        <v>999616.83</v>
      </c>
      <c r="AU52">
        <f t="shared" si="33"/>
        <v>999616.83</v>
      </c>
      <c r="AV52" s="2">
        <f t="shared" si="34"/>
        <v>999521.71</v>
      </c>
      <c r="AW52">
        <f t="shared" si="35"/>
        <v>999521.71</v>
      </c>
      <c r="BE52" s="5">
        <f>IF($BH23="y",$BE23,IF($BH24="y",$BE24,0))</f>
        <v>0</v>
      </c>
      <c r="BG52" s="148" t="str">
        <f t="shared" si="38"/>
        <v>DONAGHY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HOLMES</v>
      </c>
      <c r="AK53" s="2">
        <f t="shared" si="26"/>
        <v>0</v>
      </c>
      <c r="AL53" s="5">
        <f t="shared" si="36"/>
        <v>1000000</v>
      </c>
      <c r="AM53" s="45">
        <f t="shared" si="27"/>
        <v>999562.29</v>
      </c>
      <c r="AN53" s="5">
        <f t="shared" si="37"/>
        <v>999562.29</v>
      </c>
      <c r="AO53" s="45">
        <f t="shared" si="28"/>
        <v>999478.62</v>
      </c>
      <c r="AP53" s="5">
        <f t="shared" si="29"/>
        <v>999478.62</v>
      </c>
      <c r="AQ53" s="45">
        <f t="shared" si="30"/>
        <v>999391.91</v>
      </c>
      <c r="AR53" s="5">
        <f t="shared" si="31"/>
        <v>999391.91</v>
      </c>
      <c r="AT53" s="2">
        <f t="shared" si="32"/>
        <v>999179.12</v>
      </c>
      <c r="AU53">
        <f t="shared" si="33"/>
        <v>999179.12</v>
      </c>
      <c r="AV53" s="2">
        <f t="shared" si="34"/>
        <v>999084</v>
      </c>
      <c r="AW53">
        <f t="shared" si="35"/>
        <v>999084</v>
      </c>
      <c r="BG53" s="148" t="str">
        <f t="shared" si="38"/>
        <v>GORDON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1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KENNEDY</v>
      </c>
      <c r="AK54" s="2">
        <f t="shared" si="26"/>
        <v>521.38</v>
      </c>
      <c r="AL54" s="5">
        <f t="shared" si="36"/>
        <v>521.38</v>
      </c>
      <c r="AM54" s="45">
        <f t="shared" si="27"/>
        <v>83.669999999999959</v>
      </c>
      <c r="AN54" s="5">
        <f t="shared" si="37"/>
        <v>83.669999999999959</v>
      </c>
      <c r="AO54" s="45">
        <f t="shared" si="28"/>
        <v>0</v>
      </c>
      <c r="AP54" s="5">
        <f t="shared" si="29"/>
        <v>1000000</v>
      </c>
      <c r="AQ54" s="45">
        <f t="shared" si="30"/>
        <v>999913.29</v>
      </c>
      <c r="AR54" s="5">
        <f t="shared" si="31"/>
        <v>999913.29</v>
      </c>
      <c r="AT54" s="2">
        <f t="shared" si="32"/>
        <v>999700.5</v>
      </c>
      <c r="AU54">
        <f t="shared" si="33"/>
        <v>999700.5</v>
      </c>
      <c r="AV54" s="2">
        <f t="shared" si="34"/>
        <v>999605.38</v>
      </c>
      <c r="AW54">
        <f t="shared" si="35"/>
        <v>999605.38</v>
      </c>
      <c r="BG54" s="148" t="str">
        <f t="shared" si="38"/>
        <v>HOLMES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MCCORKELL</v>
      </c>
      <c r="AK55" s="2">
        <f t="shared" si="26"/>
        <v>916</v>
      </c>
      <c r="AL55" s="5">
        <f t="shared" si="36"/>
        <v>916</v>
      </c>
      <c r="AM55" s="45">
        <f t="shared" si="27"/>
        <v>478.28999999999996</v>
      </c>
      <c r="AN55" s="5">
        <f t="shared" si="37"/>
        <v>478.28999999999996</v>
      </c>
      <c r="AO55" s="45">
        <f t="shared" si="28"/>
        <v>394.62</v>
      </c>
      <c r="AP55" s="5">
        <f t="shared" si="29"/>
        <v>394.62</v>
      </c>
      <c r="AQ55" s="45">
        <f t="shared" si="30"/>
        <v>307.90999999999997</v>
      </c>
      <c r="AR55" s="5">
        <f t="shared" si="31"/>
        <v>307.90999999999997</v>
      </c>
      <c r="AT55" s="2">
        <f t="shared" si="32"/>
        <v>95.12</v>
      </c>
      <c r="AU55">
        <f t="shared" si="33"/>
        <v>95.12</v>
      </c>
      <c r="AV55" s="2">
        <f t="shared" si="34"/>
        <v>0</v>
      </c>
      <c r="AW55">
        <f t="shared" si="35"/>
        <v>1000000</v>
      </c>
      <c r="BG55" s="148" t="str">
        <f t="shared" si="38"/>
        <v>KENNEDY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1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MULLAN</v>
      </c>
      <c r="AK56" s="2">
        <f t="shared" si="26"/>
        <v>820.88</v>
      </c>
      <c r="AL56" s="5">
        <f t="shared" si="36"/>
        <v>820.88</v>
      </c>
      <c r="AM56" s="45">
        <f t="shared" si="27"/>
        <v>383.16999999999996</v>
      </c>
      <c r="AN56" s="5">
        <f t="shared" si="37"/>
        <v>383.16999999999996</v>
      </c>
      <c r="AO56" s="45">
        <f t="shared" si="28"/>
        <v>299.5</v>
      </c>
      <c r="AP56" s="5">
        <f t="shared" si="29"/>
        <v>299.5</v>
      </c>
      <c r="AQ56" s="45">
        <f t="shared" si="30"/>
        <v>212.78999999999996</v>
      </c>
      <c r="AR56" s="5">
        <f t="shared" si="31"/>
        <v>212.78999999999996</v>
      </c>
      <c r="AT56" s="2">
        <f t="shared" si="32"/>
        <v>0</v>
      </c>
      <c r="AU56">
        <f t="shared" si="33"/>
        <v>1000000</v>
      </c>
      <c r="AV56" s="2">
        <f t="shared" si="34"/>
        <v>999904.88</v>
      </c>
      <c r="AW56">
        <f t="shared" si="35"/>
        <v>999904.88</v>
      </c>
      <c r="BG56" s="148" t="str">
        <f t="shared" si="38"/>
        <v>MCCORKELL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 t="str">
        <f t="shared" si="26"/>
        <v>NICHOLL</v>
      </c>
      <c r="AK57" s="2">
        <f t="shared" si="26"/>
        <v>0</v>
      </c>
      <c r="AL57" s="5">
        <f t="shared" si="36"/>
        <v>1000000</v>
      </c>
      <c r="AM57" s="45">
        <f t="shared" si="27"/>
        <v>999562.29</v>
      </c>
      <c r="AN57" s="5">
        <f t="shared" si="37"/>
        <v>999562.29</v>
      </c>
      <c r="AO57" s="45">
        <f t="shared" si="28"/>
        <v>999478.62</v>
      </c>
      <c r="AP57" s="5">
        <f t="shared" si="29"/>
        <v>999478.62</v>
      </c>
      <c r="AQ57" s="45">
        <f t="shared" si="30"/>
        <v>999391.91</v>
      </c>
      <c r="AR57" s="5">
        <f t="shared" si="31"/>
        <v>999391.91</v>
      </c>
      <c r="AT57" s="2">
        <f t="shared" si="32"/>
        <v>999179.12</v>
      </c>
      <c r="AU57">
        <f t="shared" si="33"/>
        <v>999179.12</v>
      </c>
      <c r="AV57" s="2">
        <f t="shared" si="34"/>
        <v>999084</v>
      </c>
      <c r="AW57">
        <f t="shared" si="35"/>
        <v>999084</v>
      </c>
      <c r="BG57" s="148" t="str">
        <f t="shared" si="38"/>
        <v>MULLAN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193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 t="str">
        <f t="shared" si="26"/>
        <v>ROBINSON</v>
      </c>
      <c r="AK58" s="2">
        <f t="shared" si="26"/>
        <v>916</v>
      </c>
      <c r="AL58" s="5">
        <f t="shared" si="36"/>
        <v>916</v>
      </c>
      <c r="AM58" s="45">
        <f t="shared" si="27"/>
        <v>478.28999999999996</v>
      </c>
      <c r="AN58" s="5">
        <f t="shared" si="37"/>
        <v>478.28999999999996</v>
      </c>
      <c r="AO58" s="45">
        <f t="shared" si="28"/>
        <v>394.62</v>
      </c>
      <c r="AP58" s="5">
        <f t="shared" si="29"/>
        <v>394.62</v>
      </c>
      <c r="AQ58" s="45">
        <f t="shared" si="30"/>
        <v>307.90999999999997</v>
      </c>
      <c r="AR58" s="5">
        <f t="shared" si="31"/>
        <v>307.90999999999997</v>
      </c>
      <c r="AT58" s="2">
        <f t="shared" si="32"/>
        <v>95.12</v>
      </c>
      <c r="AU58">
        <f t="shared" si="33"/>
        <v>95.12</v>
      </c>
      <c r="AV58" s="2">
        <f t="shared" si="34"/>
        <v>0</v>
      </c>
      <c r="AW58">
        <f t="shared" si="35"/>
        <v>1000000</v>
      </c>
      <c r="BG58" s="148" t="str">
        <f t="shared" si="38"/>
        <v>NICHOLL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999562.29</v>
      </c>
      <c r="AN59" s="5">
        <f t="shared" si="37"/>
        <v>999562.29</v>
      </c>
      <c r="AO59" s="45">
        <f t="shared" si="28"/>
        <v>999478.62</v>
      </c>
      <c r="AP59" s="5">
        <f t="shared" si="29"/>
        <v>999478.62</v>
      </c>
      <c r="AQ59" s="45">
        <f t="shared" si="30"/>
        <v>999391.91</v>
      </c>
      <c r="AR59" s="5">
        <f t="shared" si="31"/>
        <v>999391.91</v>
      </c>
      <c r="AT59" s="2">
        <f t="shared" si="32"/>
        <v>999179.12</v>
      </c>
      <c r="AU59">
        <f t="shared" si="33"/>
        <v>999179.12</v>
      </c>
      <c r="AV59" s="2">
        <f t="shared" si="34"/>
        <v>999084</v>
      </c>
      <c r="AW59">
        <f t="shared" si="35"/>
        <v>999084</v>
      </c>
      <c r="BG59" s="148" t="str">
        <f t="shared" si="38"/>
        <v>ROBINSON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999562.29</v>
      </c>
      <c r="AN60" s="5">
        <f t="shared" si="37"/>
        <v>999562.29</v>
      </c>
      <c r="AO60" s="45">
        <f t="shared" si="28"/>
        <v>999478.62</v>
      </c>
      <c r="AP60" s="5">
        <f t="shared" si="29"/>
        <v>999478.62</v>
      </c>
      <c r="AQ60" s="45">
        <f t="shared" si="30"/>
        <v>999391.91</v>
      </c>
      <c r="AR60" s="5">
        <f t="shared" si="31"/>
        <v>999391.91</v>
      </c>
      <c r="AT60" s="2">
        <f t="shared" si="32"/>
        <v>999179.12</v>
      </c>
      <c r="AU60">
        <f t="shared" si="33"/>
        <v>999179.12</v>
      </c>
      <c r="AV60" s="2">
        <f t="shared" si="34"/>
        <v>999084</v>
      </c>
      <c r="AW60">
        <f t="shared" si="35"/>
        <v>999084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999562.29</v>
      </c>
      <c r="AN61" s="5">
        <f t="shared" si="37"/>
        <v>999562.29</v>
      </c>
      <c r="AO61" s="45">
        <f t="shared" si="28"/>
        <v>999478.62</v>
      </c>
      <c r="AP61" s="5">
        <f t="shared" si="29"/>
        <v>999478.62</v>
      </c>
      <c r="AQ61" s="45">
        <f t="shared" si="30"/>
        <v>999391.91</v>
      </c>
      <c r="AR61" s="5">
        <f t="shared" si="31"/>
        <v>999391.91</v>
      </c>
      <c r="AT61" s="2">
        <f t="shared" si="32"/>
        <v>999179.12</v>
      </c>
      <c r="AU61">
        <f t="shared" si="33"/>
        <v>999179.12</v>
      </c>
      <c r="AV61" s="2">
        <f t="shared" si="34"/>
        <v>999084</v>
      </c>
      <c r="AW61">
        <f t="shared" si="35"/>
        <v>999084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999562.29</v>
      </c>
      <c r="AN62" s="5">
        <f t="shared" si="37"/>
        <v>999562.29</v>
      </c>
      <c r="AO62" s="45">
        <f t="shared" si="28"/>
        <v>999478.62</v>
      </c>
      <c r="AP62" s="5">
        <f t="shared" si="29"/>
        <v>999478.62</v>
      </c>
      <c r="AQ62" s="45">
        <f t="shared" si="30"/>
        <v>999391.91</v>
      </c>
      <c r="AR62" s="5">
        <f t="shared" si="31"/>
        <v>999391.91</v>
      </c>
      <c r="AT62" s="2">
        <f t="shared" si="32"/>
        <v>999179.12</v>
      </c>
      <c r="AU62">
        <f t="shared" si="33"/>
        <v>999179.12</v>
      </c>
      <c r="AV62" s="2">
        <f t="shared" si="34"/>
        <v>999084</v>
      </c>
      <c r="AW62">
        <f t="shared" si="35"/>
        <v>999084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999562.29</v>
      </c>
      <c r="AN63" s="5">
        <f t="shared" si="37"/>
        <v>999562.29</v>
      </c>
      <c r="AO63" s="45">
        <f t="shared" si="28"/>
        <v>999478.62</v>
      </c>
      <c r="AP63" s="5">
        <f t="shared" si="29"/>
        <v>999478.62</v>
      </c>
      <c r="AQ63" s="45">
        <f t="shared" si="30"/>
        <v>999391.91</v>
      </c>
      <c r="AR63" s="5">
        <f t="shared" si="31"/>
        <v>999391.91</v>
      </c>
      <c r="AT63" s="2">
        <f t="shared" si="32"/>
        <v>999179.12</v>
      </c>
      <c r="AU63">
        <f t="shared" si="33"/>
        <v>999179.12</v>
      </c>
      <c r="AV63" s="2">
        <f t="shared" si="34"/>
        <v>999084</v>
      </c>
      <c r="AW63">
        <f t="shared" si="35"/>
        <v>999084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999562.29</v>
      </c>
      <c r="AN64" s="5">
        <f t="shared" si="37"/>
        <v>999562.29</v>
      </c>
      <c r="AO64" s="45">
        <f t="shared" si="28"/>
        <v>999478.62</v>
      </c>
      <c r="AP64" s="5">
        <f t="shared" si="29"/>
        <v>999478.62</v>
      </c>
      <c r="AQ64" s="45">
        <f t="shared" si="30"/>
        <v>999391.91</v>
      </c>
      <c r="AR64" s="5">
        <f t="shared" si="31"/>
        <v>999391.91</v>
      </c>
      <c r="AT64" s="2">
        <f t="shared" si="32"/>
        <v>999179.12</v>
      </c>
      <c r="AU64">
        <f t="shared" si="33"/>
        <v>999179.12</v>
      </c>
      <c r="AV64" s="2">
        <f t="shared" si="34"/>
        <v>999084</v>
      </c>
      <c r="AW64">
        <f t="shared" si="35"/>
        <v>999084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999562.29</v>
      </c>
      <c r="AN65" s="5">
        <f t="shared" si="37"/>
        <v>999562.29</v>
      </c>
      <c r="AO65" s="45">
        <f t="shared" si="28"/>
        <v>999478.62</v>
      </c>
      <c r="AP65" s="5">
        <f t="shared" si="29"/>
        <v>999478.62</v>
      </c>
      <c r="AQ65" s="45">
        <f t="shared" si="30"/>
        <v>999391.91</v>
      </c>
      <c r="AR65" s="5">
        <f t="shared" si="31"/>
        <v>999391.91</v>
      </c>
      <c r="AT65" s="2">
        <f t="shared" si="32"/>
        <v>999179.12</v>
      </c>
      <c r="AU65">
        <f t="shared" si="33"/>
        <v>999179.12</v>
      </c>
      <c r="AV65" s="2">
        <f t="shared" si="34"/>
        <v>999084</v>
      </c>
      <c r="AW65">
        <f t="shared" si="35"/>
        <v>999084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999562.29</v>
      </c>
      <c r="AN66" s="5">
        <f t="shared" si="37"/>
        <v>999562.29</v>
      </c>
      <c r="AO66" s="45">
        <f t="shared" si="28"/>
        <v>999478.62</v>
      </c>
      <c r="AP66" s="5">
        <f t="shared" si="29"/>
        <v>999478.62</v>
      </c>
      <c r="AQ66" s="45">
        <f t="shared" si="30"/>
        <v>999391.91</v>
      </c>
      <c r="AR66" s="5">
        <f t="shared" si="31"/>
        <v>999391.91</v>
      </c>
      <c r="AT66" s="2">
        <f t="shared" si="32"/>
        <v>999179.12</v>
      </c>
      <c r="AU66">
        <f t="shared" si="33"/>
        <v>999179.12</v>
      </c>
      <c r="AV66" s="2">
        <f t="shared" si="34"/>
        <v>999084</v>
      </c>
      <c r="AW66">
        <f t="shared" si="35"/>
        <v>999084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999562.29</v>
      </c>
      <c r="AN67" s="5">
        <f t="shared" si="37"/>
        <v>999562.29</v>
      </c>
      <c r="AO67" s="45">
        <f t="shared" si="28"/>
        <v>999478.62</v>
      </c>
      <c r="AP67" s="5">
        <f t="shared" si="29"/>
        <v>999478.62</v>
      </c>
      <c r="AQ67" s="45">
        <f t="shared" si="30"/>
        <v>999391.91</v>
      </c>
      <c r="AR67" s="5">
        <f t="shared" si="31"/>
        <v>999391.91</v>
      </c>
      <c r="AT67" s="2">
        <f t="shared" si="32"/>
        <v>999179.12</v>
      </c>
      <c r="AU67">
        <f t="shared" si="33"/>
        <v>999179.12</v>
      </c>
      <c r="AV67" s="2">
        <f t="shared" si="34"/>
        <v>999084</v>
      </c>
      <c r="AW67">
        <f t="shared" si="35"/>
        <v>999084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66.740000000000009</v>
      </c>
      <c r="BJ69" s="7">
        <f>CE28</f>
        <v>0</v>
      </c>
      <c r="BK69" s="5">
        <f>BI69+BJ69</f>
        <v>66.740000000000009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261.74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1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72</v>
      </c>
      <c r="J1" s="100" t="s">
        <v>25</v>
      </c>
      <c r="K1" s="384">
        <f>'Basic Input'!C2</f>
        <v>41781</v>
      </c>
      <c r="L1" s="384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227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97.88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72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1.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97.88</v>
      </c>
      <c r="AJ3" s="271"/>
      <c r="AK3" s="271"/>
      <c r="AL3" s="422" t="str">
        <f>IF(AQ5="n","MOVE TO EXCLUDE CANDIDATE FORM",IF(AQ5="y","MOVE TO TRANSFER OF SURPLUS VOTES FORM",0))</f>
        <v>MOVE TO TRANSFER OF SURPLUS VOTES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5.7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228</v>
      </c>
      <c r="P4" s="386"/>
      <c r="Q4" s="386"/>
      <c r="R4" s="386"/>
      <c r="S4" s="387"/>
      <c r="U4" s="376" t="str">
        <f>IF(U33="ERROR","DO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347</v>
      </c>
      <c r="AT5" s="47" t="str">
        <f>IF(AQ5=0,0,IF(AQ5="Y","T","E"))</f>
        <v>T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IF(C11=0,0,IF(S11=0,"Excluded",0))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237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CALLAN</v>
      </c>
      <c r="BF6" s="74">
        <v>2</v>
      </c>
      <c r="BG6" s="117">
        <f t="shared" si="0"/>
        <v>2</v>
      </c>
      <c r="BH6" s="180"/>
      <c r="BI6" s="5">
        <f t="shared" ref="BI6:BI24" si="1">IF(A12&lt;&gt;0,A12,0)</f>
        <v>0</v>
      </c>
      <c r="BJ6" s="5">
        <f t="shared" ref="BJ6:BJ24" si="2">IF(C12=0,0,IF(S12=0,"Excluded",0))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IF($AT5=0,0,IF($AT5="T",$AZ7,$BR4))</f>
        <v>Transfer</v>
      </c>
      <c r="U7" s="433"/>
      <c r="V7" s="374"/>
      <c r="W7" s="375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IF($T7="Transfer",$BA8,$BT3)</f>
        <v>MULLAN</v>
      </c>
      <c r="U8" s="431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MULLAN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>
        <v>2</v>
      </c>
      <c r="BG9" s="117">
        <f t="shared" si="0"/>
        <v>2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608.09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>
        <v>1013.88</v>
      </c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>
        <v>6</v>
      </c>
      <c r="BG11" s="117">
        <f t="shared" si="0"/>
        <v>6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8'!A12&lt;&gt;0,'Stage 8'!A12,IF(U12&gt;=$M$3,"Elected",IF(BP9&lt;&gt;0,"Excluded",0)))</f>
        <v>0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 t="shared" si="12"/>
        <v>2</v>
      </c>
      <c r="U12" s="33">
        <f t="shared" si="13"/>
        <v>610.09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97.88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438.71000000000004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 t="shared" si="12"/>
        <v>0</v>
      </c>
      <c r="U13" s="33">
        <f t="shared" si="13"/>
        <v>916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>
        <v>193</v>
      </c>
      <c r="BE13" s="71" t="str">
        <f>'Verification of Boxes'!J18</f>
        <v>MULLAN</v>
      </c>
      <c r="BF13" s="74"/>
      <c r="BG13" s="117">
        <f t="shared" si="0"/>
        <v>0</v>
      </c>
      <c r="BH13" s="180" t="s">
        <v>347</v>
      </c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8'!A14&lt;&gt;0,'Stage 8'!A14,IF(U14&gt;=$M$3,"Elected",IF(BP11&lt;&gt;0,"Excluded",0)))</f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ALLEN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522.38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8'!A15&lt;&gt;0,'Stage 8'!A15,IF(U15&gt;=$M$3,"Elected",IF(BP12&lt;&gt;0,"Excluded",0)))</f>
        <v>0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 t="shared" si="12"/>
        <v>2</v>
      </c>
      <c r="U15" s="33">
        <f t="shared" si="13"/>
        <v>440.71000000000004</v>
      </c>
      <c r="V15" s="80"/>
      <c r="W15" s="49">
        <f t="shared" si="14"/>
        <v>0</v>
      </c>
      <c r="Z15" s="111" t="str">
        <f>'Verification of Boxes'!J11</f>
        <v>CALLAN</v>
      </c>
      <c r="AA15" s="45">
        <f>S12</f>
        <v>608.09</v>
      </c>
      <c r="AB15" s="5"/>
      <c r="AC15" s="117">
        <f t="shared" si="15"/>
        <v>-307.90999999999997</v>
      </c>
      <c r="AD15" s="133"/>
      <c r="AE15" s="5" t="str">
        <f t="shared" ref="AE15:AE33" si="18">IF(Z15=0,0,IF(AA15&gt;=AG$4,"elected",IF(AA15=0,"excluded","continuing")))</f>
        <v>continuing</v>
      </c>
      <c r="AF15" s="5">
        <f t="shared" si="16"/>
        <v>0</v>
      </c>
      <c r="AG15" s="112">
        <f t="shared" si="17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CHIVERS</v>
      </c>
      <c r="AA16" s="45">
        <f t="shared" ref="AA16:AA33" si="19">S13</f>
        <v>916</v>
      </c>
      <c r="AB16" s="5"/>
      <c r="AC16" s="117">
        <f t="shared" si="15"/>
        <v>0</v>
      </c>
      <c r="AD16" s="133"/>
      <c r="AE16" s="5" t="str">
        <f t="shared" si="18"/>
        <v>elected</v>
      </c>
      <c r="AF16" s="5">
        <f t="shared" si="16"/>
        <v>0</v>
      </c>
      <c r="AG16" s="112">
        <f t="shared" si="17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8'!A17&lt;&gt;0,'Stage 8'!A17,IF(U17&gt;=$M$3,"Elected",IF(BP14&lt;&gt;0,"Excluded",0)))</f>
        <v>0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 t="shared" si="12"/>
        <v>6</v>
      </c>
      <c r="U17" s="33">
        <f t="shared" si="13"/>
        <v>528.38</v>
      </c>
      <c r="V17" s="80"/>
      <c r="W17" s="49">
        <f t="shared" si="14"/>
        <v>0</v>
      </c>
      <c r="Z17" s="111" t="str">
        <f>'Verification of Boxes'!J13</f>
        <v>DONAGHY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 t="shared" si="12"/>
        <v>0</v>
      </c>
      <c r="U18" s="33">
        <f t="shared" si="13"/>
        <v>916</v>
      </c>
      <c r="V18" s="80"/>
      <c r="W18" s="49">
        <f t="shared" si="14"/>
        <v>0</v>
      </c>
      <c r="Z18" s="111" t="str">
        <f>'Verification of Boxes'!J14</f>
        <v>GORDON</v>
      </c>
      <c r="AA18" s="45">
        <f t="shared" si="19"/>
        <v>438.71000000000004</v>
      </c>
      <c r="AB18" s="5"/>
      <c r="AC18" s="117">
        <f t="shared" si="15"/>
        <v>-477.28999999999996</v>
      </c>
      <c r="AD18" s="133"/>
      <c r="AE18" s="5" t="str">
        <f t="shared" si="18"/>
        <v>continuing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8'!A19&lt;&gt;0,'Stage 8'!A19,IF(U19&gt;=$M$3,"Elected",IF(BP16&lt;&gt;0,"Excluded",0)))</f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 t="shared" si="12"/>
        <v>-97.88</v>
      </c>
      <c r="U19" s="33">
        <f t="shared" si="13"/>
        <v>916</v>
      </c>
      <c r="V19" s="80"/>
      <c r="W19" s="49">
        <f t="shared" si="14"/>
        <v>0</v>
      </c>
      <c r="Z19" s="111" t="str">
        <f>'Verification of Boxes'!J15</f>
        <v>HOLMES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KENNEDY</v>
      </c>
      <c r="AA20" s="45">
        <f t="shared" si="19"/>
        <v>522.38</v>
      </c>
      <c r="AB20" s="5"/>
      <c r="AC20" s="117">
        <f t="shared" si="15"/>
        <v>-393.62</v>
      </c>
      <c r="AD20" s="133"/>
      <c r="AE20" s="5" t="str">
        <f t="shared" si="18"/>
        <v>continuing</v>
      </c>
      <c r="AF20" s="5">
        <f t="shared" si="16"/>
        <v>0</v>
      </c>
      <c r="AG20" s="112">
        <f t="shared" si="17"/>
        <v>0</v>
      </c>
      <c r="AJ20" s="403" t="s">
        <v>103</v>
      </c>
      <c r="AK20" s="404"/>
      <c r="AL20" s="246">
        <f>AL46</f>
        <v>438.71000000000004</v>
      </c>
      <c r="AM20" s="167"/>
      <c r="AN20" s="166">
        <f>AL20+AG2</f>
        <v>536.59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8'!A21&lt;&gt;0,'Stage 8'!A21,IF(U21&gt;=$M$3,"Elected",IF(BP18&lt;&gt;0,"Excluded",0)))</f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 t="shared" si="12"/>
        <v>0</v>
      </c>
      <c r="U21" s="33">
        <f t="shared" si="13"/>
        <v>916</v>
      </c>
      <c r="V21" s="80"/>
      <c r="W21" s="49">
        <f t="shared" si="14"/>
        <v>0</v>
      </c>
      <c r="Z21" s="111" t="str">
        <f>'Verification of Boxes'!J17</f>
        <v>MCCORKELL</v>
      </c>
      <c r="AA21" s="45">
        <f t="shared" si="19"/>
        <v>916</v>
      </c>
      <c r="AB21" s="5"/>
      <c r="AC21" s="117">
        <f t="shared" si="15"/>
        <v>0</v>
      </c>
      <c r="AD21" s="133"/>
      <c r="AE21" s="5" t="str">
        <f t="shared" si="18"/>
        <v>elected</v>
      </c>
      <c r="AF21" s="5">
        <f t="shared" si="16"/>
        <v>0</v>
      </c>
      <c r="AG21" s="112">
        <f t="shared" si="17"/>
        <v>0</v>
      </c>
      <c r="AJ21" s="405" t="s">
        <v>102</v>
      </c>
      <c r="AK21" s="361"/>
      <c r="AL21" s="48">
        <f>IF(AL20=1000000,0,AN46)</f>
        <v>522.38</v>
      </c>
      <c r="AM21" s="7">
        <f>AL21-AL20</f>
        <v>83.669999999999959</v>
      </c>
      <c r="AN21" s="5">
        <f>IF(AL21=1000000,0,IF(AN20=0,0,AN20+AL21))</f>
        <v>1058.97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MULLAN</v>
      </c>
      <c r="AA22" s="45">
        <f t="shared" si="19"/>
        <v>1013.88</v>
      </c>
      <c r="AB22" s="5"/>
      <c r="AC22" s="117">
        <f t="shared" si="15"/>
        <v>97.88</v>
      </c>
      <c r="AD22" s="133"/>
      <c r="AE22" s="5" t="str">
        <f t="shared" si="18"/>
        <v>elected</v>
      </c>
      <c r="AF22" s="5">
        <f t="shared" si="16"/>
        <v>97.88</v>
      </c>
      <c r="AG22" s="112" t="str">
        <f t="shared" si="17"/>
        <v>transfer largest surplus</v>
      </c>
      <c r="AJ22" s="405" t="s">
        <v>102</v>
      </c>
      <c r="AK22" s="361"/>
      <c r="AL22" s="48">
        <f>IF(AL21=1000000,0,AP46)</f>
        <v>608.09</v>
      </c>
      <c r="AM22" s="7">
        <f>IF(AL22=1000000,0,IF(AM21=0,0,AL22-AL21))</f>
        <v>85.710000000000036</v>
      </c>
      <c r="AN22" s="5">
        <f>IF(AL22=1000000,0,IF(AN21=0,0,AN21+AL22))</f>
        <v>1667.06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NICHOLL</v>
      </c>
      <c r="AA23" s="45">
        <f t="shared" si="19"/>
        <v>0</v>
      </c>
      <c r="AB23" s="5"/>
      <c r="AC23" s="117">
        <f t="shared" si="15"/>
        <v>0</v>
      </c>
      <c r="AD23" s="133"/>
      <c r="AE23" s="5" t="str">
        <f t="shared" si="18"/>
        <v>excluded</v>
      </c>
      <c r="AF23" s="5">
        <f t="shared" si="16"/>
        <v>0</v>
      </c>
      <c r="AG23" s="112">
        <f t="shared" si="17"/>
        <v>0</v>
      </c>
      <c r="AJ23" s="405" t="s">
        <v>102</v>
      </c>
      <c r="AK23" s="361"/>
      <c r="AL23" s="48">
        <f>IF(AL22=1000000,0,AR46)</f>
        <v>916</v>
      </c>
      <c r="AM23" s="7">
        <f>IF(AL23=1000000,0,IF(AM22=0,0,AL23-AL22))</f>
        <v>307.90999999999997</v>
      </c>
      <c r="AN23" s="5">
        <f>IF(AL23=1000000,0,IF(AN22=0,0,AN22+AL23))</f>
        <v>2583.06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ROBINSON</v>
      </c>
      <c r="AA24" s="45">
        <f t="shared" si="19"/>
        <v>916</v>
      </c>
      <c r="AB24" s="5"/>
      <c r="AC24" s="117">
        <f t="shared" si="15"/>
        <v>0</v>
      </c>
      <c r="AD24" s="133"/>
      <c r="AE24" s="5" t="str">
        <f t="shared" si="18"/>
        <v>elected</v>
      </c>
      <c r="AF24" s="5">
        <f t="shared" si="16"/>
        <v>0</v>
      </c>
      <c r="AG24" s="112">
        <f t="shared" si="17"/>
        <v>0</v>
      </c>
      <c r="AJ24" s="405" t="s">
        <v>102</v>
      </c>
      <c r="AK24" s="361"/>
      <c r="AL24" s="48">
        <f>IF(AR46=1000000,0,AU46)</f>
        <v>1013.88</v>
      </c>
      <c r="AM24" s="7">
        <f>IF(AL24=1000000,0,IF(AM23=0,0,AL24-AL23))</f>
        <v>97.88</v>
      </c>
      <c r="AN24" s="5">
        <f>IF(AL24=1000000,0,IF(AN23=0,0,AN23+AL24))</f>
        <v>3596.94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426" t="s">
        <v>102</v>
      </c>
      <c r="AK25" s="427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10</v>
      </c>
      <c r="BG25" s="117">
        <f>SUM(BG5:BG24)</f>
        <v>10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183</v>
      </c>
      <c r="BG26" s="117">
        <f>IF(AT5="T",BC25+BC31,0)</f>
        <v>87.88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193</v>
      </c>
      <c r="BG27" s="118">
        <f>SUM(BG25:BG26)</f>
        <v>97.88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0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193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238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$BK69</f>
        <v>87.88</v>
      </c>
      <c r="U31" s="50">
        <f t="shared" si="13"/>
        <v>247.81999999999994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87.88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238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59">
        <f>SUM(U11:U31)</f>
        <v>5491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6">
        <v>0.64930555555555558</v>
      </c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438.71000000000004</v>
      </c>
      <c r="AM46" s="5"/>
      <c r="AN46" s="45">
        <f>AN47+AL46</f>
        <v>522.38</v>
      </c>
      <c r="AO46" s="5"/>
      <c r="AP46" s="45">
        <f>AP47+AN46</f>
        <v>608.09</v>
      </c>
      <c r="AQ46" s="5"/>
      <c r="AR46" s="45">
        <f>AR47+AP46</f>
        <v>916</v>
      </c>
      <c r="AS46" s="2"/>
      <c r="AU46" s="2">
        <f>AU47+AR46</f>
        <v>1013.88</v>
      </c>
      <c r="AW46" s="2">
        <f>AW47+AU46</f>
        <v>1000000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438.71000000000004</v>
      </c>
      <c r="AM47" s="5"/>
      <c r="AN47" s="45">
        <f>MIN(AN48:AN67)</f>
        <v>83.669999999999959</v>
      </c>
      <c r="AO47" s="5"/>
      <c r="AP47" s="45">
        <f>MIN(AP48:AP67)</f>
        <v>85.710000000000036</v>
      </c>
      <c r="AQ47" s="5"/>
      <c r="AR47" s="45">
        <f>MIN(AR48:AR67)</f>
        <v>307.90999999999997</v>
      </c>
      <c r="AS47" s="2"/>
      <c r="AU47" s="2">
        <f>MIN(AU48:AU67)</f>
        <v>97.88</v>
      </c>
      <c r="AW47" s="2">
        <f>MIN(AW48:AW67)</f>
        <v>998986.12</v>
      </c>
      <c r="AX47" s="2"/>
    </row>
    <row r="48" spans="3:78" ht="38.25" x14ac:dyDescent="0.2">
      <c r="AJ48" t="str">
        <f t="shared" ref="AJ48:AK63" si="25">Z14</f>
        <v>ALLEN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999561.29</v>
      </c>
      <c r="AN48" s="5">
        <f>IF(AM48&lt;&gt;0,AM48,1000000)</f>
        <v>999561.29</v>
      </c>
      <c r="AO48" s="45">
        <f t="shared" ref="AO48:AO67" si="27">AN48-AN$47</f>
        <v>999477.62</v>
      </c>
      <c r="AP48" s="5">
        <f t="shared" ref="AP48:AP67" si="28">IF(AO48&lt;&gt;0,AO48,1000000)</f>
        <v>999477.62</v>
      </c>
      <c r="AQ48" s="45">
        <f t="shared" ref="AQ48:AQ67" si="29">AP48-AP$47</f>
        <v>999391.91</v>
      </c>
      <c r="AR48" s="5">
        <f t="shared" ref="AR48:AR67" si="30">IF(AQ48&lt;&gt;0,AQ48,1000000)</f>
        <v>999391.91</v>
      </c>
      <c r="AT48" s="2">
        <f t="shared" ref="AT48:AT67" si="31">AR48-AR$47</f>
        <v>999084</v>
      </c>
      <c r="AU48">
        <f t="shared" ref="AU48:AU67" si="32">IF(AT48&lt;&gt;0,AT48,1000000)</f>
        <v>999084</v>
      </c>
      <c r="AV48" s="2">
        <f t="shared" ref="AV48:AV67" si="33">AU48-AU$47</f>
        <v>998986.12</v>
      </c>
      <c r="AW48">
        <f t="shared" ref="AW48:AW67" si="34">IF(AV48&lt;&gt;0,AV48,1000000)</f>
        <v>998986.12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CALLAN</v>
      </c>
      <c r="AK49" s="2">
        <f t="shared" si="25"/>
        <v>608.09</v>
      </c>
      <c r="AL49" s="5">
        <f t="shared" ref="AL49:AL67" si="35">IF(AK49&lt;&gt;0,AK49,1000000)</f>
        <v>608.09</v>
      </c>
      <c r="AM49" s="45">
        <f t="shared" si="26"/>
        <v>169.38</v>
      </c>
      <c r="AN49" s="5">
        <f t="shared" ref="AN49:AN67" si="36">IF(AM49&lt;&gt;0,AM49,1000000)</f>
        <v>169.38</v>
      </c>
      <c r="AO49" s="45">
        <f t="shared" si="27"/>
        <v>85.710000000000036</v>
      </c>
      <c r="AP49" s="5">
        <f t="shared" si="28"/>
        <v>85.710000000000036</v>
      </c>
      <c r="AQ49" s="45">
        <f t="shared" si="29"/>
        <v>0</v>
      </c>
      <c r="AR49" s="5">
        <f t="shared" si="30"/>
        <v>1000000</v>
      </c>
      <c r="AT49" s="2">
        <f t="shared" si="31"/>
        <v>999692.09</v>
      </c>
      <c r="AU49">
        <f t="shared" si="32"/>
        <v>999692.09</v>
      </c>
      <c r="AV49" s="2">
        <f t="shared" si="33"/>
        <v>999594.21</v>
      </c>
      <c r="AW49">
        <f t="shared" si="34"/>
        <v>999594.21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ALLEN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CHIVERS</v>
      </c>
      <c r="AK50" s="2">
        <f t="shared" si="25"/>
        <v>916</v>
      </c>
      <c r="AL50" s="5">
        <f t="shared" si="35"/>
        <v>916</v>
      </c>
      <c r="AM50" s="45">
        <f t="shared" si="26"/>
        <v>477.28999999999996</v>
      </c>
      <c r="AN50" s="5">
        <f t="shared" si="36"/>
        <v>477.28999999999996</v>
      </c>
      <c r="AO50" s="45">
        <f t="shared" si="27"/>
        <v>393.62</v>
      </c>
      <c r="AP50" s="5">
        <f t="shared" si="28"/>
        <v>393.62</v>
      </c>
      <c r="AQ50" s="45">
        <f t="shared" si="29"/>
        <v>307.90999999999997</v>
      </c>
      <c r="AR50" s="5">
        <f t="shared" si="30"/>
        <v>307.90999999999997</v>
      </c>
      <c r="AT50" s="2">
        <f t="shared" si="31"/>
        <v>0</v>
      </c>
      <c r="AU50">
        <f t="shared" si="32"/>
        <v>1000000</v>
      </c>
      <c r="AV50" s="2">
        <f t="shared" si="33"/>
        <v>999902.12</v>
      </c>
      <c r="AW50">
        <f t="shared" si="34"/>
        <v>999902.12</v>
      </c>
      <c r="BE50" s="5" t="str">
        <f>IF($BH11="y",$BE11,IF($BH12="y",$BE12,IF($BH13="y",$BE13,IF($BH14="y",$BE14,IF($BH15="y",$BE15,IF($BH16="y",$BE16,0))))))</f>
        <v>MULLAN</v>
      </c>
      <c r="BG50" s="148" t="str">
        <f t="shared" si="37"/>
        <v>CALLAN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2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DONAGHY</v>
      </c>
      <c r="AK51" s="2">
        <f t="shared" si="25"/>
        <v>0</v>
      </c>
      <c r="AL51" s="5">
        <f t="shared" si="35"/>
        <v>1000000</v>
      </c>
      <c r="AM51" s="45">
        <f t="shared" si="26"/>
        <v>999561.29</v>
      </c>
      <c r="AN51" s="5">
        <f t="shared" si="36"/>
        <v>999561.29</v>
      </c>
      <c r="AO51" s="45">
        <f t="shared" si="27"/>
        <v>999477.62</v>
      </c>
      <c r="AP51" s="5">
        <f t="shared" si="28"/>
        <v>999477.62</v>
      </c>
      <c r="AQ51" s="45">
        <f t="shared" si="29"/>
        <v>999391.91</v>
      </c>
      <c r="AR51" s="5">
        <f t="shared" si="30"/>
        <v>999391.91</v>
      </c>
      <c r="AT51" s="2">
        <f t="shared" si="31"/>
        <v>999084</v>
      </c>
      <c r="AU51">
        <f t="shared" si="32"/>
        <v>999084</v>
      </c>
      <c r="AV51" s="2">
        <f t="shared" si="33"/>
        <v>998986.12</v>
      </c>
      <c r="AW51">
        <f t="shared" si="34"/>
        <v>998986.12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CHIVERS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GORDON</v>
      </c>
      <c r="AK52" s="2">
        <f t="shared" si="25"/>
        <v>438.71000000000004</v>
      </c>
      <c r="AL52" s="5">
        <f t="shared" si="35"/>
        <v>438.71000000000004</v>
      </c>
      <c r="AM52" s="45">
        <f t="shared" si="26"/>
        <v>0</v>
      </c>
      <c r="AN52" s="5">
        <f t="shared" si="36"/>
        <v>1000000</v>
      </c>
      <c r="AO52" s="45">
        <f t="shared" si="27"/>
        <v>999916.33</v>
      </c>
      <c r="AP52" s="5">
        <f t="shared" si="28"/>
        <v>999916.33</v>
      </c>
      <c r="AQ52" s="45">
        <f t="shared" si="29"/>
        <v>999830.62</v>
      </c>
      <c r="AR52" s="5">
        <f t="shared" si="30"/>
        <v>999830.62</v>
      </c>
      <c r="AT52" s="2">
        <f t="shared" si="31"/>
        <v>999522.71</v>
      </c>
      <c r="AU52">
        <f t="shared" si="32"/>
        <v>999522.71</v>
      </c>
      <c r="AV52" s="2">
        <f t="shared" si="33"/>
        <v>999424.83</v>
      </c>
      <c r="AW52">
        <f t="shared" si="34"/>
        <v>999424.83</v>
      </c>
      <c r="BE52" s="5">
        <f>IF($BH23="y",$BE23,IF($BH24="y",$BE24,0))</f>
        <v>0</v>
      </c>
      <c r="BG52" s="148" t="str">
        <f t="shared" si="37"/>
        <v>DONAGHY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HOLMES</v>
      </c>
      <c r="AK53" s="2">
        <f t="shared" si="25"/>
        <v>0</v>
      </c>
      <c r="AL53" s="5">
        <f t="shared" si="35"/>
        <v>1000000</v>
      </c>
      <c r="AM53" s="45">
        <f t="shared" si="26"/>
        <v>999561.29</v>
      </c>
      <c r="AN53" s="5">
        <f t="shared" si="36"/>
        <v>999561.29</v>
      </c>
      <c r="AO53" s="45">
        <f t="shared" si="27"/>
        <v>999477.62</v>
      </c>
      <c r="AP53" s="5">
        <f t="shared" si="28"/>
        <v>999477.62</v>
      </c>
      <c r="AQ53" s="45">
        <f t="shared" si="29"/>
        <v>999391.91</v>
      </c>
      <c r="AR53" s="5">
        <f t="shared" si="30"/>
        <v>999391.91</v>
      </c>
      <c r="AT53" s="2">
        <f t="shared" si="31"/>
        <v>999084</v>
      </c>
      <c r="AU53">
        <f t="shared" si="32"/>
        <v>999084</v>
      </c>
      <c r="AV53" s="2">
        <f t="shared" si="33"/>
        <v>998986.12</v>
      </c>
      <c r="AW53">
        <f t="shared" si="34"/>
        <v>998986.12</v>
      </c>
      <c r="BG53" s="148" t="str">
        <f t="shared" si="37"/>
        <v>GORDON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2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KENNEDY</v>
      </c>
      <c r="AK54" s="2">
        <f t="shared" si="25"/>
        <v>522.38</v>
      </c>
      <c r="AL54" s="5">
        <f t="shared" si="35"/>
        <v>522.38</v>
      </c>
      <c r="AM54" s="45">
        <f t="shared" si="26"/>
        <v>83.669999999999959</v>
      </c>
      <c r="AN54" s="5">
        <f t="shared" si="36"/>
        <v>83.669999999999959</v>
      </c>
      <c r="AO54" s="45">
        <f t="shared" si="27"/>
        <v>0</v>
      </c>
      <c r="AP54" s="5">
        <f t="shared" si="28"/>
        <v>1000000</v>
      </c>
      <c r="AQ54" s="45">
        <f t="shared" si="29"/>
        <v>999914.29</v>
      </c>
      <c r="AR54" s="5">
        <f t="shared" si="30"/>
        <v>999914.29</v>
      </c>
      <c r="AT54" s="2">
        <f t="shared" si="31"/>
        <v>999606.38</v>
      </c>
      <c r="AU54">
        <f t="shared" si="32"/>
        <v>999606.38</v>
      </c>
      <c r="AV54" s="2">
        <f t="shared" si="33"/>
        <v>999508.5</v>
      </c>
      <c r="AW54">
        <f t="shared" si="34"/>
        <v>999508.5</v>
      </c>
      <c r="BG54" s="148" t="str">
        <f t="shared" si="37"/>
        <v>HOLMES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MCCORKELL</v>
      </c>
      <c r="AK55" s="2">
        <f t="shared" si="25"/>
        <v>916</v>
      </c>
      <c r="AL55" s="5">
        <f t="shared" si="35"/>
        <v>916</v>
      </c>
      <c r="AM55" s="45">
        <f t="shared" si="26"/>
        <v>477.28999999999996</v>
      </c>
      <c r="AN55" s="5">
        <f t="shared" si="36"/>
        <v>477.28999999999996</v>
      </c>
      <c r="AO55" s="45">
        <f t="shared" si="27"/>
        <v>393.62</v>
      </c>
      <c r="AP55" s="5">
        <f t="shared" si="28"/>
        <v>393.62</v>
      </c>
      <c r="AQ55" s="45">
        <f t="shared" si="29"/>
        <v>307.90999999999997</v>
      </c>
      <c r="AR55" s="5">
        <f t="shared" si="30"/>
        <v>307.90999999999997</v>
      </c>
      <c r="AT55" s="2">
        <f t="shared" si="31"/>
        <v>0</v>
      </c>
      <c r="AU55">
        <f t="shared" si="32"/>
        <v>1000000</v>
      </c>
      <c r="AV55" s="2">
        <f t="shared" si="33"/>
        <v>999902.12</v>
      </c>
      <c r="AW55">
        <f t="shared" si="34"/>
        <v>999902.12</v>
      </c>
      <c r="BG55" s="148" t="str">
        <f t="shared" si="37"/>
        <v>KENNEDY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6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MULLAN</v>
      </c>
      <c r="AK56" s="2">
        <f t="shared" si="25"/>
        <v>1013.88</v>
      </c>
      <c r="AL56" s="5">
        <f t="shared" si="35"/>
        <v>1013.88</v>
      </c>
      <c r="AM56" s="45">
        <f t="shared" si="26"/>
        <v>575.16999999999996</v>
      </c>
      <c r="AN56" s="5">
        <f t="shared" si="36"/>
        <v>575.16999999999996</v>
      </c>
      <c r="AO56" s="45">
        <f t="shared" si="27"/>
        <v>491.5</v>
      </c>
      <c r="AP56" s="5">
        <f t="shared" si="28"/>
        <v>491.5</v>
      </c>
      <c r="AQ56" s="45">
        <f t="shared" si="29"/>
        <v>405.78999999999996</v>
      </c>
      <c r="AR56" s="5">
        <f t="shared" si="30"/>
        <v>405.78999999999996</v>
      </c>
      <c r="AT56" s="2">
        <f t="shared" si="31"/>
        <v>97.88</v>
      </c>
      <c r="AU56">
        <f t="shared" si="32"/>
        <v>97.88</v>
      </c>
      <c r="AV56" s="2">
        <f t="shared" si="33"/>
        <v>0</v>
      </c>
      <c r="AW56">
        <f t="shared" si="34"/>
        <v>1000000</v>
      </c>
      <c r="BG56" s="148" t="str">
        <f t="shared" si="37"/>
        <v>MCCORKELL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 t="str">
        <f t="shared" si="25"/>
        <v>NICHOLL</v>
      </c>
      <c r="AK57" s="2">
        <f t="shared" si="25"/>
        <v>0</v>
      </c>
      <c r="AL57" s="5">
        <f t="shared" si="35"/>
        <v>1000000</v>
      </c>
      <c r="AM57" s="45">
        <f t="shared" si="26"/>
        <v>999561.29</v>
      </c>
      <c r="AN57" s="5">
        <f t="shared" si="36"/>
        <v>999561.29</v>
      </c>
      <c r="AO57" s="45">
        <f t="shared" si="27"/>
        <v>999477.62</v>
      </c>
      <c r="AP57" s="5">
        <f t="shared" si="28"/>
        <v>999477.62</v>
      </c>
      <c r="AQ57" s="45">
        <f t="shared" si="29"/>
        <v>999391.91</v>
      </c>
      <c r="AR57" s="5">
        <f t="shared" si="30"/>
        <v>999391.91</v>
      </c>
      <c r="AT57" s="2">
        <f t="shared" si="31"/>
        <v>999084</v>
      </c>
      <c r="AU57">
        <f t="shared" si="32"/>
        <v>999084</v>
      </c>
      <c r="AV57" s="2">
        <f t="shared" si="33"/>
        <v>998986.12</v>
      </c>
      <c r="AW57">
        <f t="shared" si="34"/>
        <v>998986.12</v>
      </c>
      <c r="BG57" s="148" t="str">
        <f t="shared" si="37"/>
        <v>MULLAN</v>
      </c>
      <c r="BH57" s="149"/>
      <c r="BI57" s="7">
        <f t="shared" si="38"/>
        <v>-97.88</v>
      </c>
      <c r="BJ57" s="5">
        <f t="shared" si="39"/>
        <v>0</v>
      </c>
      <c r="BK57" s="5">
        <f t="shared" si="40"/>
        <v>-97.88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 t="str">
        <f t="shared" si="25"/>
        <v>ROBINSON</v>
      </c>
      <c r="AK58" s="2">
        <f t="shared" si="25"/>
        <v>916</v>
      </c>
      <c r="AL58" s="5">
        <f t="shared" si="35"/>
        <v>916</v>
      </c>
      <c r="AM58" s="45">
        <f t="shared" si="26"/>
        <v>477.28999999999996</v>
      </c>
      <c r="AN58" s="5">
        <f t="shared" si="36"/>
        <v>477.28999999999996</v>
      </c>
      <c r="AO58" s="45">
        <f t="shared" si="27"/>
        <v>393.62</v>
      </c>
      <c r="AP58" s="5">
        <f t="shared" si="28"/>
        <v>393.62</v>
      </c>
      <c r="AQ58" s="45">
        <f t="shared" si="29"/>
        <v>307.90999999999997</v>
      </c>
      <c r="AR58" s="5">
        <f t="shared" si="30"/>
        <v>307.90999999999997</v>
      </c>
      <c r="AT58" s="2">
        <f t="shared" si="31"/>
        <v>0</v>
      </c>
      <c r="AU58">
        <f t="shared" si="32"/>
        <v>1000000</v>
      </c>
      <c r="AV58" s="2">
        <f t="shared" si="33"/>
        <v>999902.12</v>
      </c>
      <c r="AW58">
        <f t="shared" si="34"/>
        <v>999902.12</v>
      </c>
      <c r="BG58" s="148" t="str">
        <f t="shared" si="37"/>
        <v>NICHOLL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999561.29</v>
      </c>
      <c r="AN59" s="5">
        <f t="shared" si="36"/>
        <v>999561.29</v>
      </c>
      <c r="AO59" s="45">
        <f t="shared" si="27"/>
        <v>999477.62</v>
      </c>
      <c r="AP59" s="5">
        <f t="shared" si="28"/>
        <v>999477.62</v>
      </c>
      <c r="AQ59" s="45">
        <f t="shared" si="29"/>
        <v>999391.91</v>
      </c>
      <c r="AR59" s="5">
        <f t="shared" si="30"/>
        <v>999391.91</v>
      </c>
      <c r="AT59" s="2">
        <f t="shared" si="31"/>
        <v>999084</v>
      </c>
      <c r="AU59">
        <f t="shared" si="32"/>
        <v>999084</v>
      </c>
      <c r="AV59" s="2">
        <f t="shared" si="33"/>
        <v>998986.12</v>
      </c>
      <c r="AW59">
        <f t="shared" si="34"/>
        <v>998986.12</v>
      </c>
      <c r="BG59" s="148" t="str">
        <f t="shared" si="37"/>
        <v>ROBINSON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999561.29</v>
      </c>
      <c r="AN60" s="5">
        <f t="shared" si="36"/>
        <v>999561.29</v>
      </c>
      <c r="AO60" s="45">
        <f t="shared" si="27"/>
        <v>999477.62</v>
      </c>
      <c r="AP60" s="5">
        <f t="shared" si="28"/>
        <v>999477.62</v>
      </c>
      <c r="AQ60" s="45">
        <f t="shared" si="29"/>
        <v>999391.91</v>
      </c>
      <c r="AR60" s="5">
        <f t="shared" si="30"/>
        <v>999391.91</v>
      </c>
      <c r="AT60" s="2">
        <f t="shared" si="31"/>
        <v>999084</v>
      </c>
      <c r="AU60">
        <f t="shared" si="32"/>
        <v>999084</v>
      </c>
      <c r="AV60" s="2">
        <f t="shared" si="33"/>
        <v>998986.12</v>
      </c>
      <c r="AW60">
        <f t="shared" si="34"/>
        <v>998986.12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999561.29</v>
      </c>
      <c r="AN61" s="5">
        <f t="shared" si="36"/>
        <v>999561.29</v>
      </c>
      <c r="AO61" s="45">
        <f t="shared" si="27"/>
        <v>999477.62</v>
      </c>
      <c r="AP61" s="5">
        <f t="shared" si="28"/>
        <v>999477.62</v>
      </c>
      <c r="AQ61" s="45">
        <f t="shared" si="29"/>
        <v>999391.91</v>
      </c>
      <c r="AR61" s="5">
        <f t="shared" si="30"/>
        <v>999391.91</v>
      </c>
      <c r="AT61" s="2">
        <f t="shared" si="31"/>
        <v>999084</v>
      </c>
      <c r="AU61">
        <f t="shared" si="32"/>
        <v>999084</v>
      </c>
      <c r="AV61" s="2">
        <f t="shared" si="33"/>
        <v>998986.12</v>
      </c>
      <c r="AW61">
        <f t="shared" si="34"/>
        <v>998986.12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999561.29</v>
      </c>
      <c r="AN62" s="5">
        <f t="shared" si="36"/>
        <v>999561.29</v>
      </c>
      <c r="AO62" s="45">
        <f t="shared" si="27"/>
        <v>999477.62</v>
      </c>
      <c r="AP62" s="5">
        <f t="shared" si="28"/>
        <v>999477.62</v>
      </c>
      <c r="AQ62" s="45">
        <f t="shared" si="29"/>
        <v>999391.91</v>
      </c>
      <c r="AR62" s="5">
        <f t="shared" si="30"/>
        <v>999391.91</v>
      </c>
      <c r="AT62" s="2">
        <f t="shared" si="31"/>
        <v>999084</v>
      </c>
      <c r="AU62">
        <f t="shared" si="32"/>
        <v>999084</v>
      </c>
      <c r="AV62" s="2">
        <f t="shared" si="33"/>
        <v>998986.12</v>
      </c>
      <c r="AW62">
        <f t="shared" si="34"/>
        <v>998986.12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999561.29</v>
      </c>
      <c r="AN63" s="5">
        <f t="shared" si="36"/>
        <v>999561.29</v>
      </c>
      <c r="AO63" s="45">
        <f t="shared" si="27"/>
        <v>999477.62</v>
      </c>
      <c r="AP63" s="5">
        <f t="shared" si="28"/>
        <v>999477.62</v>
      </c>
      <c r="AQ63" s="45">
        <f t="shared" si="29"/>
        <v>999391.91</v>
      </c>
      <c r="AR63" s="5">
        <f t="shared" si="30"/>
        <v>999391.91</v>
      </c>
      <c r="AT63" s="2">
        <f t="shared" si="31"/>
        <v>999084</v>
      </c>
      <c r="AU63">
        <f t="shared" si="32"/>
        <v>999084</v>
      </c>
      <c r="AV63" s="2">
        <f t="shared" si="33"/>
        <v>998986.12</v>
      </c>
      <c r="AW63">
        <f t="shared" si="34"/>
        <v>998986.12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999561.29</v>
      </c>
      <c r="AN64" s="5">
        <f t="shared" si="36"/>
        <v>999561.29</v>
      </c>
      <c r="AO64" s="45">
        <f t="shared" si="27"/>
        <v>999477.62</v>
      </c>
      <c r="AP64" s="5">
        <f t="shared" si="28"/>
        <v>999477.62</v>
      </c>
      <c r="AQ64" s="45">
        <f t="shared" si="29"/>
        <v>999391.91</v>
      </c>
      <c r="AR64" s="5">
        <f t="shared" si="30"/>
        <v>999391.91</v>
      </c>
      <c r="AT64" s="2">
        <f t="shared" si="31"/>
        <v>999084</v>
      </c>
      <c r="AU64">
        <f t="shared" si="32"/>
        <v>999084</v>
      </c>
      <c r="AV64" s="2">
        <f t="shared" si="33"/>
        <v>998986.12</v>
      </c>
      <c r="AW64">
        <f t="shared" si="34"/>
        <v>998986.12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999561.29</v>
      </c>
      <c r="AN65" s="5">
        <f t="shared" si="36"/>
        <v>999561.29</v>
      </c>
      <c r="AO65" s="45">
        <f t="shared" si="27"/>
        <v>999477.62</v>
      </c>
      <c r="AP65" s="5">
        <f t="shared" si="28"/>
        <v>999477.62</v>
      </c>
      <c r="AQ65" s="45">
        <f t="shared" si="29"/>
        <v>999391.91</v>
      </c>
      <c r="AR65" s="5">
        <f t="shared" si="30"/>
        <v>999391.91</v>
      </c>
      <c r="AT65" s="2">
        <f t="shared" si="31"/>
        <v>999084</v>
      </c>
      <c r="AU65">
        <f t="shared" si="32"/>
        <v>999084</v>
      </c>
      <c r="AV65" s="2">
        <f t="shared" si="33"/>
        <v>998986.12</v>
      </c>
      <c r="AW65">
        <f t="shared" si="34"/>
        <v>998986.12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999561.29</v>
      </c>
      <c r="AN66" s="5">
        <f t="shared" si="36"/>
        <v>999561.29</v>
      </c>
      <c r="AO66" s="45">
        <f t="shared" si="27"/>
        <v>999477.62</v>
      </c>
      <c r="AP66" s="5">
        <f t="shared" si="28"/>
        <v>999477.62</v>
      </c>
      <c r="AQ66" s="45">
        <f t="shared" si="29"/>
        <v>999391.91</v>
      </c>
      <c r="AR66" s="5">
        <f t="shared" si="30"/>
        <v>999391.91</v>
      </c>
      <c r="AT66" s="2">
        <f t="shared" si="31"/>
        <v>999084</v>
      </c>
      <c r="AU66">
        <f t="shared" si="32"/>
        <v>999084</v>
      </c>
      <c r="AV66" s="2">
        <f t="shared" si="33"/>
        <v>998986.12</v>
      </c>
      <c r="AW66">
        <f t="shared" si="34"/>
        <v>998986.12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999561.29</v>
      </c>
      <c r="AN67" s="5">
        <f t="shared" si="36"/>
        <v>999561.29</v>
      </c>
      <c r="AO67" s="45">
        <f t="shared" si="27"/>
        <v>999477.62</v>
      </c>
      <c r="AP67" s="5">
        <f t="shared" si="28"/>
        <v>999477.62</v>
      </c>
      <c r="AQ67" s="45">
        <f t="shared" si="29"/>
        <v>999391.91</v>
      </c>
      <c r="AR67" s="5">
        <f t="shared" si="30"/>
        <v>999391.91</v>
      </c>
      <c r="AT67" s="2">
        <f t="shared" si="31"/>
        <v>999084</v>
      </c>
      <c r="AU67">
        <f t="shared" si="32"/>
        <v>999084</v>
      </c>
      <c r="AV67" s="2">
        <f t="shared" si="33"/>
        <v>998986.12</v>
      </c>
      <c r="AW67">
        <f t="shared" si="34"/>
        <v>998986.12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87.88</v>
      </c>
      <c r="BJ69" s="7">
        <f>CE28</f>
        <v>0</v>
      </c>
      <c r="BK69" s="5">
        <f>BI69+BJ69</f>
        <v>87.88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97.88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1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77</v>
      </c>
      <c r="J1" s="100" t="s">
        <v>25</v>
      </c>
      <c r="K1" s="384">
        <f>'Basic Input'!C2</f>
        <v>41781</v>
      </c>
      <c r="L1" s="384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229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77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18.75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 t="str">
        <f>IF(AQ5="n","MOVE TO EXCLUDE CANDIDATE FORM",IF(AQ5="y","MOVE TO TRANSFER OF SURPLUS VOTES FORM",0))</f>
        <v>MOVE TO EXCLUDE CANDIDATE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 t="s">
        <v>331</v>
      </c>
      <c r="BU3" s="413"/>
      <c r="BV3" s="413"/>
      <c r="BW3" s="413"/>
      <c r="BX3" s="413"/>
      <c r="BY3" s="413"/>
      <c r="BZ3" s="414"/>
    </row>
    <row r="4" spans="1:83" ht="45.7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230</v>
      </c>
      <c r="P4" s="386"/>
      <c r="Q4" s="386"/>
      <c r="R4" s="386"/>
      <c r="S4" s="387"/>
      <c r="U4" s="376" t="str">
        <f>IF(W33="ERROR","DO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346</v>
      </c>
      <c r="AT5" s="47" t="str">
        <f>IF(AQ5=0,0,IF(AQ5="Y","T","E"))</f>
        <v>E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239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IF(C12=0,0,IF(U12=0,"Excluded",0))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0.37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493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IF($AT5=0,0,IF($AT5="T",$AZ7,$BR4))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IF($V7="Transfer",$BA8,$BT3)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610.09</v>
      </c>
      <c r="BP9" s="76"/>
      <c r="BQ9" s="6"/>
      <c r="BR9" s="13" t="str">
        <f>'Verification of Boxes'!J11</f>
        <v>CALLAN</v>
      </c>
      <c r="BS9" s="74">
        <v>158</v>
      </c>
      <c r="BT9" s="7">
        <f t="shared" si="4"/>
        <v>158</v>
      </c>
      <c r="BU9" s="74">
        <v>30</v>
      </c>
      <c r="BV9" s="7">
        <f t="shared" si="5"/>
        <v>30</v>
      </c>
      <c r="BW9" s="74">
        <v>46</v>
      </c>
      <c r="BX9" s="7">
        <f t="shared" si="6"/>
        <v>17.02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205.02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9'!A12&lt;&gt;0,'Stage 9'!A12,IF(W12&gt;=$M$3,"Elected",IF(BP9&lt;&gt;0,"Excluded",0)))</f>
        <v>0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 t="shared" si="12"/>
        <v>205.02</v>
      </c>
      <c r="W12" s="49">
        <f t="shared" si="13"/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440.71000000000004</v>
      </c>
      <c r="BP12" s="76" t="s">
        <v>347</v>
      </c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 t="shared" si="12"/>
        <v>0</v>
      </c>
      <c r="W13" s="49">
        <f t="shared" si="13"/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9'!A14&lt;&gt;0,'Stage 9'!A14,IF(W14&gt;=$M$3,"Elected",IF(BP11&lt;&gt;0,"Excluded",0)))</f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ALLEN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528.38</v>
      </c>
      <c r="BP14" s="76"/>
      <c r="BR14" s="13" t="str">
        <f>'Verification of Boxes'!J16</f>
        <v>KENNEDY</v>
      </c>
      <c r="BS14" s="74">
        <v>114</v>
      </c>
      <c r="BT14" s="7">
        <f t="shared" si="4"/>
        <v>114</v>
      </c>
      <c r="BU14" s="74">
        <v>34</v>
      </c>
      <c r="BV14" s="7">
        <f t="shared" si="5"/>
        <v>34</v>
      </c>
      <c r="BW14" s="74">
        <v>16</v>
      </c>
      <c r="BX14" s="7">
        <f t="shared" si="6"/>
        <v>5.92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153.91999999999999</v>
      </c>
    </row>
    <row r="15" spans="1:83" ht="15" customHeight="1" thickBot="1" x14ac:dyDescent="0.25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 t="shared" si="12"/>
        <v>-440.71000000000004</v>
      </c>
      <c r="W15" s="49">
        <f t="shared" si="13"/>
        <v>0</v>
      </c>
      <c r="Z15" s="111" t="str">
        <f>'Verification of Boxes'!J11</f>
        <v>CALLAN</v>
      </c>
      <c r="AA15" s="45">
        <f>U12</f>
        <v>610.09</v>
      </c>
      <c r="AB15" s="5"/>
      <c r="AC15" s="117">
        <f t="shared" si="14"/>
        <v>-305.90999999999997</v>
      </c>
      <c r="AD15" s="133"/>
      <c r="AE15" s="5" t="str">
        <f t="shared" ref="AE15:AE33" si="17">IF(Z15=0,0,IF(AA15&gt;=AG$4,"elected",IF(AA15=0,"excluded","continuing")))</f>
        <v>continuing</v>
      </c>
      <c r="AF15" s="5">
        <f t="shared" si="15"/>
        <v>0</v>
      </c>
      <c r="AG15" s="112">
        <f t="shared" si="16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CHIVERS</v>
      </c>
      <c r="AA16" s="45">
        <f t="shared" ref="AA16:AA33" si="18">U13</f>
        <v>916</v>
      </c>
      <c r="AB16" s="5"/>
      <c r="AC16" s="117">
        <f t="shared" si="14"/>
        <v>0</v>
      </c>
      <c r="AD16" s="133"/>
      <c r="AE16" s="5" t="str">
        <f t="shared" si="17"/>
        <v>elected</v>
      </c>
      <c r="AF16" s="5">
        <f t="shared" si="15"/>
        <v>0</v>
      </c>
      <c r="AG16" s="112">
        <f t="shared" si="16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9'!A17&lt;&gt;0,'Stage 9'!A17,IF(W17&gt;=$M$3,"Elected",IF(BP14&lt;&gt;0,"Excluded",0)))</f>
        <v>0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 t="shared" si="12"/>
        <v>153.91999999999999</v>
      </c>
      <c r="W17" s="49">
        <f t="shared" si="13"/>
        <v>682.3</v>
      </c>
      <c r="Z17" s="111" t="str">
        <f>'Verification of Boxes'!J13</f>
        <v>DONAGHY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 t="shared" si="12"/>
        <v>0</v>
      </c>
      <c r="W18" s="49">
        <f t="shared" si="13"/>
        <v>916</v>
      </c>
      <c r="Z18" s="111" t="str">
        <f>'Verification of Boxes'!J14</f>
        <v>GORDON</v>
      </c>
      <c r="AA18" s="45">
        <f t="shared" si="18"/>
        <v>440.71000000000004</v>
      </c>
      <c r="AB18" s="5"/>
      <c r="AC18" s="117">
        <f t="shared" si="14"/>
        <v>-475.28999999999996</v>
      </c>
      <c r="AD18" s="133"/>
      <c r="AE18" s="5" t="str">
        <f t="shared" si="17"/>
        <v>continuing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 t="shared" si="12"/>
        <v>0</v>
      </c>
      <c r="W19" s="49">
        <f t="shared" si="13"/>
        <v>916</v>
      </c>
      <c r="Z19" s="111" t="str">
        <f>'Verification of Boxes'!J15</f>
        <v>HOLMES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KENNEDY</v>
      </c>
      <c r="AA20" s="45">
        <f t="shared" si="18"/>
        <v>528.38</v>
      </c>
      <c r="AB20" s="5"/>
      <c r="AC20" s="117">
        <f t="shared" si="14"/>
        <v>-387.62</v>
      </c>
      <c r="AD20" s="133"/>
      <c r="AE20" s="5" t="str">
        <f t="shared" si="17"/>
        <v>continuing</v>
      </c>
      <c r="AF20" s="5">
        <f t="shared" si="15"/>
        <v>0</v>
      </c>
      <c r="AG20" s="112">
        <f t="shared" si="16"/>
        <v>0</v>
      </c>
      <c r="AJ20" s="403" t="s">
        <v>103</v>
      </c>
      <c r="AK20" s="404"/>
      <c r="AL20" s="246">
        <f>AL46</f>
        <v>440.71000000000004</v>
      </c>
      <c r="AM20" s="167"/>
      <c r="AN20" s="166">
        <f>AL20+AG2</f>
        <v>440.71000000000004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9'!A21&lt;&gt;0,'Stage 9'!A21,IF(W21&gt;=$M$3,"Elected",IF(BP18&lt;&gt;0,"Excluded",0)))</f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 t="shared" si="12"/>
        <v>0</v>
      </c>
      <c r="W21" s="49">
        <f t="shared" si="13"/>
        <v>916</v>
      </c>
      <c r="Z21" s="111" t="str">
        <f>'Verification of Boxes'!J17</f>
        <v>MCCORKELL</v>
      </c>
      <c r="AA21" s="45">
        <f t="shared" si="18"/>
        <v>916</v>
      </c>
      <c r="AB21" s="5"/>
      <c r="AC21" s="117">
        <f t="shared" si="14"/>
        <v>0</v>
      </c>
      <c r="AD21" s="133"/>
      <c r="AE21" s="5" t="str">
        <f t="shared" si="17"/>
        <v>elected</v>
      </c>
      <c r="AF21" s="5">
        <f t="shared" si="15"/>
        <v>0</v>
      </c>
      <c r="AG21" s="112">
        <f t="shared" si="16"/>
        <v>0</v>
      </c>
      <c r="AJ21" s="405" t="s">
        <v>102</v>
      </c>
      <c r="AK21" s="361"/>
      <c r="AL21" s="48">
        <f>IF(AL20=1000000,0,AN46)</f>
        <v>528.38</v>
      </c>
      <c r="AM21" s="7">
        <f>AL21-AL20</f>
        <v>87.669999999999959</v>
      </c>
      <c r="AN21" s="5">
        <f>IF(AL21=1000000,0,IF(AN20=0,0,AN20+AL21))</f>
        <v>969.09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MULLAN</v>
      </c>
      <c r="AA22" s="45">
        <f t="shared" si="18"/>
        <v>916</v>
      </c>
      <c r="AB22" s="5"/>
      <c r="AC22" s="117">
        <f t="shared" si="14"/>
        <v>0</v>
      </c>
      <c r="AD22" s="133"/>
      <c r="AE22" s="5" t="str">
        <f t="shared" si="17"/>
        <v>elected</v>
      </c>
      <c r="AF22" s="5">
        <f t="shared" si="15"/>
        <v>0</v>
      </c>
      <c r="AG22" s="112">
        <f t="shared" si="16"/>
        <v>0</v>
      </c>
      <c r="AJ22" s="405" t="s">
        <v>102</v>
      </c>
      <c r="AK22" s="361"/>
      <c r="AL22" s="48">
        <f>IF(AL21=1000000,0,AP46)</f>
        <v>610.09</v>
      </c>
      <c r="AM22" s="7">
        <f>IF(AL22=1000000,0,IF(AM21=0,0,AL22-AL21))</f>
        <v>81.710000000000036</v>
      </c>
      <c r="AN22" s="5">
        <f>IF(AL22=1000000,0,IF(AN21=0,0,AN21+AL22))</f>
        <v>1579.18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NICHOLL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405" t="s">
        <v>102</v>
      </c>
      <c r="AK23" s="361"/>
      <c r="AL23" s="48">
        <f>IF(AL22=1000000,0,AR46)</f>
        <v>916</v>
      </c>
      <c r="AM23" s="7">
        <f>IF(AL23=1000000,0,IF(AM22=0,0,AL23-AL22))</f>
        <v>305.90999999999997</v>
      </c>
      <c r="AN23" s="5">
        <f>IF(AL23=1000000,0,IF(AN22=0,0,AN22+AL23))</f>
        <v>2495.1800000000003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ROBINSON</v>
      </c>
      <c r="AA24" s="45">
        <f t="shared" si="18"/>
        <v>916</v>
      </c>
      <c r="AB24" s="5"/>
      <c r="AC24" s="117">
        <f t="shared" si="14"/>
        <v>0</v>
      </c>
      <c r="AD24" s="133"/>
      <c r="AE24" s="5" t="str">
        <f t="shared" si="17"/>
        <v>elected</v>
      </c>
      <c r="AF24" s="5">
        <f t="shared" si="15"/>
        <v>0</v>
      </c>
      <c r="AG24" s="112">
        <f t="shared" si="16"/>
        <v>0</v>
      </c>
      <c r="AJ24" s="405" t="s">
        <v>102</v>
      </c>
      <c r="AK24" s="361"/>
      <c r="AL24" s="48">
        <f>IF(AR46=1000000,0,AU46)</f>
        <v>1000000</v>
      </c>
      <c r="AM24" s="7">
        <f>IF(AL24=1000000,0,IF(AM23=0,0,AL24-AL23))</f>
        <v>0</v>
      </c>
      <c r="AN24" s="5">
        <f>IF(AL24=1000000,0,IF(AN23=0,0,AN23+AL24))</f>
        <v>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426" t="s">
        <v>102</v>
      </c>
      <c r="AK25" s="427"/>
      <c r="AL25" s="104">
        <f>IF(AL24=1000000,0,AW46)</f>
        <v>0</v>
      </c>
      <c r="AM25" s="105">
        <f>IF(AL25=1000000,0,IF(AM24=0,0,AL25-AL24))</f>
        <v>0</v>
      </c>
      <c r="AN25" s="106">
        <f>IF(AL25=1000000,0,IF(AN24=0,0,AN24+AL25))</f>
        <v>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>
        <v>53</v>
      </c>
      <c r="BT28" s="140">
        <f t="shared" si="4"/>
        <v>53</v>
      </c>
      <c r="BU28" s="73">
        <v>21</v>
      </c>
      <c r="BV28" s="140">
        <f t="shared" si="5"/>
        <v>21</v>
      </c>
      <c r="BW28" s="73">
        <v>21</v>
      </c>
      <c r="BX28" s="140">
        <f t="shared" si="6"/>
        <v>7.77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81.77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325</v>
      </c>
      <c r="BT29" s="7">
        <f t="shared" si="4"/>
        <v>325</v>
      </c>
      <c r="BU29" s="139">
        <f>SUM(BU8:BU28)</f>
        <v>85</v>
      </c>
      <c r="BV29" s="7">
        <f t="shared" si="5"/>
        <v>85</v>
      </c>
      <c r="BW29" s="139">
        <f>SUM(BW8:BW28)</f>
        <v>83</v>
      </c>
      <c r="BX29" s="7">
        <f t="shared" si="6"/>
        <v>30.71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440.71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240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$BK69</f>
        <v>81.77</v>
      </c>
      <c r="W31" s="51">
        <f t="shared" si="13"/>
        <v>329.58999999999992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440.71</v>
      </c>
      <c r="BX31" s="393"/>
      <c r="BY31" s="393"/>
      <c r="BZ31" s="5">
        <f>BW69-BW31</f>
        <v>0</v>
      </c>
      <c r="CB31" s="344" t="s">
        <v>240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60">
        <f>SUM(W11:W31)</f>
        <v>5491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6">
        <v>0.67152777777777783</v>
      </c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440.71000000000004</v>
      </c>
      <c r="AM46" s="5"/>
      <c r="AN46" s="45">
        <f>AN47+AL46</f>
        <v>528.38</v>
      </c>
      <c r="AO46" s="5"/>
      <c r="AP46" s="45">
        <f>AP47+AN46</f>
        <v>610.09</v>
      </c>
      <c r="AQ46" s="5"/>
      <c r="AR46" s="45">
        <f>AR47+AP46</f>
        <v>916</v>
      </c>
      <c r="AS46" s="2"/>
      <c r="AU46" s="2">
        <f>AU47+AR46</f>
        <v>1000000</v>
      </c>
      <c r="AW46" s="2">
        <f>AW47+AU46</f>
        <v>1000440.71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">
      <c r="AL47" s="45">
        <f>MIN(AL48:AL67)</f>
        <v>440.71000000000004</v>
      </c>
      <c r="AM47" s="5"/>
      <c r="AN47" s="45">
        <f>MIN(AN48:AN67)</f>
        <v>87.669999999999959</v>
      </c>
      <c r="AO47" s="5"/>
      <c r="AP47" s="45">
        <f>MIN(AP48:AP67)</f>
        <v>81.710000000000036</v>
      </c>
      <c r="AQ47" s="5"/>
      <c r="AR47" s="45">
        <f>MIN(AR48:AR67)</f>
        <v>305.90999999999997</v>
      </c>
      <c r="AS47" s="2"/>
      <c r="AU47" s="2">
        <f>MIN(AU48:AU67)</f>
        <v>999084</v>
      </c>
      <c r="AW47" s="2">
        <f>MIN(AW48:AW67)</f>
        <v>440.70999999996275</v>
      </c>
      <c r="AX47" s="2"/>
    </row>
    <row r="48" spans="3:78" ht="38.25" x14ac:dyDescent="0.2">
      <c r="AJ48" t="str">
        <f t="shared" ref="AJ48:AK63" si="24">Z14</f>
        <v>ALLEN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999559.29</v>
      </c>
      <c r="AN48" s="5">
        <f>IF(AM48&lt;&gt;0,AM48,1000000)</f>
        <v>999559.29</v>
      </c>
      <c r="AO48" s="45">
        <f t="shared" ref="AO48:AO67" si="26">AN48-AN$47</f>
        <v>999471.62</v>
      </c>
      <c r="AP48" s="5">
        <f t="shared" ref="AP48:AP67" si="27">IF(AO48&lt;&gt;0,AO48,1000000)</f>
        <v>999471.62</v>
      </c>
      <c r="AQ48" s="45">
        <f t="shared" ref="AQ48:AQ67" si="28">AP48-AP$47</f>
        <v>999389.91</v>
      </c>
      <c r="AR48" s="5">
        <f t="shared" ref="AR48:AR67" si="29">IF(AQ48&lt;&gt;0,AQ48,1000000)</f>
        <v>999389.91</v>
      </c>
      <c r="AT48" s="2">
        <f t="shared" ref="AT48:AT67" si="30">AR48-AR$47</f>
        <v>999084</v>
      </c>
      <c r="AU48">
        <f t="shared" ref="AU48:AU67" si="31">IF(AT48&lt;&gt;0,AT48,1000000)</f>
        <v>999084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4"/>
        <v>CALLAN</v>
      </c>
      <c r="AK49" s="2">
        <f t="shared" si="24"/>
        <v>610.09</v>
      </c>
      <c r="AL49" s="5">
        <f t="shared" ref="AL49:AL67" si="34">IF(AK49&lt;&gt;0,AK49,1000000)</f>
        <v>610.09</v>
      </c>
      <c r="AM49" s="45">
        <f t="shared" si="25"/>
        <v>169.38</v>
      </c>
      <c r="AN49" s="5">
        <f t="shared" ref="AN49:AN67" si="35">IF(AM49&lt;&gt;0,AM49,1000000)</f>
        <v>169.38</v>
      </c>
      <c r="AO49" s="45">
        <f t="shared" si="26"/>
        <v>81.710000000000036</v>
      </c>
      <c r="AP49" s="5">
        <f t="shared" si="27"/>
        <v>81.710000000000036</v>
      </c>
      <c r="AQ49" s="45">
        <f t="shared" si="28"/>
        <v>0</v>
      </c>
      <c r="AR49" s="5">
        <f t="shared" si="29"/>
        <v>1000000</v>
      </c>
      <c r="AT49" s="2">
        <f t="shared" si="30"/>
        <v>999694.09</v>
      </c>
      <c r="AU49">
        <f t="shared" si="31"/>
        <v>999694.09</v>
      </c>
      <c r="AV49" s="2">
        <f t="shared" si="32"/>
        <v>610.0899999999674</v>
      </c>
      <c r="AW49">
        <f t="shared" si="33"/>
        <v>610.0899999999674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ALLEN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CHIVERS</v>
      </c>
      <c r="AK50" s="2">
        <f t="shared" si="24"/>
        <v>916</v>
      </c>
      <c r="AL50" s="5">
        <f t="shared" si="34"/>
        <v>916</v>
      </c>
      <c r="AM50" s="45">
        <f t="shared" si="25"/>
        <v>475.28999999999996</v>
      </c>
      <c r="AN50" s="5">
        <f t="shared" si="35"/>
        <v>475.28999999999996</v>
      </c>
      <c r="AO50" s="45">
        <f t="shared" si="26"/>
        <v>387.62</v>
      </c>
      <c r="AP50" s="5">
        <f t="shared" si="27"/>
        <v>387.62</v>
      </c>
      <c r="AQ50" s="45">
        <f t="shared" si="28"/>
        <v>305.90999999999997</v>
      </c>
      <c r="AR50" s="5">
        <f t="shared" si="29"/>
        <v>305.90999999999997</v>
      </c>
      <c r="AT50" s="2">
        <f t="shared" si="30"/>
        <v>0</v>
      </c>
      <c r="AU50">
        <f t="shared" si="31"/>
        <v>1000000</v>
      </c>
      <c r="AV50" s="2">
        <f t="shared" si="32"/>
        <v>916</v>
      </c>
      <c r="AW50">
        <f t="shared" si="33"/>
        <v>916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CALLAN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205.02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DONAGHY</v>
      </c>
      <c r="AK51" s="2">
        <f t="shared" si="24"/>
        <v>0</v>
      </c>
      <c r="AL51" s="5">
        <f t="shared" si="34"/>
        <v>1000000</v>
      </c>
      <c r="AM51" s="45">
        <f t="shared" si="25"/>
        <v>999559.29</v>
      </c>
      <c r="AN51" s="5">
        <f t="shared" si="35"/>
        <v>999559.29</v>
      </c>
      <c r="AO51" s="45">
        <f t="shared" si="26"/>
        <v>999471.62</v>
      </c>
      <c r="AP51" s="5">
        <f t="shared" si="27"/>
        <v>999471.62</v>
      </c>
      <c r="AQ51" s="45">
        <f t="shared" si="28"/>
        <v>999389.91</v>
      </c>
      <c r="AR51" s="5">
        <f t="shared" si="29"/>
        <v>999389.91</v>
      </c>
      <c r="AT51" s="2">
        <f t="shared" si="30"/>
        <v>999084</v>
      </c>
      <c r="AU51">
        <f t="shared" si="31"/>
        <v>999084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CHIVERS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GORDON</v>
      </c>
      <c r="AK52" s="2">
        <f t="shared" si="24"/>
        <v>440.71000000000004</v>
      </c>
      <c r="AL52" s="5">
        <f t="shared" si="34"/>
        <v>440.71000000000004</v>
      </c>
      <c r="AM52" s="45">
        <f t="shared" si="25"/>
        <v>0</v>
      </c>
      <c r="AN52" s="5">
        <f t="shared" si="35"/>
        <v>1000000</v>
      </c>
      <c r="AO52" s="45">
        <f t="shared" si="26"/>
        <v>999912.33</v>
      </c>
      <c r="AP52" s="5">
        <f t="shared" si="27"/>
        <v>999912.33</v>
      </c>
      <c r="AQ52" s="45">
        <f t="shared" si="28"/>
        <v>999830.62</v>
      </c>
      <c r="AR52" s="5">
        <f t="shared" si="29"/>
        <v>999830.62</v>
      </c>
      <c r="AT52" s="2">
        <f t="shared" si="30"/>
        <v>999524.71</v>
      </c>
      <c r="AU52">
        <f t="shared" si="31"/>
        <v>999524.71</v>
      </c>
      <c r="AV52" s="2">
        <f t="shared" si="32"/>
        <v>440.70999999996275</v>
      </c>
      <c r="AW52">
        <f t="shared" si="33"/>
        <v>440.70999999996275</v>
      </c>
      <c r="BE52" s="5">
        <f>IF($BH23="y",$BE23,IF($BH24="y",$BE24,0))</f>
        <v>0</v>
      </c>
      <c r="BG52" s="148" t="str">
        <f t="shared" si="36"/>
        <v>DONAGHY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HOLMES</v>
      </c>
      <c r="AK53" s="2">
        <f t="shared" si="24"/>
        <v>0</v>
      </c>
      <c r="AL53" s="5">
        <f t="shared" si="34"/>
        <v>1000000</v>
      </c>
      <c r="AM53" s="45">
        <f t="shared" si="25"/>
        <v>999559.29</v>
      </c>
      <c r="AN53" s="5">
        <f t="shared" si="35"/>
        <v>999559.29</v>
      </c>
      <c r="AO53" s="45">
        <f t="shared" si="26"/>
        <v>999471.62</v>
      </c>
      <c r="AP53" s="5">
        <f t="shared" si="27"/>
        <v>999471.62</v>
      </c>
      <c r="AQ53" s="45">
        <f t="shared" si="28"/>
        <v>999389.91</v>
      </c>
      <c r="AR53" s="5">
        <f t="shared" si="29"/>
        <v>999389.91</v>
      </c>
      <c r="AT53" s="2">
        <f t="shared" si="30"/>
        <v>999084</v>
      </c>
      <c r="AU53">
        <f t="shared" si="31"/>
        <v>999084</v>
      </c>
      <c r="AV53" s="2">
        <f t="shared" si="32"/>
        <v>0</v>
      </c>
      <c r="AW53">
        <f t="shared" si="33"/>
        <v>1000000</v>
      </c>
      <c r="BG53" s="148" t="str">
        <f t="shared" si="36"/>
        <v>GORDON</v>
      </c>
      <c r="BH53" s="149"/>
      <c r="BI53" s="7">
        <f t="shared" si="37"/>
        <v>0</v>
      </c>
      <c r="BJ53" s="5">
        <f t="shared" si="38"/>
        <v>-440.71000000000004</v>
      </c>
      <c r="BK53" s="5">
        <f t="shared" si="39"/>
        <v>-440.71000000000004</v>
      </c>
      <c r="BN53" s="5">
        <f t="shared" si="40"/>
        <v>-440.71000000000004</v>
      </c>
      <c r="BW53" s="5">
        <f t="shared" si="41"/>
        <v>440.71000000000004</v>
      </c>
      <c r="BZ53" s="5">
        <f t="shared" si="42"/>
        <v>0</v>
      </c>
    </row>
    <row r="54" spans="36:78" x14ac:dyDescent="0.2">
      <c r="AJ54" t="str">
        <f t="shared" si="24"/>
        <v>KENNEDY</v>
      </c>
      <c r="AK54" s="2">
        <f t="shared" si="24"/>
        <v>528.38</v>
      </c>
      <c r="AL54" s="5">
        <f t="shared" si="34"/>
        <v>528.38</v>
      </c>
      <c r="AM54" s="45">
        <f t="shared" si="25"/>
        <v>87.669999999999959</v>
      </c>
      <c r="AN54" s="5">
        <f t="shared" si="35"/>
        <v>87.669999999999959</v>
      </c>
      <c r="AO54" s="45">
        <f t="shared" si="26"/>
        <v>0</v>
      </c>
      <c r="AP54" s="5">
        <f t="shared" si="27"/>
        <v>1000000</v>
      </c>
      <c r="AQ54" s="45">
        <f t="shared" si="28"/>
        <v>999918.29</v>
      </c>
      <c r="AR54" s="5">
        <f t="shared" si="29"/>
        <v>999918.29</v>
      </c>
      <c r="AT54" s="2">
        <f t="shared" si="30"/>
        <v>999612.38</v>
      </c>
      <c r="AU54">
        <f t="shared" si="31"/>
        <v>999612.38</v>
      </c>
      <c r="AV54" s="2">
        <f t="shared" si="32"/>
        <v>528.38000000000466</v>
      </c>
      <c r="AW54">
        <f t="shared" si="33"/>
        <v>528.38000000000466</v>
      </c>
      <c r="BG54" s="148" t="str">
        <f t="shared" si="36"/>
        <v>HOLMES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1</v>
      </c>
    </row>
    <row r="55" spans="36:78" x14ac:dyDescent="0.2">
      <c r="AJ55" t="str">
        <f t="shared" si="24"/>
        <v>MCCORKELL</v>
      </c>
      <c r="AK55" s="2">
        <f t="shared" si="24"/>
        <v>916</v>
      </c>
      <c r="AL55" s="5">
        <f t="shared" si="34"/>
        <v>916</v>
      </c>
      <c r="AM55" s="45">
        <f t="shared" si="25"/>
        <v>475.28999999999996</v>
      </c>
      <c r="AN55" s="5">
        <f t="shared" si="35"/>
        <v>475.28999999999996</v>
      </c>
      <c r="AO55" s="45">
        <f t="shared" si="26"/>
        <v>387.62</v>
      </c>
      <c r="AP55" s="5">
        <f t="shared" si="27"/>
        <v>387.62</v>
      </c>
      <c r="AQ55" s="45">
        <f t="shared" si="28"/>
        <v>305.90999999999997</v>
      </c>
      <c r="AR55" s="5">
        <f t="shared" si="29"/>
        <v>305.90999999999997</v>
      </c>
      <c r="AT55" s="2">
        <f t="shared" si="30"/>
        <v>0</v>
      </c>
      <c r="AU55">
        <f t="shared" si="31"/>
        <v>1000000</v>
      </c>
      <c r="AV55" s="2">
        <f t="shared" si="32"/>
        <v>916</v>
      </c>
      <c r="AW55">
        <f t="shared" si="33"/>
        <v>916</v>
      </c>
      <c r="BG55" s="148" t="str">
        <f t="shared" si="36"/>
        <v>KENNEDY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153.91999999999999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MULLAN</v>
      </c>
      <c r="AK56" s="2">
        <f t="shared" si="24"/>
        <v>916</v>
      </c>
      <c r="AL56" s="5">
        <f t="shared" si="34"/>
        <v>916</v>
      </c>
      <c r="AM56" s="45">
        <f t="shared" si="25"/>
        <v>475.28999999999996</v>
      </c>
      <c r="AN56" s="5">
        <f t="shared" si="35"/>
        <v>475.28999999999996</v>
      </c>
      <c r="AO56" s="45">
        <f t="shared" si="26"/>
        <v>387.62</v>
      </c>
      <c r="AP56" s="5">
        <f t="shared" si="27"/>
        <v>387.62</v>
      </c>
      <c r="AQ56" s="45">
        <f t="shared" si="28"/>
        <v>305.90999999999997</v>
      </c>
      <c r="AR56" s="5">
        <f t="shared" si="29"/>
        <v>305.90999999999997</v>
      </c>
      <c r="AT56" s="2">
        <f t="shared" si="30"/>
        <v>0</v>
      </c>
      <c r="AU56">
        <f t="shared" si="31"/>
        <v>1000000</v>
      </c>
      <c r="AV56" s="2">
        <f t="shared" si="32"/>
        <v>916</v>
      </c>
      <c r="AW56">
        <f t="shared" si="33"/>
        <v>916</v>
      </c>
      <c r="BG56" s="148" t="str">
        <f t="shared" si="36"/>
        <v>MCCORKELL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 t="str">
        <f t="shared" si="24"/>
        <v>NICHOLL</v>
      </c>
      <c r="AK57" s="2">
        <f t="shared" si="24"/>
        <v>0</v>
      </c>
      <c r="AL57" s="5">
        <f t="shared" si="34"/>
        <v>1000000</v>
      </c>
      <c r="AM57" s="45">
        <f t="shared" si="25"/>
        <v>999559.29</v>
      </c>
      <c r="AN57" s="5">
        <f t="shared" si="35"/>
        <v>999559.29</v>
      </c>
      <c r="AO57" s="45">
        <f t="shared" si="26"/>
        <v>999471.62</v>
      </c>
      <c r="AP57" s="5">
        <f t="shared" si="27"/>
        <v>999471.62</v>
      </c>
      <c r="AQ57" s="45">
        <f t="shared" si="28"/>
        <v>999389.91</v>
      </c>
      <c r="AR57" s="5">
        <f t="shared" si="29"/>
        <v>999389.91</v>
      </c>
      <c r="AT57" s="2">
        <f t="shared" si="30"/>
        <v>999084</v>
      </c>
      <c r="AU57">
        <f t="shared" si="31"/>
        <v>999084</v>
      </c>
      <c r="AV57" s="2">
        <f t="shared" si="32"/>
        <v>0</v>
      </c>
      <c r="AW57">
        <f t="shared" si="33"/>
        <v>1000000</v>
      </c>
      <c r="BG57" s="148" t="str">
        <f t="shared" si="36"/>
        <v>MULLAN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 t="str">
        <f t="shared" si="24"/>
        <v>ROBINSON</v>
      </c>
      <c r="AK58" s="2">
        <f t="shared" si="24"/>
        <v>916</v>
      </c>
      <c r="AL58" s="5">
        <f t="shared" si="34"/>
        <v>916</v>
      </c>
      <c r="AM58" s="45">
        <f t="shared" si="25"/>
        <v>475.28999999999996</v>
      </c>
      <c r="AN58" s="5">
        <f t="shared" si="35"/>
        <v>475.28999999999996</v>
      </c>
      <c r="AO58" s="45">
        <f t="shared" si="26"/>
        <v>387.62</v>
      </c>
      <c r="AP58" s="5">
        <f t="shared" si="27"/>
        <v>387.62</v>
      </c>
      <c r="AQ58" s="45">
        <f t="shared" si="28"/>
        <v>305.90999999999997</v>
      </c>
      <c r="AR58" s="5">
        <f t="shared" si="29"/>
        <v>305.90999999999997</v>
      </c>
      <c r="AT58" s="2">
        <f t="shared" si="30"/>
        <v>0</v>
      </c>
      <c r="AU58">
        <f t="shared" si="31"/>
        <v>1000000</v>
      </c>
      <c r="AV58" s="2">
        <f t="shared" si="32"/>
        <v>916</v>
      </c>
      <c r="AW58">
        <f t="shared" si="33"/>
        <v>916</v>
      </c>
      <c r="BG58" s="148" t="str">
        <f t="shared" si="36"/>
        <v>NICHOLL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999559.29</v>
      </c>
      <c r="AN59" s="5">
        <f t="shared" si="35"/>
        <v>999559.29</v>
      </c>
      <c r="AO59" s="45">
        <f t="shared" si="26"/>
        <v>999471.62</v>
      </c>
      <c r="AP59" s="5">
        <f t="shared" si="27"/>
        <v>999471.62</v>
      </c>
      <c r="AQ59" s="45">
        <f t="shared" si="28"/>
        <v>999389.91</v>
      </c>
      <c r="AR59" s="5">
        <f t="shared" si="29"/>
        <v>999389.91</v>
      </c>
      <c r="AT59" s="2">
        <f t="shared" si="30"/>
        <v>999084</v>
      </c>
      <c r="AU59">
        <f t="shared" si="31"/>
        <v>999084</v>
      </c>
      <c r="AV59" s="2">
        <f t="shared" si="32"/>
        <v>0</v>
      </c>
      <c r="AW59">
        <f t="shared" si="33"/>
        <v>1000000</v>
      </c>
      <c r="BG59" s="148" t="str">
        <f t="shared" si="36"/>
        <v>ROBINSON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999559.29</v>
      </c>
      <c r="AN60" s="5">
        <f t="shared" si="35"/>
        <v>999559.29</v>
      </c>
      <c r="AO60" s="45">
        <f t="shared" si="26"/>
        <v>999471.62</v>
      </c>
      <c r="AP60" s="5">
        <f t="shared" si="27"/>
        <v>999471.62</v>
      </c>
      <c r="AQ60" s="45">
        <f t="shared" si="28"/>
        <v>999389.91</v>
      </c>
      <c r="AR60" s="5">
        <f t="shared" si="29"/>
        <v>999389.91</v>
      </c>
      <c r="AT60" s="2">
        <f t="shared" si="30"/>
        <v>999084</v>
      </c>
      <c r="AU60">
        <f t="shared" si="31"/>
        <v>999084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999559.29</v>
      </c>
      <c r="AN61" s="5">
        <f t="shared" si="35"/>
        <v>999559.29</v>
      </c>
      <c r="AO61" s="45">
        <f t="shared" si="26"/>
        <v>999471.62</v>
      </c>
      <c r="AP61" s="5">
        <f t="shared" si="27"/>
        <v>999471.62</v>
      </c>
      <c r="AQ61" s="45">
        <f t="shared" si="28"/>
        <v>999389.91</v>
      </c>
      <c r="AR61" s="5">
        <f t="shared" si="29"/>
        <v>999389.91</v>
      </c>
      <c r="AT61" s="2">
        <f t="shared" si="30"/>
        <v>999084</v>
      </c>
      <c r="AU61">
        <f t="shared" si="31"/>
        <v>999084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999559.29</v>
      </c>
      <c r="AN62" s="5">
        <f t="shared" si="35"/>
        <v>999559.29</v>
      </c>
      <c r="AO62" s="45">
        <f t="shared" si="26"/>
        <v>999471.62</v>
      </c>
      <c r="AP62" s="5">
        <f t="shared" si="27"/>
        <v>999471.62</v>
      </c>
      <c r="AQ62" s="45">
        <f t="shared" si="28"/>
        <v>999389.91</v>
      </c>
      <c r="AR62" s="5">
        <f t="shared" si="29"/>
        <v>999389.91</v>
      </c>
      <c r="AT62" s="2">
        <f t="shared" si="30"/>
        <v>999084</v>
      </c>
      <c r="AU62">
        <f t="shared" si="31"/>
        <v>999084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999559.29</v>
      </c>
      <c r="AN63" s="5">
        <f t="shared" si="35"/>
        <v>999559.29</v>
      </c>
      <c r="AO63" s="45">
        <f t="shared" si="26"/>
        <v>999471.62</v>
      </c>
      <c r="AP63" s="5">
        <f t="shared" si="27"/>
        <v>999471.62</v>
      </c>
      <c r="AQ63" s="45">
        <f t="shared" si="28"/>
        <v>999389.91</v>
      </c>
      <c r="AR63" s="5">
        <f t="shared" si="29"/>
        <v>999389.91</v>
      </c>
      <c r="AT63" s="2">
        <f t="shared" si="30"/>
        <v>999084</v>
      </c>
      <c r="AU63">
        <f t="shared" si="31"/>
        <v>999084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999559.29</v>
      </c>
      <c r="AN64" s="5">
        <f t="shared" si="35"/>
        <v>999559.29</v>
      </c>
      <c r="AO64" s="45">
        <f t="shared" si="26"/>
        <v>999471.62</v>
      </c>
      <c r="AP64" s="5">
        <f t="shared" si="27"/>
        <v>999471.62</v>
      </c>
      <c r="AQ64" s="45">
        <f t="shared" si="28"/>
        <v>999389.91</v>
      </c>
      <c r="AR64" s="5">
        <f t="shared" si="29"/>
        <v>999389.91</v>
      </c>
      <c r="AT64" s="2">
        <f t="shared" si="30"/>
        <v>999084</v>
      </c>
      <c r="AU64">
        <f t="shared" si="31"/>
        <v>999084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999559.29</v>
      </c>
      <c r="AN65" s="5">
        <f t="shared" si="35"/>
        <v>999559.29</v>
      </c>
      <c r="AO65" s="45">
        <f t="shared" si="26"/>
        <v>999471.62</v>
      </c>
      <c r="AP65" s="5">
        <f t="shared" si="27"/>
        <v>999471.62</v>
      </c>
      <c r="AQ65" s="45">
        <f t="shared" si="28"/>
        <v>999389.91</v>
      </c>
      <c r="AR65" s="5">
        <f t="shared" si="29"/>
        <v>999389.91</v>
      </c>
      <c r="AT65" s="2">
        <f t="shared" si="30"/>
        <v>999084</v>
      </c>
      <c r="AU65">
        <f t="shared" si="31"/>
        <v>999084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999559.29</v>
      </c>
      <c r="AN66" s="5">
        <f t="shared" si="35"/>
        <v>999559.29</v>
      </c>
      <c r="AO66" s="45">
        <f t="shared" si="26"/>
        <v>999471.62</v>
      </c>
      <c r="AP66" s="5">
        <f t="shared" si="27"/>
        <v>999471.62</v>
      </c>
      <c r="AQ66" s="45">
        <f t="shared" si="28"/>
        <v>999389.91</v>
      </c>
      <c r="AR66" s="5">
        <f t="shared" si="29"/>
        <v>999389.91</v>
      </c>
      <c r="AT66" s="2">
        <f t="shared" si="30"/>
        <v>999084</v>
      </c>
      <c r="AU66">
        <f t="shared" si="31"/>
        <v>999084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999559.29</v>
      </c>
      <c r="AN67" s="5">
        <f t="shared" si="35"/>
        <v>999559.29</v>
      </c>
      <c r="AO67" s="45">
        <f t="shared" si="26"/>
        <v>999471.62</v>
      </c>
      <c r="AP67" s="5">
        <f t="shared" si="27"/>
        <v>999471.62</v>
      </c>
      <c r="AQ67" s="45">
        <f t="shared" si="28"/>
        <v>999389.91</v>
      </c>
      <c r="AR67" s="5">
        <f t="shared" si="29"/>
        <v>999389.91</v>
      </c>
      <c r="AT67" s="2">
        <f t="shared" si="30"/>
        <v>999084</v>
      </c>
      <c r="AU67">
        <f t="shared" si="31"/>
        <v>999084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81.77</v>
      </c>
      <c r="BK69" s="5">
        <f>BI69+BJ69</f>
        <v>81.77</v>
      </c>
      <c r="BM69" s="16"/>
      <c r="BN69" s="16"/>
      <c r="BO69" s="16"/>
      <c r="BP69" s="16"/>
      <c r="BW69" s="5">
        <f>SUM(BW49:BW68)</f>
        <v>440.71000000000004</v>
      </c>
      <c r="BZ69" s="5">
        <f t="shared" si="42"/>
        <v>0</v>
      </c>
    </row>
    <row r="70" spans="36:78" x14ac:dyDescent="0.2">
      <c r="BK70" s="5">
        <f>BG27+CE29</f>
        <v>440.71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1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abSelected="1" topLeftCell="A50" zoomScale="70" zoomScaleNormal="70" workbookViewId="0">
      <selection activeCell="I82" sqref="I82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139</v>
      </c>
      <c r="J1" s="100" t="s">
        <v>25</v>
      </c>
      <c r="K1" s="384">
        <f>'Basic Input'!C2</f>
        <v>41781</v>
      </c>
      <c r="L1" s="384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244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139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18.75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48" t="s">
        <v>266</v>
      </c>
      <c r="P3" s="449"/>
      <c r="Q3" s="449"/>
      <c r="R3" s="449"/>
      <c r="S3" s="450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 t="str">
        <f>IF(AQ5="n","MOVE TO EXCLUDE CANDIDATE FORM",IF(AQ5="y","MOVE TO TRANSFER OF SURPLUS VOTES FORM",0))</f>
        <v>MOVE TO EXCLUDE CANDIDATE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 t="s">
        <v>333</v>
      </c>
      <c r="BU3" s="413"/>
      <c r="BV3" s="413"/>
      <c r="BW3" s="413"/>
      <c r="BX3" s="413"/>
      <c r="BY3" s="413"/>
      <c r="BZ3" s="414"/>
    </row>
    <row r="4" spans="1:83" ht="44.2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243</v>
      </c>
      <c r="P4" s="386"/>
      <c r="Q4" s="386"/>
      <c r="R4" s="386"/>
      <c r="S4" s="387"/>
      <c r="U4" s="376" t="str">
        <f>IF(I79="ERROR","DO NOT MOVE TO NEXT STAGE","OK TO MOVE TO NEXT STAGE")</f>
        <v>DO NOT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346</v>
      </c>
      <c r="AT5" s="47" t="str">
        <f>IF(AQ5=0,0,IF(AQ5="Y","T","E"))</f>
        <v>E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241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IF(C58=0,0,IF(G58=0,"Excluded",0))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815.11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332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333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333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ALLEN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682.3</v>
      </c>
      <c r="BP14" s="76" t="s">
        <v>347</v>
      </c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333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200" t="str">
        <f>'Verification of Boxes'!J11</f>
        <v>CALLAN</v>
      </c>
      <c r="AA15" s="45">
        <f t="shared" ref="AA15:AA33" si="16">G58</f>
        <v>815.11</v>
      </c>
      <c r="AB15" s="133"/>
      <c r="AC15" s="117">
        <f t="shared" si="13"/>
        <v>-100.88999999999999</v>
      </c>
      <c r="AD15" s="133"/>
      <c r="AE15" s="5" t="str">
        <f t="shared" ref="AE15:AE33" si="17">IF(Z15=0,0,IF(AA15&gt;=AG$4,"elected",IF(AA15=0,"excluded","continuing")))</f>
        <v>continuing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333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CHIVERS</v>
      </c>
      <c r="AA16" s="45">
        <f t="shared" si="16"/>
        <v>916</v>
      </c>
      <c r="AB16" s="133"/>
      <c r="AC16" s="117">
        <f t="shared" si="13"/>
        <v>0</v>
      </c>
      <c r="AD16" s="133"/>
      <c r="AE16" s="5" t="str">
        <f t="shared" si="17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333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200" t="str">
        <f>'Verification of Boxes'!J13</f>
        <v>DONAGHY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333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200" t="str">
        <f>'Verification of Boxes'!J14</f>
        <v>GORDON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333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200" t="str">
        <f>'Verification of Boxes'!J15</f>
        <v>HOLMES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333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KENNEDY</v>
      </c>
      <c r="AA20" s="45">
        <f t="shared" si="16"/>
        <v>682.3</v>
      </c>
      <c r="AB20" s="133"/>
      <c r="AC20" s="117">
        <f t="shared" si="13"/>
        <v>-233.70000000000005</v>
      </c>
      <c r="AD20" s="133"/>
      <c r="AE20" s="5" t="str">
        <f t="shared" si="17"/>
        <v>continuing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682.3</v>
      </c>
      <c r="AM20" s="167"/>
      <c r="AN20" s="166">
        <f>AL20+AG2</f>
        <v>682.3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333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200" t="str">
        <f>'Verification of Boxes'!J17</f>
        <v>MCCORKELL</v>
      </c>
      <c r="AA21" s="45">
        <f t="shared" si="16"/>
        <v>916</v>
      </c>
      <c r="AB21" s="133"/>
      <c r="AC21" s="117">
        <f t="shared" si="13"/>
        <v>0</v>
      </c>
      <c r="AD21" s="133"/>
      <c r="AE21" s="5" t="str">
        <f t="shared" si="17"/>
        <v>elected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815.11</v>
      </c>
      <c r="AM21" s="7">
        <f>AL21-AL20</f>
        <v>132.81000000000006</v>
      </c>
      <c r="AN21" s="5">
        <f>IF(AL21=1000000,0,IF(AN20=0,0,AN20+AL21))</f>
        <v>1497.4099999999999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MULLAN</v>
      </c>
      <c r="AA22" s="45">
        <f t="shared" si="16"/>
        <v>916</v>
      </c>
      <c r="AB22" s="133"/>
      <c r="AC22" s="117">
        <f t="shared" si="13"/>
        <v>0</v>
      </c>
      <c r="AD22" s="133"/>
      <c r="AE22" s="5" t="str">
        <f t="shared" si="17"/>
        <v>elected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916</v>
      </c>
      <c r="AM22" s="7">
        <f>IF(AL22=1000000,0,IF(AM21=0,0,AL22-AL21))</f>
        <v>100.88999999999999</v>
      </c>
      <c r="AN22" s="5">
        <f>IF(AL22=1000000,0,IF(AN21=0,0,AN21+AL22))</f>
        <v>2413.41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NICHOLL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999999.99999999988</v>
      </c>
      <c r="AM23" s="7">
        <f>IF(AL23=1000000,0,IF(AM22=0,0,AL23-AL22))</f>
        <v>0</v>
      </c>
      <c r="AN23" s="5">
        <f>IF(AL23=1000000,0,IF(AN22=0,0,AN22+AL23))</f>
        <v>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ROBINSON</v>
      </c>
      <c r="AA24" s="45">
        <f t="shared" si="16"/>
        <v>916</v>
      </c>
      <c r="AB24" s="133"/>
      <c r="AC24" s="117">
        <f t="shared" si="13"/>
        <v>0</v>
      </c>
      <c r="AD24" s="133"/>
      <c r="AE24" s="5" t="str">
        <f t="shared" si="17"/>
        <v>elected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0</v>
      </c>
      <c r="AM24" s="7">
        <f>IF(AL24=1000000,0,IF(AM23=0,0,AL24-AL23))</f>
        <v>0</v>
      </c>
      <c r="AN24" s="5">
        <f>IF(AL24=1000000,0,IF(AN23=0,0,AN23+AL24))</f>
        <v>0</v>
      </c>
      <c r="AO24" s="401" t="str">
        <f>IF(AN24&gt;AG4,0,IF(AV23&lt;&gt;0,0,IF(AN24&lt;AL25,"Exclude lowest 5 candidates",0)))</f>
        <v>Exclude lowest 5 candidates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1000815.11</v>
      </c>
      <c r="AM25" s="105">
        <f>IF(AL25=1000000,0,IF(AM24=0,0,AL25-AL24))</f>
        <v>0</v>
      </c>
      <c r="AN25" s="106">
        <f>IF(AL25=1000000,0,IF(AN24=0,0,AN24+AL25))</f>
        <v>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8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242</v>
      </c>
      <c r="BJ30" s="345"/>
      <c r="BK30" s="346"/>
      <c r="BX30" s="392" t="str">
        <f>IF(BW31=BW69,"Calculations OK","Check Count for Error")</f>
        <v>Check Count for Error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1</v>
      </c>
      <c r="AV31" s="5">
        <f>AV30+AU31</f>
        <v>2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682.3</v>
      </c>
      <c r="CB31" s="344" t="s">
        <v>242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2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682.3</v>
      </c>
      <c r="AM46" s="5"/>
      <c r="AN46" s="45">
        <f>AN47+AL46</f>
        <v>815.11</v>
      </c>
      <c r="AO46" s="5"/>
      <c r="AP46" s="45">
        <f>AP47+AN46</f>
        <v>916</v>
      </c>
      <c r="AQ46" s="5"/>
      <c r="AR46" s="45">
        <f>AR47+AP46</f>
        <v>999999.99999999988</v>
      </c>
      <c r="AS46" s="2"/>
      <c r="AU46" s="2">
        <f>AU47+AR46</f>
        <v>1000682.2999999999</v>
      </c>
      <c r="AW46" s="2">
        <f>AW47+AU46</f>
        <v>1000815.11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1:78" ht="18.75" thickBot="1" x14ac:dyDescent="0.3">
      <c r="A47" s="88" t="str">
        <f>'Verification of Boxes'!B1</f>
        <v>CAUSEWAY COAST &amp; GLENS</v>
      </c>
      <c r="F47" s="14" t="s">
        <v>139</v>
      </c>
      <c r="J47" s="100" t="s">
        <v>25</v>
      </c>
      <c r="K47" s="384">
        <f>'Basic Input'!C2</f>
        <v>41781</v>
      </c>
      <c r="L47" s="384"/>
      <c r="AL47" s="45">
        <f>MIN(AL48:AL67)</f>
        <v>682.3</v>
      </c>
      <c r="AM47" s="5"/>
      <c r="AN47" s="45">
        <f>MIN(AN48:AN67)</f>
        <v>132.81000000000006</v>
      </c>
      <c r="AO47" s="5"/>
      <c r="AP47" s="45">
        <f>MIN(AP48:AP67)</f>
        <v>100.88999999999999</v>
      </c>
      <c r="AQ47" s="5"/>
      <c r="AR47" s="45">
        <f>MIN(AR48:AR67)</f>
        <v>999083.99999999988</v>
      </c>
      <c r="AS47" s="2"/>
      <c r="AU47" s="2">
        <f>MIN(AU48:AU67)</f>
        <v>682.30000000004657</v>
      </c>
      <c r="AW47" s="2">
        <f>MIN(AW48:AW67)</f>
        <v>132.81000000005588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244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999317.7</v>
      </c>
      <c r="AN48" s="5">
        <f>IF(AM48&lt;&gt;0,AM48,1000000)</f>
        <v>999317.7</v>
      </c>
      <c r="AO48" s="45">
        <f t="shared" ref="AO48:AO67" si="25">AN48-AN$47</f>
        <v>999184.8899999999</v>
      </c>
      <c r="AP48" s="5">
        <f t="shared" ref="AP48:AP67" si="26">IF(AO48&lt;&gt;0,AO48,1000000)</f>
        <v>999184.8899999999</v>
      </c>
      <c r="AQ48" s="45">
        <f t="shared" ref="AQ48:AQ67" si="27">AP48-AP$47</f>
        <v>999083.99999999988</v>
      </c>
      <c r="AR48" s="5">
        <f t="shared" ref="AR48:AR67" si="28">IF(AQ48&lt;&gt;0,AQ48,1000000)</f>
        <v>999083.99999999988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999317.7</v>
      </c>
      <c r="AW48">
        <f t="shared" ref="AW48:AW67" si="32">IF(AV48&lt;&gt;0,AV48,1000000)</f>
        <v>999317.7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1:78" ht="24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815.11</v>
      </c>
      <c r="AL49" s="5">
        <f t="shared" ref="AL49:AL67" si="33">IF(AK49&lt;&gt;0,AK49,1000000)</f>
        <v>815.11</v>
      </c>
      <c r="AM49" s="45">
        <f t="shared" si="24"/>
        <v>132.81000000000006</v>
      </c>
      <c r="AN49" s="5">
        <f t="shared" ref="AN49:AN67" si="34">IF(AM49&lt;&gt;0,AM49,1000000)</f>
        <v>132.81000000000006</v>
      </c>
      <c r="AO49" s="45">
        <f t="shared" si="25"/>
        <v>0</v>
      </c>
      <c r="AP49" s="5">
        <f t="shared" si="26"/>
        <v>1000000</v>
      </c>
      <c r="AQ49" s="45">
        <f t="shared" si="27"/>
        <v>999899.11</v>
      </c>
      <c r="AR49" s="5">
        <f t="shared" si="28"/>
        <v>999899.11</v>
      </c>
      <c r="AT49" s="2">
        <f t="shared" si="29"/>
        <v>815.11000000010245</v>
      </c>
      <c r="AU49">
        <f t="shared" si="30"/>
        <v>815.11000000010245</v>
      </c>
      <c r="AV49" s="2">
        <f t="shared" si="31"/>
        <v>132.81000000005588</v>
      </c>
      <c r="AW49">
        <f t="shared" si="32"/>
        <v>132.81000000005588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385" t="s">
        <v>243</v>
      </c>
      <c r="P50" s="386"/>
      <c r="Q50" s="386"/>
      <c r="R50" s="386"/>
      <c r="S50" s="387"/>
      <c r="U50" s="376" t="str">
        <f>IF(I79="ERROR","DO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916</v>
      </c>
      <c r="AL50" s="5">
        <f t="shared" si="33"/>
        <v>916</v>
      </c>
      <c r="AM50" s="45">
        <f t="shared" si="24"/>
        <v>233.70000000000005</v>
      </c>
      <c r="AN50" s="5">
        <f t="shared" si="34"/>
        <v>233.70000000000005</v>
      </c>
      <c r="AO50" s="45">
        <f t="shared" si="25"/>
        <v>100.88999999999999</v>
      </c>
      <c r="AP50" s="5">
        <f t="shared" si="26"/>
        <v>100.88999999999999</v>
      </c>
      <c r="AQ50" s="45">
        <f t="shared" si="27"/>
        <v>0</v>
      </c>
      <c r="AR50" s="5">
        <f t="shared" si="28"/>
        <v>1000000</v>
      </c>
      <c r="AT50" s="2">
        <f t="shared" si="29"/>
        <v>916.00000000011642</v>
      </c>
      <c r="AU50">
        <f t="shared" si="30"/>
        <v>916.00000000011642</v>
      </c>
      <c r="AV50" s="2">
        <f t="shared" si="31"/>
        <v>233.70000000006985</v>
      </c>
      <c r="AW50">
        <f t="shared" si="32"/>
        <v>233.70000000006985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999317.7</v>
      </c>
      <c r="AN51" s="5">
        <f t="shared" si="34"/>
        <v>999317.7</v>
      </c>
      <c r="AO51" s="45">
        <f t="shared" si="25"/>
        <v>999184.8899999999</v>
      </c>
      <c r="AP51" s="5">
        <f t="shared" si="26"/>
        <v>999184.8899999999</v>
      </c>
      <c r="AQ51" s="45">
        <f t="shared" si="27"/>
        <v>999083.99999999988</v>
      </c>
      <c r="AR51" s="5">
        <f t="shared" si="28"/>
        <v>999083.99999999988</v>
      </c>
      <c r="AT51" s="2">
        <f t="shared" si="29"/>
        <v>0</v>
      </c>
      <c r="AU51">
        <f t="shared" si="30"/>
        <v>1000000</v>
      </c>
      <c r="AV51" s="2">
        <f t="shared" si="31"/>
        <v>999317.7</v>
      </c>
      <c r="AW51">
        <f t="shared" si="32"/>
        <v>999317.7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999317.7</v>
      </c>
      <c r="AN52" s="5">
        <f t="shared" si="34"/>
        <v>999317.7</v>
      </c>
      <c r="AO52" s="45">
        <f t="shared" si="25"/>
        <v>999184.8899999999</v>
      </c>
      <c r="AP52" s="5">
        <f t="shared" si="26"/>
        <v>999184.8899999999</v>
      </c>
      <c r="AQ52" s="45">
        <f t="shared" si="27"/>
        <v>999083.99999999988</v>
      </c>
      <c r="AR52" s="5">
        <f t="shared" si="28"/>
        <v>999083.99999999988</v>
      </c>
      <c r="AT52" s="2">
        <f t="shared" si="29"/>
        <v>0</v>
      </c>
      <c r="AU52">
        <f t="shared" si="30"/>
        <v>1000000</v>
      </c>
      <c r="AV52" s="2">
        <f t="shared" si="31"/>
        <v>999317.7</v>
      </c>
      <c r="AW52">
        <f t="shared" si="32"/>
        <v>999317.7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IF($AT5=0,0,IF($AT5="T",$AZ7,$BR4))</f>
        <v>Exclude</v>
      </c>
      <c r="I53" s="433"/>
      <c r="J53" s="432"/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999317.7</v>
      </c>
      <c r="AN53" s="5">
        <f t="shared" si="34"/>
        <v>999317.7</v>
      </c>
      <c r="AO53" s="45">
        <f t="shared" si="25"/>
        <v>999184.8899999999</v>
      </c>
      <c r="AP53" s="5">
        <f t="shared" si="26"/>
        <v>999184.8899999999</v>
      </c>
      <c r="AQ53" s="45">
        <f t="shared" si="27"/>
        <v>999083.99999999988</v>
      </c>
      <c r="AR53" s="5">
        <f t="shared" si="28"/>
        <v>999083.99999999988</v>
      </c>
      <c r="AT53" s="2">
        <f t="shared" si="29"/>
        <v>0</v>
      </c>
      <c r="AU53">
        <f t="shared" si="30"/>
        <v>1000000</v>
      </c>
      <c r="AV53" s="2">
        <f t="shared" si="31"/>
        <v>999317.7</v>
      </c>
      <c r="AW53">
        <f t="shared" si="32"/>
        <v>999317.7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0" t="str">
        <f>IF($H53="Transfer",$BA8,$BT3)</f>
        <v>KENNEDY</v>
      </c>
      <c r="I54" s="431"/>
      <c r="J54" s="430"/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KENNEDY</v>
      </c>
      <c r="AK54" s="2">
        <f t="shared" si="23"/>
        <v>682.3</v>
      </c>
      <c r="AL54" s="5">
        <f t="shared" si="33"/>
        <v>682.3</v>
      </c>
      <c r="AM54" s="45">
        <f t="shared" si="24"/>
        <v>0</v>
      </c>
      <c r="AN54" s="5">
        <f t="shared" si="34"/>
        <v>1000000</v>
      </c>
      <c r="AO54" s="45">
        <f t="shared" si="25"/>
        <v>999867.19</v>
      </c>
      <c r="AP54" s="5">
        <f t="shared" si="26"/>
        <v>999867.19</v>
      </c>
      <c r="AQ54" s="45">
        <f t="shared" si="27"/>
        <v>999766.29999999993</v>
      </c>
      <c r="AR54" s="5">
        <f t="shared" si="28"/>
        <v>999766.29999999993</v>
      </c>
      <c r="AT54" s="2">
        <f t="shared" si="29"/>
        <v>682.30000000004657</v>
      </c>
      <c r="AU54">
        <f t="shared" si="30"/>
        <v>682.30000000004657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916</v>
      </c>
      <c r="AL55" s="5">
        <f t="shared" si="33"/>
        <v>916</v>
      </c>
      <c r="AM55" s="45">
        <f t="shared" si="24"/>
        <v>233.70000000000005</v>
      </c>
      <c r="AN55" s="5">
        <f t="shared" si="34"/>
        <v>233.70000000000005</v>
      </c>
      <c r="AO55" s="45">
        <f t="shared" si="25"/>
        <v>100.88999999999999</v>
      </c>
      <c r="AP55" s="5">
        <f t="shared" si="26"/>
        <v>100.88999999999999</v>
      </c>
      <c r="AQ55" s="45">
        <f t="shared" si="27"/>
        <v>0</v>
      </c>
      <c r="AR55" s="5">
        <f t="shared" si="28"/>
        <v>1000000</v>
      </c>
      <c r="AT55" s="2">
        <f t="shared" si="29"/>
        <v>916.00000000011642</v>
      </c>
      <c r="AU55">
        <f t="shared" si="30"/>
        <v>916.00000000011642</v>
      </c>
      <c r="AV55" s="2">
        <f t="shared" si="31"/>
        <v>233.70000000006985</v>
      </c>
      <c r="AW55">
        <f t="shared" si="32"/>
        <v>233.70000000006985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-682.3</v>
      </c>
      <c r="BK55" s="5">
        <f t="shared" si="38"/>
        <v>-682.3</v>
      </c>
      <c r="BN55" s="5">
        <f t="shared" si="39"/>
        <v>-682.3</v>
      </c>
      <c r="BW55" s="5">
        <f t="shared" si="40"/>
        <v>682.3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916</v>
      </c>
      <c r="AL56" s="5">
        <f t="shared" si="33"/>
        <v>916</v>
      </c>
      <c r="AM56" s="45">
        <f t="shared" si="24"/>
        <v>233.70000000000005</v>
      </c>
      <c r="AN56" s="5">
        <f t="shared" si="34"/>
        <v>233.70000000000005</v>
      </c>
      <c r="AO56" s="45">
        <f t="shared" si="25"/>
        <v>100.88999999999999</v>
      </c>
      <c r="AP56" s="5">
        <f t="shared" si="26"/>
        <v>100.88999999999999</v>
      </c>
      <c r="AQ56" s="45">
        <f t="shared" si="27"/>
        <v>0</v>
      </c>
      <c r="AR56" s="5">
        <f t="shared" si="28"/>
        <v>1000000</v>
      </c>
      <c r="AT56" s="2">
        <f t="shared" si="29"/>
        <v>916.00000000011642</v>
      </c>
      <c r="AU56">
        <f t="shared" si="30"/>
        <v>916.00000000011642</v>
      </c>
      <c r="AV56" s="2">
        <f t="shared" si="31"/>
        <v>233.70000000006985</v>
      </c>
      <c r="AW56">
        <f t="shared" si="32"/>
        <v>233.70000000006985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1</v>
      </c>
    </row>
    <row r="57" spans="1:78" ht="13.5" thickBot="1" x14ac:dyDescent="0.25">
      <c r="A57" s="329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999317.7</v>
      </c>
      <c r="AN57" s="5">
        <f t="shared" si="34"/>
        <v>999317.7</v>
      </c>
      <c r="AO57" s="45">
        <f t="shared" si="25"/>
        <v>999184.8899999999</v>
      </c>
      <c r="AP57" s="5">
        <f t="shared" si="26"/>
        <v>999184.8899999999</v>
      </c>
      <c r="AQ57" s="45">
        <f t="shared" si="27"/>
        <v>999083.99999999988</v>
      </c>
      <c r="AR57" s="5">
        <f t="shared" si="28"/>
        <v>999083.99999999988</v>
      </c>
      <c r="AT57" s="2">
        <f t="shared" si="29"/>
        <v>0</v>
      </c>
      <c r="AU57">
        <f t="shared" si="30"/>
        <v>1000000</v>
      </c>
      <c r="AV57" s="2">
        <f t="shared" si="31"/>
        <v>999317.7</v>
      </c>
      <c r="AW57">
        <f t="shared" si="32"/>
        <v>999317.7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">
        <v>54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192">
        <f t="shared" ref="H58:H76" si="42">IF($C58&lt;&gt;0,$BK50,0)</f>
        <v>0</v>
      </c>
      <c r="I58" s="49">
        <f t="shared" ref="I58:I76" si="43">IF(H$54=0,0,G58+H58)</f>
        <v>815.11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916</v>
      </c>
      <c r="AL58" s="5">
        <f t="shared" si="33"/>
        <v>916</v>
      </c>
      <c r="AM58" s="45">
        <f t="shared" si="24"/>
        <v>233.70000000000005</v>
      </c>
      <c r="AN58" s="5">
        <f t="shared" si="34"/>
        <v>233.70000000000005</v>
      </c>
      <c r="AO58" s="45">
        <f t="shared" si="25"/>
        <v>100.88999999999999</v>
      </c>
      <c r="AP58" s="5">
        <f t="shared" si="26"/>
        <v>100.88999999999999</v>
      </c>
      <c r="AQ58" s="45">
        <f t="shared" si="27"/>
        <v>0</v>
      </c>
      <c r="AR58" s="5">
        <f t="shared" si="28"/>
        <v>1000000</v>
      </c>
      <c r="AT58" s="2">
        <f t="shared" si="29"/>
        <v>916.00000000011642</v>
      </c>
      <c r="AU58">
        <f t="shared" si="30"/>
        <v>916.00000000011642</v>
      </c>
      <c r="AV58" s="2">
        <f t="shared" si="31"/>
        <v>233.70000000006985</v>
      </c>
      <c r="AW58">
        <f t="shared" si="32"/>
        <v>233.70000000006985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192">
        <f t="shared" si="42"/>
        <v>0</v>
      </c>
      <c r="I59" s="49">
        <f t="shared" si="43"/>
        <v>916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999317.7</v>
      </c>
      <c r="AN59" s="5">
        <f t="shared" si="34"/>
        <v>999317.7</v>
      </c>
      <c r="AO59" s="45">
        <f t="shared" si="25"/>
        <v>999184.8899999999</v>
      </c>
      <c r="AP59" s="5">
        <f t="shared" si="26"/>
        <v>999184.8899999999</v>
      </c>
      <c r="AQ59" s="45">
        <f t="shared" si="27"/>
        <v>999083.99999999988</v>
      </c>
      <c r="AR59" s="5">
        <f t="shared" si="28"/>
        <v>999083.99999999988</v>
      </c>
      <c r="AT59" s="2">
        <f t="shared" si="29"/>
        <v>0</v>
      </c>
      <c r="AU59">
        <f t="shared" si="30"/>
        <v>1000000</v>
      </c>
      <c r="AV59" s="2">
        <f t="shared" si="31"/>
        <v>999317.7</v>
      </c>
      <c r="AW59">
        <f t="shared" si="32"/>
        <v>999317.7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999317.7</v>
      </c>
      <c r="AN60" s="5">
        <f t="shared" si="34"/>
        <v>999317.7</v>
      </c>
      <c r="AO60" s="45">
        <f t="shared" si="25"/>
        <v>999184.8899999999</v>
      </c>
      <c r="AP60" s="5">
        <f t="shared" si="26"/>
        <v>999184.8899999999</v>
      </c>
      <c r="AQ60" s="45">
        <f t="shared" si="27"/>
        <v>999083.99999999988</v>
      </c>
      <c r="AR60" s="5">
        <f t="shared" si="28"/>
        <v>999083.99999999988</v>
      </c>
      <c r="AT60" s="2">
        <f t="shared" si="29"/>
        <v>0</v>
      </c>
      <c r="AU60">
        <f t="shared" si="30"/>
        <v>1000000</v>
      </c>
      <c r="AV60" s="2">
        <f t="shared" si="31"/>
        <v>999317.7</v>
      </c>
      <c r="AW60">
        <f t="shared" si="32"/>
        <v>999317.7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999317.7</v>
      </c>
      <c r="AN61" s="5">
        <f t="shared" si="34"/>
        <v>999317.7</v>
      </c>
      <c r="AO61" s="45">
        <f t="shared" si="25"/>
        <v>999184.8899999999</v>
      </c>
      <c r="AP61" s="5">
        <f t="shared" si="26"/>
        <v>999184.8899999999</v>
      </c>
      <c r="AQ61" s="45">
        <f t="shared" si="27"/>
        <v>999083.99999999988</v>
      </c>
      <c r="AR61" s="5">
        <f t="shared" si="28"/>
        <v>999083.99999999988</v>
      </c>
      <c r="AT61" s="2">
        <f t="shared" si="29"/>
        <v>0</v>
      </c>
      <c r="AU61">
        <f t="shared" si="30"/>
        <v>1000000</v>
      </c>
      <c r="AV61" s="2">
        <f t="shared" si="31"/>
        <v>999317.7</v>
      </c>
      <c r="AW61">
        <f t="shared" si="32"/>
        <v>999317.7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999317.7</v>
      </c>
      <c r="AN62" s="5">
        <f t="shared" si="34"/>
        <v>999317.7</v>
      </c>
      <c r="AO62" s="45">
        <f t="shared" si="25"/>
        <v>999184.8899999999</v>
      </c>
      <c r="AP62" s="5">
        <f t="shared" si="26"/>
        <v>999184.8899999999</v>
      </c>
      <c r="AQ62" s="45">
        <f t="shared" si="27"/>
        <v>999083.99999999988</v>
      </c>
      <c r="AR62" s="5">
        <f t="shared" si="28"/>
        <v>999083.99999999988</v>
      </c>
      <c r="AT62" s="2">
        <f t="shared" si="29"/>
        <v>0</v>
      </c>
      <c r="AU62">
        <f t="shared" si="30"/>
        <v>1000000</v>
      </c>
      <c r="AV62" s="2">
        <f t="shared" si="31"/>
        <v>999317.7</v>
      </c>
      <c r="AW62">
        <f t="shared" si="32"/>
        <v>999317.7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192">
        <f t="shared" si="42"/>
        <v>-682.3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999317.7</v>
      </c>
      <c r="AN63" s="5">
        <f t="shared" si="34"/>
        <v>999317.7</v>
      </c>
      <c r="AO63" s="45">
        <f t="shared" si="25"/>
        <v>999184.8899999999</v>
      </c>
      <c r="AP63" s="5">
        <f t="shared" si="26"/>
        <v>999184.8899999999</v>
      </c>
      <c r="AQ63" s="45">
        <f t="shared" si="27"/>
        <v>999083.99999999988</v>
      </c>
      <c r="AR63" s="5">
        <f t="shared" si="28"/>
        <v>999083.99999999988</v>
      </c>
      <c r="AT63" s="2">
        <f t="shared" si="29"/>
        <v>0</v>
      </c>
      <c r="AU63">
        <f t="shared" si="30"/>
        <v>1000000</v>
      </c>
      <c r="AV63" s="2">
        <f t="shared" si="31"/>
        <v>999317.7</v>
      </c>
      <c r="AW63">
        <f t="shared" si="32"/>
        <v>999317.7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192">
        <f t="shared" si="42"/>
        <v>0</v>
      </c>
      <c r="I64" s="49">
        <f t="shared" si="43"/>
        <v>916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999317.7</v>
      </c>
      <c r="AN64" s="5">
        <f t="shared" si="34"/>
        <v>999317.7</v>
      </c>
      <c r="AO64" s="45">
        <f t="shared" si="25"/>
        <v>999184.8899999999</v>
      </c>
      <c r="AP64" s="5">
        <f t="shared" si="26"/>
        <v>999184.8899999999</v>
      </c>
      <c r="AQ64" s="45">
        <f t="shared" si="27"/>
        <v>999083.99999999988</v>
      </c>
      <c r="AR64" s="5">
        <f t="shared" si="28"/>
        <v>999083.99999999988</v>
      </c>
      <c r="AT64" s="2">
        <f t="shared" si="29"/>
        <v>0</v>
      </c>
      <c r="AU64">
        <f t="shared" si="30"/>
        <v>1000000</v>
      </c>
      <c r="AV64" s="2">
        <f t="shared" si="31"/>
        <v>999317.7</v>
      </c>
      <c r="AW64">
        <f t="shared" si="32"/>
        <v>999317.7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192">
        <f t="shared" si="42"/>
        <v>0</v>
      </c>
      <c r="I65" s="49">
        <f t="shared" si="43"/>
        <v>916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999317.7</v>
      </c>
      <c r="AN65" s="5">
        <f t="shared" si="34"/>
        <v>999317.7</v>
      </c>
      <c r="AO65" s="45">
        <f t="shared" si="25"/>
        <v>999184.8899999999</v>
      </c>
      <c r="AP65" s="5">
        <f t="shared" si="26"/>
        <v>999184.8899999999</v>
      </c>
      <c r="AQ65" s="45">
        <f t="shared" si="27"/>
        <v>999083.99999999988</v>
      </c>
      <c r="AR65" s="5">
        <f t="shared" si="28"/>
        <v>999083.99999999988</v>
      </c>
      <c r="AT65" s="2">
        <f t="shared" si="29"/>
        <v>0</v>
      </c>
      <c r="AU65">
        <f t="shared" si="30"/>
        <v>1000000</v>
      </c>
      <c r="AV65" s="2">
        <f t="shared" si="31"/>
        <v>999317.7</v>
      </c>
      <c r="AW65">
        <f t="shared" si="32"/>
        <v>999317.7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999317.7</v>
      </c>
      <c r="AN66" s="5">
        <f t="shared" si="34"/>
        <v>999317.7</v>
      </c>
      <c r="AO66" s="45">
        <f t="shared" si="25"/>
        <v>999184.8899999999</v>
      </c>
      <c r="AP66" s="5">
        <f t="shared" si="26"/>
        <v>999184.8899999999</v>
      </c>
      <c r="AQ66" s="45">
        <f t="shared" si="27"/>
        <v>999083.99999999988</v>
      </c>
      <c r="AR66" s="5">
        <f t="shared" si="28"/>
        <v>999083.99999999988</v>
      </c>
      <c r="AT66" s="2">
        <f t="shared" si="29"/>
        <v>0</v>
      </c>
      <c r="AU66">
        <f t="shared" si="30"/>
        <v>1000000</v>
      </c>
      <c r="AV66" s="2">
        <f t="shared" si="31"/>
        <v>999317.7</v>
      </c>
      <c r="AW66">
        <f t="shared" si="32"/>
        <v>999317.7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10'!A21&lt;&gt;0,'Stage 10'!A21,IF(I67&gt;=$M$3,"Elected",IF(BP18&lt;&gt;0,"Excluded",0)))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192">
        <f t="shared" si="42"/>
        <v>0</v>
      </c>
      <c r="I67" s="49">
        <f t="shared" si="43"/>
        <v>916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999317.7</v>
      </c>
      <c r="AN67" s="5">
        <f t="shared" si="34"/>
        <v>999317.7</v>
      </c>
      <c r="AO67" s="45">
        <f t="shared" si="25"/>
        <v>999184.8899999999</v>
      </c>
      <c r="AP67" s="5">
        <f t="shared" si="26"/>
        <v>999184.8899999999</v>
      </c>
      <c r="AQ67" s="45">
        <f t="shared" si="27"/>
        <v>999083.99999999988</v>
      </c>
      <c r="AR67" s="5">
        <f t="shared" si="28"/>
        <v>999083.99999999988</v>
      </c>
      <c r="AT67" s="2">
        <f t="shared" si="29"/>
        <v>0</v>
      </c>
      <c r="AU67">
        <f t="shared" si="30"/>
        <v>1000000</v>
      </c>
      <c r="AV67" s="2">
        <f t="shared" si="31"/>
        <v>999317.7</v>
      </c>
      <c r="AW67">
        <f t="shared" si="32"/>
        <v>999317.7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682.3</v>
      </c>
      <c r="BZ69" s="5">
        <f t="shared" si="41"/>
        <v>0</v>
      </c>
    </row>
    <row r="70" spans="1:78" ht="13.5" thickBot="1" x14ac:dyDescent="0.25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$BK69</f>
        <v>0</v>
      </c>
      <c r="I77" s="51">
        <f>IF(H$54=0,0,G77+H77)</f>
        <v>329.58999999999992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60">
        <f>SUM(I57:I77)</f>
        <v>4808.7000000000007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256">
        <v>0.67986111111111114</v>
      </c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1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1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2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140</v>
      </c>
      <c r="J1" s="100" t="s">
        <v>25</v>
      </c>
      <c r="K1" s="384">
        <f>'Basic Input'!C2</f>
        <v>41781</v>
      </c>
      <c r="L1" s="384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451" t="s">
        <v>246</v>
      </c>
      <c r="P2" s="452"/>
      <c r="Q2" s="452"/>
      <c r="R2" s="452"/>
      <c r="S2" s="453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140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2.2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54" t="s">
        <v>267</v>
      </c>
      <c r="P3" s="455"/>
      <c r="Q3" s="455"/>
      <c r="R3" s="455"/>
      <c r="S3" s="456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3.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451" t="s">
        <v>247</v>
      </c>
      <c r="P4" s="452"/>
      <c r="Q4" s="452"/>
      <c r="R4" s="452"/>
      <c r="S4" s="453"/>
      <c r="U4" s="376" t="str">
        <f>IF(K79="ERROR","DO NOT MOVE TO NEXT STAGE","OK TO MOVE TO NEXT STAGE")</f>
        <v>DO NOT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248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3" si="2">IF(C58=0,0,IF(I58=0,"Excluded",0))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815.11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>I58</f>
        <v>815.11</v>
      </c>
      <c r="AB15" s="5"/>
      <c r="AC15" s="117">
        <f t="shared" si="13"/>
        <v>-100.88999999999999</v>
      </c>
      <c r="AD15" s="133"/>
      <c r="AE15" s="5" t="str">
        <f t="shared" ref="AE15:AE33" si="16">IF(Z15=0,0,IF(AA15&gt;=AG$4,"elected",IF(AA15=0,"excluded","continuing")))</f>
        <v>continuing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ref="AA16:AA32" si="17">I59</f>
        <v>916</v>
      </c>
      <c r="AB16" s="5"/>
      <c r="AC16" s="117">
        <f t="shared" si="13"/>
        <v>0</v>
      </c>
      <c r="AD16" s="133"/>
      <c r="AE16" s="5" t="str">
        <f t="shared" si="16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815.11</v>
      </c>
      <c r="AM20" s="167"/>
      <c r="AN20" s="166">
        <f>AL20+AG2</f>
        <v>815.11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7"/>
        <v>916</v>
      </c>
      <c r="AB21" s="5"/>
      <c r="AC21" s="117">
        <f t="shared" si="13"/>
        <v>0</v>
      </c>
      <c r="AD21" s="133"/>
      <c r="AE21" s="5" t="str">
        <f t="shared" si="16"/>
        <v>elected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916</v>
      </c>
      <c r="AM21" s="7">
        <f>AL21-AL20</f>
        <v>100.88999999999999</v>
      </c>
      <c r="AN21" s="5">
        <f>IF(AL21=1000000,0,IF(AN20=0,0,AN20+AL21))</f>
        <v>1731.1100000000001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7"/>
        <v>916</v>
      </c>
      <c r="AB22" s="5"/>
      <c r="AC22" s="117">
        <f t="shared" si="13"/>
        <v>0</v>
      </c>
      <c r="AD22" s="133"/>
      <c r="AE22" s="5" t="str">
        <f t="shared" si="16"/>
        <v>elected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1000000</v>
      </c>
      <c r="AM22" s="7">
        <f>IF(AL22=1000000,0,IF(AM21=0,0,AL22-AL21))</f>
        <v>0</v>
      </c>
      <c r="AN22" s="5">
        <f>IF(AL22=1000000,0,IF(AN21=0,0,AN21+AL22))</f>
        <v>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0</v>
      </c>
      <c r="AM23" s="7">
        <f>IF(AL23=1000000,0,IF(AM22=0,0,AL23-AL22))</f>
        <v>0</v>
      </c>
      <c r="AN23" s="5">
        <f>IF(AL23=1000000,0,IF(AN22=0,0,AN22+AL23))</f>
        <v>0</v>
      </c>
      <c r="AO23" s="401" t="str">
        <f>IF(AN23&gt;AG4,0,IF(AV22&lt;&gt;0,0,IF(AN23&lt;AL24,"Exclude lowest 4 candidates",0)))</f>
        <v>Exclude lowest 4 candidates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7"/>
        <v>916</v>
      </c>
      <c r="AB24" s="5"/>
      <c r="AC24" s="117">
        <f t="shared" si="13"/>
        <v>0</v>
      </c>
      <c r="AD24" s="133"/>
      <c r="AE24" s="5" t="str">
        <f t="shared" si="16"/>
        <v>elected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1000916</v>
      </c>
      <c r="AM24" s="7">
        <f>IF(AL24=1000000,0,IF(AM23=0,0,AL24-AL23))</f>
        <v>0</v>
      </c>
      <c r="AN24" s="5">
        <f>IF(AL24=1000000,0,IF(AN23=0,0,AN23+AL24))</f>
        <v>0</v>
      </c>
      <c r="AO24" s="401" t="str">
        <f>IF(AN24&gt;AG4,0,IF(AV23&lt;&gt;0,0,IF(AN24&lt;AL25,"Exclude lowest 5 candidates",0)))</f>
        <v>Exclude lowest 5 candidates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2000000</v>
      </c>
      <c r="AM25" s="105">
        <f>IF(AL25=1000000,0,IF(AM24=0,0,AL25-AL24))</f>
        <v>0</v>
      </c>
      <c r="AN25" s="106">
        <f>IF(AL25=1000000,0,IF(AN24=0,0,AN24+AL25))</f>
        <v>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11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0</v>
      </c>
      <c r="AU30" s="5">
        <f t="shared" si="18"/>
        <v>1</v>
      </c>
      <c r="AV30" s="5">
        <f>AV29+AU30</f>
        <v>2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245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1</v>
      </c>
      <c r="AV31" s="5">
        <f>AV30+AU31</f>
        <v>3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245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3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815.11</v>
      </c>
      <c r="AM46" s="5"/>
      <c r="AN46" s="45">
        <f>AN47+AL46</f>
        <v>916</v>
      </c>
      <c r="AO46" s="5"/>
      <c r="AP46" s="45">
        <f>AP47+AN46</f>
        <v>1000000</v>
      </c>
      <c r="AQ46" s="5"/>
      <c r="AR46" s="45">
        <f>AR47+AP46</f>
        <v>1000815.11</v>
      </c>
      <c r="AS46" s="2"/>
      <c r="AU46" s="2">
        <f>AU47+AR46</f>
        <v>1000916</v>
      </c>
      <c r="AW46" s="2">
        <f>AW47+AU46</f>
        <v>2000000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140</v>
      </c>
      <c r="J47" s="100" t="s">
        <v>25</v>
      </c>
      <c r="K47" s="384">
        <f>'Basic Input'!C2</f>
        <v>41781</v>
      </c>
      <c r="L47" s="384"/>
      <c r="AL47" s="45">
        <f>MIN(AL48:AL67)</f>
        <v>815.11</v>
      </c>
      <c r="AM47" s="5"/>
      <c r="AN47" s="45">
        <f>MIN(AN48:AN67)</f>
        <v>100.88999999999999</v>
      </c>
      <c r="AO47" s="5"/>
      <c r="AP47" s="45">
        <f>MIN(AP48:AP67)</f>
        <v>999084</v>
      </c>
      <c r="AQ47" s="5"/>
      <c r="AR47" s="45">
        <f>MIN(AR48:AR67)</f>
        <v>815.10999999998603</v>
      </c>
      <c r="AS47" s="2"/>
      <c r="AU47" s="2">
        <f>MIN(AU48:AU67)</f>
        <v>100.89000000001397</v>
      </c>
      <c r="AW47" s="2">
        <f>MIN(AW48:AW67)</f>
        <v>999084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246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999184.89</v>
      </c>
      <c r="AN48" s="5">
        <f>IF(AM48&lt;&gt;0,AM48,1000000)</f>
        <v>999184.89</v>
      </c>
      <c r="AO48" s="45">
        <f t="shared" ref="AO48:AO67" si="25">AN48-AN$47</f>
        <v>999084</v>
      </c>
      <c r="AP48" s="5">
        <f t="shared" ref="AP48:AP67" si="26">IF(AO48&lt;&gt;0,AO48,1000000)</f>
        <v>999084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999184.89</v>
      </c>
      <c r="AU48">
        <f t="shared" ref="AU48:AU67" si="30">IF(AT48&lt;&gt;0,AT48,1000000)</f>
        <v>999184.89</v>
      </c>
      <c r="AV48" s="2">
        <f t="shared" ref="AV48:AV67" si="31">AU48-AU$47</f>
        <v>999084</v>
      </c>
      <c r="AW48">
        <f t="shared" ref="AW48:AW67" si="32">IF(AV48&lt;&gt;0,AV48,1000000)</f>
        <v>999084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815.11</v>
      </c>
      <c r="AL49" s="5">
        <f t="shared" ref="AL49:AL67" si="33">IF(AK49&lt;&gt;0,AK49,1000000)</f>
        <v>815.11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999899.11</v>
      </c>
      <c r="AP49" s="5">
        <f t="shared" si="26"/>
        <v>999899.11</v>
      </c>
      <c r="AQ49" s="45">
        <f t="shared" si="27"/>
        <v>815.10999999998603</v>
      </c>
      <c r="AR49" s="5">
        <f t="shared" si="28"/>
        <v>815.10999999998603</v>
      </c>
      <c r="AT49" s="2">
        <f t="shared" si="29"/>
        <v>0</v>
      </c>
      <c r="AU49">
        <f t="shared" si="30"/>
        <v>1000000</v>
      </c>
      <c r="AV49" s="2">
        <f t="shared" si="31"/>
        <v>999899.11</v>
      </c>
      <c r="AW49">
        <f t="shared" si="32"/>
        <v>999899.11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385" t="s">
        <v>247</v>
      </c>
      <c r="P50" s="386"/>
      <c r="Q50" s="386"/>
      <c r="R50" s="386"/>
      <c r="S50" s="387"/>
      <c r="U50" s="376" t="str">
        <f>IF(K79="ERROR","DO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916</v>
      </c>
      <c r="AL50" s="5">
        <f t="shared" si="33"/>
        <v>916</v>
      </c>
      <c r="AM50" s="45">
        <f t="shared" si="24"/>
        <v>100.88999999999999</v>
      </c>
      <c r="AN50" s="5">
        <f t="shared" si="34"/>
        <v>100.88999999999999</v>
      </c>
      <c r="AO50" s="45">
        <f t="shared" si="25"/>
        <v>0</v>
      </c>
      <c r="AP50" s="5">
        <f t="shared" si="26"/>
        <v>1000000</v>
      </c>
      <c r="AQ50" s="45">
        <f t="shared" si="27"/>
        <v>916</v>
      </c>
      <c r="AR50" s="5">
        <f t="shared" si="28"/>
        <v>916</v>
      </c>
      <c r="AT50" s="2">
        <f t="shared" si="29"/>
        <v>100.89000000001397</v>
      </c>
      <c r="AU50">
        <f t="shared" si="30"/>
        <v>100.89000000001397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999184.89</v>
      </c>
      <c r="AN51" s="5">
        <f t="shared" si="34"/>
        <v>999184.89</v>
      </c>
      <c r="AO51" s="45">
        <f t="shared" si="25"/>
        <v>999084</v>
      </c>
      <c r="AP51" s="5">
        <f t="shared" si="26"/>
        <v>999084</v>
      </c>
      <c r="AQ51" s="45">
        <f t="shared" si="27"/>
        <v>0</v>
      </c>
      <c r="AR51" s="5">
        <f t="shared" si="28"/>
        <v>1000000</v>
      </c>
      <c r="AT51" s="2">
        <f t="shared" si="29"/>
        <v>999184.89</v>
      </c>
      <c r="AU51">
        <f t="shared" si="30"/>
        <v>999184.89</v>
      </c>
      <c r="AV51" s="2">
        <f t="shared" si="31"/>
        <v>999084</v>
      </c>
      <c r="AW51">
        <f t="shared" si="32"/>
        <v>999084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999184.89</v>
      </c>
      <c r="AN52" s="5">
        <f t="shared" si="34"/>
        <v>999184.89</v>
      </c>
      <c r="AO52" s="45">
        <f t="shared" si="25"/>
        <v>999084</v>
      </c>
      <c r="AP52" s="5">
        <f t="shared" si="26"/>
        <v>999084</v>
      </c>
      <c r="AQ52" s="45">
        <f t="shared" si="27"/>
        <v>0</v>
      </c>
      <c r="AR52" s="5">
        <f t="shared" si="28"/>
        <v>1000000</v>
      </c>
      <c r="AT52" s="2">
        <f t="shared" si="29"/>
        <v>999184.89</v>
      </c>
      <c r="AU52">
        <f t="shared" si="30"/>
        <v>999184.89</v>
      </c>
      <c r="AV52" s="2">
        <f t="shared" si="31"/>
        <v>999084</v>
      </c>
      <c r="AW52">
        <f t="shared" si="32"/>
        <v>999084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IF($AT5=0,0,IF($AT5="T",$AZ7,$BR4))</f>
        <v>0</v>
      </c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999184.89</v>
      </c>
      <c r="AN53" s="5">
        <f t="shared" si="34"/>
        <v>999184.89</v>
      </c>
      <c r="AO53" s="45">
        <f t="shared" si="25"/>
        <v>999084</v>
      </c>
      <c r="AP53" s="5">
        <f t="shared" si="26"/>
        <v>999084</v>
      </c>
      <c r="AQ53" s="45">
        <f t="shared" si="27"/>
        <v>0</v>
      </c>
      <c r="AR53" s="5">
        <f t="shared" si="28"/>
        <v>1000000</v>
      </c>
      <c r="AT53" s="2">
        <f t="shared" si="29"/>
        <v>999184.89</v>
      </c>
      <c r="AU53">
        <f t="shared" si="30"/>
        <v>999184.89</v>
      </c>
      <c r="AV53" s="2">
        <f t="shared" si="31"/>
        <v>999084</v>
      </c>
      <c r="AW53">
        <f t="shared" si="32"/>
        <v>999084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0">
        <f>IF($H53="Transfer",$BA8,$BT3)</f>
        <v>0</v>
      </c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999184.89</v>
      </c>
      <c r="AN54" s="5">
        <f t="shared" si="34"/>
        <v>999184.89</v>
      </c>
      <c r="AO54" s="45">
        <f t="shared" si="25"/>
        <v>999084</v>
      </c>
      <c r="AP54" s="5">
        <f t="shared" si="26"/>
        <v>999084</v>
      </c>
      <c r="AQ54" s="45">
        <f t="shared" si="27"/>
        <v>0</v>
      </c>
      <c r="AR54" s="5">
        <f t="shared" si="28"/>
        <v>1000000</v>
      </c>
      <c r="AT54" s="2">
        <f t="shared" si="29"/>
        <v>999184.89</v>
      </c>
      <c r="AU54">
        <f t="shared" si="30"/>
        <v>999184.89</v>
      </c>
      <c r="AV54" s="2">
        <f t="shared" si="31"/>
        <v>999084</v>
      </c>
      <c r="AW54">
        <f t="shared" si="32"/>
        <v>999084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916</v>
      </c>
      <c r="AL55" s="5">
        <f t="shared" si="33"/>
        <v>916</v>
      </c>
      <c r="AM55" s="45">
        <f t="shared" si="24"/>
        <v>100.88999999999999</v>
      </c>
      <c r="AN55" s="5">
        <f t="shared" si="34"/>
        <v>100.88999999999999</v>
      </c>
      <c r="AO55" s="45">
        <f t="shared" si="25"/>
        <v>0</v>
      </c>
      <c r="AP55" s="5">
        <f t="shared" si="26"/>
        <v>1000000</v>
      </c>
      <c r="AQ55" s="45">
        <f t="shared" si="27"/>
        <v>916</v>
      </c>
      <c r="AR55" s="5">
        <f t="shared" si="28"/>
        <v>916</v>
      </c>
      <c r="AT55" s="2">
        <f t="shared" si="29"/>
        <v>100.89000000001397</v>
      </c>
      <c r="AU55">
        <f t="shared" si="30"/>
        <v>100.89000000001397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916</v>
      </c>
      <c r="AL56" s="5">
        <f t="shared" si="33"/>
        <v>916</v>
      </c>
      <c r="AM56" s="45">
        <f t="shared" si="24"/>
        <v>100.88999999999999</v>
      </c>
      <c r="AN56" s="5">
        <f t="shared" si="34"/>
        <v>100.88999999999999</v>
      </c>
      <c r="AO56" s="45">
        <f t="shared" si="25"/>
        <v>0</v>
      </c>
      <c r="AP56" s="5">
        <f t="shared" si="26"/>
        <v>1000000</v>
      </c>
      <c r="AQ56" s="45">
        <f t="shared" si="27"/>
        <v>916</v>
      </c>
      <c r="AR56" s="5">
        <f t="shared" si="28"/>
        <v>916</v>
      </c>
      <c r="AT56" s="2">
        <f t="shared" si="29"/>
        <v>100.89000000001397</v>
      </c>
      <c r="AU56">
        <f t="shared" si="30"/>
        <v>100.89000000001397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999184.89</v>
      </c>
      <c r="AN57" s="5">
        <f t="shared" si="34"/>
        <v>999184.89</v>
      </c>
      <c r="AO57" s="45">
        <f t="shared" si="25"/>
        <v>999084</v>
      </c>
      <c r="AP57" s="5">
        <f t="shared" si="26"/>
        <v>999084</v>
      </c>
      <c r="AQ57" s="45">
        <f t="shared" si="27"/>
        <v>0</v>
      </c>
      <c r="AR57" s="5">
        <f t="shared" si="28"/>
        <v>1000000</v>
      </c>
      <c r="AT57" s="2">
        <f t="shared" si="29"/>
        <v>999184.89</v>
      </c>
      <c r="AU57">
        <f t="shared" si="30"/>
        <v>999184.89</v>
      </c>
      <c r="AV57" s="2">
        <f t="shared" si="31"/>
        <v>999084</v>
      </c>
      <c r="AW57">
        <f t="shared" si="32"/>
        <v>999084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916</v>
      </c>
      <c r="AL58" s="5">
        <f t="shared" si="33"/>
        <v>916</v>
      </c>
      <c r="AM58" s="45">
        <f t="shared" si="24"/>
        <v>100.88999999999999</v>
      </c>
      <c r="AN58" s="5">
        <f t="shared" si="34"/>
        <v>100.88999999999999</v>
      </c>
      <c r="AO58" s="45">
        <f t="shared" si="25"/>
        <v>0</v>
      </c>
      <c r="AP58" s="5">
        <f t="shared" si="26"/>
        <v>1000000</v>
      </c>
      <c r="AQ58" s="45">
        <f t="shared" si="27"/>
        <v>916</v>
      </c>
      <c r="AR58" s="5">
        <f t="shared" si="28"/>
        <v>916</v>
      </c>
      <c r="AT58" s="2">
        <f t="shared" si="29"/>
        <v>100.89000000001397</v>
      </c>
      <c r="AU58">
        <f t="shared" si="30"/>
        <v>100.89000000001397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999184.89</v>
      </c>
      <c r="AN59" s="5">
        <f t="shared" si="34"/>
        <v>999184.89</v>
      </c>
      <c r="AO59" s="45">
        <f t="shared" si="25"/>
        <v>999084</v>
      </c>
      <c r="AP59" s="5">
        <f t="shared" si="26"/>
        <v>999084</v>
      </c>
      <c r="AQ59" s="45">
        <f t="shared" si="27"/>
        <v>0</v>
      </c>
      <c r="AR59" s="5">
        <f t="shared" si="28"/>
        <v>1000000</v>
      </c>
      <c r="AT59" s="2">
        <f t="shared" si="29"/>
        <v>999184.89</v>
      </c>
      <c r="AU59">
        <f t="shared" si="30"/>
        <v>999184.89</v>
      </c>
      <c r="AV59" s="2">
        <f t="shared" si="31"/>
        <v>999084</v>
      </c>
      <c r="AW59">
        <f t="shared" si="32"/>
        <v>999084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999184.89</v>
      </c>
      <c r="AN60" s="5">
        <f t="shared" si="34"/>
        <v>999184.89</v>
      </c>
      <c r="AO60" s="45">
        <f t="shared" si="25"/>
        <v>999084</v>
      </c>
      <c r="AP60" s="5">
        <f t="shared" si="26"/>
        <v>999084</v>
      </c>
      <c r="AQ60" s="45">
        <f t="shared" si="27"/>
        <v>0</v>
      </c>
      <c r="AR60" s="5">
        <f t="shared" si="28"/>
        <v>1000000</v>
      </c>
      <c r="AT60" s="2">
        <f t="shared" si="29"/>
        <v>999184.89</v>
      </c>
      <c r="AU60">
        <f t="shared" si="30"/>
        <v>999184.89</v>
      </c>
      <c r="AV60" s="2">
        <f t="shared" si="31"/>
        <v>999084</v>
      </c>
      <c r="AW60">
        <f t="shared" si="32"/>
        <v>999084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999184.89</v>
      </c>
      <c r="AN61" s="5">
        <f t="shared" si="34"/>
        <v>999184.89</v>
      </c>
      <c r="AO61" s="45">
        <f t="shared" si="25"/>
        <v>999084</v>
      </c>
      <c r="AP61" s="5">
        <f t="shared" si="26"/>
        <v>999084</v>
      </c>
      <c r="AQ61" s="45">
        <f t="shared" si="27"/>
        <v>0</v>
      </c>
      <c r="AR61" s="5">
        <f t="shared" si="28"/>
        <v>1000000</v>
      </c>
      <c r="AT61" s="2">
        <f t="shared" si="29"/>
        <v>999184.89</v>
      </c>
      <c r="AU61">
        <f t="shared" si="30"/>
        <v>999184.89</v>
      </c>
      <c r="AV61" s="2">
        <f t="shared" si="31"/>
        <v>999084</v>
      </c>
      <c r="AW61">
        <f t="shared" si="32"/>
        <v>999084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999184.89</v>
      </c>
      <c r="AN62" s="5">
        <f t="shared" si="34"/>
        <v>999184.89</v>
      </c>
      <c r="AO62" s="45">
        <f t="shared" si="25"/>
        <v>999084</v>
      </c>
      <c r="AP62" s="5">
        <f t="shared" si="26"/>
        <v>999084</v>
      </c>
      <c r="AQ62" s="45">
        <f t="shared" si="27"/>
        <v>0</v>
      </c>
      <c r="AR62" s="5">
        <f t="shared" si="28"/>
        <v>1000000</v>
      </c>
      <c r="AT62" s="2">
        <f t="shared" si="29"/>
        <v>999184.89</v>
      </c>
      <c r="AU62">
        <f t="shared" si="30"/>
        <v>999184.89</v>
      </c>
      <c r="AV62" s="2">
        <f t="shared" si="31"/>
        <v>999084</v>
      </c>
      <c r="AW62">
        <f t="shared" si="32"/>
        <v>999084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999184.89</v>
      </c>
      <c r="AN63" s="5">
        <f t="shared" si="34"/>
        <v>999184.89</v>
      </c>
      <c r="AO63" s="45">
        <f t="shared" si="25"/>
        <v>999084</v>
      </c>
      <c r="AP63" s="5">
        <f t="shared" si="26"/>
        <v>999084</v>
      </c>
      <c r="AQ63" s="45">
        <f t="shared" si="27"/>
        <v>0</v>
      </c>
      <c r="AR63" s="5">
        <f t="shared" si="28"/>
        <v>1000000</v>
      </c>
      <c r="AT63" s="2">
        <f t="shared" si="29"/>
        <v>999184.89</v>
      </c>
      <c r="AU63">
        <f t="shared" si="30"/>
        <v>999184.89</v>
      </c>
      <c r="AV63" s="2">
        <f t="shared" si="31"/>
        <v>999084</v>
      </c>
      <c r="AW63">
        <f t="shared" si="32"/>
        <v>999084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999184.89</v>
      </c>
      <c r="AN64" s="5">
        <f t="shared" si="34"/>
        <v>999184.89</v>
      </c>
      <c r="AO64" s="45">
        <f t="shared" si="25"/>
        <v>999084</v>
      </c>
      <c r="AP64" s="5">
        <f t="shared" si="26"/>
        <v>999084</v>
      </c>
      <c r="AQ64" s="45">
        <f t="shared" si="27"/>
        <v>0</v>
      </c>
      <c r="AR64" s="5">
        <f t="shared" si="28"/>
        <v>1000000</v>
      </c>
      <c r="AT64" s="2">
        <f t="shared" si="29"/>
        <v>999184.89</v>
      </c>
      <c r="AU64">
        <f t="shared" si="30"/>
        <v>999184.89</v>
      </c>
      <c r="AV64" s="2">
        <f t="shared" si="31"/>
        <v>999084</v>
      </c>
      <c r="AW64">
        <f t="shared" si="32"/>
        <v>999084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999184.89</v>
      </c>
      <c r="AN65" s="5">
        <f t="shared" si="34"/>
        <v>999184.89</v>
      </c>
      <c r="AO65" s="45">
        <f t="shared" si="25"/>
        <v>999084</v>
      </c>
      <c r="AP65" s="5">
        <f t="shared" si="26"/>
        <v>999084</v>
      </c>
      <c r="AQ65" s="45">
        <f t="shared" si="27"/>
        <v>0</v>
      </c>
      <c r="AR65" s="5">
        <f t="shared" si="28"/>
        <v>1000000</v>
      </c>
      <c r="AT65" s="2">
        <f t="shared" si="29"/>
        <v>999184.89</v>
      </c>
      <c r="AU65">
        <f t="shared" si="30"/>
        <v>999184.89</v>
      </c>
      <c r="AV65" s="2">
        <f t="shared" si="31"/>
        <v>999084</v>
      </c>
      <c r="AW65">
        <f t="shared" si="32"/>
        <v>999084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999184.89</v>
      </c>
      <c r="AN66" s="5">
        <f t="shared" si="34"/>
        <v>999184.89</v>
      </c>
      <c r="AO66" s="45">
        <f t="shared" si="25"/>
        <v>999084</v>
      </c>
      <c r="AP66" s="5">
        <f t="shared" si="26"/>
        <v>999084</v>
      </c>
      <c r="AQ66" s="45">
        <f t="shared" si="27"/>
        <v>0</v>
      </c>
      <c r="AR66" s="5">
        <f t="shared" si="28"/>
        <v>1000000</v>
      </c>
      <c r="AT66" s="2">
        <f t="shared" si="29"/>
        <v>999184.89</v>
      </c>
      <c r="AU66">
        <f t="shared" si="30"/>
        <v>999184.89</v>
      </c>
      <c r="AV66" s="2">
        <f t="shared" si="31"/>
        <v>999084</v>
      </c>
      <c r="AW66">
        <f t="shared" si="32"/>
        <v>999084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11'!A67&lt;&gt;0,'Stage 11'!A67,IF(K67&gt;=$M$3,"Elected",IF(BP18&lt;&gt;0,"Excluded",0)))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999184.89</v>
      </c>
      <c r="AN67" s="5">
        <f t="shared" si="34"/>
        <v>999184.89</v>
      </c>
      <c r="AO67" s="45">
        <f t="shared" si="25"/>
        <v>999084</v>
      </c>
      <c r="AP67" s="5">
        <f t="shared" si="26"/>
        <v>999084</v>
      </c>
      <c r="AQ67" s="45">
        <f t="shared" si="27"/>
        <v>0</v>
      </c>
      <c r="AR67" s="5">
        <f t="shared" si="28"/>
        <v>1000000</v>
      </c>
      <c r="AT67" s="2">
        <f t="shared" si="29"/>
        <v>999184.89</v>
      </c>
      <c r="AU67">
        <f t="shared" si="30"/>
        <v>999184.89</v>
      </c>
      <c r="AV67" s="2">
        <f t="shared" si="31"/>
        <v>999084</v>
      </c>
      <c r="AW67">
        <f t="shared" si="32"/>
        <v>999084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258">
        <f>'Stage 11'!I80</f>
        <v>0.67986111111111114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1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1</v>
      </c>
      <c r="BK85" s="5">
        <f t="shared" si="45"/>
        <v>0</v>
      </c>
    </row>
    <row r="86" spans="41:63" x14ac:dyDescent="0.2">
      <c r="AO86" s="5">
        <f t="shared" si="47"/>
        <v>1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1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3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141</v>
      </c>
      <c r="J1" s="100" t="s">
        <v>25</v>
      </c>
      <c r="K1" s="384">
        <f>'Basic Input'!C2</f>
        <v>41781</v>
      </c>
      <c r="L1" s="384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251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141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0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48" t="s">
        <v>268</v>
      </c>
      <c r="P3" s="449"/>
      <c r="Q3" s="449"/>
      <c r="R3" s="449"/>
      <c r="S3" s="450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4.2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252</v>
      </c>
      <c r="P4" s="386"/>
      <c r="Q4" s="386"/>
      <c r="R4" s="386"/>
      <c r="S4" s="387"/>
      <c r="U4" s="376" t="str">
        <f>IF(M79="ERROR","DO NOT MOVE TO NEXT STAGE","OK TO MOVE TO NEXT STAGE")</f>
        <v>DO NOT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249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1000000</v>
      </c>
      <c r="AM20" s="167"/>
      <c r="AN20" s="166">
        <f>AL20+AG2</f>
        <v>1000000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250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250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141</v>
      </c>
      <c r="J47" s="100" t="s">
        <v>25</v>
      </c>
      <c r="K47" s="384">
        <f>'Basic Input'!C2</f>
        <v>41781</v>
      </c>
      <c r="L47" s="384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251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385" t="s">
        <v>252</v>
      </c>
      <c r="P50" s="386"/>
      <c r="Q50" s="386"/>
      <c r="R50" s="386"/>
      <c r="S50" s="387"/>
      <c r="U50" s="376" t="str">
        <f>IF(M79="ERROR","DO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'Stage 12'!J53</f>
        <v>0</v>
      </c>
      <c r="K53" s="433"/>
      <c r="L53" s="432">
        <f>IF($AT5=0,0,IF($AT5="T",$AZ7,$BR4))</f>
        <v>0</v>
      </c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2">
        <f>'Stage 12'!J54</f>
        <v>0</v>
      </c>
      <c r="K54" s="433"/>
      <c r="L54" s="430">
        <f>IF($H53="Transfer",$BA8,$BT3)</f>
        <v>0</v>
      </c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12'!A67&lt;&gt;0,'Stage 12'!A67,IF(M67&gt;=$M$3,"Elected",IF(BP18&lt;&gt;0,"Excluded",0)))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305">
        <f>'Stage 11'!I80</f>
        <v>0.67986111111111114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142</v>
      </c>
      <c r="J1" s="100" t="s">
        <v>25</v>
      </c>
      <c r="K1" s="384">
        <f>'Basic Input'!C2</f>
        <v>41781</v>
      </c>
      <c r="L1" s="384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255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142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27.7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48" t="s">
        <v>269</v>
      </c>
      <c r="P3" s="449"/>
      <c r="Q3" s="449"/>
      <c r="R3" s="449"/>
      <c r="S3" s="450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3.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256</v>
      </c>
      <c r="P4" s="386"/>
      <c r="Q4" s="386"/>
      <c r="R4" s="386"/>
      <c r="S4" s="387"/>
      <c r="U4" s="376" t="str">
        <f>IF(O79="ERROR","DO NOT MOVE TO NEXT STAGE","OK TO MOVE TO NEXT STAGE")</f>
        <v>DO NOT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253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1000000</v>
      </c>
      <c r="AM20" s="167"/>
      <c r="AN20" s="166">
        <f>AL20+AG2</f>
        <v>1000000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254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254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142</v>
      </c>
      <c r="J47" s="100" t="s">
        <v>25</v>
      </c>
      <c r="K47" s="384">
        <f>'Basic Input'!C2</f>
        <v>41781</v>
      </c>
      <c r="L47" s="384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255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385" t="s">
        <v>256</v>
      </c>
      <c r="P50" s="386"/>
      <c r="Q50" s="386"/>
      <c r="R50" s="386"/>
      <c r="S50" s="387"/>
      <c r="U50" s="376" t="str">
        <f>IF(O79="ERROR","DO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IF($AT5=0,0,IF($AT5="T",$AZ7,$BR4))</f>
        <v>0</v>
      </c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0">
        <f>IF($H53="Transfer",$BA8,$BT3)</f>
        <v>0</v>
      </c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13'!A67&lt;&gt;0,'Stage 13'!A67,IF(O67&gt;=$M$3,"Elected",IF(BP18&lt;&gt;0,"Excluded",0)))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305">
        <f>'Stage 11'!I80</f>
        <v>0.67986111111111114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143</v>
      </c>
      <c r="J1" s="100" t="s">
        <v>25</v>
      </c>
      <c r="K1" s="384">
        <f>'Basic Input'!C2</f>
        <v>41781</v>
      </c>
      <c r="L1" s="384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258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143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28.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48" t="s">
        <v>270</v>
      </c>
      <c r="P3" s="449"/>
      <c r="Q3" s="449"/>
      <c r="R3" s="449"/>
      <c r="S3" s="450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4.2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259</v>
      </c>
      <c r="P4" s="386"/>
      <c r="Q4" s="386"/>
      <c r="R4" s="386"/>
      <c r="S4" s="387"/>
      <c r="U4" s="376" t="str">
        <f>IF(Q79="ERROR","DO NOT MOVE TO NEXT STAGE","OK TO MOVE TO NEXT STAGE")</f>
        <v>DO NOT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261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1000000</v>
      </c>
      <c r="AM20" s="167"/>
      <c r="AN20" s="166">
        <f>AL20+AG2</f>
        <v>1000000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257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257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143</v>
      </c>
      <c r="J47" s="100" t="s">
        <v>25</v>
      </c>
      <c r="K47" s="384">
        <f>'Basic Input'!C2</f>
        <v>41781</v>
      </c>
      <c r="L47" s="384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258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385" t="s">
        <v>259</v>
      </c>
      <c r="P50" s="386"/>
      <c r="Q50" s="386"/>
      <c r="R50" s="386"/>
      <c r="S50" s="387"/>
      <c r="U50" s="376" t="str">
        <f>IF(Q79="ERROR","DO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IF($AT5=0,0,IF($AT5="T",$AZ7,$BR4))</f>
        <v>0</v>
      </c>
      <c r="Q53" s="433"/>
      <c r="R53" s="432"/>
      <c r="S53" s="433"/>
      <c r="T53" s="432"/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0">
        <f>IF($H53="Transfer",$BA8,$BT3)</f>
        <v>0</v>
      </c>
      <c r="Q54" s="431"/>
      <c r="R54" s="430"/>
      <c r="S54" s="431"/>
      <c r="T54" s="430"/>
      <c r="U54" s="431"/>
      <c r="V54" s="430"/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14'!A67&lt;&gt;0,'Stage 14'!A67,IF(Q67&gt;=$M$3,"Elected",IF(BP18&lt;&gt;0,"Excluded",0)))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305">
        <f>'Stage 11'!I80</f>
        <v>0.67986111111111114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144</v>
      </c>
      <c r="J1" s="100" t="s">
        <v>25</v>
      </c>
      <c r="K1" s="384">
        <f>'Basic Input'!C2</f>
        <v>41781</v>
      </c>
      <c r="L1" s="384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263</v>
      </c>
      <c r="P2" s="386"/>
      <c r="Q2" s="386"/>
      <c r="R2" s="386"/>
      <c r="S2" s="387"/>
      <c r="U2" s="457"/>
      <c r="V2" s="457"/>
      <c r="W2" s="45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144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1.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48" t="s">
        <v>265</v>
      </c>
      <c r="P3" s="449"/>
      <c r="Q3" s="449"/>
      <c r="R3" s="449"/>
      <c r="S3" s="450"/>
      <c r="U3" s="457"/>
      <c r="V3" s="457"/>
      <c r="W3" s="457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4.2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264</v>
      </c>
      <c r="P4" s="386"/>
      <c r="Q4" s="386"/>
      <c r="R4" s="386"/>
      <c r="S4" s="387"/>
      <c r="U4" s="376" t="str">
        <f>IF(S79="ERROR","DO NOT MOVE TO NEXT STAGE","OK TO MOVE TO NEXT STAGE")</f>
        <v>DO NOT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260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1000000</v>
      </c>
      <c r="AM20" s="167"/>
      <c r="AN20" s="166">
        <f>AL20+AG2</f>
        <v>1000000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262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262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144</v>
      </c>
      <c r="J47" s="100" t="s">
        <v>25</v>
      </c>
      <c r="K47" s="384">
        <f>'Basic Input'!C2</f>
        <v>41781</v>
      </c>
      <c r="L47" s="384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263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385" t="s">
        <v>264</v>
      </c>
      <c r="P50" s="386"/>
      <c r="Q50" s="386"/>
      <c r="R50" s="386"/>
      <c r="S50" s="387"/>
      <c r="U50" s="376" t="str">
        <f>IF(S79="ERROR","DO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IF($AT5=0,0,IF($AT5="T",$AZ7,$BR4))</f>
        <v>0</v>
      </c>
      <c r="S53" s="433"/>
      <c r="T53" s="432"/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0">
        <f>IF($H53="Transfer",$BA8,$BT3)</f>
        <v>0</v>
      </c>
      <c r="S54" s="431"/>
      <c r="T54" s="430"/>
      <c r="U54" s="431"/>
      <c r="V54" s="430"/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15'!A67&lt;&gt;0,'Stage 15'!A67,IF(S67&gt;=$M$3,"Elected",IF(BP18&lt;&gt;0,"Excluded",0)))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305">
        <f>'Stage 11'!I80</f>
        <v>0.67986111111111114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B9" sqref="B9:C19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4" t="s">
        <v>200</v>
      </c>
      <c r="F3" s="345"/>
      <c r="G3" s="345"/>
      <c r="H3" s="345"/>
      <c r="I3" s="345"/>
      <c r="J3" s="346"/>
    </row>
    <row r="4" spans="1:12" ht="13.5" thickBot="1" x14ac:dyDescent="0.25">
      <c r="B4" s="85" t="s">
        <v>95</v>
      </c>
      <c r="C4" s="92" t="s">
        <v>344</v>
      </c>
      <c r="D4" s="86"/>
      <c r="E4" s="347"/>
      <c r="F4" s="348"/>
      <c r="G4" s="348"/>
      <c r="H4" s="348"/>
      <c r="I4" s="348"/>
      <c r="J4" s="349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326</v>
      </c>
      <c r="D6" s="86"/>
      <c r="E6" s="344" t="s">
        <v>199</v>
      </c>
      <c r="F6" s="345"/>
      <c r="G6" s="345"/>
      <c r="H6" s="345"/>
      <c r="I6" s="345"/>
      <c r="J6" s="346"/>
    </row>
    <row r="7" spans="1:12" ht="13.5" thickBot="1" x14ac:dyDescent="0.25">
      <c r="B7" s="86"/>
      <c r="C7" s="93"/>
      <c r="D7" s="86"/>
      <c r="E7" s="347"/>
      <c r="F7" s="348"/>
      <c r="G7" s="348"/>
      <c r="H7" s="348"/>
      <c r="I7" s="348"/>
      <c r="J7" s="349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327</v>
      </c>
      <c r="C9" s="186" t="s">
        <v>338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328</v>
      </c>
      <c r="C10" s="186" t="s">
        <v>339</v>
      </c>
    </row>
    <row r="11" spans="1:12" x14ac:dyDescent="0.2">
      <c r="A11">
        <v>3</v>
      </c>
      <c r="B11" s="202" t="s">
        <v>329</v>
      </c>
      <c r="C11" s="186" t="s">
        <v>340</v>
      </c>
    </row>
    <row r="12" spans="1:12" x14ac:dyDescent="0.2">
      <c r="A12">
        <v>4</v>
      </c>
      <c r="B12" s="202" t="s">
        <v>330</v>
      </c>
      <c r="C12" s="186" t="s">
        <v>340</v>
      </c>
    </row>
    <row r="13" spans="1:12" x14ac:dyDescent="0.2">
      <c r="A13">
        <v>5</v>
      </c>
      <c r="B13" s="186" t="s">
        <v>331</v>
      </c>
      <c r="C13" s="186" t="s">
        <v>341</v>
      </c>
    </row>
    <row r="14" spans="1:12" x14ac:dyDescent="0.2">
      <c r="A14">
        <v>6</v>
      </c>
      <c r="B14" s="186" t="s">
        <v>332</v>
      </c>
      <c r="C14" s="186" t="s">
        <v>342</v>
      </c>
    </row>
    <row r="15" spans="1:12" x14ac:dyDescent="0.2">
      <c r="A15">
        <v>7</v>
      </c>
      <c r="B15" s="186" t="s">
        <v>333</v>
      </c>
      <c r="C15" s="186" t="s">
        <v>339</v>
      </c>
    </row>
    <row r="16" spans="1:12" x14ac:dyDescent="0.2">
      <c r="A16">
        <v>8</v>
      </c>
      <c r="B16" s="186" t="s">
        <v>334</v>
      </c>
      <c r="C16" s="186" t="s">
        <v>342</v>
      </c>
    </row>
    <row r="17" spans="1:3" x14ac:dyDescent="0.2">
      <c r="A17">
        <v>9</v>
      </c>
      <c r="B17" s="186" t="s">
        <v>335</v>
      </c>
      <c r="C17" s="186" t="s">
        <v>338</v>
      </c>
    </row>
    <row r="18" spans="1:3" x14ac:dyDescent="0.2">
      <c r="A18">
        <v>10</v>
      </c>
      <c r="B18" s="202" t="s">
        <v>336</v>
      </c>
      <c r="C18" s="186" t="s">
        <v>343</v>
      </c>
    </row>
    <row r="19" spans="1:3" x14ac:dyDescent="0.2">
      <c r="A19">
        <v>11</v>
      </c>
      <c r="B19" s="202" t="s">
        <v>337</v>
      </c>
      <c r="C19" s="186" t="s">
        <v>342</v>
      </c>
    </row>
    <row r="20" spans="1:3" x14ac:dyDescent="0.2">
      <c r="A20">
        <v>12</v>
      </c>
      <c r="B20" s="202"/>
      <c r="C20" s="186"/>
    </row>
    <row r="21" spans="1:3" x14ac:dyDescent="0.2">
      <c r="A21">
        <v>13</v>
      </c>
      <c r="B21" s="202"/>
      <c r="C21" s="186"/>
    </row>
    <row r="22" spans="1:3" x14ac:dyDescent="0.2">
      <c r="A22">
        <v>14</v>
      </c>
      <c r="B22" s="202"/>
      <c r="C22" s="186"/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5</v>
      </c>
    </row>
    <row r="31" spans="1:3" x14ac:dyDescent="0.2">
      <c r="B31" t="s">
        <v>96</v>
      </c>
      <c r="C31" s="66">
        <v>10998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145</v>
      </c>
      <c r="J1" s="100" t="s">
        <v>25</v>
      </c>
      <c r="K1" s="384">
        <f>'Basic Input'!C2</f>
        <v>41781</v>
      </c>
      <c r="L1" s="384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451" t="s">
        <v>273</v>
      </c>
      <c r="P2" s="452"/>
      <c r="Q2" s="452"/>
      <c r="R2" s="452"/>
      <c r="S2" s="453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R2" s="43" t="s">
        <v>145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2.2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54" t="s">
        <v>275</v>
      </c>
      <c r="P3" s="455"/>
      <c r="Q3" s="455"/>
      <c r="R3" s="455"/>
      <c r="S3" s="456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3.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451" t="s">
        <v>274</v>
      </c>
      <c r="P4" s="452"/>
      <c r="Q4" s="452"/>
      <c r="R4" s="452"/>
      <c r="S4" s="453"/>
      <c r="U4" s="376" t="str">
        <f>IF(U33="ERROR","DO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4"/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271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4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1000000</v>
      </c>
      <c r="AM20" s="167"/>
      <c r="AN20" s="166">
        <f>AL20+AG2</f>
        <v>1000000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272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272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145</v>
      </c>
      <c r="J47" s="100" t="s">
        <v>25</v>
      </c>
      <c r="K47" s="384">
        <f>'Basic Input'!C2</f>
        <v>41781</v>
      </c>
      <c r="L47" s="384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451" t="s">
        <v>273</v>
      </c>
      <c r="P48" s="452"/>
      <c r="Q48" s="452"/>
      <c r="R48" s="452"/>
      <c r="S48" s="453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54" t="s">
        <v>276</v>
      </c>
      <c r="P49" s="455"/>
      <c r="Q49" s="455"/>
      <c r="R49" s="455"/>
      <c r="S49" s="456"/>
      <c r="AJ49" t="str">
        <f t="shared" si="23"/>
        <v>CALLAN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451" t="s">
        <v>274</v>
      </c>
      <c r="P50" s="452"/>
      <c r="Q50" s="452"/>
      <c r="R50" s="452"/>
      <c r="S50" s="453"/>
      <c r="U50" s="376" t="str">
        <f>IF(U79="ERROR","DO NOT MOVE TO NEXT STAGE","OK TO MOVE TO NEXT STAGE")</f>
        <v>DO NOT MOVE TO NEXT STAGE</v>
      </c>
      <c r="V50" s="376"/>
      <c r="W50" s="376"/>
      <c r="AJ50" t="str">
        <f t="shared" si="23"/>
        <v>CHIVERS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IF($AT5=0,0,IF($AT5="T",$AZ7,$BR4))</f>
        <v>0</v>
      </c>
      <c r="U53" s="433"/>
      <c r="V53" s="432"/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0">
        <f>IF($H53="Transfer",$BA8,$BT3)</f>
        <v>0</v>
      </c>
      <c r="U54" s="431"/>
      <c r="V54" s="430"/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16'!A67&lt;&gt;0,'Stage 16'!A67,IF(U67&gt;=$M$3,"Elected",IF(BP18&lt;&gt;0,"Excluded",0)))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305">
        <f>'Stage 11'!I80</f>
        <v>0.67986111111111114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CAUSEWAY COAST &amp; GLENS</v>
      </c>
      <c r="F1" s="14" t="s">
        <v>146</v>
      </c>
      <c r="J1" s="100" t="s">
        <v>25</v>
      </c>
      <c r="K1" s="384">
        <f>'Basic Input'!C2</f>
        <v>41781</v>
      </c>
      <c r="L1" s="384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279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8"/>
      <c r="BJ2" s="378"/>
      <c r="BK2" s="378"/>
      <c r="BS2" s="43" t="s">
        <v>146</v>
      </c>
      <c r="BT2" s="6"/>
      <c r="BU2" s="417" t="s">
        <v>306</v>
      </c>
      <c r="BV2" s="417"/>
      <c r="BW2" s="417"/>
      <c r="BX2" s="417"/>
      <c r="BY2" s="417"/>
      <c r="BZ2" s="417"/>
      <c r="CA2" s="417"/>
      <c r="CC2" s="385" t="s">
        <v>202</v>
      </c>
      <c r="CD2" s="386"/>
      <c r="CE2" s="386"/>
      <c r="CF2" s="387"/>
    </row>
    <row r="3" spans="1:84" ht="32.2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448" t="s">
        <v>280</v>
      </c>
      <c r="P3" s="449"/>
      <c r="Q3" s="449"/>
      <c r="R3" s="449"/>
      <c r="S3" s="450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>
        <f>IF(AQ5="n","MOVE TO EXCLUDE CANDIDATE FORM",IF(AQ5="y","MOVE TO TRANSFER OF SURPLUS VOTES FORM",0))</f>
        <v>0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S3" s="95" t="s">
        <v>33</v>
      </c>
      <c r="BT3" s="96"/>
      <c r="BU3" s="434"/>
      <c r="BV3" s="413"/>
      <c r="BW3" s="413"/>
      <c r="BX3" s="413"/>
      <c r="BY3" s="413"/>
      <c r="BZ3" s="413"/>
      <c r="CA3" s="414"/>
    </row>
    <row r="4" spans="1:84" ht="43.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457"/>
      <c r="P4" s="457"/>
      <c r="Q4" s="457"/>
      <c r="R4" s="457"/>
      <c r="S4" s="457"/>
      <c r="T4" s="458" t="str">
        <f>IF(W79="ERROR","DO NOT MOVE TO NEXT STAGE","SWITCH TO PAPER SYSTEM")</f>
        <v>DO NOT MOVE TO NEXT STAGE</v>
      </c>
      <c r="U4" s="458"/>
      <c r="V4" s="458"/>
      <c r="W4" s="458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5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277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5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Exclude</v>
      </c>
      <c r="Q7" s="433"/>
      <c r="R7" s="432" t="str">
        <f>'Stage 8'!R7:S7</f>
        <v>Transfer</v>
      </c>
      <c r="S7" s="433"/>
      <c r="T7" s="432" t="str">
        <f>'Stage 9'!T7:U7</f>
        <v>Transfer</v>
      </c>
      <c r="U7" s="433"/>
      <c r="V7" s="432" t="str">
        <f>'Stage 10'!V7:W7</f>
        <v>Exclude</v>
      </c>
      <c r="W7" s="433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6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'Stage 6'!N8:O8</f>
        <v>MCCORKELL</v>
      </c>
      <c r="O8" s="431"/>
      <c r="P8" s="430" t="str">
        <f>'Stage 7'!P8:Q8</f>
        <v>DONAGHY</v>
      </c>
      <c r="Q8" s="431"/>
      <c r="R8" s="430" t="str">
        <f>'Stage 8'!R8:S8</f>
        <v>CHIVERS</v>
      </c>
      <c r="S8" s="431"/>
      <c r="T8" s="430" t="str">
        <f>'Stage 9'!T8:U8</f>
        <v>MULLAN</v>
      </c>
      <c r="U8" s="431"/>
      <c r="V8" s="430" t="str">
        <f>'Stage 10'!V8:W8</f>
        <v>GORDON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ALLEN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CALLAN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CHIVERS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DONAGHY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>'Stage 6'!N12</f>
        <v>61</v>
      </c>
      <c r="O12" s="157">
        <f>'Stage 6'!O12</f>
        <v>607.72</v>
      </c>
      <c r="P12" s="82">
        <f>'Stage 7'!P12</f>
        <v>0.37</v>
      </c>
      <c r="Q12" s="157">
        <f>'Stage 7'!Q12</f>
        <v>608.09</v>
      </c>
      <c r="R12" s="82">
        <f>'Stage 8'!R12</f>
        <v>0</v>
      </c>
      <c r="S12" s="157">
        <f>'Stage 8'!S12</f>
        <v>608.09</v>
      </c>
      <c r="T12" s="82">
        <f>'Stage 9'!T12</f>
        <v>2</v>
      </c>
      <c r="U12" s="157">
        <f>'Stage 9'!U12</f>
        <v>610.09</v>
      </c>
      <c r="V12" s="82">
        <f>'Stage 10'!V12</f>
        <v>205.02</v>
      </c>
      <c r="W12" s="157">
        <f>'Stage 10'!W12</f>
        <v>815.11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GORDON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>'Stage 6'!N13</f>
        <v>0</v>
      </c>
      <c r="O13" s="157">
        <f>'Stage 6'!O13</f>
        <v>843.74</v>
      </c>
      <c r="P13" s="82">
        <f>'Stage 7'!P13</f>
        <v>334</v>
      </c>
      <c r="Q13" s="157">
        <f>'Stage 7'!Q13</f>
        <v>1177.74</v>
      </c>
      <c r="R13" s="82">
        <f>'Stage 8'!R13</f>
        <v>-261.74</v>
      </c>
      <c r="S13" s="157">
        <f>'Stage 8'!S13</f>
        <v>916</v>
      </c>
      <c r="T13" s="82">
        <f>'Stage 9'!T13</f>
        <v>0</v>
      </c>
      <c r="U13" s="157">
        <f>'Stage 9'!U13</f>
        <v>916</v>
      </c>
      <c r="V13" s="82">
        <f>'Stage 10'!V13</f>
        <v>0</v>
      </c>
      <c r="W13" s="157">
        <f>'Stage 10'!W13</f>
        <v>916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HOLMES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>'Stage 6'!N14</f>
        <v>0</v>
      </c>
      <c r="O14" s="157">
        <f>'Stage 6'!O14</f>
        <v>382.11</v>
      </c>
      <c r="P14" s="82">
        <f>'Stage 7'!P14</f>
        <v>-382.11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ALLEN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KENNEDY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>'Stage 6'!N15</f>
        <v>46</v>
      </c>
      <c r="O15" s="157">
        <f>'Stage 6'!O15</f>
        <v>437.71000000000004</v>
      </c>
      <c r="P15" s="82">
        <f>'Stage 7'!P15</f>
        <v>0</v>
      </c>
      <c r="Q15" s="157">
        <f>'Stage 7'!Q15</f>
        <v>437.71000000000004</v>
      </c>
      <c r="R15" s="82">
        <f>'Stage 8'!R15</f>
        <v>1</v>
      </c>
      <c r="S15" s="157">
        <f>'Stage 8'!S15</f>
        <v>438.71000000000004</v>
      </c>
      <c r="T15" s="82">
        <f>'Stage 9'!T15</f>
        <v>2</v>
      </c>
      <c r="U15" s="157">
        <f>'Stage 9'!U15</f>
        <v>440.71000000000004</v>
      </c>
      <c r="V15" s="82">
        <f>'Stage 10'!V15</f>
        <v>-440.71000000000004</v>
      </c>
      <c r="W15" s="157">
        <f>'Stage 10'!W15</f>
        <v>0</v>
      </c>
      <c r="Z15" s="111" t="str">
        <f>'Verification of Boxes'!J11</f>
        <v>CALLAN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MCCORKELL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CHIVERS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MULLAN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>'Stage 6'!N17</f>
        <v>75</v>
      </c>
      <c r="O17" s="157">
        <f>'Stage 6'!O17</f>
        <v>521.38</v>
      </c>
      <c r="P17" s="82">
        <f>'Stage 7'!P17</f>
        <v>0</v>
      </c>
      <c r="Q17" s="157">
        <f>'Stage 7'!Q17</f>
        <v>521.38</v>
      </c>
      <c r="R17" s="82">
        <f>'Stage 8'!R17</f>
        <v>1</v>
      </c>
      <c r="S17" s="157">
        <f>'Stage 8'!S17</f>
        <v>522.38</v>
      </c>
      <c r="T17" s="82">
        <f>'Stage 9'!T17</f>
        <v>6</v>
      </c>
      <c r="U17" s="157">
        <f>'Stage 9'!U17</f>
        <v>528.38</v>
      </c>
      <c r="V17" s="82">
        <f>'Stage 10'!V17</f>
        <v>153.91999999999999</v>
      </c>
      <c r="W17" s="157">
        <f>'Stage 10'!W17</f>
        <v>682.3</v>
      </c>
      <c r="Z17" s="111" t="str">
        <f>'Verification of Boxes'!J13</f>
        <v>DONAGHY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NICHOLL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>'Stage 6'!N18</f>
        <v>-189.09999999999991</v>
      </c>
      <c r="O18" s="157">
        <f>'Stage 6'!O18</f>
        <v>916</v>
      </c>
      <c r="P18" s="82">
        <f>'Stage 7'!P18</f>
        <v>0</v>
      </c>
      <c r="Q18" s="157">
        <f>'Stage 7'!Q18</f>
        <v>916</v>
      </c>
      <c r="R18" s="82">
        <f>'Stage 8'!R18</f>
        <v>0</v>
      </c>
      <c r="S18" s="157">
        <f>'Stage 8'!S18</f>
        <v>916</v>
      </c>
      <c r="T18" s="82">
        <f>'Stage 9'!T18</f>
        <v>0</v>
      </c>
      <c r="U18" s="157">
        <f>'Stage 9'!U18</f>
        <v>916</v>
      </c>
      <c r="V18" s="82">
        <f>'Stage 10'!V18</f>
        <v>0</v>
      </c>
      <c r="W18" s="157">
        <f>'Stage 10'!W18</f>
        <v>916</v>
      </c>
      <c r="Z18" s="111" t="str">
        <f>'Verification of Boxes'!J14</f>
        <v>GORDON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5"/>
      <c r="BP18" s="47">
        <f t="shared" si="3"/>
        <v>0</v>
      </c>
      <c r="BQ18" s="76"/>
      <c r="BR18" s="6"/>
      <c r="BS18" s="13" t="str">
        <f>'Verification of Boxes'!J20</f>
        <v>ROBINSON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>'Stage 6'!N19</f>
        <v>1</v>
      </c>
      <c r="O19" s="157">
        <f>'Stage 6'!O19</f>
        <v>783.51</v>
      </c>
      <c r="P19" s="82">
        <f>'Stage 7'!P19</f>
        <v>37.369999999999997</v>
      </c>
      <c r="Q19" s="157">
        <f>'Stage 7'!Q19</f>
        <v>820.88</v>
      </c>
      <c r="R19" s="82">
        <f>'Stage 8'!R19</f>
        <v>193</v>
      </c>
      <c r="S19" s="157">
        <f>'Stage 8'!S19</f>
        <v>1013.88</v>
      </c>
      <c r="T19" s="82">
        <f>'Stage 9'!T19</f>
        <v>-97.88</v>
      </c>
      <c r="U19" s="157">
        <f>'Stage 9'!U19</f>
        <v>916</v>
      </c>
      <c r="V19" s="82">
        <f>'Stage 10'!V19</f>
        <v>0</v>
      </c>
      <c r="W19" s="157">
        <f>'Stage 10'!W19</f>
        <v>916</v>
      </c>
      <c r="Z19" s="111" t="str">
        <f>'Verification of Boxes'!J15</f>
        <v>HOLMES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KENNEDY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3" t="s">
        <v>103</v>
      </c>
      <c r="AK20" s="404"/>
      <c r="AL20" s="246">
        <f>AL46</f>
        <v>1000000</v>
      </c>
      <c r="AM20" s="167"/>
      <c r="AN20" s="166">
        <f>AL20+AG2</f>
        <v>1000000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>'Stage 6'!N21</f>
        <v>0</v>
      </c>
      <c r="O21" s="157">
        <f>'Stage 6'!O21</f>
        <v>916</v>
      </c>
      <c r="P21" s="82">
        <f>'Stage 7'!P21</f>
        <v>0</v>
      </c>
      <c r="Q21" s="157">
        <f>'Stage 7'!Q21</f>
        <v>916</v>
      </c>
      <c r="R21" s="82">
        <f>'Stage 8'!R21</f>
        <v>0</v>
      </c>
      <c r="S21" s="157">
        <f>'Stage 8'!S21</f>
        <v>916</v>
      </c>
      <c r="T21" s="82">
        <f>'Stage 9'!T21</f>
        <v>0</v>
      </c>
      <c r="U21" s="157">
        <f>'Stage 9'!U21</f>
        <v>916</v>
      </c>
      <c r="V21" s="82">
        <f>'Stage 10'!V21</f>
        <v>0</v>
      </c>
      <c r="W21" s="157">
        <f>'Stage 10'!W21</f>
        <v>916</v>
      </c>
      <c r="Z21" s="111" t="str">
        <f>'Verification of Boxes'!J17</f>
        <v>MCCORKELL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5" t="s">
        <v>102</v>
      </c>
      <c r="AK21" s="361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MULLAN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5" t="s">
        <v>102</v>
      </c>
      <c r="AK22" s="361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NICHOLL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5" t="s">
        <v>102</v>
      </c>
      <c r="AK23" s="361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5" t="s">
        <v>102</v>
      </c>
      <c r="AK24" s="361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6" t="s">
        <v>102</v>
      </c>
      <c r="AK25" s="427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278</v>
      </c>
      <c r="BJ30" s="345"/>
      <c r="BK30" s="346"/>
      <c r="BY30" s="392" t="str">
        <f>IF(BX31=BX69,"Calculations OK","Check Count for Error")</f>
        <v>Calculations OK</v>
      </c>
      <c r="BZ30" s="392"/>
    </row>
    <row r="31" spans="1:84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'Stage 6'!N31</f>
        <v>6.0999999999999091</v>
      </c>
      <c r="O31" s="157">
        <f>'Stage 6'!O31</f>
        <v>82.829999999999927</v>
      </c>
      <c r="P31" s="82">
        <f>'Stage 7'!P31</f>
        <v>10.37</v>
      </c>
      <c r="Q31" s="157">
        <f>'Stage 7'!Q31</f>
        <v>93.199999999999932</v>
      </c>
      <c r="R31" s="82">
        <f>'Stage 8'!R31</f>
        <v>66.740000000000009</v>
      </c>
      <c r="S31" s="157">
        <f>'Stage 8'!S31</f>
        <v>159.93999999999994</v>
      </c>
      <c r="T31" s="82">
        <f>'Stage 9'!T31</f>
        <v>87.88</v>
      </c>
      <c r="U31" s="157">
        <f>'Stage 9'!U31</f>
        <v>247.81999999999994</v>
      </c>
      <c r="V31" s="82">
        <f>'Stage 10'!V31</f>
        <v>81.77</v>
      </c>
      <c r="W31" s="157">
        <f>'Stage 10'!W31</f>
        <v>329.58999999999992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W31" t="s">
        <v>68</v>
      </c>
      <c r="BX31" s="7">
        <f>BU29+BW29+BY29+CA29+CC29+CE29</f>
        <v>0</v>
      </c>
      <c r="BY31" s="393"/>
      <c r="BZ31" s="393"/>
      <c r="CA31" s="5">
        <f>BX69-BX31</f>
        <v>0</v>
      </c>
      <c r="CC31" s="344" t="s">
        <v>278</v>
      </c>
      <c r="CD31" s="345"/>
      <c r="CE31" s="345"/>
      <c r="CF31" s="346"/>
    </row>
    <row r="32" spans="1:84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157">
        <f>'Stage 6'!O32</f>
        <v>5491</v>
      </c>
      <c r="P32" s="269"/>
      <c r="Q32" s="157">
        <f>'Stage 7'!Q32</f>
        <v>5491</v>
      </c>
      <c r="R32" s="269"/>
      <c r="S32" s="157">
        <f>'Stage 8'!S32</f>
        <v>5491</v>
      </c>
      <c r="T32" s="269"/>
      <c r="U32" s="157">
        <f>'Stage 9'!U32</f>
        <v>5491</v>
      </c>
      <c r="V32" s="267"/>
      <c r="W32" s="157">
        <f>'Stage 10'!W32</f>
        <v>5491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6"/>
      <c r="BG32" s="376"/>
      <c r="BY32" s="393"/>
      <c r="BZ32" s="393"/>
      <c r="CC32" s="347"/>
      <c r="CD32" s="348"/>
      <c r="CE32" s="348"/>
      <c r="CF32" s="349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8">
        <f>'Stage 6'!O34</f>
        <v>0.59027777777777779</v>
      </c>
      <c r="P34" s="303"/>
      <c r="Q34" s="258">
        <f>'Stage 7'!Q34</f>
        <v>0.60416666666666663</v>
      </c>
      <c r="R34" s="303"/>
      <c r="S34" s="258">
        <f>'Stage 8'!S34</f>
        <v>0.61805555555555558</v>
      </c>
      <c r="T34" s="303"/>
      <c r="U34" s="258">
        <f>'Stage 9'!U34</f>
        <v>0.64930555555555558</v>
      </c>
      <c r="V34" s="303"/>
      <c r="W34" s="258">
        <f>'Stage 10'!W34</f>
        <v>0.67152777777777783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CAUSEWAY COAST &amp; GLENS</v>
      </c>
      <c r="F47" s="14" t="s">
        <v>146</v>
      </c>
      <c r="J47" s="100" t="s">
        <v>25</v>
      </c>
      <c r="K47" s="384">
        <f>'Basic Input'!C2</f>
        <v>41781</v>
      </c>
      <c r="L47" s="384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LIMAVADY</v>
      </c>
      <c r="O48" s="385" t="s">
        <v>279</v>
      </c>
      <c r="P48" s="386"/>
      <c r="Q48" s="386"/>
      <c r="R48" s="386"/>
      <c r="S48" s="387"/>
      <c r="AJ48" t="str">
        <f t="shared" ref="AJ48:AK63" si="23">Z14</f>
        <v>ALLEN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10998</v>
      </c>
      <c r="E49" s="371" t="s">
        <v>65</v>
      </c>
      <c r="F49" s="372"/>
      <c r="G49" s="152">
        <f>'Verification of Boxes'!G3</f>
        <v>5</v>
      </c>
      <c r="H49" s="371" t="s">
        <v>113</v>
      </c>
      <c r="I49" s="372"/>
      <c r="J49" s="152">
        <f>'Verification of Boxes'!L33</f>
        <v>88</v>
      </c>
      <c r="K49" s="371" t="s">
        <v>112</v>
      </c>
      <c r="L49" s="372"/>
      <c r="M49" s="152">
        <f>'Verification of Boxes'!G4</f>
        <v>916</v>
      </c>
      <c r="O49" s="448" t="s">
        <v>276</v>
      </c>
      <c r="P49" s="449"/>
      <c r="Q49" s="449"/>
      <c r="R49" s="449"/>
      <c r="S49" s="450"/>
      <c r="AJ49" t="str">
        <f t="shared" si="23"/>
        <v>CALLAN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ALLEN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5579</v>
      </c>
      <c r="E50" s="194" t="s">
        <v>66</v>
      </c>
      <c r="F50" s="193"/>
      <c r="G50" s="78">
        <f>D50-J49</f>
        <v>5491</v>
      </c>
      <c r="H50" s="194" t="s">
        <v>114</v>
      </c>
      <c r="I50" s="193"/>
      <c r="J50" s="153">
        <f>'Verification of Boxes'!L5</f>
        <v>50.727404982724131</v>
      </c>
      <c r="M50" s="6"/>
      <c r="O50" s="457"/>
      <c r="P50" s="457"/>
      <c r="Q50" s="457"/>
      <c r="R50" s="457"/>
      <c r="S50" s="457"/>
      <c r="T50" s="458" t="str">
        <f>IF(W79="ERROR","DO NOT MOVE TO NEXT STAGE","SWITCH TO PAPER SYSTEM")</f>
        <v>DO NOT MOVE TO NEXT STAGE</v>
      </c>
      <c r="U50" s="458"/>
      <c r="V50" s="458"/>
      <c r="W50" s="458"/>
      <c r="AJ50" t="str">
        <f t="shared" si="23"/>
        <v>CHIVERS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CALLAN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DONAGHY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CHIVERS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56" t="s">
        <v>77</v>
      </c>
      <c r="G52" s="358"/>
      <c r="H52" s="356" t="s">
        <v>139</v>
      </c>
      <c r="I52" s="358"/>
      <c r="J52" s="356" t="s">
        <v>140</v>
      </c>
      <c r="K52" s="358"/>
      <c r="L52" s="356" t="s">
        <v>141</v>
      </c>
      <c r="M52" s="358"/>
      <c r="N52" s="356" t="s">
        <v>142</v>
      </c>
      <c r="O52" s="358"/>
      <c r="P52" s="356" t="s">
        <v>143</v>
      </c>
      <c r="Q52" s="358"/>
      <c r="R52" s="356" t="s">
        <v>144</v>
      </c>
      <c r="S52" s="358"/>
      <c r="T52" s="356" t="s">
        <v>145</v>
      </c>
      <c r="U52" s="358"/>
      <c r="V52" s="356" t="s">
        <v>146</v>
      </c>
      <c r="W52" s="358"/>
      <c r="AJ52" t="str">
        <f t="shared" si="23"/>
        <v>GORDON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DONAGHY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2" t="str">
        <f>'Stage 10'!V7</f>
        <v>Exclude</v>
      </c>
      <c r="G53" s="433"/>
      <c r="H53" s="432" t="str">
        <f>'Stage 11'!H53</f>
        <v>Exclude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'Stage 17'!T53</f>
        <v>0</v>
      </c>
      <c r="U53" s="433"/>
      <c r="V53" s="432">
        <f>IF($AT5=0,0,IF($AT5="T",$AZ7,$BS4))</f>
        <v>0</v>
      </c>
      <c r="W53" s="433"/>
      <c r="AJ53" t="str">
        <f t="shared" si="23"/>
        <v>HOLMES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GORDON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2" t="str">
        <f>'Stage 10'!V8</f>
        <v>GORDON</v>
      </c>
      <c r="G54" s="433"/>
      <c r="H54" s="432" t="str">
        <f>'Stage 11'!H54</f>
        <v>KENNEDY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2">
        <f>'Stage 17'!T54</f>
        <v>0</v>
      </c>
      <c r="U54" s="433"/>
      <c r="V54" s="430">
        <f>IF($H53="Transfer",$BA8,$BU3)</f>
        <v>0</v>
      </c>
      <c r="W54" s="431"/>
      <c r="AJ54" t="str">
        <f t="shared" si="23"/>
        <v>KENNEDY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HOLMES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56" t="s">
        <v>64</v>
      </c>
      <c r="G55" s="358"/>
      <c r="H55" s="356" t="s">
        <v>64</v>
      </c>
      <c r="I55" s="358"/>
      <c r="J55" s="356" t="s">
        <v>64</v>
      </c>
      <c r="K55" s="358"/>
      <c r="L55" s="356" t="s">
        <v>64</v>
      </c>
      <c r="M55" s="358"/>
      <c r="N55" s="356" t="s">
        <v>64</v>
      </c>
      <c r="O55" s="358"/>
      <c r="P55" s="356" t="s">
        <v>64</v>
      </c>
      <c r="Q55" s="358"/>
      <c r="R55" s="356" t="s">
        <v>64</v>
      </c>
      <c r="S55" s="358"/>
      <c r="T55" s="356" t="s">
        <v>64</v>
      </c>
      <c r="U55" s="358"/>
      <c r="V55" s="356" t="s">
        <v>64</v>
      </c>
      <c r="W55" s="358"/>
      <c r="AJ55" t="str">
        <f t="shared" si="23"/>
        <v>MCCORKELL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KENNEDY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MULLAN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MCCORKELL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ALLEN</v>
      </c>
      <c r="D57" s="183" t="str">
        <f>'Verification of Boxes'!K10</f>
        <v>SDLP</v>
      </c>
      <c r="E57" s="125">
        <f>'Verification of Boxes'!L10</f>
        <v>268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NICHOLL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MULLAN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CALLAN</v>
      </c>
      <c r="D58" s="184" t="str">
        <f>'Verification of Boxes'!K11</f>
        <v>UUP</v>
      </c>
      <c r="E58" s="126">
        <f>'Verification of Boxes'!L11</f>
        <v>452</v>
      </c>
      <c r="F58" s="82">
        <f>'Stage 10'!V12</f>
        <v>205.02</v>
      </c>
      <c r="G58" s="157">
        <f>'Stage 10'!W12</f>
        <v>815.11</v>
      </c>
      <c r="H58" s="82">
        <f>'Stage 11'!H58</f>
        <v>0</v>
      </c>
      <c r="I58" s="157">
        <f>'Stage 11'!I58</f>
        <v>815.11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NICHOLL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CHIVERS</v>
      </c>
      <c r="D59" s="184" t="str">
        <f>'Verification of Boxes'!K12</f>
        <v>SF</v>
      </c>
      <c r="E59" s="126">
        <f>'Verification of Boxes'!L12</f>
        <v>797</v>
      </c>
      <c r="F59" s="82">
        <f>'Stage 10'!V13</f>
        <v>0</v>
      </c>
      <c r="G59" s="157">
        <f>'Stage 10'!W13</f>
        <v>916</v>
      </c>
      <c r="H59" s="82">
        <f>'Stage 11'!H59</f>
        <v>0</v>
      </c>
      <c r="I59" s="157">
        <f>'Stage 11'!I59</f>
        <v>916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DONAGHY</v>
      </c>
      <c r="D60" s="184" t="str">
        <f>'Verification of Boxes'!K13</f>
        <v>SF</v>
      </c>
      <c r="E60" s="126">
        <f>'Verification of Boxes'!L13</f>
        <v>372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GORDON</v>
      </c>
      <c r="D61" s="184" t="str">
        <f>'Verification of Boxes'!K14</f>
        <v>TUV</v>
      </c>
      <c r="E61" s="126">
        <f>'Verification of Boxes'!L14</f>
        <v>325</v>
      </c>
      <c r="F61" s="82">
        <f>'Stage 10'!V15</f>
        <v>-440.71000000000004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HOLMES</v>
      </c>
      <c r="D62" s="184" t="str">
        <f>'Verification of Boxes'!K15</f>
        <v>DUP</v>
      </c>
      <c r="E62" s="126">
        <f>'Verification of Boxes'!L15</f>
        <v>292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KENNEDY</v>
      </c>
      <c r="D63" s="184" t="str">
        <f>'Verification of Boxes'!K16</f>
        <v>UUP</v>
      </c>
      <c r="E63" s="126">
        <f>'Verification of Boxes'!L16</f>
        <v>394</v>
      </c>
      <c r="F63" s="82">
        <f>'Stage 10'!V17</f>
        <v>153.91999999999999</v>
      </c>
      <c r="G63" s="157">
        <f>'Stage 10'!W17</f>
        <v>682.3</v>
      </c>
      <c r="H63" s="82">
        <f>'Stage 11'!H63</f>
        <v>-682.3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MCCORKELL</v>
      </c>
      <c r="D64" s="184" t="str">
        <f>'Verification of Boxes'!K17</f>
        <v>DUP</v>
      </c>
      <c r="E64" s="126">
        <f>'Verification of Boxes'!L17</f>
        <v>462</v>
      </c>
      <c r="F64" s="82">
        <f>'Stage 10'!V18</f>
        <v>0</v>
      </c>
      <c r="G64" s="157">
        <f>'Stage 10'!W18</f>
        <v>916</v>
      </c>
      <c r="H64" s="82">
        <f>'Stage 11'!H64</f>
        <v>0</v>
      </c>
      <c r="I64" s="157">
        <f>'Stage 11'!I64</f>
        <v>916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MULLAN</v>
      </c>
      <c r="D65" s="184" t="str">
        <f>'Verification of Boxes'!K18</f>
        <v>SDLP</v>
      </c>
      <c r="E65" s="126">
        <f>'Verification of Boxes'!L18</f>
        <v>576</v>
      </c>
      <c r="F65" s="82">
        <f>'Stage 10'!V19</f>
        <v>0</v>
      </c>
      <c r="G65" s="157">
        <f>'Stage 10'!W19</f>
        <v>916</v>
      </c>
      <c r="H65" s="82">
        <f>'Stage 11'!H65</f>
        <v>0</v>
      </c>
      <c r="I65" s="157">
        <f>'Stage 11'!I65</f>
        <v>916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NICHOLL</v>
      </c>
      <c r="D66" s="184" t="str">
        <f>'Verification of Boxes'!K19</f>
        <v>UKIP</v>
      </c>
      <c r="E66" s="126">
        <f>'Verification of Boxes'!L19</f>
        <v>102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 t="str">
        <f>IF('Stage 17'!A67&lt;&gt;0,'Stage 17'!A67,IF(W67&gt;=$M$3,"Elected",IF(BQ18&lt;&gt;0,"Excluded",0)))</f>
        <v>Elected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1451</v>
      </c>
      <c r="F67" s="82">
        <f>'Stage 10'!V21</f>
        <v>0</v>
      </c>
      <c r="G67" s="157">
        <f>'Stage 10'!W21</f>
        <v>916</v>
      </c>
      <c r="H67" s="82">
        <f>'Stage 11'!H67</f>
        <v>0</v>
      </c>
      <c r="I67" s="157">
        <f>'Stage 11'!I67</f>
        <v>916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81.77</v>
      </c>
      <c r="G77" s="157">
        <f>'Stage 10'!W31</f>
        <v>329.58999999999992</v>
      </c>
      <c r="H77" s="82">
        <f>'Stage 11'!H77</f>
        <v>0</v>
      </c>
      <c r="I77" s="157">
        <f>'Stage 11'!I77</f>
        <v>329.58999999999992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5491</v>
      </c>
      <c r="F78" s="267"/>
      <c r="G78" s="157">
        <f>'Stage 10'!W32</f>
        <v>5491</v>
      </c>
      <c r="H78" s="268"/>
      <c r="I78" s="157">
        <f>'Stage 11'!I78</f>
        <v>4808.7000000000007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0.67152777777777783</v>
      </c>
      <c r="H80" s="302"/>
      <c r="I80" s="305">
        <f>'Stage 11'!I80</f>
        <v>0.67986111111111114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9" t="s">
        <v>152</v>
      </c>
      <c r="B122" s="460"/>
      <c r="C122" s="460"/>
      <c r="D122" s="460"/>
      <c r="E122" s="460"/>
      <c r="F122" s="460"/>
      <c r="G122" s="460"/>
      <c r="H122" s="460"/>
      <c r="I122" s="460"/>
      <c r="J122" s="460"/>
      <c r="K122" s="461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CAUSEWAY COAST &amp; GLENS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LIMAVADY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0.34375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12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5579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0.42708333333333331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8.3333333333333315E-2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1.4936966003465373E-3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0.42708333333333331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5579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0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Transfer</v>
      </c>
      <c r="C23" s="290" t="str">
        <f>'Stage 2'!F$8</f>
        <v>ROBINSON</v>
      </c>
      <c r="D23" s="286" t="s">
        <v>287</v>
      </c>
      <c r="E23" s="291">
        <f>'Stage 2'!G34</f>
        <v>0.4604166666666667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Transfer</v>
      </c>
      <c r="C24" s="290" t="str">
        <f>'Stage 2'!F$8</f>
        <v>ROBINSON</v>
      </c>
      <c r="D24" s="286" t="s">
        <v>288</v>
      </c>
      <c r="E24" s="286">
        <f>IF('Stage 2'!AQ5="y",'Stage 2'!BC13,'Stage 2'!CE6)</f>
        <v>1451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Transfer</v>
      </c>
      <c r="C25" s="290" t="str">
        <f>'Stage 2'!F$8</f>
        <v>ROBINSON</v>
      </c>
      <c r="D25" s="286" t="s">
        <v>285</v>
      </c>
      <c r="E25" s="291">
        <f>E23-E17</f>
        <v>3.3333333333333381E-2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Transfer</v>
      </c>
      <c r="C26" s="290" t="str">
        <f>'Stage 2'!F$8</f>
        <v>ROBINSON</v>
      </c>
      <c r="D26" s="286" t="s">
        <v>286</v>
      </c>
      <c r="E26" s="291">
        <f>E25/E24*100</f>
        <v>2.2972662531587445E-3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Transfer</v>
      </c>
      <c r="C27" s="290" t="str">
        <f>'Stage 2'!F$8</f>
        <v>ROBINSON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Transfer</v>
      </c>
      <c r="C28" s="290" t="str">
        <f>'Stage 2'!F$8</f>
        <v>ROBINSON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NICHOLL</v>
      </c>
      <c r="D29" s="5" t="s">
        <v>287</v>
      </c>
      <c r="E29" s="293">
        <f>'Stage 3'!I36</f>
        <v>0.48333333333333334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NICHOLL</v>
      </c>
      <c r="D30" s="5" t="s">
        <v>288</v>
      </c>
      <c r="E30" s="5">
        <f>IF('Stage 3'!AQ5="y",'Stage 3'!BC13,'Stage 3'!CE6)</f>
        <v>121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NICHOLL</v>
      </c>
      <c r="D31" s="5" t="s">
        <v>285</v>
      </c>
      <c r="E31" s="293">
        <f>E29-E23</f>
        <v>2.2916666666666641E-2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NICHOLL</v>
      </c>
      <c r="D32" s="5" t="s">
        <v>286</v>
      </c>
      <c r="E32" s="293">
        <f>E31/E30*100</f>
        <v>1.8939393939393919E-2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NICHOLL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NICHOLL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Exclude</v>
      </c>
      <c r="C35" s="290" t="str">
        <f>'Stage 4'!J$8</f>
        <v>ALLEN</v>
      </c>
      <c r="D35" s="286" t="s">
        <v>287</v>
      </c>
      <c r="E35" s="291">
        <f>'Stage 4'!K34</f>
        <v>0.50416666666666665</v>
      </c>
    </row>
    <row r="36" spans="1:7" x14ac:dyDescent="0.2">
      <c r="A36" s="290" t="s">
        <v>62</v>
      </c>
      <c r="B36" s="296" t="str">
        <f>'Stage 4'!J$7</f>
        <v>Exclude</v>
      </c>
      <c r="C36" s="290" t="str">
        <f>'Stage 4'!J$8</f>
        <v>ALLEN</v>
      </c>
      <c r="D36" s="286" t="s">
        <v>288</v>
      </c>
      <c r="E36" s="286">
        <f>IF('Stage 4'!AQ5="y",'Stage 4'!BC13,'Stage 4'!CE6)</f>
        <v>282</v>
      </c>
    </row>
    <row r="37" spans="1:7" x14ac:dyDescent="0.2">
      <c r="A37" s="290" t="s">
        <v>62</v>
      </c>
      <c r="B37" s="296" t="str">
        <f>'Stage 4'!J$7</f>
        <v>Exclude</v>
      </c>
      <c r="C37" s="290" t="str">
        <f>'Stage 4'!J$8</f>
        <v>ALLEN</v>
      </c>
      <c r="D37" s="286" t="s">
        <v>285</v>
      </c>
      <c r="E37" s="291">
        <f>E35-E29</f>
        <v>2.0833333333333315E-2</v>
      </c>
    </row>
    <row r="38" spans="1:7" x14ac:dyDescent="0.2">
      <c r="A38" s="290" t="s">
        <v>62</v>
      </c>
      <c r="B38" s="296" t="str">
        <f>'Stage 4'!J$7</f>
        <v>Exclude</v>
      </c>
      <c r="C38" s="290" t="str">
        <f>'Stage 4'!J$8</f>
        <v>ALLEN</v>
      </c>
      <c r="D38" s="286" t="s">
        <v>286</v>
      </c>
      <c r="E38" s="291">
        <f>E37/E36*100</f>
        <v>7.3877068557919555E-3</v>
      </c>
    </row>
    <row r="39" spans="1:7" x14ac:dyDescent="0.2">
      <c r="A39" s="290" t="s">
        <v>62</v>
      </c>
      <c r="B39" s="296" t="str">
        <f>'Stage 4'!J$7</f>
        <v>Exclude</v>
      </c>
      <c r="C39" s="290" t="str">
        <f>'Stage 4'!J$8</f>
        <v>ALLEN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Exclude</v>
      </c>
      <c r="C40" s="290" t="str">
        <f>'Stage 4'!J$8</f>
        <v>ALLEN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HOLMES</v>
      </c>
      <c r="D41" s="5" t="s">
        <v>287</v>
      </c>
      <c r="E41" s="293">
        <f>'Stage 5'!M34</f>
        <v>0.56388888888888888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HOLMES</v>
      </c>
      <c r="D42" s="5" t="s">
        <v>288</v>
      </c>
      <c r="E42" s="5">
        <f>IF('Stage 5'!AQ5="y",'Stage 5'!BC13,'Stage 5'!CE6)</f>
        <v>472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HOLMES</v>
      </c>
      <c r="D43" s="5" t="s">
        <v>285</v>
      </c>
      <c r="E43" s="293">
        <f>E41-E35</f>
        <v>5.9722222222222232E-2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HOLMES</v>
      </c>
      <c r="D44" s="5" t="s">
        <v>286</v>
      </c>
      <c r="E44" s="293">
        <f>E43/E42*100</f>
        <v>1.2653013182674202E-2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HOLMES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HOLMES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 t="str">
        <f>'Stage 6'!N$7</f>
        <v>Transfer</v>
      </c>
      <c r="C47" s="290" t="str">
        <f>'Stage 6'!N$8</f>
        <v>MCCORKELL</v>
      </c>
      <c r="D47" s="286" t="s">
        <v>287</v>
      </c>
      <c r="E47" s="291">
        <f>'Stage 6'!O34</f>
        <v>0.59027777777777779</v>
      </c>
    </row>
    <row r="48" spans="1:7" x14ac:dyDescent="0.2">
      <c r="A48" s="290" t="s">
        <v>69</v>
      </c>
      <c r="B48" s="296" t="str">
        <f>'Stage 6'!N$7</f>
        <v>Transfer</v>
      </c>
      <c r="C48" s="290" t="str">
        <f>'Stage 6'!N$8</f>
        <v>MCCORKELL</v>
      </c>
      <c r="D48" s="286" t="s">
        <v>288</v>
      </c>
      <c r="E48" s="286">
        <f>IF('Stage 6'!AQ5="y",'Stage 6'!BC13,'Stage 6'!CE6)</f>
        <v>241</v>
      </c>
    </row>
    <row r="49" spans="1:5" x14ac:dyDescent="0.2">
      <c r="A49" s="290" t="s">
        <v>69</v>
      </c>
      <c r="B49" s="296" t="str">
        <f>'Stage 6'!N$7</f>
        <v>Transfer</v>
      </c>
      <c r="C49" s="290" t="str">
        <f>'Stage 6'!N$8</f>
        <v>MCCORKELL</v>
      </c>
      <c r="D49" s="286" t="s">
        <v>285</v>
      </c>
      <c r="E49" s="291">
        <f>E47-E41</f>
        <v>2.6388888888888906E-2</v>
      </c>
    </row>
    <row r="50" spans="1:5" x14ac:dyDescent="0.2">
      <c r="A50" s="290" t="s">
        <v>69</v>
      </c>
      <c r="B50" s="296" t="str">
        <f>'Stage 6'!N$7</f>
        <v>Transfer</v>
      </c>
      <c r="C50" s="290" t="str">
        <f>'Stage 6'!N$8</f>
        <v>MCCORKELL</v>
      </c>
      <c r="D50" s="286" t="s">
        <v>286</v>
      </c>
      <c r="E50" s="291">
        <f>E49/E48*100</f>
        <v>1.0949746426924858E-2</v>
      </c>
    </row>
    <row r="51" spans="1:5" x14ac:dyDescent="0.2">
      <c r="A51" s="290" t="s">
        <v>69</v>
      </c>
      <c r="B51" s="296" t="str">
        <f>'Stage 6'!N$7</f>
        <v>Transfer</v>
      </c>
      <c r="C51" s="290" t="str">
        <f>'Stage 6'!N$8</f>
        <v>MCCORKELL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 t="str">
        <f>'Stage 6'!N$7</f>
        <v>Transfer</v>
      </c>
      <c r="C52" s="290" t="str">
        <f>'Stage 6'!N$8</f>
        <v>MCCORKELL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 t="str">
        <f>'Stage 7'!P$7</f>
        <v>Exclude</v>
      </c>
      <c r="C53" s="289" t="str">
        <f>'Stage 7'!P$8</f>
        <v>DONAGHY</v>
      </c>
      <c r="D53" s="5" t="s">
        <v>287</v>
      </c>
      <c r="E53" s="293">
        <f>'Stage 7'!Q34</f>
        <v>0.60416666666666663</v>
      </c>
    </row>
    <row r="54" spans="1:5" x14ac:dyDescent="0.2">
      <c r="A54" s="288" t="s">
        <v>70</v>
      </c>
      <c r="B54" s="289" t="str">
        <f>'Stage 7'!P$7</f>
        <v>Exclude</v>
      </c>
      <c r="C54" s="289" t="str">
        <f>'Stage 7'!P$8</f>
        <v>DONAGHY</v>
      </c>
      <c r="D54" s="5" t="s">
        <v>288</v>
      </c>
      <c r="E54" s="5">
        <f>IF('Stage 7'!AQ5="y",'Stage 7'!BC13,'Stage 7'!CE6)</f>
        <v>384</v>
      </c>
    </row>
    <row r="55" spans="1:5" x14ac:dyDescent="0.2">
      <c r="A55" s="288" t="s">
        <v>70</v>
      </c>
      <c r="B55" s="289" t="str">
        <f>'Stage 7'!P$7</f>
        <v>Exclude</v>
      </c>
      <c r="C55" s="289" t="str">
        <f>'Stage 7'!P$8</f>
        <v>DONAGHY</v>
      </c>
      <c r="D55" s="5" t="s">
        <v>285</v>
      </c>
      <c r="E55" s="293">
        <f>E53-E47</f>
        <v>1.388888888888884E-2</v>
      </c>
    </row>
    <row r="56" spans="1:5" x14ac:dyDescent="0.2">
      <c r="A56" s="288" t="s">
        <v>70</v>
      </c>
      <c r="B56" s="289" t="str">
        <f>'Stage 7'!P$7</f>
        <v>Exclude</v>
      </c>
      <c r="C56" s="289" t="str">
        <f>'Stage 7'!P$8</f>
        <v>DONAGHY</v>
      </c>
      <c r="D56" s="5" t="s">
        <v>286</v>
      </c>
      <c r="E56" s="293">
        <f>E55/E54*100</f>
        <v>3.6168981481481352E-3</v>
      </c>
    </row>
    <row r="57" spans="1:5" x14ac:dyDescent="0.2">
      <c r="A57" s="288" t="s">
        <v>70</v>
      </c>
      <c r="B57" s="289" t="str">
        <f>'Stage 7'!P$7</f>
        <v>Exclude</v>
      </c>
      <c r="C57" s="289" t="str">
        <f>'Stage 7'!P$8</f>
        <v>DONAGHY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 t="str">
        <f>'Stage 7'!P$7</f>
        <v>Exclude</v>
      </c>
      <c r="C58" s="289" t="str">
        <f>'Stage 7'!P$8</f>
        <v>DONAGHY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 t="str">
        <f>'Stage 8'!R$7</f>
        <v>Transfer</v>
      </c>
      <c r="C59" s="290" t="str">
        <f>'Stage 8'!R$8</f>
        <v>CHIVERS</v>
      </c>
      <c r="D59" s="286" t="s">
        <v>287</v>
      </c>
      <c r="E59" s="291">
        <f>'Stage 8'!S34</f>
        <v>0.61805555555555558</v>
      </c>
    </row>
    <row r="60" spans="1:5" x14ac:dyDescent="0.2">
      <c r="A60" s="290" t="s">
        <v>71</v>
      </c>
      <c r="B60" s="296" t="str">
        <f>'Stage 8'!R$7</f>
        <v>Transfer</v>
      </c>
      <c r="C60" s="290" t="str">
        <f>'Stage 8'!R$8</f>
        <v>CHIVERS</v>
      </c>
      <c r="D60" s="286" t="s">
        <v>288</v>
      </c>
      <c r="E60" s="286">
        <f>IF('Stage 8'!AQ5="y",'Stage 8'!BC13,'Stage 8'!CE6)</f>
        <v>334</v>
      </c>
    </row>
    <row r="61" spans="1:5" x14ac:dyDescent="0.2">
      <c r="A61" s="290" t="s">
        <v>71</v>
      </c>
      <c r="B61" s="296" t="str">
        <f>'Stage 8'!R$7</f>
        <v>Transfer</v>
      </c>
      <c r="C61" s="290" t="str">
        <f>'Stage 8'!R$8</f>
        <v>CHIVERS</v>
      </c>
      <c r="D61" s="286" t="s">
        <v>285</v>
      </c>
      <c r="E61" s="291">
        <f>E59-E53</f>
        <v>1.3888888888888951E-2</v>
      </c>
    </row>
    <row r="62" spans="1:5" x14ac:dyDescent="0.2">
      <c r="A62" s="290" t="s">
        <v>71</v>
      </c>
      <c r="B62" s="296" t="str">
        <f>'Stage 8'!R$7</f>
        <v>Transfer</v>
      </c>
      <c r="C62" s="290" t="str">
        <f>'Stage 8'!R$8</f>
        <v>CHIVERS</v>
      </c>
      <c r="D62" s="286" t="s">
        <v>286</v>
      </c>
      <c r="E62" s="291">
        <f>E61/E60*100</f>
        <v>4.1583499667332191E-3</v>
      </c>
    </row>
    <row r="63" spans="1:5" x14ac:dyDescent="0.2">
      <c r="A63" s="290" t="s">
        <v>71</v>
      </c>
      <c r="B63" s="296" t="str">
        <f>'Stage 8'!R$7</f>
        <v>Transfer</v>
      </c>
      <c r="C63" s="290" t="str">
        <f>'Stage 8'!R$8</f>
        <v>CHIVERS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 t="str">
        <f>'Stage 8'!R$7</f>
        <v>Transfer</v>
      </c>
      <c r="C64" s="290" t="str">
        <f>'Stage 8'!R$8</f>
        <v>CHIVERS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 t="str">
        <f>'Stage 9'!T$7</f>
        <v>Transfer</v>
      </c>
      <c r="C65" s="288" t="str">
        <f>'Stage 9'!T$8</f>
        <v>MULLAN</v>
      </c>
      <c r="D65" s="5" t="s">
        <v>287</v>
      </c>
      <c r="E65" s="293">
        <f>'Stage 9'!U34</f>
        <v>0.64930555555555558</v>
      </c>
    </row>
    <row r="66" spans="1:5" x14ac:dyDescent="0.2">
      <c r="A66" s="288" t="s">
        <v>72</v>
      </c>
      <c r="B66" s="289" t="str">
        <f>'Stage 9'!T$7</f>
        <v>Transfer</v>
      </c>
      <c r="C66" s="288" t="str">
        <f>'Stage 9'!T$8</f>
        <v>MULLAN</v>
      </c>
      <c r="D66" s="5" t="s">
        <v>288</v>
      </c>
      <c r="E66" s="5">
        <f>IF('Stage 9'!AQ5="y",'Stage 9'!BC13,'Stage 9'!CE6)</f>
        <v>193</v>
      </c>
    </row>
    <row r="67" spans="1:5" x14ac:dyDescent="0.2">
      <c r="A67" s="288" t="s">
        <v>72</v>
      </c>
      <c r="B67" s="289" t="str">
        <f>'Stage 9'!T$7</f>
        <v>Transfer</v>
      </c>
      <c r="C67" s="288" t="str">
        <f>'Stage 9'!T$8</f>
        <v>MULLAN</v>
      </c>
      <c r="D67" s="5" t="s">
        <v>285</v>
      </c>
      <c r="E67" s="293">
        <f>E65-E59</f>
        <v>3.125E-2</v>
      </c>
    </row>
    <row r="68" spans="1:5" x14ac:dyDescent="0.2">
      <c r="A68" s="288" t="s">
        <v>72</v>
      </c>
      <c r="B68" s="289" t="str">
        <f>'Stage 9'!T$7</f>
        <v>Transfer</v>
      </c>
      <c r="C68" s="288" t="str">
        <f>'Stage 9'!T$8</f>
        <v>MULLAN</v>
      </c>
      <c r="D68" s="5" t="s">
        <v>286</v>
      </c>
      <c r="E68" s="293">
        <f>E67/E66*100</f>
        <v>1.6191709844559588E-2</v>
      </c>
    </row>
    <row r="69" spans="1:5" x14ac:dyDescent="0.2">
      <c r="A69" s="288" t="s">
        <v>72</v>
      </c>
      <c r="B69" s="289" t="str">
        <f>'Stage 9'!T$7</f>
        <v>Transfer</v>
      </c>
      <c r="C69" s="288" t="str">
        <f>'Stage 9'!T$8</f>
        <v>MULLAN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 t="str">
        <f>'Stage 9'!T$7</f>
        <v>Transfer</v>
      </c>
      <c r="C70" s="288" t="str">
        <f>'Stage 9'!T$8</f>
        <v>MULLAN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 t="str">
        <f>'Stage 10'!V$7</f>
        <v>Exclude</v>
      </c>
      <c r="C71" s="290" t="str">
        <f>'Stage 10'!V$8</f>
        <v>GORDON</v>
      </c>
      <c r="D71" s="286" t="s">
        <v>287</v>
      </c>
      <c r="E71" s="291">
        <f>'Stage 10'!W34</f>
        <v>0.67152777777777783</v>
      </c>
    </row>
    <row r="72" spans="1:5" x14ac:dyDescent="0.2">
      <c r="A72" s="290" t="s">
        <v>77</v>
      </c>
      <c r="B72" s="296" t="str">
        <f>'Stage 10'!V$7</f>
        <v>Exclude</v>
      </c>
      <c r="C72" s="290" t="str">
        <f>'Stage 10'!V$8</f>
        <v>GORDON</v>
      </c>
      <c r="D72" s="286" t="s">
        <v>288</v>
      </c>
      <c r="E72" s="286">
        <f>IF('Stage 10'!AQ5="y",'Stage 10'!BC13,'Stage 10'!CE6)</f>
        <v>493</v>
      </c>
    </row>
    <row r="73" spans="1:5" x14ac:dyDescent="0.2">
      <c r="A73" s="290" t="s">
        <v>77</v>
      </c>
      <c r="B73" s="296" t="str">
        <f>'Stage 10'!V$7</f>
        <v>Exclude</v>
      </c>
      <c r="C73" s="290" t="str">
        <f>'Stage 10'!V$8</f>
        <v>GORDON</v>
      </c>
      <c r="D73" s="286" t="s">
        <v>285</v>
      </c>
      <c r="E73" s="291">
        <f>E71-E65</f>
        <v>2.2222222222222254E-2</v>
      </c>
    </row>
    <row r="74" spans="1:5" x14ac:dyDescent="0.2">
      <c r="A74" s="290" t="s">
        <v>77</v>
      </c>
      <c r="B74" s="296" t="str">
        <f>'Stage 10'!V$7</f>
        <v>Exclude</v>
      </c>
      <c r="C74" s="290" t="str">
        <f>'Stage 10'!V$8</f>
        <v>GORDON</v>
      </c>
      <c r="D74" s="286" t="s">
        <v>286</v>
      </c>
      <c r="E74" s="291">
        <f>E73/E72*100</f>
        <v>4.5075501464953861E-3</v>
      </c>
    </row>
    <row r="75" spans="1:5" x14ac:dyDescent="0.2">
      <c r="A75" s="290" t="s">
        <v>77</v>
      </c>
      <c r="B75" s="296" t="str">
        <f>'Stage 10'!V$7</f>
        <v>Exclude</v>
      </c>
      <c r="C75" s="290" t="str">
        <f>'Stage 10'!V$8</f>
        <v>GORDON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 t="str">
        <f>'Stage 10'!V$7</f>
        <v>Exclude</v>
      </c>
      <c r="C76" s="290" t="str">
        <f>'Stage 10'!V$8</f>
        <v>GORDON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 t="str">
        <f>'Stage 11'!H$53</f>
        <v>Exclude</v>
      </c>
      <c r="C77" s="288" t="str">
        <f>'Stage 11'!H$54</f>
        <v>KENNEDY</v>
      </c>
      <c r="D77" s="5" t="s">
        <v>287</v>
      </c>
      <c r="E77" s="293">
        <f>'Stage 11'!I80</f>
        <v>0.67986111111111114</v>
      </c>
    </row>
    <row r="78" spans="1:5" x14ac:dyDescent="0.2">
      <c r="A78" s="288" t="s">
        <v>139</v>
      </c>
      <c r="B78" s="289" t="str">
        <f>'Stage 11'!H$53</f>
        <v>Exclude</v>
      </c>
      <c r="C78" s="288" t="str">
        <f>'Stage 11'!H$54</f>
        <v>KENNEDY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 t="str">
        <f>'Stage 11'!H$53</f>
        <v>Exclude</v>
      </c>
      <c r="C79" s="288" t="str">
        <f>'Stage 11'!H$54</f>
        <v>KENNEDY</v>
      </c>
      <c r="D79" s="5" t="s">
        <v>285</v>
      </c>
      <c r="E79" s="293">
        <f>E77-E71</f>
        <v>8.3333333333333037E-3</v>
      </c>
    </row>
    <row r="80" spans="1:5" x14ac:dyDescent="0.2">
      <c r="A80" s="288" t="s">
        <v>139</v>
      </c>
      <c r="B80" s="289" t="str">
        <f>'Stage 11'!H$53</f>
        <v>Exclude</v>
      </c>
      <c r="C80" s="288" t="str">
        <f>'Stage 11'!H$54</f>
        <v>KENNEDY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 t="str">
        <f>'Stage 11'!H$53</f>
        <v>Exclude</v>
      </c>
      <c r="C81" s="288" t="str">
        <f>'Stage 11'!H$54</f>
        <v>KENNEDY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 t="str">
        <f>'Stage 11'!H$53</f>
        <v>Exclude</v>
      </c>
      <c r="C82" s="288" t="str">
        <f>'Stage 11'!H$54</f>
        <v>KENNEDY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-0.67986111111111114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63" t="str">
        <f>'Basic Input'!C4</f>
        <v>CAUSEWAY COAST &amp; GLENS</v>
      </c>
      <c r="C1" s="365"/>
      <c r="D1" s="365"/>
      <c r="E1" s="364"/>
    </row>
    <row r="2" spans="1:18" ht="13.5" thickBot="1" x14ac:dyDescent="0.25">
      <c r="J2" s="69" t="s">
        <v>52</v>
      </c>
      <c r="K2" s="70"/>
      <c r="L2" s="94">
        <f>'Basic Input'!C31</f>
        <v>10998</v>
      </c>
    </row>
    <row r="3" spans="1:18" ht="18.75" thickBot="1" x14ac:dyDescent="0.3">
      <c r="A3" s="254" t="str">
        <f>'Basic Input'!B6</f>
        <v>District Electoral Area of</v>
      </c>
      <c r="B3" s="363" t="str">
        <f>'Basic Input'!C6</f>
        <v>LIMAVADY</v>
      </c>
      <c r="C3" s="364"/>
      <c r="E3" s="361" t="s">
        <v>65</v>
      </c>
      <c r="F3" s="362"/>
      <c r="G3" s="94">
        <f>'Basic Input'!C30</f>
        <v>5</v>
      </c>
      <c r="J3" s="71" t="s">
        <v>50</v>
      </c>
      <c r="K3" s="25"/>
      <c r="L3" s="26">
        <f>D7</f>
        <v>5579</v>
      </c>
    </row>
    <row r="4" spans="1:18" ht="13.5" thickBot="1" x14ac:dyDescent="0.25">
      <c r="E4" s="361" t="s">
        <v>1</v>
      </c>
      <c r="F4" s="362"/>
      <c r="G4" s="27">
        <f>TRUNC(L31/(G3+1))+1</f>
        <v>916</v>
      </c>
      <c r="J4" s="71" t="s">
        <v>51</v>
      </c>
      <c r="K4" s="25"/>
      <c r="L4" s="26">
        <f>L35</f>
        <v>5579</v>
      </c>
    </row>
    <row r="5" spans="1:18" ht="13.5" thickBot="1" x14ac:dyDescent="0.25">
      <c r="J5" s="61" t="s">
        <v>53</v>
      </c>
      <c r="K5" s="72"/>
      <c r="L5" s="68">
        <f>IF(L2=0,0,L3/L2*100)</f>
        <v>50.727404982724131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5599</v>
      </c>
      <c r="D7" s="211">
        <f>SUM(D8:D160)</f>
        <v>5579</v>
      </c>
      <c r="E7" s="211">
        <f t="shared" ref="E7:E38" si="0">D7-C7</f>
        <v>-20</v>
      </c>
      <c r="F7" s="16"/>
    </row>
    <row r="8" spans="1:18" ht="13.5" thickBot="1" x14ac:dyDescent="0.25">
      <c r="A8" s="5" t="s">
        <v>122</v>
      </c>
      <c r="B8" s="74"/>
      <c r="C8" s="208">
        <v>397</v>
      </c>
      <c r="D8" s="74">
        <v>183</v>
      </c>
      <c r="E8" s="5">
        <f t="shared" si="0"/>
        <v>-214</v>
      </c>
      <c r="F8" s="16"/>
      <c r="J8" s="62" t="s">
        <v>73</v>
      </c>
      <c r="K8" s="63"/>
      <c r="L8" s="64"/>
      <c r="N8" s="344" t="s">
        <v>198</v>
      </c>
      <c r="O8" s="345"/>
      <c r="P8" s="345"/>
      <c r="Q8" s="345"/>
      <c r="R8" s="346"/>
    </row>
    <row r="9" spans="1:18" ht="16.5" thickBot="1" x14ac:dyDescent="0.3">
      <c r="A9" s="335" t="s">
        <v>314</v>
      </c>
      <c r="B9" s="74">
        <v>1</v>
      </c>
      <c r="C9" s="336">
        <f>SUM('[1]LC Calculator Copy'!D106)</f>
        <v>198</v>
      </c>
      <c r="D9" s="74">
        <v>357</v>
      </c>
      <c r="E9" s="5">
        <f t="shared" si="0"/>
        <v>159</v>
      </c>
      <c r="F9" s="16"/>
      <c r="J9" s="17" t="s">
        <v>90</v>
      </c>
      <c r="K9" s="65" t="s">
        <v>91</v>
      </c>
      <c r="L9" s="64" t="s">
        <v>92</v>
      </c>
      <c r="N9" s="347"/>
      <c r="O9" s="348"/>
      <c r="P9" s="348"/>
      <c r="Q9" s="348"/>
      <c r="R9" s="349"/>
    </row>
    <row r="10" spans="1:18" ht="16.5" thickBot="1" x14ac:dyDescent="0.3">
      <c r="A10" s="335" t="s">
        <v>315</v>
      </c>
      <c r="B10" s="74">
        <v>2</v>
      </c>
      <c r="C10" s="336">
        <f>SUM('[1]LC Calculator Copy'!D107)</f>
        <v>358</v>
      </c>
      <c r="D10" s="74">
        <v>371</v>
      </c>
      <c r="E10" s="5">
        <f t="shared" si="0"/>
        <v>13</v>
      </c>
      <c r="F10" s="16"/>
      <c r="J10" s="123" t="str">
        <f>'Basic Input'!B9</f>
        <v>ALLEN</v>
      </c>
      <c r="K10" s="123" t="str">
        <f>'Basic Input'!C9</f>
        <v>SDLP</v>
      </c>
      <c r="L10" s="202">
        <v>268</v>
      </c>
    </row>
    <row r="11" spans="1:18" ht="15.75" x14ac:dyDescent="0.25">
      <c r="A11" s="335" t="s">
        <v>316</v>
      </c>
      <c r="B11" s="74">
        <v>3</v>
      </c>
      <c r="C11" s="336">
        <f>SUM('[1]LC Calculator Copy'!D108)</f>
        <v>371</v>
      </c>
      <c r="D11" s="74">
        <v>579</v>
      </c>
      <c r="E11" s="5">
        <f t="shared" si="0"/>
        <v>208</v>
      </c>
      <c r="F11" s="16"/>
      <c r="J11" s="87" t="str">
        <f>'Basic Input'!B10</f>
        <v>CALLAN</v>
      </c>
      <c r="K11" s="87" t="str">
        <f>'Basic Input'!C10</f>
        <v>UUP</v>
      </c>
      <c r="L11" s="202">
        <v>452</v>
      </c>
      <c r="N11" s="344" t="s">
        <v>206</v>
      </c>
      <c r="O11" s="345"/>
      <c r="P11" s="345"/>
      <c r="Q11" s="345"/>
      <c r="R11" s="346"/>
    </row>
    <row r="12" spans="1:18" ht="16.5" thickBot="1" x14ac:dyDescent="0.3">
      <c r="A12" s="335" t="s">
        <v>317</v>
      </c>
      <c r="B12" s="74">
        <v>4</v>
      </c>
      <c r="C12" s="336">
        <f>SUM('[1]LC Calculator Copy'!D109)</f>
        <v>579</v>
      </c>
      <c r="D12" s="74">
        <v>523</v>
      </c>
      <c r="E12" s="5">
        <f t="shared" si="0"/>
        <v>-56</v>
      </c>
      <c r="F12" s="16"/>
      <c r="J12" s="87" t="str">
        <f>'Basic Input'!B11</f>
        <v>CHIVERS</v>
      </c>
      <c r="K12" s="87" t="str">
        <f>'Basic Input'!C11</f>
        <v>SF</v>
      </c>
      <c r="L12" s="202">
        <v>797</v>
      </c>
      <c r="N12" s="347"/>
      <c r="O12" s="348"/>
      <c r="P12" s="348"/>
      <c r="Q12" s="348"/>
      <c r="R12" s="349"/>
    </row>
    <row r="13" spans="1:18" ht="15.75" x14ac:dyDescent="0.25">
      <c r="A13" s="335" t="s">
        <v>318</v>
      </c>
      <c r="B13" s="74">
        <v>5</v>
      </c>
      <c r="C13" s="336">
        <f>SUM('[1]LC Calculator Copy'!D110)</f>
        <v>524</v>
      </c>
      <c r="D13" s="74">
        <v>467</v>
      </c>
      <c r="E13" s="5">
        <f t="shared" si="0"/>
        <v>-57</v>
      </c>
      <c r="F13" s="16"/>
      <c r="J13" s="87" t="str">
        <f>'Basic Input'!B12</f>
        <v>DONAGHY</v>
      </c>
      <c r="K13" s="87" t="str">
        <f>'Basic Input'!C12</f>
        <v>SF</v>
      </c>
      <c r="L13" s="202">
        <v>372</v>
      </c>
    </row>
    <row r="14" spans="1:18" ht="15.75" x14ac:dyDescent="0.25">
      <c r="A14" s="335" t="s">
        <v>319</v>
      </c>
      <c r="B14" s="74">
        <v>6</v>
      </c>
      <c r="C14" s="336">
        <f>SUM('[1]LC Calculator Copy'!D111)</f>
        <v>467</v>
      </c>
      <c r="D14" s="74">
        <v>410</v>
      </c>
      <c r="E14" s="5">
        <f t="shared" si="0"/>
        <v>-57</v>
      </c>
      <c r="F14" s="16"/>
      <c r="J14" s="87" t="str">
        <f>'Basic Input'!B13</f>
        <v>GORDON</v>
      </c>
      <c r="K14" s="87" t="str">
        <f>'Basic Input'!C13</f>
        <v>TUV</v>
      </c>
      <c r="L14" s="202">
        <v>325</v>
      </c>
    </row>
    <row r="15" spans="1:18" ht="16.5" thickBot="1" x14ac:dyDescent="0.3">
      <c r="A15" s="335" t="s">
        <v>320</v>
      </c>
      <c r="B15" s="74">
        <v>7</v>
      </c>
      <c r="C15" s="336">
        <f>SUM('[1]LC Calculator Copy'!D112)</f>
        <v>411</v>
      </c>
      <c r="D15" s="74">
        <v>413</v>
      </c>
      <c r="E15" s="5">
        <f t="shared" si="0"/>
        <v>2</v>
      </c>
      <c r="F15" s="16"/>
      <c r="J15" s="87" t="str">
        <f>'Basic Input'!B14</f>
        <v>HOLMES</v>
      </c>
      <c r="K15" s="87" t="str">
        <f>'Basic Input'!C14</f>
        <v>DUP</v>
      </c>
      <c r="L15" s="202">
        <v>292</v>
      </c>
    </row>
    <row r="16" spans="1:18" ht="16.5" thickBot="1" x14ac:dyDescent="0.3">
      <c r="A16" s="335" t="s">
        <v>321</v>
      </c>
      <c r="B16" s="74">
        <v>8</v>
      </c>
      <c r="C16" s="336">
        <f>SUM('[1]LC Calculator Copy'!D113)</f>
        <v>413</v>
      </c>
      <c r="D16" s="74">
        <v>391</v>
      </c>
      <c r="E16" s="5">
        <f t="shared" si="0"/>
        <v>-22</v>
      </c>
      <c r="F16" s="16"/>
      <c r="J16" s="87" t="str">
        <f>'Basic Input'!B15</f>
        <v>KENNEDY</v>
      </c>
      <c r="K16" s="87" t="str">
        <f>'Basic Input'!C15</f>
        <v>UUP</v>
      </c>
      <c r="L16" s="202">
        <v>394</v>
      </c>
      <c r="N16" t="s">
        <v>187</v>
      </c>
      <c r="Q16" s="256">
        <v>0.34375</v>
      </c>
    </row>
    <row r="17" spans="1:18" ht="16.5" thickBot="1" x14ac:dyDescent="0.3">
      <c r="A17" s="335" t="s">
        <v>322</v>
      </c>
      <c r="B17" s="74">
        <v>9</v>
      </c>
      <c r="C17" s="336">
        <f>SUM('[1]LC Calculator Copy'!D114)</f>
        <v>389</v>
      </c>
      <c r="D17" s="74">
        <v>602</v>
      </c>
      <c r="E17" s="5">
        <f t="shared" si="0"/>
        <v>213</v>
      </c>
      <c r="F17" s="16"/>
      <c r="J17" s="87" t="str">
        <f>'Basic Input'!B16</f>
        <v>MCCORKELL</v>
      </c>
      <c r="K17" s="87" t="str">
        <f>'Basic Input'!C16</f>
        <v>DUP</v>
      </c>
      <c r="L17" s="202">
        <v>462</v>
      </c>
    </row>
    <row r="18" spans="1:18" ht="16.5" thickBot="1" x14ac:dyDescent="0.3">
      <c r="A18" s="335" t="s">
        <v>323</v>
      </c>
      <c r="B18" s="74">
        <v>10</v>
      </c>
      <c r="C18" s="336">
        <f>SUM('[1]LC Calculator Copy'!D115)</f>
        <v>604</v>
      </c>
      <c r="D18" s="74">
        <v>447</v>
      </c>
      <c r="E18" s="5">
        <f t="shared" si="0"/>
        <v>-157</v>
      </c>
      <c r="F18" s="16"/>
      <c r="J18" s="87" t="str">
        <f>'Basic Input'!B17</f>
        <v>MULLAN</v>
      </c>
      <c r="K18" s="87" t="str">
        <f>'Basic Input'!C17</f>
        <v>SDLP</v>
      </c>
      <c r="L18" s="202">
        <v>576</v>
      </c>
      <c r="N18" t="s">
        <v>188</v>
      </c>
      <c r="Q18" s="1">
        <f>COUNT(B8:B160)</f>
        <v>12</v>
      </c>
    </row>
    <row r="19" spans="1:18" ht="16.5" thickBot="1" x14ac:dyDescent="0.3">
      <c r="A19" s="335" t="s">
        <v>324</v>
      </c>
      <c r="B19" s="74">
        <v>11</v>
      </c>
      <c r="C19" s="336">
        <f>SUM('[1]LC Calculator Copy'!D116)</f>
        <v>447</v>
      </c>
      <c r="D19" s="74">
        <v>440</v>
      </c>
      <c r="E19" s="5">
        <f t="shared" si="0"/>
        <v>-7</v>
      </c>
      <c r="F19" s="6"/>
      <c r="J19" s="87" t="str">
        <f>'Basic Input'!B18</f>
        <v>NICHOLL</v>
      </c>
      <c r="K19" s="87" t="str">
        <f>'Basic Input'!C18</f>
        <v>UKIP</v>
      </c>
      <c r="L19" s="202">
        <v>102</v>
      </c>
    </row>
    <row r="20" spans="1:18" ht="16.5" thickBot="1" x14ac:dyDescent="0.3">
      <c r="A20" s="335" t="s">
        <v>325</v>
      </c>
      <c r="B20" s="74">
        <v>12</v>
      </c>
      <c r="C20" s="336">
        <f>SUM('[1]LC Calculator Copy'!D117)</f>
        <v>441</v>
      </c>
      <c r="D20" s="74">
        <v>396</v>
      </c>
      <c r="E20" s="5">
        <f t="shared" si="0"/>
        <v>-45</v>
      </c>
      <c r="F20" s="16"/>
      <c r="J20" s="87" t="str">
        <f>'Basic Input'!B19</f>
        <v>ROBINSON</v>
      </c>
      <c r="K20" s="87" t="str">
        <f>'Basic Input'!C19</f>
        <v>DUP</v>
      </c>
      <c r="L20" s="202">
        <v>1451</v>
      </c>
      <c r="N20" t="s">
        <v>181</v>
      </c>
      <c r="Q20" s="256">
        <v>0.42708333333333331</v>
      </c>
    </row>
    <row r="21" spans="1:18" ht="16.5" thickBot="1" x14ac:dyDescent="0.25">
      <c r="A21" s="74"/>
      <c r="B21" s="74"/>
      <c r="C21" s="336"/>
      <c r="D21" s="74"/>
      <c r="E21" s="5">
        <f t="shared" si="0"/>
        <v>0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5" thickBot="1" x14ac:dyDescent="0.25">
      <c r="A22" s="74"/>
      <c r="B22" s="74"/>
      <c r="C22" s="208"/>
      <c r="D22" s="74"/>
      <c r="E22" s="5">
        <f t="shared" si="0"/>
        <v>0</v>
      </c>
      <c r="F22" s="16"/>
      <c r="J22" s="87">
        <f>'Basic Input'!B21</f>
        <v>0</v>
      </c>
      <c r="K22" s="87">
        <f>'Basic Input'!C21</f>
        <v>0</v>
      </c>
      <c r="L22" s="202"/>
      <c r="N22" s="356" t="str">
        <f>IF(L35=D7,"Calculations OK","Check Count")</f>
        <v>Calculations OK</v>
      </c>
      <c r="O22" s="357"/>
      <c r="P22" s="357"/>
      <c r="Q22" s="358"/>
      <c r="R22" s="257"/>
    </row>
    <row r="23" spans="1:18" ht="13.5" thickBot="1" x14ac:dyDescent="0.25">
      <c r="A23" s="74"/>
      <c r="B23" s="74"/>
      <c r="C23" s="208"/>
      <c r="D23" s="74"/>
      <c r="E23" s="5">
        <f t="shared" si="0"/>
        <v>0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 x14ac:dyDescent="0.25">
      <c r="A24" s="74"/>
      <c r="B24" s="74"/>
      <c r="C24" s="208"/>
      <c r="D24" s="74"/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>
        <v>0.42708333333333331</v>
      </c>
    </row>
    <row r="25" spans="1:18" x14ac:dyDescent="0.2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59" t="s">
        <v>48</v>
      </c>
      <c r="K31" s="360"/>
      <c r="L31" s="18">
        <f>SUM(L10:L29)</f>
        <v>5491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59" t="s">
        <v>47</v>
      </c>
      <c r="K33" s="360"/>
      <c r="L33" s="67">
        <v>88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59" t="s">
        <v>49</v>
      </c>
      <c r="K35" s="360"/>
      <c r="L35" s="18">
        <f>L31+L33</f>
        <v>5579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59</v>
      </c>
      <c r="J1" s="100" t="s">
        <v>25</v>
      </c>
      <c r="K1" s="384">
        <f>'Basic Input'!C2</f>
        <v>41781</v>
      </c>
      <c r="L1" s="384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201</v>
      </c>
      <c r="P2" s="386"/>
      <c r="Q2" s="386"/>
      <c r="R2" s="386"/>
      <c r="S2" s="387"/>
      <c r="Y2" s="6"/>
      <c r="Z2" s="379"/>
      <c r="AA2" s="379"/>
      <c r="AB2" s="379"/>
      <c r="AC2" s="379"/>
      <c r="AD2" s="379"/>
      <c r="AE2" s="379"/>
      <c r="AF2" s="379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8"/>
      <c r="BH2" s="378"/>
      <c r="BI2" s="378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9"/>
      <c r="CA2" s="389"/>
      <c r="CB2" s="389"/>
      <c r="CC2" s="389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Y3" s="6"/>
      <c r="Z3" s="379"/>
      <c r="AA3" s="379"/>
      <c r="AB3" s="379"/>
      <c r="AC3" s="379"/>
      <c r="AD3" s="379"/>
      <c r="AE3" s="379"/>
      <c r="AF3" s="379"/>
      <c r="AG3" s="205"/>
      <c r="AH3" s="6"/>
      <c r="AI3" s="6"/>
      <c r="AJ3" s="382"/>
      <c r="AK3" s="382"/>
      <c r="AL3" s="382"/>
      <c r="AM3" s="382"/>
      <c r="AN3" s="382"/>
      <c r="AO3" s="382"/>
      <c r="AP3" s="382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8"/>
      <c r="BH3" s="378"/>
      <c r="BI3" s="378"/>
      <c r="BJ3" s="134"/>
      <c r="BK3" s="6"/>
      <c r="BL3" s="6"/>
      <c r="BM3" s="6"/>
      <c r="BN3" s="6"/>
      <c r="BO3" s="6"/>
      <c r="BP3" s="95"/>
      <c r="BQ3" s="95"/>
      <c r="BR3" s="381"/>
      <c r="BS3" s="381"/>
      <c r="BT3" s="381"/>
      <c r="BU3" s="381"/>
      <c r="BV3" s="381"/>
      <c r="BW3" s="381"/>
      <c r="BX3" s="381"/>
      <c r="BY3" s="6"/>
      <c r="BZ3" s="378"/>
      <c r="CA3" s="378"/>
      <c r="CB3" s="378"/>
      <c r="CC3" s="378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207</v>
      </c>
      <c r="P4" s="386"/>
      <c r="Q4" s="386"/>
      <c r="R4" s="386"/>
      <c r="S4" s="387"/>
      <c r="U4" s="376" t="str">
        <f>IF(G33="ERROR","DO NOT MOVE TO NEXT STAGE","OK TO MOVE TO NEXT STAGE")</f>
        <v>OK TO MOVE TO NEXT STAGE</v>
      </c>
      <c r="V4" s="376"/>
      <c r="W4" s="376"/>
      <c r="Y4" s="6"/>
      <c r="Z4" s="379"/>
      <c r="AA4" s="379"/>
      <c r="AB4" s="379"/>
      <c r="AC4" s="379"/>
      <c r="AD4" s="379"/>
      <c r="AE4" s="379"/>
      <c r="AF4" s="379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8"/>
      <c r="AA5" s="378"/>
      <c r="AB5" s="378"/>
      <c r="AC5" s="378"/>
      <c r="AD5" s="378"/>
      <c r="AE5" s="378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6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Y6" s="6"/>
      <c r="Z6" s="378"/>
      <c r="AA6" s="378"/>
      <c r="AB6" s="378"/>
      <c r="AC6" s="378"/>
      <c r="AD6" s="378"/>
      <c r="AE6" s="378"/>
      <c r="AF6" s="6"/>
      <c r="AG6" s="6"/>
      <c r="AH6" s="6"/>
      <c r="AI6" s="6"/>
      <c r="AJ6" s="6"/>
      <c r="AK6" s="383"/>
      <c r="AL6" s="383"/>
      <c r="AM6" s="383"/>
      <c r="AN6" s="383"/>
      <c r="AO6" s="383"/>
      <c r="AP6" s="383"/>
      <c r="AQ6" s="390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6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74"/>
      <c r="G7" s="375"/>
      <c r="H7" s="374"/>
      <c r="I7" s="375"/>
      <c r="J7" s="374"/>
      <c r="K7" s="375"/>
      <c r="L7" s="374"/>
      <c r="M7" s="375"/>
      <c r="N7" s="374"/>
      <c r="O7" s="375"/>
      <c r="P7" s="374"/>
      <c r="Q7" s="375"/>
      <c r="R7" s="374"/>
      <c r="S7" s="375"/>
      <c r="T7" s="374"/>
      <c r="U7" s="375"/>
      <c r="V7" s="374"/>
      <c r="W7" s="375"/>
      <c r="Y7" s="6"/>
      <c r="Z7" s="378"/>
      <c r="AA7" s="378"/>
      <c r="AB7" s="378"/>
      <c r="AC7" s="378"/>
      <c r="AD7" s="378"/>
      <c r="AE7" s="378"/>
      <c r="AF7" s="6"/>
      <c r="AG7" s="6"/>
      <c r="AH7" s="6"/>
      <c r="AI7" s="6"/>
      <c r="AJ7" s="6"/>
      <c r="AK7" s="383"/>
      <c r="AL7" s="383"/>
      <c r="AM7" s="383"/>
      <c r="AN7" s="383"/>
      <c r="AO7" s="383"/>
      <c r="AP7" s="383"/>
      <c r="AQ7" s="390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8"/>
      <c r="G8" s="369"/>
      <c r="H8" s="368"/>
      <c r="I8" s="369"/>
      <c r="J8" s="368"/>
      <c r="K8" s="369"/>
      <c r="L8" s="368"/>
      <c r="M8" s="369"/>
      <c r="N8" s="368"/>
      <c r="O8" s="369"/>
      <c r="P8" s="368"/>
      <c r="Q8" s="369"/>
      <c r="R8" s="368"/>
      <c r="S8" s="369"/>
      <c r="T8" s="368"/>
      <c r="U8" s="369"/>
      <c r="V8" s="368"/>
      <c r="W8" s="369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356" t="s">
        <v>64</v>
      </c>
      <c r="W9" s="358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3"/>
      <c r="AL9" s="383"/>
      <c r="AM9" s="383"/>
      <c r="AN9" s="383"/>
      <c r="AO9" s="383"/>
      <c r="AP9" s="383"/>
      <c r="AQ9" s="380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3"/>
      <c r="AL10" s="383"/>
      <c r="AM10" s="383"/>
      <c r="AN10" s="383"/>
      <c r="AO10" s="383"/>
      <c r="AP10" s="383"/>
      <c r="AQ10" s="380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>
        <f t="shared" si="0"/>
        <v>0</v>
      </c>
      <c r="B13" s="333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6"/>
      <c r="AM13" s="366"/>
      <c r="AN13" s="366"/>
      <c r="AO13" s="366"/>
      <c r="AP13" s="381"/>
      <c r="AQ13" s="366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6"/>
      <c r="AM14" s="366"/>
      <c r="AN14" s="366"/>
      <c r="AO14" s="366"/>
      <c r="AP14" s="381"/>
      <c r="AQ14" s="366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6"/>
      <c r="AM15" s="366"/>
      <c r="AN15" s="366"/>
      <c r="AO15" s="366"/>
      <c r="AP15" s="381"/>
      <c r="AQ15" s="366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6"/>
      <c r="AM16" s="366"/>
      <c r="AN16" s="366"/>
      <c r="AO16" s="366"/>
      <c r="AP16" s="381"/>
      <c r="AQ16" s="366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6"/>
      <c r="AM17" s="366"/>
      <c r="AN17" s="366"/>
      <c r="AO17" s="366"/>
      <c r="AP17" s="381"/>
      <c r="AQ17" s="366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70"/>
      <c r="AK20" s="370"/>
      <c r="AL20" s="216"/>
      <c r="AM20" s="6"/>
      <c r="AN20" s="216"/>
      <c r="AO20" s="367"/>
      <c r="AP20" s="367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 t="str">
        <f t="shared" si="0"/>
        <v>Elected</v>
      </c>
      <c r="B21" s="333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70"/>
      <c r="AK21" s="370"/>
      <c r="AL21" s="216"/>
      <c r="AM21" s="6"/>
      <c r="AN21" s="6"/>
      <c r="AO21" s="367"/>
      <c r="AP21" s="367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70"/>
      <c r="AK22" s="370"/>
      <c r="AL22" s="216"/>
      <c r="AM22" s="6"/>
      <c r="AN22" s="6"/>
      <c r="AO22" s="367"/>
      <c r="AP22" s="367"/>
      <c r="AQ22" s="239"/>
      <c r="AR22" s="6"/>
      <c r="AS22" s="6"/>
      <c r="AT22" s="6"/>
      <c r="AU22" s="6"/>
      <c r="AV22" s="6"/>
      <c r="AW22" s="6"/>
      <c r="AX22" s="377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70"/>
      <c r="AK23" s="370"/>
      <c r="AL23" s="216"/>
      <c r="AM23" s="6"/>
      <c r="AN23" s="6"/>
      <c r="AO23" s="367"/>
      <c r="AP23" s="367"/>
      <c r="AQ23" s="239"/>
      <c r="AR23" s="6"/>
      <c r="AS23" s="6"/>
      <c r="AT23" s="6"/>
      <c r="AU23" s="6"/>
      <c r="AV23" s="6"/>
      <c r="AW23" s="6"/>
      <c r="AX23" s="377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70"/>
      <c r="AK24" s="370"/>
      <c r="AL24" s="216"/>
      <c r="AM24" s="6"/>
      <c r="AN24" s="6"/>
      <c r="AO24" s="367"/>
      <c r="AP24" s="367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70"/>
      <c r="AK25" s="370"/>
      <c r="AL25" s="216"/>
      <c r="AM25" s="6"/>
      <c r="AN25" s="6"/>
      <c r="AO25" s="367"/>
      <c r="AP25" s="367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5491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0.42708333333333331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CAUSEWAY COAST &amp; GLENS</v>
      </c>
      <c r="F1" s="14" t="s">
        <v>60</v>
      </c>
      <c r="J1" s="100" t="s">
        <v>25</v>
      </c>
      <c r="K1" s="384">
        <f>'Basic Input'!C2</f>
        <v>41781</v>
      </c>
      <c r="L1" s="384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208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535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5" ht="33.75" customHeight="1" thickBot="1" x14ac:dyDescent="0.3">
      <c r="C3" s="3" t="s">
        <v>115</v>
      </c>
      <c r="D3" s="310">
        <f>'Verification of Boxes'!L2</f>
        <v>10998</v>
      </c>
      <c r="E3" s="418" t="s">
        <v>65</v>
      </c>
      <c r="F3" s="419"/>
      <c r="G3" s="311">
        <f>'Verification of Boxes'!G3</f>
        <v>5</v>
      </c>
      <c r="H3" s="418" t="s">
        <v>113</v>
      </c>
      <c r="I3" s="419"/>
      <c r="J3" s="311">
        <f>'Verification of Boxes'!L33</f>
        <v>88</v>
      </c>
      <c r="K3" s="312"/>
      <c r="L3" s="313" t="s">
        <v>112</v>
      </c>
      <c r="M3" s="311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535</v>
      </c>
      <c r="AJ3" s="271"/>
      <c r="AK3" s="271"/>
      <c r="AL3" s="422" t="str">
        <f>IF(AQ5="n","MOVE TO EXCLUDE CANDIDATE FORM",IF(AQ5="y","MOVE TO TRANSFER OF SURPLUS VOTES FORM",0))</f>
        <v>MOVE TO TRANSFER OF SURPLUS VOTES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R3" s="95" t="s">
        <v>33</v>
      </c>
      <c r="BS3" s="96"/>
      <c r="BT3" s="412"/>
      <c r="BU3" s="413"/>
      <c r="BV3" s="413"/>
      <c r="BW3" s="413"/>
      <c r="BX3" s="413"/>
      <c r="BY3" s="413"/>
      <c r="BZ3" s="414"/>
    </row>
    <row r="4" spans="1:85" ht="46.5" customHeight="1" thickBot="1" x14ac:dyDescent="0.3">
      <c r="A4" s="14"/>
      <c r="C4" s="3" t="s">
        <v>116</v>
      </c>
      <c r="D4" s="311">
        <f>'Verification of Boxes'!L3</f>
        <v>5579</v>
      </c>
      <c r="E4" s="421" t="s">
        <v>66</v>
      </c>
      <c r="F4" s="419"/>
      <c r="G4" s="314">
        <f>D4-J3</f>
        <v>5491</v>
      </c>
      <c r="H4" s="418" t="s">
        <v>114</v>
      </c>
      <c r="I4" s="419"/>
      <c r="J4" s="315">
        <f>'Verification of Boxes'!L5</f>
        <v>50.727404982724131</v>
      </c>
      <c r="K4" s="312"/>
      <c r="L4" s="312"/>
      <c r="M4" s="316"/>
      <c r="O4" s="385" t="s">
        <v>204</v>
      </c>
      <c r="P4" s="386"/>
      <c r="Q4" s="386"/>
      <c r="R4" s="386"/>
      <c r="S4" s="387"/>
      <c r="U4" s="376" t="str">
        <f>IF(G33="ERROR","DO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345</v>
      </c>
      <c r="AT5" s="47" t="str">
        <f>IF(AQ5=0,0,IF(AQ5="Y","T","E"))</f>
        <v>T</v>
      </c>
      <c r="BE5" s="71" t="str">
        <f>'Verification of Boxes'!J10</f>
        <v>ALLEN</v>
      </c>
      <c r="BF5" s="202">
        <v>8</v>
      </c>
      <c r="BG5" s="117">
        <f t="shared" ref="BG5:BG24" si="0">IF(BC$23&gt;0,BF5*BC$23,BF5*BC$29)</f>
        <v>2.96</v>
      </c>
      <c r="BH5" s="317"/>
      <c r="BI5" s="5">
        <f>IF(A11&lt;&gt;0,A11,0)</f>
        <v>0</v>
      </c>
      <c r="BJ5" s="5">
        <f>IF(C11=0,0,IF(E11=0,"Excluded",0))</f>
        <v>0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197</v>
      </c>
      <c r="AA6" s="345"/>
      <c r="AB6" s="345"/>
      <c r="AC6" s="345"/>
      <c r="AD6" s="345"/>
      <c r="AE6" s="345"/>
      <c r="AF6" s="346"/>
      <c r="AG6" s="270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CALLAN</v>
      </c>
      <c r="BF6" s="202">
        <v>90</v>
      </c>
      <c r="BG6" s="117">
        <f t="shared" si="0"/>
        <v>33.299999999999997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5" ht="15" customHeight="1" thickBot="1" x14ac:dyDescent="0.25">
      <c r="D7" s="31"/>
      <c r="E7" s="28"/>
      <c r="F7" s="374" t="str">
        <f>IF($AT5=0,0,IF($AT5="T",$AZ7,$BR4))</f>
        <v>Transfer</v>
      </c>
      <c r="G7" s="375"/>
      <c r="H7" s="374"/>
      <c r="I7" s="375"/>
      <c r="J7" s="374"/>
      <c r="K7" s="375"/>
      <c r="L7" s="374"/>
      <c r="M7" s="375"/>
      <c r="N7" s="374"/>
      <c r="O7" s="375"/>
      <c r="P7" s="374"/>
      <c r="Q7" s="375"/>
      <c r="R7" s="374"/>
      <c r="S7" s="375"/>
      <c r="T7" s="374"/>
      <c r="U7" s="375"/>
      <c r="V7" s="374"/>
      <c r="W7" s="375"/>
      <c r="Z7" s="347"/>
      <c r="AA7" s="348"/>
      <c r="AB7" s="348"/>
      <c r="AC7" s="348"/>
      <c r="AD7" s="348"/>
      <c r="AE7" s="348"/>
      <c r="AF7" s="349"/>
      <c r="AG7" s="270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202">
        <v>0</v>
      </c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8" t="str">
        <f>IF($F7="Transfer",$BA8,$BT3)</f>
        <v>ROBINSON</v>
      </c>
      <c r="G8" s="369"/>
      <c r="H8" s="368"/>
      <c r="I8" s="369"/>
      <c r="J8" s="368"/>
      <c r="K8" s="369"/>
      <c r="L8" s="368"/>
      <c r="M8" s="369"/>
      <c r="N8" s="368"/>
      <c r="O8" s="369"/>
      <c r="P8" s="368"/>
      <c r="Q8" s="369"/>
      <c r="R8" s="368"/>
      <c r="S8" s="369"/>
      <c r="T8" s="368"/>
      <c r="U8" s="369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ROBINSON</v>
      </c>
      <c r="BE8" s="71" t="str">
        <f>'Verification of Boxes'!J13</f>
        <v>DONAGHY</v>
      </c>
      <c r="BF8" s="202">
        <v>3</v>
      </c>
      <c r="BG8" s="117">
        <f t="shared" si="0"/>
        <v>1.1099999999999999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268</v>
      </c>
      <c r="BP8" s="319"/>
      <c r="BR8" s="320" t="str">
        <f>'Verification of Boxes'!J10</f>
        <v>ALLEN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356" t="s">
        <v>64</v>
      </c>
      <c r="W9" s="358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202">
        <v>51</v>
      </c>
      <c r="BG9" s="117">
        <f t="shared" si="0"/>
        <v>18.87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452</v>
      </c>
      <c r="BP9" s="319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>
        <v>1451</v>
      </c>
      <c r="BE10" s="71" t="str">
        <f>'Verification of Boxes'!J15</f>
        <v>HOLMES</v>
      </c>
      <c r="BF10" s="202">
        <v>167</v>
      </c>
      <c r="BG10" s="132">
        <f t="shared" si="0"/>
        <v>61.79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797</v>
      </c>
      <c r="BP10" s="319"/>
      <c r="BQ10" s="6"/>
      <c r="BR10" s="320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 t="shared" ref="F11:F30" si="13">IF(C11&lt;&gt;0,$BK49,0)</f>
        <v>2.96</v>
      </c>
      <c r="G11" s="33">
        <f t="shared" ref="G11:G31" si="14">IF(F$8=0,0,E11+F11)</f>
        <v>270.95999999999998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202">
        <v>40</v>
      </c>
      <c r="BG11" s="117">
        <f t="shared" si="0"/>
        <v>14.8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372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 t="shared" si="13"/>
        <v>33.299999999999997</v>
      </c>
      <c r="G12" s="33">
        <f t="shared" si="14"/>
        <v>485.3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535</v>
      </c>
      <c r="BE12" s="71" t="str">
        <f>'Verification of Boxes'!J17</f>
        <v>MCCORKELL</v>
      </c>
      <c r="BF12" s="202">
        <v>1024</v>
      </c>
      <c r="BG12" s="117">
        <f t="shared" si="0"/>
        <v>378.88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325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  <c r="CG12" s="16"/>
    </row>
    <row r="13" spans="1:85" ht="15" customHeight="1" thickBot="1" x14ac:dyDescent="0.25">
      <c r="A13" s="330">
        <f t="shared" si="12"/>
        <v>0</v>
      </c>
      <c r="B13" s="333">
        <v>3</v>
      </c>
      <c r="C13" s="37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 t="shared" si="13"/>
        <v>0</v>
      </c>
      <c r="G13" s="33">
        <f t="shared" si="14"/>
        <v>797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>
        <v>1451</v>
      </c>
      <c r="BE13" s="71" t="str">
        <f>'Verification of Boxes'!J18</f>
        <v>MULLAN</v>
      </c>
      <c r="BF13" s="202">
        <v>18</v>
      </c>
      <c r="BG13" s="117">
        <f t="shared" si="0"/>
        <v>6.66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292</v>
      </c>
      <c r="BP13" s="319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 t="shared" si="13"/>
        <v>1.1099999999999999</v>
      </c>
      <c r="G14" s="33">
        <f t="shared" si="14"/>
        <v>373.11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ALLEN</v>
      </c>
      <c r="AA14" s="109">
        <f t="shared" ref="AA14:AA33" si="23">E11</f>
        <v>268</v>
      </c>
      <c r="AB14" s="103"/>
      <c r="AC14" s="116">
        <f t="shared" ref="AC14:AC33" si="24">IF(AA14&gt;0,AA14-AG$4,0)</f>
        <v>-648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NICHOLL</v>
      </c>
      <c r="BF14" s="202">
        <v>19</v>
      </c>
      <c r="BG14" s="117">
        <f t="shared" si="0"/>
        <v>7.03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394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 t="shared" si="13"/>
        <v>18.87</v>
      </c>
      <c r="G15" s="33">
        <f t="shared" si="14"/>
        <v>343.87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CALLAN</v>
      </c>
      <c r="AA15" s="45">
        <f t="shared" si="23"/>
        <v>452</v>
      </c>
      <c r="AB15" s="5"/>
      <c r="AC15" s="117">
        <f t="shared" si="24"/>
        <v>-464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202"/>
      <c r="BG15" s="117">
        <f t="shared" si="0"/>
        <v>0</v>
      </c>
      <c r="BH15" s="317" t="s">
        <v>345</v>
      </c>
      <c r="BI15" s="5" t="str">
        <f t="shared" si="1"/>
        <v>Elected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462</v>
      </c>
      <c r="BP15" s="319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 t="shared" si="13"/>
        <v>61.79</v>
      </c>
      <c r="G16" s="33">
        <f t="shared" si="14"/>
        <v>353.79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CHIVERS</v>
      </c>
      <c r="AA16" s="45">
        <f t="shared" si="23"/>
        <v>797</v>
      </c>
      <c r="AB16" s="5"/>
      <c r="AC16" s="117">
        <f t="shared" si="24"/>
        <v>-119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576</v>
      </c>
      <c r="BP16" s="319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 t="shared" si="13"/>
        <v>14.8</v>
      </c>
      <c r="G17" s="33">
        <f t="shared" si="14"/>
        <v>408.8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DONAGHY</v>
      </c>
      <c r="AA17" s="45">
        <f t="shared" si="23"/>
        <v>372</v>
      </c>
      <c r="AB17" s="5"/>
      <c r="AC17" s="117">
        <f t="shared" si="24"/>
        <v>-544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102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 t="shared" si="13"/>
        <v>378.88</v>
      </c>
      <c r="G18" s="33">
        <f t="shared" si="14"/>
        <v>840.88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GORDON</v>
      </c>
      <c r="AA18" s="45">
        <f t="shared" si="23"/>
        <v>325</v>
      </c>
      <c r="AB18" s="5"/>
      <c r="AC18" s="117">
        <f t="shared" si="24"/>
        <v>-591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1420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 t="shared" si="13"/>
        <v>6.66</v>
      </c>
      <c r="G19" s="33">
        <f t="shared" si="14"/>
        <v>582.66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HOLMES</v>
      </c>
      <c r="AA19" s="45">
        <f t="shared" si="23"/>
        <v>292</v>
      </c>
      <c r="AB19" s="5"/>
      <c r="AC19" s="117">
        <f t="shared" si="24"/>
        <v>-624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1420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 t="shared" si="13"/>
        <v>7.03</v>
      </c>
      <c r="G20" s="33">
        <f t="shared" si="14"/>
        <v>109.03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KENNEDY</v>
      </c>
      <c r="AA20" s="45">
        <f t="shared" si="23"/>
        <v>394</v>
      </c>
      <c r="AB20" s="5"/>
      <c r="AC20" s="117">
        <f t="shared" si="24"/>
        <v>-522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3" t="s">
        <v>103</v>
      </c>
      <c r="AK20" s="404"/>
      <c r="AL20" s="246">
        <f>AL46</f>
        <v>102</v>
      </c>
      <c r="AM20" s="167"/>
      <c r="AN20" s="166">
        <f>AL20+AG2</f>
        <v>637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 t="str">
        <f t="shared" si="12"/>
        <v>Elected</v>
      </c>
      <c r="B21" s="333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 t="shared" si="13"/>
        <v>-535</v>
      </c>
      <c r="G21" s="33">
        <f t="shared" si="14"/>
        <v>916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MCCORKELL</v>
      </c>
      <c r="AA21" s="45">
        <f t="shared" si="23"/>
        <v>462</v>
      </c>
      <c r="AB21" s="5"/>
      <c r="AC21" s="117">
        <f t="shared" si="24"/>
        <v>-454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5" t="s">
        <v>102</v>
      </c>
      <c r="AK21" s="361"/>
      <c r="AL21" s="48">
        <f>IF(AL20=1000000,0,AN46)</f>
        <v>268</v>
      </c>
      <c r="AM21" s="7">
        <f>AL21-AL20</f>
        <v>166</v>
      </c>
      <c r="AN21" s="5">
        <f>IF(AL21=1000000,0,IF(AN20=0,0,AN20+AL21))</f>
        <v>905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MULLAN</v>
      </c>
      <c r="AA22" s="45">
        <f t="shared" si="23"/>
        <v>576</v>
      </c>
      <c r="AB22" s="5"/>
      <c r="AC22" s="117">
        <f t="shared" si="24"/>
        <v>-340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5" t="s">
        <v>102</v>
      </c>
      <c r="AK22" s="361"/>
      <c r="AL22" s="48">
        <f>IF(AL21=1000000,0,AP46)</f>
        <v>292</v>
      </c>
      <c r="AM22" s="7">
        <f>IF(AL22=1000000,0,IF(AM21=0,0,AL22-AL21))</f>
        <v>24</v>
      </c>
      <c r="AN22" s="5">
        <f>IF(AL22=1000000,0,IF(AN21=0,0,AN21+AL22))</f>
        <v>1197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NICHOLL</v>
      </c>
      <c r="AA23" s="45">
        <f t="shared" si="23"/>
        <v>102</v>
      </c>
      <c r="AB23" s="5"/>
      <c r="AC23" s="117">
        <f t="shared" si="24"/>
        <v>-814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5" t="s">
        <v>102</v>
      </c>
      <c r="AK23" s="361"/>
      <c r="AL23" s="48">
        <f>IF(AL22=1000000,0,AR46)</f>
        <v>325</v>
      </c>
      <c r="AM23" s="7">
        <f>IF(AL23=1000000,0,IF(AM22=0,0,AL23-AL22))</f>
        <v>33</v>
      </c>
      <c r="AN23" s="5">
        <f>IF(AL23=1000000,0,IF(AN22=0,0,AN22+AL23))</f>
        <v>1522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0.37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ROBINSON</v>
      </c>
      <c r="AA24" s="45">
        <f t="shared" si="23"/>
        <v>1451</v>
      </c>
      <c r="AB24" s="5"/>
      <c r="AC24" s="117">
        <f t="shared" si="24"/>
        <v>535</v>
      </c>
      <c r="AD24" s="71"/>
      <c r="AE24" s="5" t="str">
        <f t="shared" si="26"/>
        <v>elected</v>
      </c>
      <c r="AF24" s="5">
        <f t="shared" si="29"/>
        <v>535</v>
      </c>
      <c r="AG24" s="112" t="str">
        <f t="shared" si="30"/>
        <v>transfer largest surplus</v>
      </c>
      <c r="AJ24" s="405" t="s">
        <v>102</v>
      </c>
      <c r="AK24" s="361"/>
      <c r="AL24" s="48">
        <f>IF(AR46=1000000,0,AU46)</f>
        <v>372</v>
      </c>
      <c r="AM24" s="7">
        <f>IF(AL24=1000000,0,IF(AM23=0,0,AL24-AL23))</f>
        <v>47</v>
      </c>
      <c r="AN24" s="5">
        <f>IF(AL24=1000000,0,IF(AN23=0,0,AN23+AL24))</f>
        <v>1894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525.4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426" t="s">
        <v>102</v>
      </c>
      <c r="AK25" s="427"/>
      <c r="AL25" s="104">
        <f>IF(AL24=1000000,0,AW46)</f>
        <v>394</v>
      </c>
      <c r="AM25" s="105">
        <f>IF(AL25=1000000,0,IF(AM24=0,0,AL25-AL24))</f>
        <v>22</v>
      </c>
      <c r="AN25" s="106">
        <f>IF(AL25=1000000,0,IF(AN24=0,0,AN24+AL25))</f>
        <v>2288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9.6000000000000227</v>
      </c>
      <c r="BE25" s="71" t="s">
        <v>30</v>
      </c>
      <c r="BF25" s="5">
        <f>SUM(BF5:BF24)</f>
        <v>1420</v>
      </c>
      <c r="BG25" s="117">
        <f>SUM(BG5:BG24)</f>
        <v>525.4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31</v>
      </c>
      <c r="BG26" s="117">
        <f>IF(AT5="T",BC25+BC31,0)</f>
        <v>9.6000000000000227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1451</v>
      </c>
      <c r="BG27" s="118">
        <f>SUM(BG25:BG26)</f>
        <v>535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4" t="s">
        <v>101</v>
      </c>
      <c r="AM28" s="345"/>
      <c r="AN28" s="345"/>
      <c r="AO28" s="345"/>
      <c r="AP28" s="345"/>
      <c r="AQ28" s="346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0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/>
      <c r="BT28" s="140">
        <f>BS28*BT$6</f>
        <v>0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0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7"/>
      <c r="AM29" s="348"/>
      <c r="AN29" s="348"/>
      <c r="AO29" s="348"/>
      <c r="AP29" s="348"/>
      <c r="AQ29" s="349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0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1451</v>
      </c>
      <c r="BR29" s="7" t="s">
        <v>42</v>
      </c>
      <c r="BS29" s="139">
        <f>SUM(BS8:BS28)</f>
        <v>0</v>
      </c>
      <c r="BT29" s="7">
        <f>BS29*BT$6</f>
        <v>0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0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0</v>
      </c>
      <c r="AW30" s="5">
        <f t="shared" si="32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203</v>
      </c>
      <c r="BJ30" s="345"/>
      <c r="BK30" s="346"/>
      <c r="BP30" s="391"/>
      <c r="BX30" s="392" t="str">
        <f>IF(BW31=BW69,"Calculations OK","Check Count for Error")</f>
        <v>Calculations OK</v>
      </c>
      <c r="BY30" s="392"/>
    </row>
    <row r="31" spans="1:85" ht="15" customHeight="1" thickBot="1" x14ac:dyDescent="0.25">
      <c r="D31" s="31" t="s">
        <v>67</v>
      </c>
      <c r="E31" s="266"/>
      <c r="F31" s="84">
        <f>$BK69</f>
        <v>9.6000000000000227</v>
      </c>
      <c r="G31" s="50">
        <f t="shared" si="14"/>
        <v>9.6000000000000227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4" t="s">
        <v>100</v>
      </c>
      <c r="AM31" s="345"/>
      <c r="AN31" s="345"/>
      <c r="AO31" s="345"/>
      <c r="AP31" s="345"/>
      <c r="AQ31" s="346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0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P31" s="391"/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205</v>
      </c>
      <c r="CC31" s="345"/>
      <c r="CD31" s="345"/>
      <c r="CE31" s="346"/>
    </row>
    <row r="32" spans="1:85" ht="13.5" thickBot="1" x14ac:dyDescent="0.25">
      <c r="D32" s="52" t="s">
        <v>68</v>
      </c>
      <c r="E32" s="55">
        <f>SUM(E11:E30)</f>
        <v>5491</v>
      </c>
      <c r="F32" s="267"/>
      <c r="G32" s="57">
        <f>SUM(G11:G31)</f>
        <v>5491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7"/>
      <c r="AM32" s="348"/>
      <c r="AN32" s="348"/>
      <c r="AO32" s="348"/>
      <c r="AP32" s="348"/>
      <c r="AQ32" s="349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0</v>
      </c>
      <c r="AW32" s="5">
        <f t="shared" si="32"/>
        <v>0</v>
      </c>
      <c r="AX32" s="16"/>
      <c r="BF32" s="376"/>
      <c r="BG32" s="376"/>
      <c r="BP32" s="391"/>
      <c r="BX32" s="393"/>
      <c r="BY32" s="393"/>
      <c r="CB32" s="347"/>
      <c r="CC32" s="348"/>
      <c r="CD32" s="348"/>
      <c r="CE32" s="349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0.42708333333333331</v>
      </c>
      <c r="F34" s="24"/>
      <c r="G34" s="256">
        <v>0.4604166666666667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5"/>
      <c r="AN34" s="425"/>
      <c r="AO34" s="425"/>
      <c r="AP34" s="425"/>
      <c r="AQ34" s="425"/>
      <c r="AR34" s="425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102</v>
      </c>
      <c r="AM46" s="5"/>
      <c r="AN46" s="45">
        <f>AN47+AL46</f>
        <v>268</v>
      </c>
      <c r="AO46" s="5"/>
      <c r="AP46" s="45">
        <f>AP47+AN46</f>
        <v>292</v>
      </c>
      <c r="AQ46" s="5"/>
      <c r="AR46" s="45">
        <f>AR47+AP46</f>
        <v>325</v>
      </c>
      <c r="AS46" s="2"/>
      <c r="AU46" s="2">
        <f>AU47+AR46</f>
        <v>372</v>
      </c>
      <c r="AW46" s="2">
        <f>AW47+AU46</f>
        <v>394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4:78" x14ac:dyDescent="0.2">
      <c r="AL47" s="45">
        <f>MIN(AL48:AL67)</f>
        <v>102</v>
      </c>
      <c r="AM47" s="5"/>
      <c r="AN47" s="45">
        <f>MIN(AN48:AN67)</f>
        <v>166</v>
      </c>
      <c r="AO47" s="5"/>
      <c r="AP47" s="45">
        <f>MIN(AP48:AP67)</f>
        <v>24</v>
      </c>
      <c r="AQ47" s="5"/>
      <c r="AR47" s="45">
        <f>MIN(AR48:AR67)</f>
        <v>33</v>
      </c>
      <c r="AS47" s="2"/>
      <c r="AU47" s="2">
        <f>MIN(AU48:AU67)</f>
        <v>47</v>
      </c>
      <c r="AW47" s="2">
        <f>MIN(AW48:AW67)</f>
        <v>22</v>
      </c>
      <c r="AX47" s="2"/>
    </row>
    <row r="48" spans="4:78" ht="38.25" x14ac:dyDescent="0.2">
      <c r="AJ48" t="str">
        <f t="shared" ref="AJ48:AJ60" si="36">Z14</f>
        <v>ALLEN</v>
      </c>
      <c r="AK48" s="2">
        <f t="shared" ref="AK48:AK60" si="37">AA14</f>
        <v>268</v>
      </c>
      <c r="AL48" s="5">
        <f>IF(AK48&lt;&gt;0,AK48,1000000)</f>
        <v>268</v>
      </c>
      <c r="AM48" s="45">
        <f t="shared" ref="AM48:AM67" si="38">AL48-AL$47</f>
        <v>166</v>
      </c>
      <c r="AN48" s="5">
        <f>IF(AM48&lt;&gt;0,AM48,1000000)</f>
        <v>166</v>
      </c>
      <c r="AO48" s="45">
        <f t="shared" ref="AO48:AO67" si="39">AN48-AN$47</f>
        <v>0</v>
      </c>
      <c r="AP48" s="5">
        <f t="shared" ref="AP48:AP67" si="40">IF(AO48&lt;&gt;0,AO48,1000000)</f>
        <v>1000000</v>
      </c>
      <c r="AQ48" s="45">
        <f t="shared" ref="AQ48:AQ67" si="41">AP48-AP$47</f>
        <v>999976</v>
      </c>
      <c r="AR48" s="5">
        <f t="shared" ref="AR48:AR67" si="42">IF(AQ48&lt;&gt;0,AQ48,1000000)</f>
        <v>999976</v>
      </c>
      <c r="AT48" s="2">
        <f t="shared" ref="AT48:AT67" si="43">AR48-AR$47</f>
        <v>999943</v>
      </c>
      <c r="AU48">
        <f t="shared" ref="AU48:AU67" si="44">IF(AT48&lt;&gt;0,AT48,1000000)</f>
        <v>999943</v>
      </c>
      <c r="AV48" s="2">
        <f t="shared" ref="AV48:AV67" si="45">AU48-AU$47</f>
        <v>999896</v>
      </c>
      <c r="AW48">
        <f t="shared" ref="AW48:AW67" si="46">IF(AV48&lt;&gt;0,AV48,1000000)</f>
        <v>999896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6"/>
        <v>CALLAN</v>
      </c>
      <c r="AK49" s="2">
        <f t="shared" si="37"/>
        <v>452</v>
      </c>
      <c r="AL49" s="5">
        <f t="shared" ref="AL49:AL67" si="47">IF(AK49&lt;&gt;0,AK49,1000000)</f>
        <v>452</v>
      </c>
      <c r="AM49" s="45">
        <f t="shared" si="38"/>
        <v>350</v>
      </c>
      <c r="AN49" s="5">
        <f t="shared" ref="AN49:AN67" si="48">IF(AM49&lt;&gt;0,AM49,1000000)</f>
        <v>350</v>
      </c>
      <c r="AO49" s="45">
        <f t="shared" si="39"/>
        <v>184</v>
      </c>
      <c r="AP49" s="5">
        <f t="shared" si="40"/>
        <v>184</v>
      </c>
      <c r="AQ49" s="45">
        <f t="shared" si="41"/>
        <v>160</v>
      </c>
      <c r="AR49" s="5">
        <f t="shared" si="42"/>
        <v>160</v>
      </c>
      <c r="AT49" s="2">
        <f t="shared" si="43"/>
        <v>127</v>
      </c>
      <c r="AU49">
        <f t="shared" si="44"/>
        <v>127</v>
      </c>
      <c r="AV49" s="2">
        <f t="shared" si="45"/>
        <v>80</v>
      </c>
      <c r="AW49">
        <f t="shared" si="46"/>
        <v>80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ALLEN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2.96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CHIVERS</v>
      </c>
      <c r="AK50" s="2">
        <f t="shared" si="37"/>
        <v>797</v>
      </c>
      <c r="AL50" s="5">
        <f t="shared" si="47"/>
        <v>797</v>
      </c>
      <c r="AM50" s="45">
        <f t="shared" si="38"/>
        <v>695</v>
      </c>
      <c r="AN50" s="5">
        <f t="shared" si="48"/>
        <v>695</v>
      </c>
      <c r="AO50" s="45">
        <f t="shared" si="39"/>
        <v>529</v>
      </c>
      <c r="AP50" s="5">
        <f t="shared" si="40"/>
        <v>529</v>
      </c>
      <c r="AQ50" s="45">
        <f t="shared" si="41"/>
        <v>505</v>
      </c>
      <c r="AR50" s="5">
        <f t="shared" si="42"/>
        <v>505</v>
      </c>
      <c r="AT50" s="2">
        <f t="shared" si="43"/>
        <v>472</v>
      </c>
      <c r="AU50">
        <f t="shared" si="44"/>
        <v>472</v>
      </c>
      <c r="AV50" s="2">
        <f t="shared" si="45"/>
        <v>425</v>
      </c>
      <c r="AW50">
        <f t="shared" si="46"/>
        <v>425</v>
      </c>
      <c r="BE50" s="5" t="str">
        <f>IF($BH11="y",$BE11,IF($BH12="y",$BE12,IF($BH13="y",$BE13,IF($BH14="y",$BE14,IF($BH15="y",$BE15,IF($BH16="y",$BE16,0))))))</f>
        <v>ROBINSON</v>
      </c>
      <c r="BG50" s="148" t="str">
        <f t="shared" si="49"/>
        <v>CALLAN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33.299999999999997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DONAGHY</v>
      </c>
      <c r="AK51" s="2">
        <f t="shared" si="37"/>
        <v>372</v>
      </c>
      <c r="AL51" s="5">
        <f t="shared" si="47"/>
        <v>372</v>
      </c>
      <c r="AM51" s="45">
        <f t="shared" si="38"/>
        <v>270</v>
      </c>
      <c r="AN51" s="5">
        <f t="shared" si="48"/>
        <v>270</v>
      </c>
      <c r="AO51" s="45">
        <f t="shared" si="39"/>
        <v>104</v>
      </c>
      <c r="AP51" s="5">
        <f t="shared" si="40"/>
        <v>104</v>
      </c>
      <c r="AQ51" s="45">
        <f t="shared" si="41"/>
        <v>80</v>
      </c>
      <c r="AR51" s="5">
        <f t="shared" si="42"/>
        <v>80</v>
      </c>
      <c r="AT51" s="2">
        <f t="shared" si="43"/>
        <v>47</v>
      </c>
      <c r="AU51">
        <f t="shared" si="44"/>
        <v>47</v>
      </c>
      <c r="AV51" s="2">
        <f t="shared" si="45"/>
        <v>0</v>
      </c>
      <c r="AW51">
        <f t="shared" si="4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CHIVERS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0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GORDON</v>
      </c>
      <c r="AK52" s="2">
        <f t="shared" si="37"/>
        <v>325</v>
      </c>
      <c r="AL52" s="5">
        <f t="shared" si="47"/>
        <v>325</v>
      </c>
      <c r="AM52" s="45">
        <f t="shared" si="38"/>
        <v>223</v>
      </c>
      <c r="AN52" s="5">
        <f t="shared" si="48"/>
        <v>223</v>
      </c>
      <c r="AO52" s="45">
        <f t="shared" si="39"/>
        <v>57</v>
      </c>
      <c r="AP52" s="5">
        <f t="shared" si="40"/>
        <v>57</v>
      </c>
      <c r="AQ52" s="45">
        <f t="shared" si="41"/>
        <v>33</v>
      </c>
      <c r="AR52" s="5">
        <f t="shared" si="42"/>
        <v>33</v>
      </c>
      <c r="AT52" s="2">
        <f t="shared" si="43"/>
        <v>0</v>
      </c>
      <c r="AU52">
        <f t="shared" si="44"/>
        <v>1000000</v>
      </c>
      <c r="AV52" s="2">
        <f t="shared" si="45"/>
        <v>999953</v>
      </c>
      <c r="AW52">
        <f t="shared" si="46"/>
        <v>999953</v>
      </c>
      <c r="BE52" s="5">
        <f>IF($BH23="y",$BE23,IF($BH24="y",$BE24,0))</f>
        <v>0</v>
      </c>
      <c r="BG52" s="148" t="str">
        <f t="shared" si="49"/>
        <v>DONAGHY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1.1099999999999999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HOLMES</v>
      </c>
      <c r="AK53" s="2">
        <f t="shared" si="37"/>
        <v>292</v>
      </c>
      <c r="AL53" s="5">
        <f t="shared" si="47"/>
        <v>292</v>
      </c>
      <c r="AM53" s="45">
        <f t="shared" si="38"/>
        <v>190</v>
      </c>
      <c r="AN53" s="5">
        <f t="shared" si="48"/>
        <v>190</v>
      </c>
      <c r="AO53" s="45">
        <f t="shared" si="39"/>
        <v>24</v>
      </c>
      <c r="AP53" s="5">
        <f t="shared" si="40"/>
        <v>24</v>
      </c>
      <c r="AQ53" s="45">
        <f t="shared" si="41"/>
        <v>0</v>
      </c>
      <c r="AR53" s="5">
        <f t="shared" si="42"/>
        <v>1000000</v>
      </c>
      <c r="AT53" s="2">
        <f t="shared" si="43"/>
        <v>999967</v>
      </c>
      <c r="AU53">
        <f t="shared" si="44"/>
        <v>999967</v>
      </c>
      <c r="AV53" s="2">
        <f t="shared" si="45"/>
        <v>999920</v>
      </c>
      <c r="AW53">
        <f t="shared" si="46"/>
        <v>999920</v>
      </c>
      <c r="BG53" s="148" t="str">
        <f t="shared" si="49"/>
        <v>GORDON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18.87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KENNEDY</v>
      </c>
      <c r="AK54" s="2">
        <f t="shared" si="37"/>
        <v>394</v>
      </c>
      <c r="AL54" s="5">
        <f t="shared" si="47"/>
        <v>394</v>
      </c>
      <c r="AM54" s="45">
        <f t="shared" si="38"/>
        <v>292</v>
      </c>
      <c r="AN54" s="5">
        <f t="shared" si="48"/>
        <v>292</v>
      </c>
      <c r="AO54" s="45">
        <f t="shared" si="39"/>
        <v>126</v>
      </c>
      <c r="AP54" s="5">
        <f t="shared" si="40"/>
        <v>126</v>
      </c>
      <c r="AQ54" s="45">
        <f t="shared" si="41"/>
        <v>102</v>
      </c>
      <c r="AR54" s="5">
        <f t="shared" si="42"/>
        <v>102</v>
      </c>
      <c r="AT54" s="2">
        <f t="shared" si="43"/>
        <v>69</v>
      </c>
      <c r="AU54">
        <f t="shared" si="44"/>
        <v>69</v>
      </c>
      <c r="AV54" s="2">
        <f t="shared" si="45"/>
        <v>22</v>
      </c>
      <c r="AW54">
        <f t="shared" si="46"/>
        <v>22</v>
      </c>
      <c r="BG54" s="148" t="str">
        <f t="shared" si="49"/>
        <v>HOLMES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61.79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MCCORKELL</v>
      </c>
      <c r="AK55" s="2">
        <f t="shared" si="37"/>
        <v>462</v>
      </c>
      <c r="AL55" s="5">
        <f t="shared" si="47"/>
        <v>462</v>
      </c>
      <c r="AM55" s="45">
        <f t="shared" si="38"/>
        <v>360</v>
      </c>
      <c r="AN55" s="5">
        <f t="shared" si="48"/>
        <v>360</v>
      </c>
      <c r="AO55" s="45">
        <f t="shared" si="39"/>
        <v>194</v>
      </c>
      <c r="AP55" s="5">
        <f t="shared" si="40"/>
        <v>194</v>
      </c>
      <c r="AQ55" s="45">
        <f t="shared" si="41"/>
        <v>170</v>
      </c>
      <c r="AR55" s="5">
        <f t="shared" si="42"/>
        <v>170</v>
      </c>
      <c r="AT55" s="2">
        <f t="shared" si="43"/>
        <v>137</v>
      </c>
      <c r="AU55">
        <f t="shared" si="44"/>
        <v>137</v>
      </c>
      <c r="AV55" s="2">
        <f t="shared" si="45"/>
        <v>90</v>
      </c>
      <c r="AW55">
        <f t="shared" si="46"/>
        <v>90</v>
      </c>
      <c r="BG55" s="148" t="str">
        <f t="shared" si="49"/>
        <v>KENNEDY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14.8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MULLAN</v>
      </c>
      <c r="AK56" s="2">
        <f t="shared" si="37"/>
        <v>576</v>
      </c>
      <c r="AL56" s="5">
        <f t="shared" si="47"/>
        <v>576</v>
      </c>
      <c r="AM56" s="45">
        <f t="shared" si="38"/>
        <v>474</v>
      </c>
      <c r="AN56" s="5">
        <f t="shared" si="48"/>
        <v>474</v>
      </c>
      <c r="AO56" s="45">
        <f t="shared" si="39"/>
        <v>308</v>
      </c>
      <c r="AP56" s="5">
        <f t="shared" si="40"/>
        <v>308</v>
      </c>
      <c r="AQ56" s="45">
        <f t="shared" si="41"/>
        <v>284</v>
      </c>
      <c r="AR56" s="5">
        <f t="shared" si="42"/>
        <v>284</v>
      </c>
      <c r="AT56" s="2">
        <f t="shared" si="43"/>
        <v>251</v>
      </c>
      <c r="AU56">
        <f t="shared" si="44"/>
        <v>251</v>
      </c>
      <c r="AV56" s="2">
        <f t="shared" si="45"/>
        <v>204</v>
      </c>
      <c r="AW56">
        <f t="shared" si="46"/>
        <v>204</v>
      </c>
      <c r="BG56" s="148" t="str">
        <f t="shared" si="49"/>
        <v>MCCORKELL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378.88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 t="str">
        <f t="shared" si="36"/>
        <v>NICHOLL</v>
      </c>
      <c r="AK57" s="2">
        <f t="shared" si="37"/>
        <v>102</v>
      </c>
      <c r="AL57" s="5">
        <f t="shared" si="47"/>
        <v>102</v>
      </c>
      <c r="AM57" s="45">
        <f t="shared" si="38"/>
        <v>0</v>
      </c>
      <c r="AN57" s="5">
        <f t="shared" si="48"/>
        <v>1000000</v>
      </c>
      <c r="AO57" s="45">
        <f t="shared" si="39"/>
        <v>999834</v>
      </c>
      <c r="AP57" s="5">
        <f t="shared" si="40"/>
        <v>999834</v>
      </c>
      <c r="AQ57" s="45">
        <f t="shared" si="41"/>
        <v>999810</v>
      </c>
      <c r="AR57" s="5">
        <f t="shared" si="42"/>
        <v>999810</v>
      </c>
      <c r="AT57" s="2">
        <f t="shared" si="43"/>
        <v>999777</v>
      </c>
      <c r="AU57">
        <f t="shared" si="44"/>
        <v>999777</v>
      </c>
      <c r="AV57" s="2">
        <f t="shared" si="45"/>
        <v>999730</v>
      </c>
      <c r="AW57">
        <f t="shared" si="46"/>
        <v>999730</v>
      </c>
      <c r="BG57" s="148" t="str">
        <f t="shared" si="49"/>
        <v>MULLAN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6.66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 t="str">
        <f t="shared" si="36"/>
        <v>ROBINSON</v>
      </c>
      <c r="AK58" s="2">
        <f t="shared" si="37"/>
        <v>1451</v>
      </c>
      <c r="AL58" s="5">
        <f t="shared" si="47"/>
        <v>1451</v>
      </c>
      <c r="AM58" s="45">
        <f t="shared" si="38"/>
        <v>1349</v>
      </c>
      <c r="AN58" s="5">
        <f t="shared" si="48"/>
        <v>1349</v>
      </c>
      <c r="AO58" s="45">
        <f t="shared" si="39"/>
        <v>1183</v>
      </c>
      <c r="AP58" s="5">
        <f t="shared" si="40"/>
        <v>1183</v>
      </c>
      <c r="AQ58" s="45">
        <f t="shared" si="41"/>
        <v>1159</v>
      </c>
      <c r="AR58" s="5">
        <f t="shared" si="42"/>
        <v>1159</v>
      </c>
      <c r="AT58" s="2">
        <f t="shared" si="43"/>
        <v>1126</v>
      </c>
      <c r="AU58">
        <f t="shared" si="44"/>
        <v>1126</v>
      </c>
      <c r="AV58" s="2">
        <f t="shared" si="45"/>
        <v>1079</v>
      </c>
      <c r="AW58">
        <f t="shared" si="46"/>
        <v>1079</v>
      </c>
      <c r="BG58" s="148" t="str">
        <f t="shared" si="49"/>
        <v>NICHOLL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7.03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999898</v>
      </c>
      <c r="AN59" s="5">
        <f t="shared" si="48"/>
        <v>999898</v>
      </c>
      <c r="AO59" s="45">
        <f t="shared" si="39"/>
        <v>999732</v>
      </c>
      <c r="AP59" s="5">
        <f t="shared" si="40"/>
        <v>999732</v>
      </c>
      <c r="AQ59" s="45">
        <f t="shared" si="41"/>
        <v>999708</v>
      </c>
      <c r="AR59" s="5">
        <f t="shared" si="42"/>
        <v>999708</v>
      </c>
      <c r="AT59" s="2">
        <f t="shared" si="43"/>
        <v>999675</v>
      </c>
      <c r="AU59">
        <f t="shared" si="44"/>
        <v>999675</v>
      </c>
      <c r="AV59" s="2">
        <f t="shared" si="45"/>
        <v>999628</v>
      </c>
      <c r="AW59">
        <f t="shared" si="46"/>
        <v>999628</v>
      </c>
      <c r="BG59" s="148" t="str">
        <f t="shared" si="49"/>
        <v>ROBINSON</v>
      </c>
      <c r="BH59" s="149"/>
      <c r="BI59" s="7">
        <f t="shared" si="50"/>
        <v>-535</v>
      </c>
      <c r="BJ59" s="5">
        <f t="shared" si="51"/>
        <v>0</v>
      </c>
      <c r="BK59" s="5">
        <f t="shared" si="52"/>
        <v>-535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999898</v>
      </c>
      <c r="AN60" s="5">
        <f t="shared" si="48"/>
        <v>999898</v>
      </c>
      <c r="AO60" s="45">
        <f t="shared" si="39"/>
        <v>999732</v>
      </c>
      <c r="AP60" s="5">
        <f t="shared" si="40"/>
        <v>999732</v>
      </c>
      <c r="AQ60" s="45">
        <f t="shared" si="41"/>
        <v>999708</v>
      </c>
      <c r="AR60" s="5">
        <f t="shared" si="42"/>
        <v>999708</v>
      </c>
      <c r="AT60" s="2">
        <f t="shared" si="43"/>
        <v>999675</v>
      </c>
      <c r="AU60">
        <f t="shared" si="44"/>
        <v>999675</v>
      </c>
      <c r="AV60" s="2">
        <f t="shared" si="45"/>
        <v>999628</v>
      </c>
      <c r="AW60">
        <f t="shared" si="46"/>
        <v>999628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999898</v>
      </c>
      <c r="AN61" s="5">
        <f t="shared" si="48"/>
        <v>999898</v>
      </c>
      <c r="AO61" s="45">
        <f t="shared" si="39"/>
        <v>999732</v>
      </c>
      <c r="AP61" s="5">
        <f t="shared" si="40"/>
        <v>999732</v>
      </c>
      <c r="AQ61" s="45">
        <f t="shared" si="41"/>
        <v>999708</v>
      </c>
      <c r="AR61" s="5">
        <f t="shared" si="42"/>
        <v>999708</v>
      </c>
      <c r="AT61" s="2">
        <f t="shared" si="43"/>
        <v>999675</v>
      </c>
      <c r="AU61">
        <f t="shared" si="44"/>
        <v>999675</v>
      </c>
      <c r="AV61" s="2">
        <f t="shared" si="45"/>
        <v>999628</v>
      </c>
      <c r="AW61">
        <f t="shared" si="46"/>
        <v>999628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999898</v>
      </c>
      <c r="AN62" s="5">
        <f t="shared" si="48"/>
        <v>999898</v>
      </c>
      <c r="AO62" s="45">
        <f t="shared" si="39"/>
        <v>999732</v>
      </c>
      <c r="AP62" s="5">
        <f t="shared" si="40"/>
        <v>999732</v>
      </c>
      <c r="AQ62" s="45">
        <f t="shared" si="41"/>
        <v>999708</v>
      </c>
      <c r="AR62" s="5">
        <f t="shared" si="42"/>
        <v>999708</v>
      </c>
      <c r="AT62" s="2">
        <f t="shared" si="43"/>
        <v>999675</v>
      </c>
      <c r="AU62">
        <f t="shared" si="44"/>
        <v>999675</v>
      </c>
      <c r="AV62" s="2">
        <f t="shared" si="45"/>
        <v>999628</v>
      </c>
      <c r="AW62">
        <f t="shared" si="46"/>
        <v>999628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999898</v>
      </c>
      <c r="AN63" s="5">
        <f t="shared" si="48"/>
        <v>999898</v>
      </c>
      <c r="AO63" s="45">
        <f t="shared" si="39"/>
        <v>999732</v>
      </c>
      <c r="AP63" s="5">
        <f t="shared" si="40"/>
        <v>999732</v>
      </c>
      <c r="AQ63" s="45">
        <f t="shared" si="41"/>
        <v>999708</v>
      </c>
      <c r="AR63" s="5">
        <f t="shared" si="42"/>
        <v>999708</v>
      </c>
      <c r="AT63" s="2">
        <f t="shared" si="43"/>
        <v>999675</v>
      </c>
      <c r="AU63">
        <f t="shared" si="44"/>
        <v>999675</v>
      </c>
      <c r="AV63" s="2">
        <f t="shared" si="45"/>
        <v>999628</v>
      </c>
      <c r="AW63">
        <f t="shared" si="46"/>
        <v>999628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999898</v>
      </c>
      <c r="AN64" s="5">
        <f t="shared" si="48"/>
        <v>999898</v>
      </c>
      <c r="AO64" s="45">
        <f t="shared" si="39"/>
        <v>999732</v>
      </c>
      <c r="AP64" s="5">
        <f t="shared" si="40"/>
        <v>999732</v>
      </c>
      <c r="AQ64" s="45">
        <f t="shared" si="41"/>
        <v>999708</v>
      </c>
      <c r="AR64" s="5">
        <f t="shared" si="42"/>
        <v>999708</v>
      </c>
      <c r="AT64" s="2">
        <f t="shared" si="43"/>
        <v>999675</v>
      </c>
      <c r="AU64">
        <f t="shared" si="44"/>
        <v>999675</v>
      </c>
      <c r="AV64" s="2">
        <f t="shared" si="45"/>
        <v>999628</v>
      </c>
      <c r="AW64">
        <f t="shared" si="46"/>
        <v>999628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999898</v>
      </c>
      <c r="AN65" s="5">
        <f t="shared" si="48"/>
        <v>999898</v>
      </c>
      <c r="AO65" s="45">
        <f t="shared" si="39"/>
        <v>999732</v>
      </c>
      <c r="AP65" s="5">
        <f t="shared" si="40"/>
        <v>999732</v>
      </c>
      <c r="AQ65" s="45">
        <f t="shared" si="41"/>
        <v>999708</v>
      </c>
      <c r="AR65" s="5">
        <f t="shared" si="42"/>
        <v>999708</v>
      </c>
      <c r="AT65" s="2">
        <f t="shared" si="43"/>
        <v>999675</v>
      </c>
      <c r="AU65">
        <f t="shared" si="44"/>
        <v>999675</v>
      </c>
      <c r="AV65" s="2">
        <f t="shared" si="45"/>
        <v>999628</v>
      </c>
      <c r="AW65">
        <f t="shared" si="46"/>
        <v>999628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999898</v>
      </c>
      <c r="AN66" s="5">
        <f t="shared" si="48"/>
        <v>999898</v>
      </c>
      <c r="AO66" s="45">
        <f t="shared" si="39"/>
        <v>999732</v>
      </c>
      <c r="AP66" s="5">
        <f t="shared" si="40"/>
        <v>999732</v>
      </c>
      <c r="AQ66" s="45">
        <f t="shared" si="41"/>
        <v>999708</v>
      </c>
      <c r="AR66" s="5">
        <f t="shared" si="42"/>
        <v>999708</v>
      </c>
      <c r="AT66" s="2">
        <f t="shared" si="43"/>
        <v>999675</v>
      </c>
      <c r="AU66">
        <f t="shared" si="44"/>
        <v>999675</v>
      </c>
      <c r="AV66" s="2">
        <f t="shared" si="45"/>
        <v>999628</v>
      </c>
      <c r="AW66">
        <f t="shared" si="46"/>
        <v>999628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999898</v>
      </c>
      <c r="AN67" s="5">
        <f t="shared" si="48"/>
        <v>999898</v>
      </c>
      <c r="AO67" s="45">
        <f t="shared" si="39"/>
        <v>999732</v>
      </c>
      <c r="AP67" s="5">
        <f t="shared" si="40"/>
        <v>999732</v>
      </c>
      <c r="AQ67" s="45">
        <f t="shared" si="41"/>
        <v>999708</v>
      </c>
      <c r="AR67" s="5">
        <f t="shared" si="42"/>
        <v>999708</v>
      </c>
      <c r="AT67" s="2">
        <f t="shared" si="43"/>
        <v>999675</v>
      </c>
      <c r="AU67">
        <f t="shared" si="44"/>
        <v>999675</v>
      </c>
      <c r="AV67" s="2">
        <f t="shared" si="45"/>
        <v>999628</v>
      </c>
      <c r="AW67">
        <f t="shared" si="46"/>
        <v>999628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9.6000000000000227</v>
      </c>
      <c r="BJ69" s="7">
        <f>CE28</f>
        <v>0</v>
      </c>
      <c r="BK69" s="5">
        <f>BI69+BJ69</f>
        <v>9.6000000000000227</v>
      </c>
      <c r="BM69" s="16"/>
      <c r="BN69" s="16"/>
      <c r="BO69" s="16"/>
      <c r="BP69" s="16"/>
      <c r="BW69" s="5">
        <f>SUM(BW49:BW68)</f>
        <v>0</v>
      </c>
      <c r="BZ69" s="5">
        <f t="shared" si="55"/>
        <v>0</v>
      </c>
    </row>
    <row r="70" spans="36:78" x14ac:dyDescent="0.2">
      <c r="BK70" s="5">
        <f>BG27+CE29</f>
        <v>535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1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0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61</v>
      </c>
      <c r="J1" s="100" t="s">
        <v>25</v>
      </c>
      <c r="K1" s="384">
        <f>'Basic Input'!C2</f>
        <v>41781</v>
      </c>
      <c r="L1" s="384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211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3.7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 t="str">
        <f>IF(AQ5="n","MOVE TO EXCLUDE CANDIDATE FORM",IF(AQ5="y","MOVE TO TRANSFER OF SURPLUS VOTES FORM",0))</f>
        <v>MOVE TO EXCLUDE CANDIDATE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R3" s="95" t="s">
        <v>33</v>
      </c>
      <c r="BS3" s="96"/>
      <c r="BT3" s="434" t="s">
        <v>336</v>
      </c>
      <c r="BU3" s="413"/>
      <c r="BV3" s="413"/>
      <c r="BW3" s="413"/>
      <c r="BX3" s="413"/>
      <c r="BY3" s="413"/>
      <c r="BZ3" s="414"/>
    </row>
    <row r="4" spans="1:83" ht="42.7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212</v>
      </c>
      <c r="P4" s="386"/>
      <c r="Q4" s="386"/>
      <c r="R4" s="386"/>
      <c r="S4" s="387"/>
      <c r="U4" s="376" t="str">
        <f>IF(I33="ERROR","DO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346</v>
      </c>
      <c r="AT5" s="47" t="str">
        <f>IF(AQ5=0,0,IF(AQ5="Y","T","E"))</f>
        <v>E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IF(C11=0,0,IF(G11=0,"Excluded",0))</f>
        <v>0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209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0.37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121</v>
      </c>
    </row>
    <row r="7" spans="1:83" ht="15" customHeight="1" thickBot="1" x14ac:dyDescent="0.25">
      <c r="D7" s="31"/>
      <c r="E7" s="28"/>
      <c r="F7" s="374" t="str">
        <f>'Stage 2'!F7:G7</f>
        <v>Transfer</v>
      </c>
      <c r="G7" s="375"/>
      <c r="H7" s="432" t="str">
        <f>IF($AT5=0,0,IF($AT5="T",$AZ7,$BR4))</f>
        <v>Exclude</v>
      </c>
      <c r="I7" s="433"/>
      <c r="J7" s="374"/>
      <c r="K7" s="375"/>
      <c r="L7" s="374"/>
      <c r="M7" s="375"/>
      <c r="N7" s="374"/>
      <c r="O7" s="375"/>
      <c r="P7" s="374"/>
      <c r="Q7" s="375"/>
      <c r="R7" s="374"/>
      <c r="S7" s="375"/>
      <c r="T7" s="374"/>
      <c r="U7" s="375"/>
      <c r="V7" s="374"/>
      <c r="W7" s="375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74" t="str">
        <f>'Stage 2'!F8:G8</f>
        <v>ROBINSON</v>
      </c>
      <c r="G8" s="375"/>
      <c r="H8" s="430" t="str">
        <f>IF($H7="Transfer",$BA8,$BT3)</f>
        <v>NICHOLL</v>
      </c>
      <c r="I8" s="431"/>
      <c r="J8" s="368"/>
      <c r="K8" s="369"/>
      <c r="L8" s="368"/>
      <c r="M8" s="369"/>
      <c r="N8" s="368"/>
      <c r="O8" s="369"/>
      <c r="P8" s="368"/>
      <c r="Q8" s="369"/>
      <c r="R8" s="368"/>
      <c r="S8" s="369"/>
      <c r="T8" s="368"/>
      <c r="U8" s="369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>
        <f>IF(A11&lt;&gt;0,A11,0)</f>
        <v>0</v>
      </c>
      <c r="BO8" s="47">
        <f t="shared" ref="BO8:BO27" si="3">IF(AA14&gt;=$M$3,"Elected",AA14)</f>
        <v>270.95999999999998</v>
      </c>
      <c r="BP8" s="76"/>
      <c r="BR8" s="13" t="str">
        <f>'Verification of Boxes'!J10</f>
        <v>ALLEN</v>
      </c>
      <c r="BS8" s="202">
        <v>6</v>
      </c>
      <c r="BT8" s="7">
        <f t="shared" ref="BT8:BT29" si="4">BS8*BT$6</f>
        <v>6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6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356" t="s">
        <v>64</v>
      </c>
      <c r="W9" s="358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485.3</v>
      </c>
      <c r="BP9" s="76"/>
      <c r="BQ9" s="6"/>
      <c r="BR9" s="13" t="str">
        <f>'Verification of Boxes'!J11</f>
        <v>CALLAN</v>
      </c>
      <c r="BS9" s="202">
        <v>14</v>
      </c>
      <c r="BT9" s="7">
        <f t="shared" si="4"/>
        <v>14</v>
      </c>
      <c r="BU9" s="74"/>
      <c r="BV9" s="7">
        <f t="shared" si="5"/>
        <v>0</v>
      </c>
      <c r="BW9" s="202">
        <v>2</v>
      </c>
      <c r="BX9" s="7">
        <f t="shared" si="6"/>
        <v>0.74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14.74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797</v>
      </c>
      <c r="BP10" s="76"/>
      <c r="BQ10" s="6"/>
      <c r="BR10" s="13" t="str">
        <f>'Verification of Boxes'!J12</f>
        <v>CHIVERS</v>
      </c>
      <c r="BS10" s="202">
        <v>1</v>
      </c>
      <c r="BT10" s="7">
        <f t="shared" si="4"/>
        <v>1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</v>
      </c>
    </row>
    <row r="11" spans="1:83" ht="15" customHeight="1" thickBot="1" x14ac:dyDescent="0.25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 t="shared" ref="H11:H30" si="12">IF($C11&lt;&gt;0,$BK49,0)</f>
        <v>6</v>
      </c>
      <c r="I11" s="33">
        <f t="shared" ref="I11:I31" si="13">IF(H$8=0,0,G11+H11)</f>
        <v>276.95999999999998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373.11</v>
      </c>
      <c r="BP11" s="76"/>
      <c r="BQ11" s="6"/>
      <c r="BR11" s="13" t="str">
        <f>'Verification of Boxes'!J13</f>
        <v>DONAGHY</v>
      </c>
      <c r="BS11" s="202"/>
      <c r="BT11" s="7">
        <f t="shared" si="4"/>
        <v>0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 t="shared" si="12"/>
        <v>14.74</v>
      </c>
      <c r="I12" s="33">
        <f t="shared" si="13"/>
        <v>500.04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343.87</v>
      </c>
      <c r="BP12" s="76"/>
      <c r="BQ12" s="6"/>
      <c r="BR12" s="13" t="str">
        <f>'Verification of Boxes'!J14</f>
        <v>GORDON</v>
      </c>
      <c r="BS12" s="202">
        <v>22</v>
      </c>
      <c r="BT12" s="7">
        <f t="shared" si="4"/>
        <v>22</v>
      </c>
      <c r="BU12" s="74"/>
      <c r="BV12" s="7">
        <f t="shared" si="5"/>
        <v>0</v>
      </c>
      <c r="BW12" s="202">
        <v>3</v>
      </c>
      <c r="BX12" s="7">
        <f t="shared" si="6"/>
        <v>1.1099999999999999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23.11</v>
      </c>
    </row>
    <row r="13" spans="1:83" ht="15" customHeight="1" thickBot="1" x14ac:dyDescent="0.25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 t="shared" si="12"/>
        <v>1</v>
      </c>
      <c r="I13" s="33">
        <f t="shared" si="13"/>
        <v>798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353.79</v>
      </c>
      <c r="BP13" s="76"/>
      <c r="BQ13" s="6"/>
      <c r="BR13" s="13" t="str">
        <f>'Verification of Boxes'!J15</f>
        <v>HOLMES</v>
      </c>
      <c r="BS13" s="250">
        <v>8</v>
      </c>
      <c r="BT13" s="7">
        <f t="shared" si="4"/>
        <v>8</v>
      </c>
      <c r="BU13" s="77"/>
      <c r="BV13" s="7">
        <f t="shared" si="5"/>
        <v>0</v>
      </c>
      <c r="BW13" s="250">
        <v>2</v>
      </c>
      <c r="BX13" s="7">
        <f t="shared" si="6"/>
        <v>0.74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8.74</v>
      </c>
    </row>
    <row r="14" spans="1:83" ht="15" customHeight="1" thickBot="1" x14ac:dyDescent="0.25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 t="shared" si="12"/>
        <v>0</v>
      </c>
      <c r="I14" s="33">
        <f t="shared" si="13"/>
        <v>373.11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ALLEN</v>
      </c>
      <c r="AA14" s="166">
        <f>G11</f>
        <v>270.95999999999998</v>
      </c>
      <c r="AB14" s="167"/>
      <c r="AC14" s="167">
        <f t="shared" ref="AC14:AC33" si="21">IF(AA14&gt;0,AA14-AG$4,0)</f>
        <v>-645.04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N14" s="5">
        <f t="shared" si="11"/>
        <v>0</v>
      </c>
      <c r="BO14" s="47">
        <f t="shared" si="3"/>
        <v>408.8</v>
      </c>
      <c r="BP14" s="76"/>
      <c r="BR14" s="13" t="str">
        <f>'Verification of Boxes'!J16</f>
        <v>KENNEDY</v>
      </c>
      <c r="BS14" s="202">
        <v>7</v>
      </c>
      <c r="BT14" s="7">
        <f t="shared" si="4"/>
        <v>7</v>
      </c>
      <c r="BU14" s="74"/>
      <c r="BV14" s="7">
        <f t="shared" si="5"/>
        <v>0</v>
      </c>
      <c r="BW14" s="202">
        <v>1</v>
      </c>
      <c r="BX14" s="7">
        <f t="shared" si="6"/>
        <v>0.37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7.37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 t="shared" si="12"/>
        <v>23.11</v>
      </c>
      <c r="I15" s="33">
        <f t="shared" si="13"/>
        <v>366.98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CALLAN</v>
      </c>
      <c r="AA15" s="45">
        <f t="shared" ref="AA15:AA33" si="24">G12</f>
        <v>485.3</v>
      </c>
      <c r="AB15" s="5"/>
      <c r="AC15" s="5">
        <f t="shared" si="21"/>
        <v>-430.7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N15" s="5">
        <f t="shared" si="11"/>
        <v>0</v>
      </c>
      <c r="BO15" s="47">
        <f t="shared" si="3"/>
        <v>840.88</v>
      </c>
      <c r="BP15" s="76"/>
      <c r="BQ15" s="6"/>
      <c r="BR15" s="13" t="str">
        <f>'Verification of Boxes'!J17</f>
        <v>MCCORKELL</v>
      </c>
      <c r="BS15" s="202">
        <v>16</v>
      </c>
      <c r="BT15" s="7">
        <f t="shared" si="4"/>
        <v>16</v>
      </c>
      <c r="BU15" s="74"/>
      <c r="BV15" s="7">
        <f t="shared" si="5"/>
        <v>0</v>
      </c>
      <c r="BW15" s="202">
        <v>6</v>
      </c>
      <c r="BX15" s="7">
        <f t="shared" si="6"/>
        <v>2.2199999999999998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18.22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 t="shared" si="12"/>
        <v>8.74</v>
      </c>
      <c r="I16" s="33">
        <f t="shared" si="13"/>
        <v>362.53000000000003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CHIVERS</v>
      </c>
      <c r="AA16" s="45">
        <f t="shared" si="24"/>
        <v>797</v>
      </c>
      <c r="AB16" s="5"/>
      <c r="AC16" s="5">
        <f t="shared" si="21"/>
        <v>-119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582.66</v>
      </c>
      <c r="BP16" s="76"/>
      <c r="BQ16" s="6"/>
      <c r="BR16" s="13" t="str">
        <f>'Verification of Boxes'!J18</f>
        <v>MULLAN</v>
      </c>
      <c r="BS16" s="202">
        <v>8</v>
      </c>
      <c r="BT16" s="7">
        <f t="shared" si="4"/>
        <v>8</v>
      </c>
      <c r="BU16" s="74"/>
      <c r="BV16" s="7">
        <f t="shared" si="5"/>
        <v>0</v>
      </c>
      <c r="BW16" s="202">
        <v>2</v>
      </c>
      <c r="BX16" s="7">
        <f t="shared" si="6"/>
        <v>0.74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8.74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 t="shared" si="12"/>
        <v>7.37</v>
      </c>
      <c r="I17" s="33">
        <f t="shared" si="13"/>
        <v>416.17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DONAGHY</v>
      </c>
      <c r="AA17" s="45">
        <f t="shared" si="24"/>
        <v>373.11</v>
      </c>
      <c r="AB17" s="5"/>
      <c r="AC17" s="5">
        <f t="shared" si="21"/>
        <v>-542.89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 t="str">
        <f t="shared" si="11"/>
        <v>Excluded</v>
      </c>
      <c r="BO17" s="47">
        <f t="shared" si="3"/>
        <v>109.03</v>
      </c>
      <c r="BP17" s="76" t="s">
        <v>347</v>
      </c>
      <c r="BQ17" s="6"/>
      <c r="BR17" s="13" t="str">
        <f>'Verification of Boxes'!J19</f>
        <v>NICHOLL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 t="shared" si="12"/>
        <v>18.22</v>
      </c>
      <c r="I18" s="33">
        <f t="shared" si="13"/>
        <v>859.1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GORDON</v>
      </c>
      <c r="AA18" s="45">
        <f t="shared" si="24"/>
        <v>343.87</v>
      </c>
      <c r="AB18" s="5"/>
      <c r="AC18" s="5">
        <f t="shared" si="21"/>
        <v>-572.13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 t="shared" si="12"/>
        <v>8.74</v>
      </c>
      <c r="I19" s="33">
        <f t="shared" si="13"/>
        <v>591.4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HOLMES</v>
      </c>
      <c r="AA19" s="45">
        <f t="shared" si="24"/>
        <v>353.79</v>
      </c>
      <c r="AB19" s="5"/>
      <c r="AC19" s="5">
        <f t="shared" si="21"/>
        <v>-562.21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2'!A20&lt;&gt;0,'Stage 2'!A20,IF(I20&gt;=$M$3,"Elected",IF(BP17&lt;&gt;0,"Excluded",0)))</f>
        <v>Excluded</v>
      </c>
      <c r="B20" s="333">
        <v>10</v>
      </c>
      <c r="C20" s="188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 t="shared" si="12"/>
        <v>-109.03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KENNEDY</v>
      </c>
      <c r="AA20" s="45">
        <f t="shared" si="24"/>
        <v>408.8</v>
      </c>
      <c r="AB20" s="5"/>
      <c r="AC20" s="5">
        <f t="shared" si="21"/>
        <v>-507.2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3" t="s">
        <v>103</v>
      </c>
      <c r="AK20" s="404"/>
      <c r="AL20" s="246">
        <f>AL46</f>
        <v>109.03</v>
      </c>
      <c r="AM20" s="167"/>
      <c r="AN20" s="166">
        <f>AL20+AG2</f>
        <v>109.03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 t="str">
        <f>IF(AN20&gt;AG$4,0,IF(AM21&gt;AN20,"Exclude lowest",0))</f>
        <v>Exclude lowest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2'!A21&lt;&gt;0,'Stage 2'!A21,IF(I21&gt;=$M$3,"Elected",IF(BP18&lt;&gt;0,"Excluded",0)))</f>
        <v>Elected</v>
      </c>
      <c r="B21" s="333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 t="shared" si="12"/>
        <v>0</v>
      </c>
      <c r="I21" s="33">
        <f t="shared" si="13"/>
        <v>916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MCCORKELL</v>
      </c>
      <c r="AA21" s="45">
        <f t="shared" si="24"/>
        <v>840.88</v>
      </c>
      <c r="AB21" s="5"/>
      <c r="AC21" s="5">
        <f t="shared" si="21"/>
        <v>-75.12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5" t="s">
        <v>102</v>
      </c>
      <c r="AK21" s="361"/>
      <c r="AL21" s="48">
        <f>IF(AL20=1000000,0,AN46)</f>
        <v>270.95999999999998</v>
      </c>
      <c r="AM21" s="7">
        <f>AL21-AL20</f>
        <v>161.92999999999998</v>
      </c>
      <c r="AN21" s="5">
        <f>IF(AL21=1000000,0,IF(AN20=0,0,AN20+AL21))</f>
        <v>379.99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MULLAN</v>
      </c>
      <c r="AA22" s="45">
        <f t="shared" si="24"/>
        <v>582.66</v>
      </c>
      <c r="AB22" s="5"/>
      <c r="AC22" s="5">
        <f t="shared" si="21"/>
        <v>-333.34000000000003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5" t="s">
        <v>102</v>
      </c>
      <c r="AK22" s="361"/>
      <c r="AL22" s="48">
        <f>IF(AL21=1000000,0,AP46)</f>
        <v>343.87</v>
      </c>
      <c r="AM22" s="7">
        <f>IF(AL22=1000000,0,IF(AM21=0,0,AL22-AL21))</f>
        <v>72.910000000000025</v>
      </c>
      <c r="AN22" s="5">
        <f>IF(AL22=1000000,0,IF(AN21=0,0,AN21+AL22))</f>
        <v>723.86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NICHOLL</v>
      </c>
      <c r="AA23" s="45">
        <f t="shared" si="24"/>
        <v>109.03</v>
      </c>
      <c r="AB23" s="5"/>
      <c r="AC23" s="5">
        <f t="shared" si="21"/>
        <v>-806.97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5" t="s">
        <v>102</v>
      </c>
      <c r="AK23" s="361"/>
      <c r="AL23" s="48">
        <f>IF(AL22=1000000,0,AR46)</f>
        <v>353.79</v>
      </c>
      <c r="AM23" s="7">
        <f>IF(AL23=1000000,0,IF(AM22=0,0,AL23-AL22))</f>
        <v>9.9200000000000159</v>
      </c>
      <c r="AN23" s="5">
        <f>IF(AL23=1000000,0,IF(AN22=0,0,AN22+AL23))</f>
        <v>1077.6500000000001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ROBINSON</v>
      </c>
      <c r="AA24" s="45">
        <f t="shared" si="24"/>
        <v>916</v>
      </c>
      <c r="AB24" s="5"/>
      <c r="AC24" s="5">
        <f t="shared" si="21"/>
        <v>0</v>
      </c>
      <c r="AD24" s="5"/>
      <c r="AE24" s="5" t="str">
        <f t="shared" si="25"/>
        <v>elected</v>
      </c>
      <c r="AF24" s="5">
        <f t="shared" si="22"/>
        <v>0</v>
      </c>
      <c r="AG24" s="42">
        <f t="shared" si="23"/>
        <v>0</v>
      </c>
      <c r="AJ24" s="405" t="s">
        <v>102</v>
      </c>
      <c r="AK24" s="361"/>
      <c r="AL24" s="48">
        <f>IF(AR46=1000000,0,AU46)</f>
        <v>373.11</v>
      </c>
      <c r="AM24" s="7">
        <f>IF(AL24=1000000,0,IF(AM23=0,0,AL24-AL23))</f>
        <v>19.319999999999993</v>
      </c>
      <c r="AN24" s="5">
        <f>IF(AL24=1000000,0,IF(AN23=0,0,AN23+AL24))</f>
        <v>1450.7600000000002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426" t="s">
        <v>102</v>
      </c>
      <c r="AK25" s="427"/>
      <c r="AL25" s="104">
        <f>IF(AL24=1000000,0,AW46)</f>
        <v>408.79999999999995</v>
      </c>
      <c r="AM25" s="105">
        <f>IF(AL25=1000000,0,IF(AM24=0,0,AL25-AL24))</f>
        <v>35.689999999999941</v>
      </c>
      <c r="AN25" s="106">
        <f>IF(AL25=1000000,0,IF(AN24=0,0,AN24+AL25))</f>
        <v>1859.5600000000002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1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1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20</v>
      </c>
      <c r="BT28" s="140">
        <f t="shared" si="4"/>
        <v>20</v>
      </c>
      <c r="BU28" s="73"/>
      <c r="BV28" s="140">
        <f t="shared" si="5"/>
        <v>0</v>
      </c>
      <c r="BW28" s="73">
        <v>3</v>
      </c>
      <c r="BX28" s="140">
        <f t="shared" si="6"/>
        <v>1.1099999999999999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21.11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102</v>
      </c>
      <c r="BT29" s="7">
        <f t="shared" si="4"/>
        <v>102</v>
      </c>
      <c r="BU29" s="139">
        <f>SUM(BU8:BU28)</f>
        <v>0</v>
      </c>
      <c r="BV29" s="7">
        <f t="shared" si="5"/>
        <v>0</v>
      </c>
      <c r="BW29" s="139">
        <f>SUM(BW8:BW28)</f>
        <v>19</v>
      </c>
      <c r="BX29" s="7">
        <f t="shared" si="6"/>
        <v>7.03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109.03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210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4">
        <f>$BK69</f>
        <v>21.11</v>
      </c>
      <c r="I31" s="50">
        <f t="shared" si="13"/>
        <v>30.710000000000022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109.03</v>
      </c>
      <c r="BX31" s="393"/>
      <c r="BY31" s="393"/>
      <c r="BZ31" s="5">
        <f>BW69-BW31</f>
        <v>0</v>
      </c>
      <c r="CB31" s="344" t="s">
        <v>210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7"/>
      <c r="I32" s="59">
        <f>SUM(I11:I31)</f>
        <v>5491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0.42708333333333331</v>
      </c>
      <c r="F36" s="302"/>
      <c r="G36" s="258">
        <f>'Stage 2'!G34</f>
        <v>0.4604166666666667</v>
      </c>
      <c r="H36" s="302"/>
      <c r="I36" s="256">
        <v>0.48333333333333334</v>
      </c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109.03</v>
      </c>
      <c r="AM46" s="5"/>
      <c r="AN46" s="45">
        <f>AN47+AL46</f>
        <v>270.95999999999998</v>
      </c>
      <c r="AO46" s="5"/>
      <c r="AP46" s="45">
        <f>AP47+AN46</f>
        <v>343.87</v>
      </c>
      <c r="AQ46" s="5"/>
      <c r="AR46" s="45">
        <f>AR47+AP46</f>
        <v>353.79</v>
      </c>
      <c r="AS46" s="2"/>
      <c r="AU46" s="2">
        <f>AU47+AR46</f>
        <v>373.11</v>
      </c>
      <c r="AW46" s="2">
        <f>AW47+AU46</f>
        <v>408.79999999999995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109.03</v>
      </c>
      <c r="AM47" s="5"/>
      <c r="AN47" s="45">
        <f>MIN(AN48:AN67)</f>
        <v>161.92999999999998</v>
      </c>
      <c r="AO47" s="5"/>
      <c r="AP47" s="45">
        <f>MIN(AP48:AP67)</f>
        <v>72.910000000000025</v>
      </c>
      <c r="AQ47" s="5"/>
      <c r="AR47" s="45">
        <f>MIN(AR48:AR67)</f>
        <v>9.9200000000000159</v>
      </c>
      <c r="AS47" s="2"/>
      <c r="AU47" s="2">
        <f>MIN(AU48:AU67)</f>
        <v>19.320000000000022</v>
      </c>
      <c r="AW47" s="2">
        <f>MIN(AW48:AW67)</f>
        <v>35.689999999999941</v>
      </c>
      <c r="AX47" s="2"/>
    </row>
    <row r="48" spans="3:78" ht="38.25" x14ac:dyDescent="0.2">
      <c r="AJ48" t="str">
        <f t="shared" ref="AJ48:AK63" si="31">Z14</f>
        <v>ALLEN</v>
      </c>
      <c r="AK48" s="2">
        <f t="shared" si="31"/>
        <v>270.95999999999998</v>
      </c>
      <c r="AL48" s="5">
        <f>IF(AK48&lt;&gt;0,AK48,1000000)</f>
        <v>270.95999999999998</v>
      </c>
      <c r="AM48" s="45">
        <f t="shared" ref="AM48:AM67" si="32">AL48-AL$47</f>
        <v>161.92999999999998</v>
      </c>
      <c r="AN48" s="5">
        <f>IF(AM48&lt;&gt;0,AM48,1000000)</f>
        <v>161.92999999999998</v>
      </c>
      <c r="AO48" s="45">
        <f t="shared" ref="AO48:AO67" si="33">AN48-AN$47</f>
        <v>0</v>
      </c>
      <c r="AP48" s="5">
        <f t="shared" ref="AP48:AP67" si="34">IF(AO48&lt;&gt;0,AO48,1000000)</f>
        <v>1000000</v>
      </c>
      <c r="AQ48" s="45">
        <f t="shared" ref="AQ48:AQ67" si="35">AP48-AP$47</f>
        <v>999927.09</v>
      </c>
      <c r="AR48" s="5">
        <f t="shared" ref="AR48:AR67" si="36">IF(AQ48&lt;&gt;0,AQ48,1000000)</f>
        <v>999927.09</v>
      </c>
      <c r="AT48" s="2">
        <f t="shared" ref="AT48:AT67" si="37">AR48-AR$47</f>
        <v>999917.16999999993</v>
      </c>
      <c r="AU48">
        <f t="shared" ref="AU48:AU67" si="38">IF(AT48&lt;&gt;0,AT48,1000000)</f>
        <v>999917.16999999993</v>
      </c>
      <c r="AV48" s="2">
        <f t="shared" ref="AV48:AV67" si="39">AU48-AU$47</f>
        <v>999897.85</v>
      </c>
      <c r="AW48">
        <f t="shared" ref="AW48:AW67" si="40">IF(AV48&lt;&gt;0,AV48,1000000)</f>
        <v>999897.85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CALLAN</v>
      </c>
      <c r="AK49" s="2">
        <f t="shared" si="31"/>
        <v>485.3</v>
      </c>
      <c r="AL49" s="5">
        <f t="shared" ref="AL49:AL67" si="41">IF(AK49&lt;&gt;0,AK49,1000000)</f>
        <v>485.3</v>
      </c>
      <c r="AM49" s="45">
        <f t="shared" si="32"/>
        <v>376.27</v>
      </c>
      <c r="AN49" s="5">
        <f t="shared" ref="AN49:AN67" si="42">IF(AM49&lt;&gt;0,AM49,1000000)</f>
        <v>376.27</v>
      </c>
      <c r="AO49" s="45">
        <f t="shared" si="33"/>
        <v>214.34</v>
      </c>
      <c r="AP49" s="5">
        <f t="shared" si="34"/>
        <v>214.34</v>
      </c>
      <c r="AQ49" s="45">
        <f t="shared" si="35"/>
        <v>141.42999999999998</v>
      </c>
      <c r="AR49" s="5">
        <f t="shared" si="36"/>
        <v>141.42999999999998</v>
      </c>
      <c r="AT49" s="2">
        <f t="shared" si="37"/>
        <v>131.50999999999996</v>
      </c>
      <c r="AU49">
        <f t="shared" si="38"/>
        <v>131.50999999999996</v>
      </c>
      <c r="AV49" s="2">
        <f t="shared" si="39"/>
        <v>112.18999999999994</v>
      </c>
      <c r="AW49">
        <f t="shared" si="40"/>
        <v>112.18999999999994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ALLEN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6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>CHIVERS</v>
      </c>
      <c r="AK50" s="2">
        <f t="shared" si="31"/>
        <v>797</v>
      </c>
      <c r="AL50" s="5">
        <f t="shared" si="41"/>
        <v>797</v>
      </c>
      <c r="AM50" s="45">
        <f t="shared" si="32"/>
        <v>687.97</v>
      </c>
      <c r="AN50" s="5">
        <f t="shared" si="42"/>
        <v>687.97</v>
      </c>
      <c r="AO50" s="45">
        <f t="shared" si="33"/>
        <v>526.04000000000008</v>
      </c>
      <c r="AP50" s="5">
        <f t="shared" si="34"/>
        <v>526.04000000000008</v>
      </c>
      <c r="AQ50" s="45">
        <f t="shared" si="35"/>
        <v>453.13000000000005</v>
      </c>
      <c r="AR50" s="5">
        <f t="shared" si="36"/>
        <v>453.13000000000005</v>
      </c>
      <c r="AT50" s="2">
        <f t="shared" si="37"/>
        <v>443.21000000000004</v>
      </c>
      <c r="AU50">
        <f t="shared" si="38"/>
        <v>443.21000000000004</v>
      </c>
      <c r="AV50" s="2">
        <f t="shared" si="39"/>
        <v>423.89</v>
      </c>
      <c r="AW50">
        <f t="shared" si="40"/>
        <v>423.89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CALLAN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14.74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DONAGHY</v>
      </c>
      <c r="AK51" s="2">
        <f t="shared" si="31"/>
        <v>373.11</v>
      </c>
      <c r="AL51" s="5">
        <f t="shared" si="41"/>
        <v>373.11</v>
      </c>
      <c r="AM51" s="45">
        <f t="shared" si="32"/>
        <v>264.08000000000004</v>
      </c>
      <c r="AN51" s="5">
        <f t="shared" si="42"/>
        <v>264.08000000000004</v>
      </c>
      <c r="AO51" s="45">
        <f t="shared" si="33"/>
        <v>102.15000000000006</v>
      </c>
      <c r="AP51" s="5">
        <f t="shared" si="34"/>
        <v>102.15000000000006</v>
      </c>
      <c r="AQ51" s="45">
        <f t="shared" si="35"/>
        <v>29.240000000000038</v>
      </c>
      <c r="AR51" s="5">
        <f t="shared" si="36"/>
        <v>29.240000000000038</v>
      </c>
      <c r="AT51" s="2">
        <f t="shared" si="37"/>
        <v>19.320000000000022</v>
      </c>
      <c r="AU51">
        <f t="shared" si="38"/>
        <v>19.320000000000022</v>
      </c>
      <c r="AV51" s="2">
        <f t="shared" si="39"/>
        <v>0</v>
      </c>
      <c r="AW51">
        <f t="shared" si="40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CHIVERS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1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GORDON</v>
      </c>
      <c r="AK52" s="2">
        <f t="shared" si="31"/>
        <v>343.87</v>
      </c>
      <c r="AL52" s="5">
        <f t="shared" si="41"/>
        <v>343.87</v>
      </c>
      <c r="AM52" s="45">
        <f t="shared" si="32"/>
        <v>234.84</v>
      </c>
      <c r="AN52" s="5">
        <f t="shared" si="42"/>
        <v>234.84</v>
      </c>
      <c r="AO52" s="45">
        <f t="shared" si="33"/>
        <v>72.910000000000025</v>
      </c>
      <c r="AP52" s="5">
        <f t="shared" si="34"/>
        <v>72.910000000000025</v>
      </c>
      <c r="AQ52" s="45">
        <f t="shared" si="35"/>
        <v>0</v>
      </c>
      <c r="AR52" s="5">
        <f t="shared" si="36"/>
        <v>1000000</v>
      </c>
      <c r="AT52" s="2">
        <f t="shared" si="37"/>
        <v>999990.08</v>
      </c>
      <c r="AU52">
        <f t="shared" si="38"/>
        <v>999990.08</v>
      </c>
      <c r="AV52" s="2">
        <f t="shared" si="39"/>
        <v>999970.76</v>
      </c>
      <c r="AW52">
        <f t="shared" si="40"/>
        <v>999970.76</v>
      </c>
      <c r="BE52" s="5">
        <f>IF($BH23="y",$BE23,IF($BH24="y",$BE24,0))</f>
        <v>0</v>
      </c>
      <c r="BG52" s="148" t="str">
        <f t="shared" si="43"/>
        <v>DONAGHY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0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HOLMES</v>
      </c>
      <c r="AK53" s="2">
        <f t="shared" si="31"/>
        <v>353.79</v>
      </c>
      <c r="AL53" s="5">
        <f t="shared" si="41"/>
        <v>353.79</v>
      </c>
      <c r="AM53" s="45">
        <f t="shared" si="32"/>
        <v>244.76000000000002</v>
      </c>
      <c r="AN53" s="5">
        <f t="shared" si="42"/>
        <v>244.76000000000002</v>
      </c>
      <c r="AO53" s="45">
        <f t="shared" si="33"/>
        <v>82.830000000000041</v>
      </c>
      <c r="AP53" s="5">
        <f t="shared" si="34"/>
        <v>82.830000000000041</v>
      </c>
      <c r="AQ53" s="45">
        <f t="shared" si="35"/>
        <v>9.9200000000000159</v>
      </c>
      <c r="AR53" s="5">
        <f t="shared" si="36"/>
        <v>9.9200000000000159</v>
      </c>
      <c r="AT53" s="2">
        <f t="shared" si="37"/>
        <v>0</v>
      </c>
      <c r="AU53">
        <f t="shared" si="38"/>
        <v>1000000</v>
      </c>
      <c r="AV53" s="2">
        <f t="shared" si="39"/>
        <v>999980.68</v>
      </c>
      <c r="AW53">
        <f t="shared" si="40"/>
        <v>999980.68</v>
      </c>
      <c r="BG53" s="148" t="str">
        <f t="shared" si="43"/>
        <v>GORDON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23.11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KENNEDY</v>
      </c>
      <c r="AK54" s="2">
        <f t="shared" si="31"/>
        <v>408.8</v>
      </c>
      <c r="AL54" s="5">
        <f t="shared" si="41"/>
        <v>408.8</v>
      </c>
      <c r="AM54" s="45">
        <f t="shared" si="32"/>
        <v>299.77</v>
      </c>
      <c r="AN54" s="5">
        <f t="shared" si="42"/>
        <v>299.77</v>
      </c>
      <c r="AO54" s="45">
        <f t="shared" si="33"/>
        <v>137.84</v>
      </c>
      <c r="AP54" s="5">
        <f t="shared" si="34"/>
        <v>137.84</v>
      </c>
      <c r="AQ54" s="45">
        <f t="shared" si="35"/>
        <v>64.929999999999978</v>
      </c>
      <c r="AR54" s="5">
        <f t="shared" si="36"/>
        <v>64.929999999999978</v>
      </c>
      <c r="AT54" s="2">
        <f t="shared" si="37"/>
        <v>55.009999999999962</v>
      </c>
      <c r="AU54">
        <f t="shared" si="38"/>
        <v>55.009999999999962</v>
      </c>
      <c r="AV54" s="2">
        <f t="shared" si="39"/>
        <v>35.689999999999941</v>
      </c>
      <c r="AW54">
        <f t="shared" si="40"/>
        <v>35.689999999999941</v>
      </c>
      <c r="BG54" s="148" t="str">
        <f t="shared" si="43"/>
        <v>HOLMES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8.74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 t="str">
        <f t="shared" si="31"/>
        <v>MCCORKELL</v>
      </c>
      <c r="AK55" s="2">
        <f t="shared" si="31"/>
        <v>840.88</v>
      </c>
      <c r="AL55" s="5">
        <f t="shared" si="41"/>
        <v>840.88</v>
      </c>
      <c r="AM55" s="45">
        <f t="shared" si="32"/>
        <v>731.85</v>
      </c>
      <c r="AN55" s="5">
        <f t="shared" si="42"/>
        <v>731.85</v>
      </c>
      <c r="AO55" s="45">
        <f t="shared" si="33"/>
        <v>569.92000000000007</v>
      </c>
      <c r="AP55" s="5">
        <f t="shared" si="34"/>
        <v>569.92000000000007</v>
      </c>
      <c r="AQ55" s="45">
        <f t="shared" si="35"/>
        <v>497.01000000000005</v>
      </c>
      <c r="AR55" s="5">
        <f t="shared" si="36"/>
        <v>497.01000000000005</v>
      </c>
      <c r="AT55" s="2">
        <f t="shared" si="37"/>
        <v>487.09000000000003</v>
      </c>
      <c r="AU55">
        <f t="shared" si="38"/>
        <v>487.09000000000003</v>
      </c>
      <c r="AV55" s="2">
        <f t="shared" si="39"/>
        <v>467.77</v>
      </c>
      <c r="AW55">
        <f t="shared" si="40"/>
        <v>467.77</v>
      </c>
      <c r="BG55" s="148" t="str">
        <f t="shared" si="43"/>
        <v>KENNEDY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7.37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MULLAN</v>
      </c>
      <c r="AK56" s="2">
        <f t="shared" si="31"/>
        <v>582.66</v>
      </c>
      <c r="AL56" s="5">
        <f t="shared" si="41"/>
        <v>582.66</v>
      </c>
      <c r="AM56" s="45">
        <f t="shared" si="32"/>
        <v>473.63</v>
      </c>
      <c r="AN56" s="5">
        <f t="shared" si="42"/>
        <v>473.63</v>
      </c>
      <c r="AO56" s="45">
        <f t="shared" si="33"/>
        <v>311.70000000000005</v>
      </c>
      <c r="AP56" s="5">
        <f t="shared" si="34"/>
        <v>311.70000000000005</v>
      </c>
      <c r="AQ56" s="45">
        <f t="shared" si="35"/>
        <v>238.79000000000002</v>
      </c>
      <c r="AR56" s="5">
        <f t="shared" si="36"/>
        <v>238.79000000000002</v>
      </c>
      <c r="AT56" s="2">
        <f t="shared" si="37"/>
        <v>228.87</v>
      </c>
      <c r="AU56">
        <f t="shared" si="38"/>
        <v>228.87</v>
      </c>
      <c r="AV56" s="2">
        <f t="shared" si="39"/>
        <v>209.54999999999998</v>
      </c>
      <c r="AW56">
        <f t="shared" si="40"/>
        <v>209.54999999999998</v>
      </c>
      <c r="BG56" s="148" t="str">
        <f t="shared" si="43"/>
        <v>MCCORKELL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18.22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 t="str">
        <f t="shared" si="31"/>
        <v>NICHOLL</v>
      </c>
      <c r="AK57" s="2">
        <f t="shared" si="31"/>
        <v>109.03</v>
      </c>
      <c r="AL57" s="5">
        <f t="shared" si="41"/>
        <v>109.03</v>
      </c>
      <c r="AM57" s="45">
        <f t="shared" si="32"/>
        <v>0</v>
      </c>
      <c r="AN57" s="5">
        <f t="shared" si="42"/>
        <v>1000000</v>
      </c>
      <c r="AO57" s="45">
        <f t="shared" si="33"/>
        <v>999838.07</v>
      </c>
      <c r="AP57" s="5">
        <f t="shared" si="34"/>
        <v>999838.07</v>
      </c>
      <c r="AQ57" s="45">
        <f t="shared" si="35"/>
        <v>999765.15999999992</v>
      </c>
      <c r="AR57" s="5">
        <f t="shared" si="36"/>
        <v>999765.15999999992</v>
      </c>
      <c r="AT57" s="2">
        <f t="shared" si="37"/>
        <v>999755.23999999987</v>
      </c>
      <c r="AU57">
        <f t="shared" si="38"/>
        <v>999755.23999999987</v>
      </c>
      <c r="AV57" s="2">
        <f t="shared" si="39"/>
        <v>999735.91999999993</v>
      </c>
      <c r="AW57">
        <f t="shared" si="40"/>
        <v>999735.91999999993</v>
      </c>
      <c r="BG57" s="148" t="str">
        <f t="shared" si="43"/>
        <v>MULLAN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8.74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 t="str">
        <f t="shared" si="31"/>
        <v>ROBINSON</v>
      </c>
      <c r="AK58" s="2">
        <f t="shared" si="31"/>
        <v>916</v>
      </c>
      <c r="AL58" s="5">
        <f t="shared" si="41"/>
        <v>916</v>
      </c>
      <c r="AM58" s="45">
        <f t="shared" si="32"/>
        <v>806.97</v>
      </c>
      <c r="AN58" s="5">
        <f t="shared" si="42"/>
        <v>806.97</v>
      </c>
      <c r="AO58" s="45">
        <f t="shared" si="33"/>
        <v>645.04000000000008</v>
      </c>
      <c r="AP58" s="5">
        <f t="shared" si="34"/>
        <v>645.04000000000008</v>
      </c>
      <c r="AQ58" s="45">
        <f t="shared" si="35"/>
        <v>572.13000000000011</v>
      </c>
      <c r="AR58" s="5">
        <f t="shared" si="36"/>
        <v>572.13000000000011</v>
      </c>
      <c r="AT58" s="2">
        <f t="shared" si="37"/>
        <v>562.21</v>
      </c>
      <c r="AU58">
        <f t="shared" si="38"/>
        <v>562.21</v>
      </c>
      <c r="AV58" s="2">
        <f t="shared" si="39"/>
        <v>542.89</v>
      </c>
      <c r="AW58">
        <f t="shared" si="40"/>
        <v>542.89</v>
      </c>
      <c r="BG58" s="148" t="str">
        <f t="shared" si="43"/>
        <v>NICHOLL</v>
      </c>
      <c r="BH58" s="149"/>
      <c r="BI58" s="7">
        <f t="shared" si="44"/>
        <v>0</v>
      </c>
      <c r="BJ58" s="5">
        <f t="shared" si="45"/>
        <v>-109.03</v>
      </c>
      <c r="BK58" s="5">
        <f t="shared" si="46"/>
        <v>-109.03</v>
      </c>
      <c r="BN58" s="5">
        <f t="shared" si="47"/>
        <v>-109.03</v>
      </c>
      <c r="BW58" s="5">
        <f t="shared" si="48"/>
        <v>109.03</v>
      </c>
      <c r="BZ58" s="5">
        <f t="shared" si="49"/>
        <v>0</v>
      </c>
    </row>
    <row r="59" spans="36:78" ht="12.75" customHeight="1" x14ac:dyDescent="0.2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999890.97</v>
      </c>
      <c r="AN59" s="5">
        <f t="shared" si="42"/>
        <v>999890.97</v>
      </c>
      <c r="AO59" s="45">
        <f t="shared" si="33"/>
        <v>999729.03999999992</v>
      </c>
      <c r="AP59" s="5">
        <f t="shared" si="34"/>
        <v>999729.03999999992</v>
      </c>
      <c r="AQ59" s="45">
        <f t="shared" si="35"/>
        <v>999656.12999999989</v>
      </c>
      <c r="AR59" s="5">
        <f t="shared" si="36"/>
        <v>999656.12999999989</v>
      </c>
      <c r="AT59" s="2">
        <f t="shared" si="37"/>
        <v>999646.20999999985</v>
      </c>
      <c r="AU59">
        <f t="shared" si="38"/>
        <v>999646.20999999985</v>
      </c>
      <c r="AV59" s="2">
        <f t="shared" si="39"/>
        <v>999626.8899999999</v>
      </c>
      <c r="AW59">
        <f t="shared" si="40"/>
        <v>999626.8899999999</v>
      </c>
      <c r="BG59" s="148" t="str">
        <f t="shared" si="43"/>
        <v>ROBINSON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1</v>
      </c>
    </row>
    <row r="60" spans="36:78" ht="12.75" customHeight="1" x14ac:dyDescent="0.2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999890.97</v>
      </c>
      <c r="AN60" s="5">
        <f t="shared" si="42"/>
        <v>999890.97</v>
      </c>
      <c r="AO60" s="45">
        <f t="shared" si="33"/>
        <v>999729.03999999992</v>
      </c>
      <c r="AP60" s="5">
        <f t="shared" si="34"/>
        <v>999729.03999999992</v>
      </c>
      <c r="AQ60" s="45">
        <f t="shared" si="35"/>
        <v>999656.12999999989</v>
      </c>
      <c r="AR60" s="5">
        <f t="shared" si="36"/>
        <v>999656.12999999989</v>
      </c>
      <c r="AT60" s="2">
        <f t="shared" si="37"/>
        <v>999646.20999999985</v>
      </c>
      <c r="AU60">
        <f t="shared" si="38"/>
        <v>999646.20999999985</v>
      </c>
      <c r="AV60" s="2">
        <f t="shared" si="39"/>
        <v>999626.8899999999</v>
      </c>
      <c r="AW60">
        <f t="shared" si="40"/>
        <v>999626.8899999999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999890.97</v>
      </c>
      <c r="AN61" s="5">
        <f t="shared" si="42"/>
        <v>999890.97</v>
      </c>
      <c r="AO61" s="45">
        <f t="shared" si="33"/>
        <v>999729.03999999992</v>
      </c>
      <c r="AP61" s="5">
        <f t="shared" si="34"/>
        <v>999729.03999999992</v>
      </c>
      <c r="AQ61" s="45">
        <f t="shared" si="35"/>
        <v>999656.12999999989</v>
      </c>
      <c r="AR61" s="5">
        <f t="shared" si="36"/>
        <v>999656.12999999989</v>
      </c>
      <c r="AT61" s="2">
        <f t="shared" si="37"/>
        <v>999646.20999999985</v>
      </c>
      <c r="AU61">
        <f t="shared" si="38"/>
        <v>999646.20999999985</v>
      </c>
      <c r="AV61" s="2">
        <f t="shared" si="39"/>
        <v>999626.8899999999</v>
      </c>
      <c r="AW61">
        <f t="shared" si="40"/>
        <v>999626.8899999999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999890.97</v>
      </c>
      <c r="AN62" s="5">
        <f t="shared" si="42"/>
        <v>999890.97</v>
      </c>
      <c r="AO62" s="45">
        <f t="shared" si="33"/>
        <v>999729.03999999992</v>
      </c>
      <c r="AP62" s="5">
        <f t="shared" si="34"/>
        <v>999729.03999999992</v>
      </c>
      <c r="AQ62" s="45">
        <f t="shared" si="35"/>
        <v>999656.12999999989</v>
      </c>
      <c r="AR62" s="5">
        <f t="shared" si="36"/>
        <v>999656.12999999989</v>
      </c>
      <c r="AT62" s="2">
        <f t="shared" si="37"/>
        <v>999646.20999999985</v>
      </c>
      <c r="AU62">
        <f t="shared" si="38"/>
        <v>999646.20999999985</v>
      </c>
      <c r="AV62" s="2">
        <f t="shared" si="39"/>
        <v>999626.8899999999</v>
      </c>
      <c r="AW62">
        <f t="shared" si="40"/>
        <v>999626.8899999999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999890.97</v>
      </c>
      <c r="AN63" s="5">
        <f t="shared" si="42"/>
        <v>999890.97</v>
      </c>
      <c r="AO63" s="45">
        <f t="shared" si="33"/>
        <v>999729.03999999992</v>
      </c>
      <c r="AP63" s="5">
        <f t="shared" si="34"/>
        <v>999729.03999999992</v>
      </c>
      <c r="AQ63" s="45">
        <f t="shared" si="35"/>
        <v>999656.12999999989</v>
      </c>
      <c r="AR63" s="5">
        <f t="shared" si="36"/>
        <v>999656.12999999989</v>
      </c>
      <c r="AT63" s="2">
        <f t="shared" si="37"/>
        <v>999646.20999999985</v>
      </c>
      <c r="AU63">
        <f t="shared" si="38"/>
        <v>999646.20999999985</v>
      </c>
      <c r="AV63" s="2">
        <f t="shared" si="39"/>
        <v>999626.8899999999</v>
      </c>
      <c r="AW63">
        <f t="shared" si="40"/>
        <v>999626.8899999999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999890.97</v>
      </c>
      <c r="AN64" s="5">
        <f t="shared" si="42"/>
        <v>999890.97</v>
      </c>
      <c r="AO64" s="45">
        <f t="shared" si="33"/>
        <v>999729.03999999992</v>
      </c>
      <c r="AP64" s="5">
        <f t="shared" si="34"/>
        <v>999729.03999999992</v>
      </c>
      <c r="AQ64" s="45">
        <f t="shared" si="35"/>
        <v>999656.12999999989</v>
      </c>
      <c r="AR64" s="5">
        <f t="shared" si="36"/>
        <v>999656.12999999989</v>
      </c>
      <c r="AT64" s="2">
        <f t="shared" si="37"/>
        <v>999646.20999999985</v>
      </c>
      <c r="AU64">
        <f t="shared" si="38"/>
        <v>999646.20999999985</v>
      </c>
      <c r="AV64" s="2">
        <f t="shared" si="39"/>
        <v>999626.8899999999</v>
      </c>
      <c r="AW64">
        <f t="shared" si="40"/>
        <v>999626.8899999999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999890.97</v>
      </c>
      <c r="AN65" s="5">
        <f t="shared" si="42"/>
        <v>999890.97</v>
      </c>
      <c r="AO65" s="45">
        <f t="shared" si="33"/>
        <v>999729.03999999992</v>
      </c>
      <c r="AP65" s="5">
        <f t="shared" si="34"/>
        <v>999729.03999999992</v>
      </c>
      <c r="AQ65" s="45">
        <f t="shared" si="35"/>
        <v>999656.12999999989</v>
      </c>
      <c r="AR65" s="5">
        <f t="shared" si="36"/>
        <v>999656.12999999989</v>
      </c>
      <c r="AT65" s="2">
        <f t="shared" si="37"/>
        <v>999646.20999999985</v>
      </c>
      <c r="AU65">
        <f t="shared" si="38"/>
        <v>999646.20999999985</v>
      </c>
      <c r="AV65" s="2">
        <f t="shared" si="39"/>
        <v>999626.8899999999</v>
      </c>
      <c r="AW65">
        <f t="shared" si="40"/>
        <v>999626.8899999999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999890.97</v>
      </c>
      <c r="AN66" s="5">
        <f t="shared" si="42"/>
        <v>999890.97</v>
      </c>
      <c r="AO66" s="45">
        <f t="shared" si="33"/>
        <v>999729.03999999992</v>
      </c>
      <c r="AP66" s="5">
        <f t="shared" si="34"/>
        <v>999729.03999999992</v>
      </c>
      <c r="AQ66" s="45">
        <f t="shared" si="35"/>
        <v>999656.12999999989</v>
      </c>
      <c r="AR66" s="5">
        <f t="shared" si="36"/>
        <v>999656.12999999989</v>
      </c>
      <c r="AT66" s="2">
        <f t="shared" si="37"/>
        <v>999646.20999999985</v>
      </c>
      <c r="AU66">
        <f t="shared" si="38"/>
        <v>999646.20999999985</v>
      </c>
      <c r="AV66" s="2">
        <f t="shared" si="39"/>
        <v>999626.8899999999</v>
      </c>
      <c r="AW66">
        <f t="shared" si="40"/>
        <v>999626.8899999999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999890.97</v>
      </c>
      <c r="AN67" s="5">
        <f t="shared" si="42"/>
        <v>999890.97</v>
      </c>
      <c r="AO67" s="45">
        <f t="shared" si="33"/>
        <v>999729.03999999992</v>
      </c>
      <c r="AP67" s="5">
        <f t="shared" si="34"/>
        <v>999729.03999999992</v>
      </c>
      <c r="AQ67" s="45">
        <f t="shared" si="35"/>
        <v>999656.12999999989</v>
      </c>
      <c r="AR67" s="5">
        <f t="shared" si="36"/>
        <v>999656.12999999989</v>
      </c>
      <c r="AT67" s="2">
        <f t="shared" si="37"/>
        <v>999646.20999999985</v>
      </c>
      <c r="AU67">
        <f t="shared" si="38"/>
        <v>999646.20999999985</v>
      </c>
      <c r="AV67" s="2">
        <f t="shared" si="39"/>
        <v>999626.8899999999</v>
      </c>
      <c r="AW67">
        <f t="shared" si="40"/>
        <v>999626.8899999999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21.11</v>
      </c>
      <c r="BK69" s="5">
        <f>BI69+BJ69</f>
        <v>21.11</v>
      </c>
      <c r="BM69" s="16"/>
      <c r="BN69" s="16"/>
      <c r="BO69" s="16"/>
      <c r="BP69" s="16"/>
      <c r="BW69" s="5">
        <f>SUM(BW49:BW68)</f>
        <v>109.03</v>
      </c>
      <c r="BZ69" s="5">
        <f t="shared" si="49"/>
        <v>0</v>
      </c>
    </row>
    <row r="70" spans="36:78" x14ac:dyDescent="0.2">
      <c r="BK70" s="5">
        <f>BG27+CE29</f>
        <v>109.03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1</v>
      </c>
      <c r="AS82" s="25"/>
      <c r="AT82" s="5">
        <f>SUM(AO82:AR82)</f>
        <v>2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2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62</v>
      </c>
      <c r="J1" s="100" t="s">
        <v>25</v>
      </c>
      <c r="K1" s="384">
        <f>'Basic Input'!C2</f>
        <v>41781</v>
      </c>
      <c r="L1" s="384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215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1.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 t="str">
        <f>IF(AQ5="n","MOVE TO EXCLUDE CANDIDATE FORM",IF(AQ5="y","MOVE TO TRANSFER OF SURPLUS VOTES FORM",0))</f>
        <v>MOVE TO EXCLUDE CANDIDATE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L3" s="134"/>
      <c r="BR3" s="95" t="s">
        <v>33</v>
      </c>
      <c r="BS3" s="96"/>
      <c r="BT3" s="434" t="s">
        <v>327</v>
      </c>
      <c r="BU3" s="413"/>
      <c r="BV3" s="413"/>
      <c r="BW3" s="413"/>
      <c r="BX3" s="413"/>
      <c r="BY3" s="413"/>
      <c r="BZ3" s="414"/>
    </row>
    <row r="4" spans="1:83" ht="43.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216</v>
      </c>
      <c r="P4" s="386"/>
      <c r="Q4" s="386"/>
      <c r="R4" s="386"/>
      <c r="S4" s="387"/>
      <c r="U4" s="376" t="str">
        <f>IF(K33="ERROR","DO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348</v>
      </c>
      <c r="AT5" s="47" t="str">
        <f>IF(AQ5=0,0,IF(AQ5="Y","T","E"))</f>
        <v>E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>
        <f>IF(C11=0,0,IF(I11=0,"Excluded",0))</f>
        <v>0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213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0.37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282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IF($AT5=0,0,IF($AT5="T",$AZ7,$BR4))</f>
        <v>Exclude</v>
      </c>
      <c r="K7" s="433"/>
      <c r="L7" s="374"/>
      <c r="M7" s="375"/>
      <c r="N7" s="374"/>
      <c r="O7" s="375"/>
      <c r="P7" s="374"/>
      <c r="Q7" s="375"/>
      <c r="R7" s="374"/>
      <c r="S7" s="375"/>
      <c r="T7" s="374"/>
      <c r="U7" s="375"/>
      <c r="V7" s="374"/>
      <c r="W7" s="375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IF($J7="Transfer",$BA8,$BT3)</f>
        <v>ALLEN</v>
      </c>
      <c r="K8" s="431"/>
      <c r="L8" s="368"/>
      <c r="M8" s="369"/>
      <c r="N8" s="368"/>
      <c r="O8" s="369"/>
      <c r="P8" s="368"/>
      <c r="Q8" s="369"/>
      <c r="R8" s="368"/>
      <c r="S8" s="369"/>
      <c r="T8" s="368"/>
      <c r="U8" s="369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276.95999999999998</v>
      </c>
      <c r="BP8" s="76" t="s">
        <v>345</v>
      </c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500.04</v>
      </c>
      <c r="BP9" s="76"/>
      <c r="BQ9" s="6"/>
      <c r="BR9" s="13" t="str">
        <f>'Verification of Boxes'!J11</f>
        <v>CALLAN</v>
      </c>
      <c r="BS9" s="74">
        <v>6</v>
      </c>
      <c r="BT9" s="7">
        <f t="shared" si="4"/>
        <v>6</v>
      </c>
      <c r="BU9" s="74"/>
      <c r="BV9" s="7">
        <f t="shared" si="5"/>
        <v>0</v>
      </c>
      <c r="BW9" s="74">
        <v>3</v>
      </c>
      <c r="BX9" s="7">
        <f t="shared" si="6"/>
        <v>1.1099999999999999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7.1099999999999994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798</v>
      </c>
      <c r="BP10" s="76"/>
      <c r="BQ10" s="6"/>
      <c r="BR10" s="13" t="str">
        <f>'Verification of Boxes'!J12</f>
        <v>CHIVERS</v>
      </c>
      <c r="BS10" s="74">
        <v>45</v>
      </c>
      <c r="BT10" s="7">
        <f t="shared" si="4"/>
        <v>45</v>
      </c>
      <c r="BU10" s="74"/>
      <c r="BV10" s="7">
        <f t="shared" si="5"/>
        <v>0</v>
      </c>
      <c r="BW10" s="74">
        <v>2</v>
      </c>
      <c r="BX10" s="7">
        <f t="shared" si="6"/>
        <v>0.74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45.74</v>
      </c>
    </row>
    <row r="11" spans="1:83" ht="15" customHeight="1" thickBot="1" x14ac:dyDescent="0.25">
      <c r="A11" s="329" t="str">
        <f>IF('Stage 3'!A11&lt;&gt;0,'Stage 3'!A11,IF(K11&gt;=$M$3,"Elected",IF(BP8&lt;&gt;0,"Excluded",0)))</f>
        <v>Excluded</v>
      </c>
      <c r="B11" s="175">
        <v>1</v>
      </c>
      <c r="C11" s="183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 t="shared" ref="J11:J30" si="12">IF($C11&lt;&gt;0,$BK49,0)</f>
        <v>-276.95999999999998</v>
      </c>
      <c r="K11" s="33">
        <f t="shared" ref="K11:K31" si="13">IF(J$8=0,0,I11+J11)</f>
        <v>0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373.11</v>
      </c>
      <c r="BP11" s="76"/>
      <c r="BQ11" s="6"/>
      <c r="BR11" s="13" t="str">
        <f>'Verification of Boxes'!J13</f>
        <v>DONAGHY</v>
      </c>
      <c r="BS11" s="74">
        <v>8</v>
      </c>
      <c r="BT11" s="7">
        <f t="shared" si="4"/>
        <v>8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8</v>
      </c>
    </row>
    <row r="12" spans="1:83" ht="15" customHeight="1" thickBot="1" x14ac:dyDescent="0.3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 t="shared" si="12"/>
        <v>7.1099999999999994</v>
      </c>
      <c r="K12" s="33">
        <f t="shared" si="13"/>
        <v>507.15000000000003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366.98</v>
      </c>
      <c r="BP12" s="76"/>
      <c r="BQ12" s="6"/>
      <c r="BR12" s="13" t="str">
        <f>'Verification of Boxes'!J14</f>
        <v>GORDON</v>
      </c>
      <c r="BS12" s="74">
        <v>3</v>
      </c>
      <c r="BT12" s="7">
        <f t="shared" si="4"/>
        <v>3</v>
      </c>
      <c r="BU12" s="74"/>
      <c r="BV12" s="7">
        <f t="shared" si="5"/>
        <v>0</v>
      </c>
      <c r="BW12" s="74">
        <v>2</v>
      </c>
      <c r="BX12" s="7">
        <f t="shared" si="6"/>
        <v>0.74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3.74</v>
      </c>
    </row>
    <row r="13" spans="1:83" ht="15" customHeight="1" thickBot="1" x14ac:dyDescent="0.25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 t="shared" si="12"/>
        <v>45.74</v>
      </c>
      <c r="K13" s="33">
        <f t="shared" si="13"/>
        <v>843.74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362.53000000000003</v>
      </c>
      <c r="BP13" s="76"/>
      <c r="BQ13" s="6"/>
      <c r="BR13" s="13" t="str">
        <f>'Verification of Boxes'!J15</f>
        <v>HOLMES</v>
      </c>
      <c r="BS13" s="77">
        <v>3</v>
      </c>
      <c r="BT13" s="7">
        <f t="shared" si="4"/>
        <v>3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3</v>
      </c>
    </row>
    <row r="14" spans="1:83" ht="15" customHeight="1" thickBot="1" x14ac:dyDescent="0.25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 t="shared" si="12"/>
        <v>8</v>
      </c>
      <c r="K14" s="33">
        <f t="shared" si="13"/>
        <v>381.11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ALLEN</v>
      </c>
      <c r="AA14" s="109">
        <f>I11</f>
        <v>276.95999999999998</v>
      </c>
      <c r="AB14" s="103"/>
      <c r="AC14" s="103">
        <f t="shared" ref="AC14:AC33" si="20">IF(AA14&gt;0,AA14-AG$4,0)</f>
        <v>-639.04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416.17</v>
      </c>
      <c r="BP14" s="76"/>
      <c r="BR14" s="13" t="str">
        <f>'Verification of Boxes'!J16</f>
        <v>KENNEDY</v>
      </c>
      <c r="BS14" s="74">
        <v>2</v>
      </c>
      <c r="BT14" s="7">
        <f t="shared" si="4"/>
        <v>2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</v>
      </c>
    </row>
    <row r="15" spans="1:83" ht="15" customHeight="1" thickBot="1" x14ac:dyDescent="0.25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 t="shared" si="12"/>
        <v>3.74</v>
      </c>
      <c r="K15" s="33">
        <f t="shared" si="13"/>
        <v>370.72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CALLAN</v>
      </c>
      <c r="AA15" s="45">
        <f>I12</f>
        <v>500.04</v>
      </c>
      <c r="AB15" s="5"/>
      <c r="AC15" s="5">
        <f t="shared" si="20"/>
        <v>-415.96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859.1</v>
      </c>
      <c r="BP15" s="76"/>
      <c r="BQ15" s="6"/>
      <c r="BR15" s="13" t="str">
        <f>'Verification of Boxes'!J17</f>
        <v>MCCORKELL</v>
      </c>
      <c r="BS15" s="74">
        <v>5</v>
      </c>
      <c r="BT15" s="7">
        <f t="shared" si="4"/>
        <v>5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5</v>
      </c>
    </row>
    <row r="16" spans="1:83" ht="15" customHeight="1" thickBot="1" x14ac:dyDescent="0.25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 t="shared" si="12"/>
        <v>3</v>
      </c>
      <c r="K16" s="33">
        <f t="shared" si="13"/>
        <v>365.53000000000003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CHIVERS</v>
      </c>
      <c r="AA16" s="45">
        <f t="shared" ref="AA16:AA32" si="24">I13</f>
        <v>798</v>
      </c>
      <c r="AB16" s="5"/>
      <c r="AC16" s="5">
        <f t="shared" si="20"/>
        <v>-118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591.4</v>
      </c>
      <c r="BP16" s="76"/>
      <c r="BQ16" s="6"/>
      <c r="BR16" s="13" t="str">
        <f>'Verification of Boxes'!J18</f>
        <v>MULLAN</v>
      </c>
      <c r="BS16" s="74">
        <v>182</v>
      </c>
      <c r="BT16" s="7">
        <f t="shared" si="4"/>
        <v>182</v>
      </c>
      <c r="BU16" s="74">
        <v>5</v>
      </c>
      <c r="BV16" s="7">
        <f t="shared" si="5"/>
        <v>5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187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 t="shared" si="12"/>
        <v>2</v>
      </c>
      <c r="K17" s="33">
        <f t="shared" si="13"/>
        <v>418.17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DONAGHY</v>
      </c>
      <c r="AA17" s="45">
        <f t="shared" si="24"/>
        <v>373.11</v>
      </c>
      <c r="AB17" s="5"/>
      <c r="AC17" s="5">
        <f t="shared" si="20"/>
        <v>-542.89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 t="shared" si="12"/>
        <v>5</v>
      </c>
      <c r="K18" s="33">
        <f t="shared" si="13"/>
        <v>864.1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GORDON</v>
      </c>
      <c r="AA18" s="45">
        <f t="shared" si="24"/>
        <v>366.98</v>
      </c>
      <c r="AB18" s="5"/>
      <c r="AC18" s="5">
        <f t="shared" si="20"/>
        <v>-549.02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 t="shared" si="12"/>
        <v>187</v>
      </c>
      <c r="K19" s="33">
        <f t="shared" si="13"/>
        <v>778.4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HOLMES</v>
      </c>
      <c r="AA19" s="45">
        <f t="shared" si="24"/>
        <v>362.53000000000003</v>
      </c>
      <c r="AB19" s="5"/>
      <c r="AC19" s="5">
        <f t="shared" si="20"/>
        <v>-553.47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3'!A20&lt;&gt;0,'Stage 3'!A20,IF(K20&gt;=$M$3,"Elected",IF(BP17&lt;&gt;0,"Excluded",0)))</f>
        <v>Excluded</v>
      </c>
      <c r="B20" s="176">
        <v>10</v>
      </c>
      <c r="C20" s="184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KENNEDY</v>
      </c>
      <c r="AA20" s="45">
        <f t="shared" si="24"/>
        <v>416.17</v>
      </c>
      <c r="AB20" s="5"/>
      <c r="AC20" s="5">
        <f t="shared" si="20"/>
        <v>-499.83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3" t="s">
        <v>103</v>
      </c>
      <c r="AK20" s="404"/>
      <c r="AL20" s="246">
        <f>AL46</f>
        <v>276.95999999999998</v>
      </c>
      <c r="AM20" s="167"/>
      <c r="AN20" s="166">
        <f>AL20+AG2</f>
        <v>276.95999999999998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3'!A21&lt;&gt;0,'Stage 3'!A21,IF(K21&gt;=$M$3,"Elected",IF(BP18&lt;&gt;0,"Excluded",0)))</f>
        <v>Elected</v>
      </c>
      <c r="B21" s="176">
        <v>11</v>
      </c>
      <c r="C21" s="184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 t="shared" si="12"/>
        <v>0</v>
      </c>
      <c r="K21" s="33">
        <f t="shared" si="13"/>
        <v>916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MCCORKELL</v>
      </c>
      <c r="AA21" s="45">
        <f t="shared" si="24"/>
        <v>859.1</v>
      </c>
      <c r="AB21" s="5"/>
      <c r="AC21" s="5">
        <f t="shared" si="20"/>
        <v>-56.899999999999977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5" t="s">
        <v>102</v>
      </c>
      <c r="AK21" s="361"/>
      <c r="AL21" s="48">
        <f>IF(AL20=1000000,0,AN46)</f>
        <v>362.53000000000003</v>
      </c>
      <c r="AM21" s="7">
        <f>AL21-AL20</f>
        <v>85.57000000000005</v>
      </c>
      <c r="AN21" s="5">
        <f>IF(AL21=1000000,0,IF(AN20=0,0,AN20+AL21))</f>
        <v>639.49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MULLAN</v>
      </c>
      <c r="AA22" s="45">
        <f t="shared" si="24"/>
        <v>591.4</v>
      </c>
      <c r="AB22" s="5"/>
      <c r="AC22" s="5">
        <f t="shared" si="20"/>
        <v>-324.60000000000002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5" t="s">
        <v>102</v>
      </c>
      <c r="AK22" s="361"/>
      <c r="AL22" s="48">
        <f>IF(AL21=1000000,0,AP46)</f>
        <v>366.98</v>
      </c>
      <c r="AM22" s="7">
        <f>IF(AL22=1000000,0,IF(AM21=0,0,AL22-AL21))</f>
        <v>4.4499999999999886</v>
      </c>
      <c r="AN22" s="5">
        <f>IF(AL22=1000000,0,IF(AN21=0,0,AN21+AL22))</f>
        <v>1006.47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NICHOLL</v>
      </c>
      <c r="AA23" s="45">
        <f t="shared" si="24"/>
        <v>0</v>
      </c>
      <c r="AB23" s="5"/>
      <c r="AC23" s="5">
        <f t="shared" si="20"/>
        <v>0</v>
      </c>
      <c r="AD23" s="5"/>
      <c r="AE23" s="5" t="str">
        <f t="shared" si="23"/>
        <v>excluded</v>
      </c>
      <c r="AF23" s="5">
        <f t="shared" si="21"/>
        <v>0</v>
      </c>
      <c r="AG23" s="170">
        <f t="shared" si="22"/>
        <v>0</v>
      </c>
      <c r="AJ23" s="405" t="s">
        <v>102</v>
      </c>
      <c r="AK23" s="361"/>
      <c r="AL23" s="48">
        <f>IF(AL22=1000000,0,AR46)</f>
        <v>373.11</v>
      </c>
      <c r="AM23" s="7">
        <f>IF(AL23=1000000,0,IF(AM22=0,0,AL23-AL22))</f>
        <v>6.1299999999999955</v>
      </c>
      <c r="AN23" s="5">
        <f>IF(AL23=1000000,0,IF(AN22=0,0,AN22+AL23))</f>
        <v>1379.58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ROBINSON</v>
      </c>
      <c r="AA24" s="45">
        <f t="shared" si="24"/>
        <v>916</v>
      </c>
      <c r="AB24" s="5"/>
      <c r="AC24" s="5">
        <f t="shared" si="20"/>
        <v>0</v>
      </c>
      <c r="AD24" s="5"/>
      <c r="AE24" s="5" t="str">
        <f t="shared" si="23"/>
        <v>elected</v>
      </c>
      <c r="AF24" s="5">
        <f t="shared" si="21"/>
        <v>0</v>
      </c>
      <c r="AG24" s="170">
        <f t="shared" si="22"/>
        <v>0</v>
      </c>
      <c r="AJ24" s="405" t="s">
        <v>102</v>
      </c>
      <c r="AK24" s="361"/>
      <c r="AL24" s="48">
        <f>IF(AR46=1000000,0,AU46)</f>
        <v>416.17</v>
      </c>
      <c r="AM24" s="7">
        <f>IF(AL24=1000000,0,IF(AM23=0,0,AL24-AL23))</f>
        <v>43.06</v>
      </c>
      <c r="AN24" s="5">
        <f>IF(AL24=1000000,0,IF(AN23=0,0,AN23+AL24))</f>
        <v>1795.75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426" t="s">
        <v>102</v>
      </c>
      <c r="AK25" s="427"/>
      <c r="AL25" s="104">
        <f>IF(AL24=1000000,0,AW46)</f>
        <v>500.04</v>
      </c>
      <c r="AM25" s="105">
        <f>IF(AL25=1000000,0,IF(AM24=0,0,AL25-AL24))</f>
        <v>83.87</v>
      </c>
      <c r="AN25" s="106">
        <f>IF(AL25=1000000,0,IF(AN24=0,0,AN24+AL25))</f>
        <v>2295.79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14</v>
      </c>
      <c r="BT28" s="140">
        <f t="shared" si="4"/>
        <v>14</v>
      </c>
      <c r="BU28" s="73">
        <v>1</v>
      </c>
      <c r="BV28" s="140">
        <f t="shared" si="5"/>
        <v>1</v>
      </c>
      <c r="BW28" s="73">
        <v>1</v>
      </c>
      <c r="BX28" s="140">
        <f t="shared" si="6"/>
        <v>0.37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15.37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268</v>
      </c>
      <c r="BT29" s="7">
        <f t="shared" si="4"/>
        <v>268</v>
      </c>
      <c r="BU29" s="139">
        <f>SUM(BU8:BU28)</f>
        <v>6</v>
      </c>
      <c r="BV29" s="7">
        <f t="shared" si="5"/>
        <v>6</v>
      </c>
      <c r="BW29" s="139">
        <f>SUM(BW8:BW28)</f>
        <v>8</v>
      </c>
      <c r="BX29" s="7">
        <f t="shared" si="6"/>
        <v>2.96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276.96000000000004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214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$BK69</f>
        <v>15.37</v>
      </c>
      <c r="K31" s="50">
        <f t="shared" si="13"/>
        <v>46.08000000000002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276.95999999999998</v>
      </c>
      <c r="BX31" s="393"/>
      <c r="BY31" s="393"/>
      <c r="BZ31" s="5">
        <f>BW69-BW31</f>
        <v>0</v>
      </c>
      <c r="CB31" s="344" t="s">
        <v>214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59">
        <f>SUM(K11:K31)</f>
        <v>5491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6">
        <v>0.50416666666666665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276.95999999999998</v>
      </c>
      <c r="AM46" s="5"/>
      <c r="AN46" s="45">
        <f>AN47+AL46</f>
        <v>362.53000000000003</v>
      </c>
      <c r="AO46" s="5"/>
      <c r="AP46" s="45">
        <f>AP47+AN46</f>
        <v>366.98</v>
      </c>
      <c r="AQ46" s="5"/>
      <c r="AR46" s="45">
        <f>AR47+AP46</f>
        <v>373.11</v>
      </c>
      <c r="AS46" s="2"/>
      <c r="AU46" s="2">
        <f>AU47+AR46</f>
        <v>416.17</v>
      </c>
      <c r="AW46" s="2">
        <f>AW47+AU46</f>
        <v>500.04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276.95999999999998</v>
      </c>
      <c r="AM47" s="5"/>
      <c r="AN47" s="45">
        <f>MIN(AN48:AN67)</f>
        <v>85.57000000000005</v>
      </c>
      <c r="AO47" s="5"/>
      <c r="AP47" s="45">
        <f>MIN(AP48:AP67)</f>
        <v>4.4499999999999886</v>
      </c>
      <c r="AQ47" s="5"/>
      <c r="AR47" s="45">
        <f>MIN(AR48:AR67)</f>
        <v>6.1299999999999955</v>
      </c>
      <c r="AS47" s="2"/>
      <c r="AU47" s="2">
        <f>MIN(AU48:AU67)</f>
        <v>43.06</v>
      </c>
      <c r="AW47" s="2">
        <f>MIN(AW48:AW67)</f>
        <v>83.87</v>
      </c>
      <c r="AX47" s="2"/>
    </row>
    <row r="48" spans="3:78" ht="38.25" x14ac:dyDescent="0.2">
      <c r="AJ48" t="str">
        <f t="shared" ref="AJ48:AK63" si="30">Z14</f>
        <v>ALLEN</v>
      </c>
      <c r="AK48" s="2">
        <f t="shared" si="30"/>
        <v>276.95999999999998</v>
      </c>
      <c r="AL48" s="5">
        <f>IF(AK48&lt;&gt;0,AK48,1000000)</f>
        <v>276.95999999999998</v>
      </c>
      <c r="AM48" s="45">
        <f t="shared" ref="AM48:AM67" si="31">AL48-AL$47</f>
        <v>0</v>
      </c>
      <c r="AN48" s="5">
        <f>IF(AM48&lt;&gt;0,AM48,1000000)</f>
        <v>1000000</v>
      </c>
      <c r="AO48" s="45">
        <f t="shared" ref="AO48:AO67" si="32">AN48-AN$47</f>
        <v>999914.43</v>
      </c>
      <c r="AP48" s="5">
        <f t="shared" ref="AP48:AP67" si="33">IF(AO48&lt;&gt;0,AO48,1000000)</f>
        <v>999914.43</v>
      </c>
      <c r="AQ48" s="45">
        <f t="shared" ref="AQ48:AQ67" si="34">AP48-AP$47</f>
        <v>999909.9800000001</v>
      </c>
      <c r="AR48" s="5">
        <f t="shared" ref="AR48:AR67" si="35">IF(AQ48&lt;&gt;0,AQ48,1000000)</f>
        <v>999909.9800000001</v>
      </c>
      <c r="AT48" s="2">
        <f t="shared" ref="AT48:AT67" si="36">AR48-AR$47</f>
        <v>999903.85000000009</v>
      </c>
      <c r="AU48">
        <f t="shared" ref="AU48:AU67" si="37">IF(AT48&lt;&gt;0,AT48,1000000)</f>
        <v>999903.85000000009</v>
      </c>
      <c r="AV48" s="2">
        <f t="shared" ref="AV48:AV67" si="38">AU48-AU$47</f>
        <v>999860.79</v>
      </c>
      <c r="AW48">
        <f t="shared" ref="AW48:AW67" si="39">IF(AV48&lt;&gt;0,AV48,1000000)</f>
        <v>999860.79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0"/>
        <v>CALLAN</v>
      </c>
      <c r="AK49" s="2">
        <f t="shared" si="30"/>
        <v>500.04</v>
      </c>
      <c r="AL49" s="5">
        <f t="shared" ref="AL49:AL67" si="40">IF(AK49&lt;&gt;0,AK49,1000000)</f>
        <v>500.04</v>
      </c>
      <c r="AM49" s="45">
        <f t="shared" si="31"/>
        <v>223.08000000000004</v>
      </c>
      <c r="AN49" s="5">
        <f t="shared" ref="AN49:AN67" si="41">IF(AM49&lt;&gt;0,AM49,1000000)</f>
        <v>223.08000000000004</v>
      </c>
      <c r="AO49" s="45">
        <f t="shared" si="32"/>
        <v>137.51</v>
      </c>
      <c r="AP49" s="5">
        <f t="shared" si="33"/>
        <v>137.51</v>
      </c>
      <c r="AQ49" s="45">
        <f t="shared" si="34"/>
        <v>133.06</v>
      </c>
      <c r="AR49" s="5">
        <f t="shared" si="35"/>
        <v>133.06</v>
      </c>
      <c r="AT49" s="2">
        <f t="shared" si="36"/>
        <v>126.93</v>
      </c>
      <c r="AU49">
        <f t="shared" si="37"/>
        <v>126.93</v>
      </c>
      <c r="AV49" s="2">
        <f t="shared" si="38"/>
        <v>83.87</v>
      </c>
      <c r="AW49">
        <f t="shared" si="39"/>
        <v>83.87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ALLEN</v>
      </c>
      <c r="BH49" s="147"/>
      <c r="BI49" s="7">
        <f t="shared" ref="BI49:BI68" si="43">IF(BE5=0,0,IF(BE5=BA$8,-BC$12,0))</f>
        <v>0</v>
      </c>
      <c r="BJ49" s="5">
        <f t="shared" ref="BJ49:BJ68" si="44">BN49</f>
        <v>-276.95999999999998</v>
      </c>
      <c r="BK49" s="5">
        <f t="shared" ref="BK49:BK68" si="45">BG5+CE8+BJ49+BI49</f>
        <v>-276.95999999999998</v>
      </c>
      <c r="BN49" s="5">
        <f>IF(BP8="y",-BO8,0)</f>
        <v>-276.95999999999998</v>
      </c>
      <c r="BW49" s="5">
        <f>IF(BP8="y",BO8,0)</f>
        <v>276.95999999999998</v>
      </c>
      <c r="BZ49" s="322"/>
    </row>
    <row r="50" spans="36:78" x14ac:dyDescent="0.2">
      <c r="AJ50" t="str">
        <f t="shared" si="30"/>
        <v>CHIVERS</v>
      </c>
      <c r="AK50" s="2">
        <f t="shared" si="30"/>
        <v>798</v>
      </c>
      <c r="AL50" s="5">
        <f t="shared" si="40"/>
        <v>798</v>
      </c>
      <c r="AM50" s="45">
        <f t="shared" si="31"/>
        <v>521.04</v>
      </c>
      <c r="AN50" s="5">
        <f t="shared" si="41"/>
        <v>521.04</v>
      </c>
      <c r="AO50" s="45">
        <f t="shared" si="32"/>
        <v>435.46999999999991</v>
      </c>
      <c r="AP50" s="5">
        <f t="shared" si="33"/>
        <v>435.46999999999991</v>
      </c>
      <c r="AQ50" s="45">
        <f t="shared" si="34"/>
        <v>431.01999999999992</v>
      </c>
      <c r="AR50" s="5">
        <f t="shared" si="35"/>
        <v>431.01999999999992</v>
      </c>
      <c r="AT50" s="2">
        <f t="shared" si="36"/>
        <v>424.88999999999993</v>
      </c>
      <c r="AU50">
        <f t="shared" si="37"/>
        <v>424.88999999999993</v>
      </c>
      <c r="AV50" s="2">
        <f t="shared" si="38"/>
        <v>381.82999999999993</v>
      </c>
      <c r="AW50">
        <f t="shared" si="39"/>
        <v>381.82999999999993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CALLAN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7.1099999999999994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1</v>
      </c>
    </row>
    <row r="51" spans="36:78" ht="12.75" customHeight="1" x14ac:dyDescent="0.2">
      <c r="AJ51" t="str">
        <f t="shared" si="30"/>
        <v>DONAGHY</v>
      </c>
      <c r="AK51" s="2">
        <f t="shared" si="30"/>
        <v>373.11</v>
      </c>
      <c r="AL51" s="5">
        <f t="shared" si="40"/>
        <v>373.11</v>
      </c>
      <c r="AM51" s="45">
        <f t="shared" si="31"/>
        <v>96.150000000000034</v>
      </c>
      <c r="AN51" s="5">
        <f t="shared" si="41"/>
        <v>96.150000000000034</v>
      </c>
      <c r="AO51" s="45">
        <f t="shared" si="32"/>
        <v>10.579999999999984</v>
      </c>
      <c r="AP51" s="5">
        <f t="shared" si="33"/>
        <v>10.579999999999984</v>
      </c>
      <c r="AQ51" s="45">
        <f t="shared" si="34"/>
        <v>6.1299999999999955</v>
      </c>
      <c r="AR51" s="5">
        <f t="shared" si="35"/>
        <v>6.1299999999999955</v>
      </c>
      <c r="AT51" s="2">
        <f t="shared" si="36"/>
        <v>0</v>
      </c>
      <c r="AU51">
        <f t="shared" si="37"/>
        <v>1000000</v>
      </c>
      <c r="AV51" s="2">
        <f t="shared" si="38"/>
        <v>999956.94</v>
      </c>
      <c r="AW51">
        <f t="shared" si="39"/>
        <v>999956.94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CHIVERS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45.74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GORDON</v>
      </c>
      <c r="AK52" s="2">
        <f t="shared" si="30"/>
        <v>366.98</v>
      </c>
      <c r="AL52" s="5">
        <f t="shared" si="40"/>
        <v>366.98</v>
      </c>
      <c r="AM52" s="45">
        <f t="shared" si="31"/>
        <v>90.020000000000039</v>
      </c>
      <c r="AN52" s="5">
        <f t="shared" si="41"/>
        <v>90.020000000000039</v>
      </c>
      <c r="AO52" s="45">
        <f t="shared" si="32"/>
        <v>4.4499999999999886</v>
      </c>
      <c r="AP52" s="5">
        <f t="shared" si="33"/>
        <v>4.4499999999999886</v>
      </c>
      <c r="AQ52" s="45">
        <f t="shared" si="34"/>
        <v>0</v>
      </c>
      <c r="AR52" s="5">
        <f t="shared" si="35"/>
        <v>1000000</v>
      </c>
      <c r="AT52" s="2">
        <f t="shared" si="36"/>
        <v>999993.87</v>
      </c>
      <c r="AU52">
        <f t="shared" si="37"/>
        <v>999993.87</v>
      </c>
      <c r="AV52" s="2">
        <f t="shared" si="38"/>
        <v>999950.80999999994</v>
      </c>
      <c r="AW52">
        <f t="shared" si="39"/>
        <v>999950.80999999994</v>
      </c>
      <c r="BE52" s="5">
        <f>IF($BH23="y",$BE23,IF($BH24="y",$BE24,0))</f>
        <v>0</v>
      </c>
      <c r="BG52" s="148" t="str">
        <f t="shared" si="42"/>
        <v>DONAGHY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8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HOLMES</v>
      </c>
      <c r="AK53" s="2">
        <f t="shared" si="30"/>
        <v>362.53000000000003</v>
      </c>
      <c r="AL53" s="5">
        <f t="shared" si="40"/>
        <v>362.53000000000003</v>
      </c>
      <c r="AM53" s="45">
        <f t="shared" si="31"/>
        <v>85.57000000000005</v>
      </c>
      <c r="AN53" s="5">
        <f t="shared" si="41"/>
        <v>85.57000000000005</v>
      </c>
      <c r="AO53" s="45">
        <f t="shared" si="32"/>
        <v>0</v>
      </c>
      <c r="AP53" s="5">
        <f t="shared" si="33"/>
        <v>1000000</v>
      </c>
      <c r="AQ53" s="45">
        <f t="shared" si="34"/>
        <v>999995.55</v>
      </c>
      <c r="AR53" s="5">
        <f t="shared" si="35"/>
        <v>999995.55</v>
      </c>
      <c r="AT53" s="2">
        <f t="shared" si="36"/>
        <v>999989.42</v>
      </c>
      <c r="AU53">
        <f t="shared" si="37"/>
        <v>999989.42</v>
      </c>
      <c r="AV53" s="2">
        <f t="shared" si="38"/>
        <v>999946.36</v>
      </c>
      <c r="AW53">
        <f t="shared" si="39"/>
        <v>999946.36</v>
      </c>
      <c r="BG53" s="148" t="str">
        <f t="shared" si="42"/>
        <v>GORDON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3.74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KENNEDY</v>
      </c>
      <c r="AK54" s="2">
        <f t="shared" si="30"/>
        <v>416.17</v>
      </c>
      <c r="AL54" s="5">
        <f t="shared" si="40"/>
        <v>416.17</v>
      </c>
      <c r="AM54" s="45">
        <f t="shared" si="31"/>
        <v>139.21000000000004</v>
      </c>
      <c r="AN54" s="5">
        <f t="shared" si="41"/>
        <v>139.21000000000004</v>
      </c>
      <c r="AO54" s="45">
        <f t="shared" si="32"/>
        <v>53.639999999999986</v>
      </c>
      <c r="AP54" s="5">
        <f t="shared" si="33"/>
        <v>53.639999999999986</v>
      </c>
      <c r="AQ54" s="45">
        <f t="shared" si="34"/>
        <v>49.19</v>
      </c>
      <c r="AR54" s="5">
        <f t="shared" si="35"/>
        <v>49.19</v>
      </c>
      <c r="AT54" s="2">
        <f t="shared" si="36"/>
        <v>43.06</v>
      </c>
      <c r="AU54">
        <f t="shared" si="37"/>
        <v>43.06</v>
      </c>
      <c r="AV54" s="2">
        <f t="shared" si="38"/>
        <v>0</v>
      </c>
      <c r="AW54">
        <f t="shared" si="39"/>
        <v>1000000</v>
      </c>
      <c r="BG54" s="148" t="str">
        <f t="shared" si="42"/>
        <v>HOLMES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3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 t="str">
        <f t="shared" si="30"/>
        <v>MCCORKELL</v>
      </c>
      <c r="AK55" s="2">
        <f t="shared" si="30"/>
        <v>859.1</v>
      </c>
      <c r="AL55" s="5">
        <f t="shared" si="40"/>
        <v>859.1</v>
      </c>
      <c r="AM55" s="45">
        <f t="shared" si="31"/>
        <v>582.1400000000001</v>
      </c>
      <c r="AN55" s="5">
        <f t="shared" si="41"/>
        <v>582.1400000000001</v>
      </c>
      <c r="AO55" s="45">
        <f t="shared" si="32"/>
        <v>496.57000000000005</v>
      </c>
      <c r="AP55" s="5">
        <f t="shared" si="33"/>
        <v>496.57000000000005</v>
      </c>
      <c r="AQ55" s="45">
        <f t="shared" si="34"/>
        <v>492.12000000000006</v>
      </c>
      <c r="AR55" s="5">
        <f t="shared" si="35"/>
        <v>492.12000000000006</v>
      </c>
      <c r="AT55" s="2">
        <f t="shared" si="36"/>
        <v>485.99000000000007</v>
      </c>
      <c r="AU55">
        <f t="shared" si="37"/>
        <v>485.99000000000007</v>
      </c>
      <c r="AV55" s="2">
        <f t="shared" si="38"/>
        <v>442.93000000000006</v>
      </c>
      <c r="AW55">
        <f t="shared" si="39"/>
        <v>442.93000000000006</v>
      </c>
      <c r="BG55" s="148" t="str">
        <f t="shared" si="42"/>
        <v>KENNEDY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2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MULLAN</v>
      </c>
      <c r="AK56" s="2">
        <f t="shared" si="30"/>
        <v>591.4</v>
      </c>
      <c r="AL56" s="5">
        <f t="shared" si="40"/>
        <v>591.4</v>
      </c>
      <c r="AM56" s="45">
        <f t="shared" si="31"/>
        <v>314.44</v>
      </c>
      <c r="AN56" s="5">
        <f t="shared" si="41"/>
        <v>314.44</v>
      </c>
      <c r="AO56" s="45">
        <f t="shared" si="32"/>
        <v>228.86999999999995</v>
      </c>
      <c r="AP56" s="5">
        <f t="shared" si="33"/>
        <v>228.86999999999995</v>
      </c>
      <c r="AQ56" s="45">
        <f t="shared" si="34"/>
        <v>224.41999999999996</v>
      </c>
      <c r="AR56" s="5">
        <f t="shared" si="35"/>
        <v>224.41999999999996</v>
      </c>
      <c r="AT56" s="2">
        <f t="shared" si="36"/>
        <v>218.28999999999996</v>
      </c>
      <c r="AU56">
        <f t="shared" si="37"/>
        <v>218.28999999999996</v>
      </c>
      <c r="AV56" s="2">
        <f t="shared" si="38"/>
        <v>175.22999999999996</v>
      </c>
      <c r="AW56">
        <f t="shared" si="39"/>
        <v>175.22999999999996</v>
      </c>
      <c r="BG56" s="148" t="str">
        <f t="shared" si="42"/>
        <v>MCCORKELL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5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 t="str">
        <f t="shared" si="30"/>
        <v>NICHOLL</v>
      </c>
      <c r="AK57" s="2">
        <f t="shared" si="30"/>
        <v>0</v>
      </c>
      <c r="AL57" s="5">
        <f t="shared" si="40"/>
        <v>1000000</v>
      </c>
      <c r="AM57" s="45">
        <f t="shared" si="31"/>
        <v>999723.04</v>
      </c>
      <c r="AN57" s="5">
        <f t="shared" si="41"/>
        <v>999723.04</v>
      </c>
      <c r="AO57" s="45">
        <f t="shared" si="32"/>
        <v>999637.47000000009</v>
      </c>
      <c r="AP57" s="5">
        <f t="shared" si="33"/>
        <v>999637.47000000009</v>
      </c>
      <c r="AQ57" s="45">
        <f t="shared" si="34"/>
        <v>999633.02000000014</v>
      </c>
      <c r="AR57" s="5">
        <f t="shared" si="35"/>
        <v>999633.02000000014</v>
      </c>
      <c r="AT57" s="2">
        <f t="shared" si="36"/>
        <v>999626.89000000013</v>
      </c>
      <c r="AU57">
        <f t="shared" si="37"/>
        <v>999626.89000000013</v>
      </c>
      <c r="AV57" s="2">
        <f t="shared" si="38"/>
        <v>999583.83000000007</v>
      </c>
      <c r="AW57">
        <f t="shared" si="39"/>
        <v>999583.83000000007</v>
      </c>
      <c r="BG57" s="148" t="str">
        <f t="shared" si="42"/>
        <v>MULLAN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187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 t="str">
        <f t="shared" si="30"/>
        <v>ROBINSON</v>
      </c>
      <c r="AK58" s="2">
        <f t="shared" si="30"/>
        <v>916</v>
      </c>
      <c r="AL58" s="5">
        <f t="shared" si="40"/>
        <v>916</v>
      </c>
      <c r="AM58" s="45">
        <f t="shared" si="31"/>
        <v>639.04</v>
      </c>
      <c r="AN58" s="5">
        <f t="shared" si="41"/>
        <v>639.04</v>
      </c>
      <c r="AO58" s="45">
        <f t="shared" si="32"/>
        <v>553.46999999999991</v>
      </c>
      <c r="AP58" s="5">
        <f t="shared" si="33"/>
        <v>553.46999999999991</v>
      </c>
      <c r="AQ58" s="45">
        <f t="shared" si="34"/>
        <v>549.02</v>
      </c>
      <c r="AR58" s="5">
        <f t="shared" si="35"/>
        <v>549.02</v>
      </c>
      <c r="AT58" s="2">
        <f t="shared" si="36"/>
        <v>542.89</v>
      </c>
      <c r="AU58">
        <f t="shared" si="37"/>
        <v>542.89</v>
      </c>
      <c r="AV58" s="2">
        <f t="shared" si="38"/>
        <v>499.83</v>
      </c>
      <c r="AW58">
        <f t="shared" si="39"/>
        <v>499.83</v>
      </c>
      <c r="BG58" s="148" t="str">
        <f t="shared" si="42"/>
        <v>NICHOLL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999723.04</v>
      </c>
      <c r="AN59" s="5">
        <f t="shared" si="41"/>
        <v>999723.04</v>
      </c>
      <c r="AO59" s="45">
        <f t="shared" si="32"/>
        <v>999637.47000000009</v>
      </c>
      <c r="AP59" s="5">
        <f t="shared" si="33"/>
        <v>999637.47000000009</v>
      </c>
      <c r="AQ59" s="45">
        <f t="shared" si="34"/>
        <v>999633.02000000014</v>
      </c>
      <c r="AR59" s="5">
        <f t="shared" si="35"/>
        <v>999633.02000000014</v>
      </c>
      <c r="AT59" s="2">
        <f t="shared" si="36"/>
        <v>999626.89000000013</v>
      </c>
      <c r="AU59">
        <f t="shared" si="37"/>
        <v>999626.89000000013</v>
      </c>
      <c r="AV59" s="2">
        <f t="shared" si="38"/>
        <v>999583.83000000007</v>
      </c>
      <c r="AW59">
        <f t="shared" si="39"/>
        <v>999583.83000000007</v>
      </c>
      <c r="BG59" s="148" t="str">
        <f t="shared" si="42"/>
        <v>ROBINSON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999723.04</v>
      </c>
      <c r="AN60" s="5">
        <f t="shared" si="41"/>
        <v>999723.04</v>
      </c>
      <c r="AO60" s="45">
        <f t="shared" si="32"/>
        <v>999637.47000000009</v>
      </c>
      <c r="AP60" s="5">
        <f t="shared" si="33"/>
        <v>999637.47000000009</v>
      </c>
      <c r="AQ60" s="45">
        <f t="shared" si="34"/>
        <v>999633.02000000014</v>
      </c>
      <c r="AR60" s="5">
        <f t="shared" si="35"/>
        <v>999633.02000000014</v>
      </c>
      <c r="AT60" s="2">
        <f t="shared" si="36"/>
        <v>999626.89000000013</v>
      </c>
      <c r="AU60">
        <f t="shared" si="37"/>
        <v>999626.89000000013</v>
      </c>
      <c r="AV60" s="2">
        <f t="shared" si="38"/>
        <v>999583.83000000007</v>
      </c>
      <c r="AW60">
        <f t="shared" si="39"/>
        <v>999583.83000000007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999723.04</v>
      </c>
      <c r="AN61" s="5">
        <f t="shared" si="41"/>
        <v>999723.04</v>
      </c>
      <c r="AO61" s="45">
        <f t="shared" si="32"/>
        <v>999637.47000000009</v>
      </c>
      <c r="AP61" s="5">
        <f t="shared" si="33"/>
        <v>999637.47000000009</v>
      </c>
      <c r="AQ61" s="45">
        <f t="shared" si="34"/>
        <v>999633.02000000014</v>
      </c>
      <c r="AR61" s="5">
        <f t="shared" si="35"/>
        <v>999633.02000000014</v>
      </c>
      <c r="AT61" s="2">
        <f t="shared" si="36"/>
        <v>999626.89000000013</v>
      </c>
      <c r="AU61">
        <f t="shared" si="37"/>
        <v>999626.89000000013</v>
      </c>
      <c r="AV61" s="2">
        <f t="shared" si="38"/>
        <v>999583.83000000007</v>
      </c>
      <c r="AW61">
        <f t="shared" si="39"/>
        <v>999583.83000000007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999723.04</v>
      </c>
      <c r="AN62" s="5">
        <f t="shared" si="41"/>
        <v>999723.04</v>
      </c>
      <c r="AO62" s="45">
        <f t="shared" si="32"/>
        <v>999637.47000000009</v>
      </c>
      <c r="AP62" s="5">
        <f t="shared" si="33"/>
        <v>999637.47000000009</v>
      </c>
      <c r="AQ62" s="45">
        <f t="shared" si="34"/>
        <v>999633.02000000014</v>
      </c>
      <c r="AR62" s="5">
        <f t="shared" si="35"/>
        <v>999633.02000000014</v>
      </c>
      <c r="AT62" s="2">
        <f t="shared" si="36"/>
        <v>999626.89000000013</v>
      </c>
      <c r="AU62">
        <f t="shared" si="37"/>
        <v>999626.89000000013</v>
      </c>
      <c r="AV62" s="2">
        <f t="shared" si="38"/>
        <v>999583.83000000007</v>
      </c>
      <c r="AW62">
        <f t="shared" si="39"/>
        <v>999583.83000000007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999723.04</v>
      </c>
      <c r="AN63" s="5">
        <f t="shared" si="41"/>
        <v>999723.04</v>
      </c>
      <c r="AO63" s="45">
        <f t="shared" si="32"/>
        <v>999637.47000000009</v>
      </c>
      <c r="AP63" s="5">
        <f t="shared" si="33"/>
        <v>999637.47000000009</v>
      </c>
      <c r="AQ63" s="45">
        <f t="shared" si="34"/>
        <v>999633.02000000014</v>
      </c>
      <c r="AR63" s="5">
        <f t="shared" si="35"/>
        <v>999633.02000000014</v>
      </c>
      <c r="AT63" s="2">
        <f t="shared" si="36"/>
        <v>999626.89000000013</v>
      </c>
      <c r="AU63">
        <f t="shared" si="37"/>
        <v>999626.89000000013</v>
      </c>
      <c r="AV63" s="2">
        <f t="shared" si="38"/>
        <v>999583.83000000007</v>
      </c>
      <c r="AW63">
        <f t="shared" si="39"/>
        <v>999583.83000000007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999723.04</v>
      </c>
      <c r="AN64" s="5">
        <f t="shared" si="41"/>
        <v>999723.04</v>
      </c>
      <c r="AO64" s="45">
        <f t="shared" si="32"/>
        <v>999637.47000000009</v>
      </c>
      <c r="AP64" s="5">
        <f t="shared" si="33"/>
        <v>999637.47000000009</v>
      </c>
      <c r="AQ64" s="45">
        <f t="shared" si="34"/>
        <v>999633.02000000014</v>
      </c>
      <c r="AR64" s="5">
        <f t="shared" si="35"/>
        <v>999633.02000000014</v>
      </c>
      <c r="AT64" s="2">
        <f t="shared" si="36"/>
        <v>999626.89000000013</v>
      </c>
      <c r="AU64">
        <f t="shared" si="37"/>
        <v>999626.89000000013</v>
      </c>
      <c r="AV64" s="2">
        <f t="shared" si="38"/>
        <v>999583.83000000007</v>
      </c>
      <c r="AW64">
        <f t="shared" si="39"/>
        <v>999583.83000000007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999723.04</v>
      </c>
      <c r="AN65" s="5">
        <f t="shared" si="41"/>
        <v>999723.04</v>
      </c>
      <c r="AO65" s="45">
        <f t="shared" si="32"/>
        <v>999637.47000000009</v>
      </c>
      <c r="AP65" s="5">
        <f t="shared" si="33"/>
        <v>999637.47000000009</v>
      </c>
      <c r="AQ65" s="45">
        <f t="shared" si="34"/>
        <v>999633.02000000014</v>
      </c>
      <c r="AR65" s="5">
        <f t="shared" si="35"/>
        <v>999633.02000000014</v>
      </c>
      <c r="AT65" s="2">
        <f t="shared" si="36"/>
        <v>999626.89000000013</v>
      </c>
      <c r="AU65">
        <f t="shared" si="37"/>
        <v>999626.89000000013</v>
      </c>
      <c r="AV65" s="2">
        <f t="shared" si="38"/>
        <v>999583.83000000007</v>
      </c>
      <c r="AW65">
        <f t="shared" si="39"/>
        <v>999583.83000000007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999723.04</v>
      </c>
      <c r="AN66" s="5">
        <f t="shared" si="41"/>
        <v>999723.04</v>
      </c>
      <c r="AO66" s="45">
        <f t="shared" si="32"/>
        <v>999637.47000000009</v>
      </c>
      <c r="AP66" s="5">
        <f t="shared" si="33"/>
        <v>999637.47000000009</v>
      </c>
      <c r="AQ66" s="45">
        <f t="shared" si="34"/>
        <v>999633.02000000014</v>
      </c>
      <c r="AR66" s="5">
        <f t="shared" si="35"/>
        <v>999633.02000000014</v>
      </c>
      <c r="AT66" s="2">
        <f t="shared" si="36"/>
        <v>999626.89000000013</v>
      </c>
      <c r="AU66">
        <f t="shared" si="37"/>
        <v>999626.89000000013</v>
      </c>
      <c r="AV66" s="2">
        <f t="shared" si="38"/>
        <v>999583.83000000007</v>
      </c>
      <c r="AW66">
        <f t="shared" si="39"/>
        <v>999583.83000000007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999723.04</v>
      </c>
      <c r="AN67" s="5">
        <f t="shared" si="41"/>
        <v>999723.04</v>
      </c>
      <c r="AO67" s="45">
        <f t="shared" si="32"/>
        <v>999637.47000000009</v>
      </c>
      <c r="AP67" s="5">
        <f t="shared" si="33"/>
        <v>999637.47000000009</v>
      </c>
      <c r="AQ67" s="45">
        <f t="shared" si="34"/>
        <v>999633.02000000014</v>
      </c>
      <c r="AR67" s="5">
        <f t="shared" si="35"/>
        <v>999633.02000000014</v>
      </c>
      <c r="AT67" s="2">
        <f t="shared" si="36"/>
        <v>999626.89000000013</v>
      </c>
      <c r="AU67">
        <f t="shared" si="37"/>
        <v>999626.89000000013</v>
      </c>
      <c r="AV67" s="2">
        <f t="shared" si="38"/>
        <v>999583.83000000007</v>
      </c>
      <c r="AW67">
        <f t="shared" si="39"/>
        <v>999583.83000000007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15.37</v>
      </c>
      <c r="BK69" s="5">
        <f>BI69+BJ69</f>
        <v>15.37</v>
      </c>
      <c r="BM69" s="16"/>
      <c r="BN69" s="16"/>
      <c r="BO69" s="16"/>
      <c r="BP69" s="16"/>
      <c r="BW69" s="5">
        <f>SUM(BW49:BW68)</f>
        <v>276.95999999999998</v>
      </c>
      <c r="BZ69" s="5">
        <f t="shared" si="48"/>
        <v>0</v>
      </c>
    </row>
    <row r="70" spans="36:78" x14ac:dyDescent="0.2">
      <c r="BK70" s="5">
        <f>BG27+CE29</f>
        <v>276.96000000000004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1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opLeftCell="A3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63</v>
      </c>
      <c r="J1" s="100" t="s">
        <v>25</v>
      </c>
      <c r="K1" s="384">
        <f>'Basic Input'!C2</f>
        <v>41781</v>
      </c>
      <c r="L1" s="384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219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3.75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0</v>
      </c>
      <c r="AJ3" s="271"/>
      <c r="AK3" s="271"/>
      <c r="AL3" s="422" t="str">
        <f>IF(AQ5="n","MOVE TO EXCLUDE CANDIDATE FORM",IF(AQ5="y","MOVE TO TRANSFER OF SURPLUS VOTES FORM",0))</f>
        <v>MOVE TO EXCLUDE CANDIDATE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R3" s="95" t="s">
        <v>33</v>
      </c>
      <c r="BS3" s="96"/>
      <c r="BT3" s="434" t="s">
        <v>332</v>
      </c>
      <c r="BU3" s="413"/>
      <c r="BV3" s="413"/>
      <c r="BW3" s="413"/>
      <c r="BX3" s="413"/>
      <c r="BY3" s="413"/>
      <c r="BZ3" s="414"/>
    </row>
    <row r="4" spans="1:83" ht="43.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220</v>
      </c>
      <c r="P4" s="386"/>
      <c r="Q4" s="386"/>
      <c r="R4" s="386"/>
      <c r="S4" s="387"/>
      <c r="U4" s="376" t="str">
        <f>IF(M33="ERROR","DO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346</v>
      </c>
      <c r="AT5" s="47" t="str">
        <f>IF(AQ5=0,0,IF(AQ5="Y","T","E"))</f>
        <v>E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IF(C11=0,0,IF(K11=0,"Excluded",0))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217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Exclude</v>
      </c>
      <c r="AR6" s="395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CALLAN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0.37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472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IF($AT5=0,0,IF($AT5="T",$AZ7,$BR4))</f>
        <v>Exclude</v>
      </c>
      <c r="M7" s="433"/>
      <c r="N7" s="374"/>
      <c r="O7" s="375"/>
      <c r="P7" s="374"/>
      <c r="Q7" s="375"/>
      <c r="R7" s="374"/>
      <c r="S7" s="375"/>
      <c r="T7" s="374"/>
      <c r="U7" s="375"/>
      <c r="V7" s="374"/>
      <c r="W7" s="375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2" t="str">
        <f>'Stage 4'!J8:K8</f>
        <v>ALLEN</v>
      </c>
      <c r="K8" s="433"/>
      <c r="L8" s="430" t="str">
        <f>IF($L7="Transfer",$BA8,$BT3)</f>
        <v>HOLMES</v>
      </c>
      <c r="M8" s="431"/>
      <c r="N8" s="368"/>
      <c r="O8" s="369"/>
      <c r="P8" s="368"/>
      <c r="Q8" s="369"/>
      <c r="R8" s="368"/>
      <c r="S8" s="369"/>
      <c r="T8" s="368"/>
      <c r="U8" s="369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Exclude lowest candidate(s)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507.15000000000003</v>
      </c>
      <c r="BP9" s="76"/>
      <c r="BQ9" s="6"/>
      <c r="BR9" s="13" t="str">
        <f>'Verification of Boxes'!J11</f>
        <v>CALLAN</v>
      </c>
      <c r="BS9" s="74">
        <v>16</v>
      </c>
      <c r="BT9" s="7">
        <f t="shared" si="4"/>
        <v>16</v>
      </c>
      <c r="BU9" s="74">
        <v>1</v>
      </c>
      <c r="BV9" s="7">
        <f t="shared" si="5"/>
        <v>1</v>
      </c>
      <c r="BW9" s="74">
        <v>61</v>
      </c>
      <c r="BX9" s="7">
        <f t="shared" si="6"/>
        <v>22.57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39.57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M10" s="3"/>
      <c r="BN10" s="5">
        <f t="shared" si="11"/>
        <v>0</v>
      </c>
      <c r="BO10" s="47">
        <f t="shared" si="3"/>
        <v>843.74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4'!A11&lt;&gt;0,'Stage 4'!A11,IF(M11&gt;=$M$3,"Elected",IF(BP8&lt;&gt;0,"Excluded",0)))</f>
        <v>Excluded</v>
      </c>
      <c r="B11" s="175">
        <v>1</v>
      </c>
      <c r="C11" s="187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 t="shared" ref="L11:L30" si="12">IF($C11&lt;&gt;0,$BK49,0)</f>
        <v>0</v>
      </c>
      <c r="M11" s="33">
        <f t="shared" ref="M11:M31" si="13">IF(L$8=0,0,K11+L11)</f>
        <v>0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381.11</v>
      </c>
      <c r="BP11" s="76"/>
      <c r="BQ11" s="6"/>
      <c r="BR11" s="13" t="str">
        <f>'Verification of Boxes'!J13</f>
        <v>DONAGHY</v>
      </c>
      <c r="BS11" s="74">
        <v>1</v>
      </c>
      <c r="BT11" s="7">
        <f t="shared" si="4"/>
        <v>1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</v>
      </c>
    </row>
    <row r="12" spans="1:83" ht="15" customHeight="1" thickBot="1" x14ac:dyDescent="0.3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 t="shared" si="12"/>
        <v>39.57</v>
      </c>
      <c r="M12" s="33">
        <f t="shared" si="13"/>
        <v>546.72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MCCORKELL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370.72</v>
      </c>
      <c r="BP12" s="76"/>
      <c r="BQ12" s="6"/>
      <c r="BR12" s="13" t="str">
        <f>'Verification of Boxes'!J14</f>
        <v>GORDON</v>
      </c>
      <c r="BS12" s="74">
        <v>11</v>
      </c>
      <c r="BT12" s="7">
        <f t="shared" si="4"/>
        <v>11</v>
      </c>
      <c r="BU12" s="74"/>
      <c r="BV12" s="7">
        <f t="shared" si="5"/>
        <v>0</v>
      </c>
      <c r="BW12" s="74">
        <v>27</v>
      </c>
      <c r="BX12" s="7">
        <f t="shared" si="6"/>
        <v>9.99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20.990000000000002</v>
      </c>
    </row>
    <row r="13" spans="1:83" ht="15" customHeight="1" thickBot="1" x14ac:dyDescent="0.25">
      <c r="A13" s="330">
        <f>IF('Stage 4'!A13&lt;&gt;0,'Stage 4'!A13,IF(M13&gt;=$M$3,"Elected",IF(BP10&lt;&gt;0,"Excluded",0)))</f>
        <v>0</v>
      </c>
      <c r="B13" s="176">
        <v>3</v>
      </c>
      <c r="C13" s="188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 t="shared" si="12"/>
        <v>0</v>
      </c>
      <c r="M13" s="33">
        <f t="shared" si="13"/>
        <v>843.74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MULLAN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365.53000000000003</v>
      </c>
      <c r="BP13" s="76" t="s">
        <v>347</v>
      </c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 t="shared" si="12"/>
        <v>1</v>
      </c>
      <c r="M14" s="33">
        <f t="shared" si="13"/>
        <v>382.11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ALLEN</v>
      </c>
      <c r="AA14" s="109">
        <f>K11</f>
        <v>0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418.17</v>
      </c>
      <c r="BP14" s="76"/>
      <c r="BR14" s="13" t="str">
        <f>'Verification of Boxes'!J16</f>
        <v>KENNEDY</v>
      </c>
      <c r="BS14" s="74">
        <v>14</v>
      </c>
      <c r="BT14" s="7">
        <f t="shared" si="4"/>
        <v>14</v>
      </c>
      <c r="BU14" s="74">
        <v>2</v>
      </c>
      <c r="BV14" s="7">
        <f t="shared" si="5"/>
        <v>2</v>
      </c>
      <c r="BW14" s="74">
        <v>33</v>
      </c>
      <c r="BX14" s="7">
        <f t="shared" si="6"/>
        <v>12.209999999999999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28.21</v>
      </c>
    </row>
    <row r="15" spans="1:83" ht="15" customHeight="1" thickBot="1" x14ac:dyDescent="0.25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 t="shared" si="12"/>
        <v>20.990000000000002</v>
      </c>
      <c r="M15" s="33">
        <f t="shared" si="13"/>
        <v>391.71000000000004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CALLAN</v>
      </c>
      <c r="AA15" s="45">
        <f>K12</f>
        <v>507.15000000000003</v>
      </c>
      <c r="AB15" s="5"/>
      <c r="AC15" s="117">
        <f t="shared" si="19"/>
        <v>-408.84999999999997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864.1</v>
      </c>
      <c r="BP15" s="76"/>
      <c r="BQ15" s="6"/>
      <c r="BR15" s="13" t="str">
        <f>'Verification of Boxes'!J17</f>
        <v>MCCORKELL</v>
      </c>
      <c r="BS15" s="74">
        <v>241</v>
      </c>
      <c r="BT15" s="7">
        <f t="shared" si="4"/>
        <v>241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241</v>
      </c>
    </row>
    <row r="16" spans="1:83" ht="15" customHeight="1" thickBot="1" x14ac:dyDescent="0.25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 t="shared" si="12"/>
        <v>-365.53000000000003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CHIVERS</v>
      </c>
      <c r="AA16" s="45">
        <f t="shared" ref="AA16:AA33" si="23">K13</f>
        <v>843.74</v>
      </c>
      <c r="AB16" s="5"/>
      <c r="AC16" s="117">
        <f t="shared" si="19"/>
        <v>-72.259999999999991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778.4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>
        <v>3</v>
      </c>
      <c r="BV16" s="7">
        <f t="shared" si="5"/>
        <v>3</v>
      </c>
      <c r="BW16" s="74">
        <v>3</v>
      </c>
      <c r="BX16" s="7">
        <f t="shared" si="6"/>
        <v>1.1099999999999999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4.1099999999999994</v>
      </c>
    </row>
    <row r="17" spans="1:83" ht="15" customHeight="1" thickBot="1" x14ac:dyDescent="0.25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 t="shared" si="12"/>
        <v>28.21</v>
      </c>
      <c r="M17" s="33">
        <f t="shared" si="13"/>
        <v>446.38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DONAGHY</v>
      </c>
      <c r="AA17" s="45">
        <f t="shared" si="23"/>
        <v>381.11</v>
      </c>
      <c r="AB17" s="5"/>
      <c r="AC17" s="117">
        <f t="shared" si="19"/>
        <v>-534.89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4'!A18&lt;&gt;0,'Stage 4'!A18,IF(M18&gt;=$M$3,"Elected",IF(BP15&lt;&gt;0,"Excluded",0)))</f>
        <v>Elected</v>
      </c>
      <c r="B18" s="176">
        <v>8</v>
      </c>
      <c r="C18" s="188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 t="shared" si="12"/>
        <v>241</v>
      </c>
      <c r="M18" s="33">
        <f t="shared" si="13"/>
        <v>1105.0999999999999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GORDON</v>
      </c>
      <c r="AA18" s="45">
        <f t="shared" si="23"/>
        <v>370.72</v>
      </c>
      <c r="AB18" s="5"/>
      <c r="AC18" s="117">
        <f t="shared" si="19"/>
        <v>-545.28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 t="shared" si="12"/>
        <v>4.1099999999999994</v>
      </c>
      <c r="M19" s="33">
        <f t="shared" si="13"/>
        <v>782.51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HOLMES</v>
      </c>
      <c r="AA19" s="45">
        <f t="shared" si="23"/>
        <v>365.53000000000003</v>
      </c>
      <c r="AB19" s="5"/>
      <c r="AC19" s="117">
        <f t="shared" si="19"/>
        <v>-550.47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4'!A20&lt;&gt;0,'Stage 4'!A20,IF(M20&gt;=$M$3,"Elected",IF(BP17&lt;&gt;0,"Excluded",0)))</f>
        <v>Excluded</v>
      </c>
      <c r="B20" s="176">
        <v>10</v>
      </c>
      <c r="C20" s="188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KENNEDY</v>
      </c>
      <c r="AA20" s="45">
        <f t="shared" si="23"/>
        <v>418.17</v>
      </c>
      <c r="AB20" s="5"/>
      <c r="AC20" s="117">
        <f t="shared" si="19"/>
        <v>-497.83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3" t="s">
        <v>103</v>
      </c>
      <c r="AK20" s="404"/>
      <c r="AL20" s="246">
        <f>AL46</f>
        <v>365.53000000000003</v>
      </c>
      <c r="AM20" s="167"/>
      <c r="AN20" s="166">
        <f>AL20+AG2</f>
        <v>365.53000000000003</v>
      </c>
      <c r="AO20" s="396" t="str">
        <f>IF(AN20&gt;AG4,0,IF(AN20&lt;AL21,"Exclude lowest candidate",0))</f>
        <v>Exclude lowest candidate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4'!A21&lt;&gt;0,'Stage 4'!A21,IF(M21&gt;=$M$3,"Elected",IF(BP18&lt;&gt;0,"Excluded",0)))</f>
        <v>Elected</v>
      </c>
      <c r="B21" s="176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 t="shared" si="12"/>
        <v>0</v>
      </c>
      <c r="M21" s="33">
        <f t="shared" si="13"/>
        <v>916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MCCORKELL</v>
      </c>
      <c r="AA21" s="45">
        <f t="shared" si="23"/>
        <v>864.1</v>
      </c>
      <c r="AB21" s="5"/>
      <c r="AC21" s="117">
        <f t="shared" si="19"/>
        <v>-51.899999999999977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5" t="s">
        <v>102</v>
      </c>
      <c r="AK21" s="361"/>
      <c r="AL21" s="48">
        <f>IF(AL20=1000000,0,AN46)</f>
        <v>370.72</v>
      </c>
      <c r="AM21" s="7">
        <f>AL21-AL20</f>
        <v>5.1899999999999977</v>
      </c>
      <c r="AN21" s="5">
        <f>IF(AL21=1000000,0,IF(AN20=0,0,AN20+AL21))</f>
        <v>736.25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MULLAN</v>
      </c>
      <c r="AA22" s="45">
        <f t="shared" si="23"/>
        <v>778.4</v>
      </c>
      <c r="AB22" s="5"/>
      <c r="AC22" s="117">
        <f t="shared" si="19"/>
        <v>-137.60000000000002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5" t="s">
        <v>102</v>
      </c>
      <c r="AK22" s="361"/>
      <c r="AL22" s="48">
        <f>IF(AL21=1000000,0,AP46)</f>
        <v>381.11</v>
      </c>
      <c r="AM22" s="7">
        <f>IF(AL22=1000000,0,IF(AM21=0,0,AL22-AL21))</f>
        <v>10.389999999999986</v>
      </c>
      <c r="AN22" s="5">
        <f>IF(AL22=1000000,0,IF(AN21=0,0,AN21+AL22))</f>
        <v>1117.3600000000001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NICHOLL</v>
      </c>
      <c r="AA23" s="45">
        <f t="shared" si="23"/>
        <v>0</v>
      </c>
      <c r="AB23" s="5"/>
      <c r="AC23" s="117">
        <f t="shared" si="19"/>
        <v>0</v>
      </c>
      <c r="AD23" s="133"/>
      <c r="AE23" s="5" t="str">
        <f t="shared" si="22"/>
        <v>excluded</v>
      </c>
      <c r="AF23" s="5">
        <f t="shared" si="20"/>
        <v>0</v>
      </c>
      <c r="AG23" s="112">
        <f t="shared" si="21"/>
        <v>0</v>
      </c>
      <c r="AJ23" s="405" t="s">
        <v>102</v>
      </c>
      <c r="AK23" s="361"/>
      <c r="AL23" s="48">
        <f>IF(AL22=1000000,0,AR46)</f>
        <v>418.17</v>
      </c>
      <c r="AM23" s="7">
        <f>IF(AL23=1000000,0,IF(AM22=0,0,AL23-AL22))</f>
        <v>37.06</v>
      </c>
      <c r="AN23" s="5">
        <f>IF(AL23=1000000,0,IF(AN22=0,0,AN22+AL23))</f>
        <v>1535.5300000000002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ROBINSON</v>
      </c>
      <c r="AA24" s="45">
        <f t="shared" si="23"/>
        <v>916</v>
      </c>
      <c r="AB24" s="5"/>
      <c r="AC24" s="117">
        <f t="shared" si="19"/>
        <v>0</v>
      </c>
      <c r="AD24" s="133"/>
      <c r="AE24" s="5" t="str">
        <f t="shared" si="22"/>
        <v>elected</v>
      </c>
      <c r="AF24" s="5">
        <f t="shared" si="20"/>
        <v>0</v>
      </c>
      <c r="AG24" s="112">
        <f t="shared" si="21"/>
        <v>0</v>
      </c>
      <c r="AJ24" s="405" t="s">
        <v>102</v>
      </c>
      <c r="AK24" s="361"/>
      <c r="AL24" s="48">
        <f>IF(AR46=1000000,0,AU46)</f>
        <v>507.15000000000003</v>
      </c>
      <c r="AM24" s="7">
        <f>IF(AL24=1000000,0,IF(AM23=0,0,AL24-AL23))</f>
        <v>88.980000000000018</v>
      </c>
      <c r="AN24" s="5">
        <f>IF(AL24=1000000,0,IF(AN23=0,0,AN23+AL24))</f>
        <v>2042.6800000000003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426" t="s">
        <v>102</v>
      </c>
      <c r="AK25" s="427"/>
      <c r="AL25" s="104">
        <f>IF(AL24=1000000,0,AW46)</f>
        <v>778.4</v>
      </c>
      <c r="AM25" s="105">
        <f>IF(AL25=1000000,0,IF(AM24=0,0,AL25-AL24))</f>
        <v>271.24999999999994</v>
      </c>
      <c r="AN25" s="106">
        <f>IF(AL25=1000000,0,IF(AN24=0,0,AN24+AL25))</f>
        <v>2821.0800000000004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9</v>
      </c>
      <c r="BT28" s="140">
        <f t="shared" si="4"/>
        <v>9</v>
      </c>
      <c r="BU28" s="73">
        <v>5</v>
      </c>
      <c r="BV28" s="140">
        <f t="shared" si="5"/>
        <v>5</v>
      </c>
      <c r="BW28" s="73">
        <v>45</v>
      </c>
      <c r="BX28" s="140">
        <f t="shared" si="6"/>
        <v>16.649999999999999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30.65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292</v>
      </c>
      <c r="BT29" s="7">
        <f t="shared" si="4"/>
        <v>292</v>
      </c>
      <c r="BU29" s="139">
        <f>SUM(BU8:BU28)</f>
        <v>11</v>
      </c>
      <c r="BV29" s="7">
        <f t="shared" si="5"/>
        <v>11</v>
      </c>
      <c r="BW29" s="139">
        <f>SUM(BW8:BW28)</f>
        <v>169</v>
      </c>
      <c r="BX29" s="7">
        <f t="shared" si="6"/>
        <v>62.53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365.53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218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$BK69</f>
        <v>30.65</v>
      </c>
      <c r="M31" s="50">
        <f t="shared" si="13"/>
        <v>76.730000000000018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6"/>
      <c r="BG31" s="376"/>
      <c r="BI31" s="347"/>
      <c r="BJ31" s="348"/>
      <c r="BK31" s="349"/>
      <c r="BV31" t="s">
        <v>68</v>
      </c>
      <c r="BW31" s="7">
        <f>BT29+BV29+BX29+BZ29+CB29+CD29</f>
        <v>365.53</v>
      </c>
      <c r="BX31" s="393"/>
      <c r="BY31" s="393"/>
      <c r="BZ31" s="5">
        <f>BW69-BW31</f>
        <v>0</v>
      </c>
      <c r="CB31" s="344" t="s">
        <v>218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59">
        <f>SUM(K11:K31)</f>
        <v>5491</v>
      </c>
      <c r="L32" s="269"/>
      <c r="M32" s="59">
        <f>SUM(M11:M31)</f>
        <v>5491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6">
        <v>0.56388888888888888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365.53000000000003</v>
      </c>
      <c r="AM46" s="5"/>
      <c r="AN46" s="45">
        <f>AN47+AL46</f>
        <v>370.72</v>
      </c>
      <c r="AO46" s="5"/>
      <c r="AP46" s="45">
        <f>AP47+AN46</f>
        <v>381.11</v>
      </c>
      <c r="AQ46" s="5"/>
      <c r="AR46" s="45">
        <f>AR47+AP46</f>
        <v>418.17</v>
      </c>
      <c r="AS46" s="2"/>
      <c r="AU46" s="2">
        <f>AU47+AR46</f>
        <v>507.15000000000003</v>
      </c>
      <c r="AW46" s="2">
        <f>AW47+AU46</f>
        <v>778.4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365.53000000000003</v>
      </c>
      <c r="AM47" s="5"/>
      <c r="AN47" s="45">
        <f>MIN(AN48:AN67)</f>
        <v>5.1899999999999977</v>
      </c>
      <c r="AO47" s="5"/>
      <c r="AP47" s="45">
        <f>MIN(AP48:AP67)</f>
        <v>10.389999999999986</v>
      </c>
      <c r="AQ47" s="5"/>
      <c r="AR47" s="45">
        <f>MIN(AR48:AR67)</f>
        <v>37.06</v>
      </c>
      <c r="AS47" s="2"/>
      <c r="AU47" s="2">
        <f>MIN(AU48:AU67)</f>
        <v>88.980000000000018</v>
      </c>
      <c r="AW47" s="2">
        <f>MIN(AW48:AW67)</f>
        <v>271.24999999999994</v>
      </c>
      <c r="AX47" s="2"/>
    </row>
    <row r="48" spans="3:78" ht="38.25" x14ac:dyDescent="0.2">
      <c r="AJ48" t="str">
        <f t="shared" ref="AJ48:AK63" si="29">Z14</f>
        <v>ALLEN</v>
      </c>
      <c r="AK48" s="2">
        <f t="shared" si="29"/>
        <v>0</v>
      </c>
      <c r="AL48" s="5">
        <f>IF(AK48&lt;&gt;0,AK48,1000000)</f>
        <v>1000000</v>
      </c>
      <c r="AM48" s="45">
        <f t="shared" ref="AM48:AM67" si="30">AL48-AL$47</f>
        <v>999634.47</v>
      </c>
      <c r="AN48" s="5">
        <f>IF(AM48&lt;&gt;0,AM48,1000000)</f>
        <v>999634.47</v>
      </c>
      <c r="AO48" s="45">
        <f t="shared" ref="AO48:AO67" si="31">AN48-AN$47</f>
        <v>999629.28</v>
      </c>
      <c r="AP48" s="5">
        <f t="shared" ref="AP48:AP67" si="32">IF(AO48&lt;&gt;0,AO48,1000000)</f>
        <v>999629.28</v>
      </c>
      <c r="AQ48" s="45">
        <f t="shared" ref="AQ48:AQ67" si="33">AP48-AP$47</f>
        <v>999618.89</v>
      </c>
      <c r="AR48" s="5">
        <f t="shared" ref="AR48:AR67" si="34">IF(AQ48&lt;&gt;0,AQ48,1000000)</f>
        <v>999618.89</v>
      </c>
      <c r="AT48" s="2">
        <f t="shared" ref="AT48:AT67" si="35">AR48-AR$47</f>
        <v>999581.83</v>
      </c>
      <c r="AU48">
        <f t="shared" ref="AU48:AU67" si="36">IF(AT48&lt;&gt;0,AT48,1000000)</f>
        <v>999581.83</v>
      </c>
      <c r="AV48" s="2">
        <f t="shared" ref="AV48:AV67" si="37">AU48-AU$47</f>
        <v>999492.85</v>
      </c>
      <c r="AW48">
        <f t="shared" ref="AW48:AW67" si="38">IF(AV48&lt;&gt;0,AV48,1000000)</f>
        <v>999492.85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CALLAN</v>
      </c>
      <c r="AK49" s="2">
        <f t="shared" si="29"/>
        <v>507.15000000000003</v>
      </c>
      <c r="AL49" s="5">
        <f t="shared" ref="AL49:AL67" si="39">IF(AK49&lt;&gt;0,AK49,1000000)</f>
        <v>507.15000000000003</v>
      </c>
      <c r="AM49" s="45">
        <f t="shared" si="30"/>
        <v>141.62</v>
      </c>
      <c r="AN49" s="5">
        <f t="shared" ref="AN49:AN67" si="40">IF(AM49&lt;&gt;0,AM49,1000000)</f>
        <v>141.62</v>
      </c>
      <c r="AO49" s="45">
        <f t="shared" si="31"/>
        <v>136.43</v>
      </c>
      <c r="AP49" s="5">
        <f t="shared" si="32"/>
        <v>136.43</v>
      </c>
      <c r="AQ49" s="45">
        <f t="shared" si="33"/>
        <v>126.04000000000002</v>
      </c>
      <c r="AR49" s="5">
        <f t="shared" si="34"/>
        <v>126.04000000000002</v>
      </c>
      <c r="AT49" s="2">
        <f t="shared" si="35"/>
        <v>88.980000000000018</v>
      </c>
      <c r="AU49">
        <f t="shared" si="36"/>
        <v>88.980000000000018</v>
      </c>
      <c r="AV49" s="2">
        <f t="shared" si="37"/>
        <v>0</v>
      </c>
      <c r="AW49">
        <f t="shared" si="38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ALLEN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CHIVERS</v>
      </c>
      <c r="AK50" s="2">
        <f t="shared" si="29"/>
        <v>843.74</v>
      </c>
      <c r="AL50" s="5">
        <f t="shared" si="39"/>
        <v>843.74</v>
      </c>
      <c r="AM50" s="45">
        <f t="shared" si="30"/>
        <v>478.21</v>
      </c>
      <c r="AN50" s="5">
        <f t="shared" si="40"/>
        <v>478.21</v>
      </c>
      <c r="AO50" s="45">
        <f t="shared" si="31"/>
        <v>473.02</v>
      </c>
      <c r="AP50" s="5">
        <f t="shared" si="32"/>
        <v>473.02</v>
      </c>
      <c r="AQ50" s="45">
        <f t="shared" si="33"/>
        <v>462.63</v>
      </c>
      <c r="AR50" s="5">
        <f t="shared" si="34"/>
        <v>462.63</v>
      </c>
      <c r="AT50" s="2">
        <f t="shared" si="35"/>
        <v>425.57</v>
      </c>
      <c r="AU50">
        <f t="shared" si="36"/>
        <v>425.57</v>
      </c>
      <c r="AV50" s="2">
        <f t="shared" si="37"/>
        <v>336.59</v>
      </c>
      <c r="AW50">
        <f t="shared" si="38"/>
        <v>336.59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CALLAN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39.57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DONAGHY</v>
      </c>
      <c r="AK51" s="2">
        <f t="shared" si="29"/>
        <v>381.11</v>
      </c>
      <c r="AL51" s="5">
        <f t="shared" si="39"/>
        <v>381.11</v>
      </c>
      <c r="AM51" s="45">
        <f t="shared" si="30"/>
        <v>15.579999999999984</v>
      </c>
      <c r="AN51" s="5">
        <f t="shared" si="40"/>
        <v>15.579999999999984</v>
      </c>
      <c r="AO51" s="45">
        <f t="shared" si="31"/>
        <v>10.389999999999986</v>
      </c>
      <c r="AP51" s="5">
        <f t="shared" si="32"/>
        <v>10.389999999999986</v>
      </c>
      <c r="AQ51" s="45">
        <f t="shared" si="33"/>
        <v>0</v>
      </c>
      <c r="AR51" s="5">
        <f t="shared" si="34"/>
        <v>1000000</v>
      </c>
      <c r="AT51" s="2">
        <f t="shared" si="35"/>
        <v>999962.94</v>
      </c>
      <c r="AU51">
        <f t="shared" si="36"/>
        <v>999962.94</v>
      </c>
      <c r="AV51" s="2">
        <f t="shared" si="37"/>
        <v>999873.96</v>
      </c>
      <c r="AW51">
        <f t="shared" si="38"/>
        <v>999873.96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CHIVERS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GORDON</v>
      </c>
      <c r="AK52" s="2">
        <f t="shared" si="29"/>
        <v>370.72</v>
      </c>
      <c r="AL52" s="5">
        <f t="shared" si="39"/>
        <v>370.72</v>
      </c>
      <c r="AM52" s="45">
        <f t="shared" si="30"/>
        <v>5.1899999999999977</v>
      </c>
      <c r="AN52" s="5">
        <f t="shared" si="40"/>
        <v>5.1899999999999977</v>
      </c>
      <c r="AO52" s="45">
        <f t="shared" si="31"/>
        <v>0</v>
      </c>
      <c r="AP52" s="5">
        <f t="shared" si="32"/>
        <v>1000000</v>
      </c>
      <c r="AQ52" s="45">
        <f t="shared" si="33"/>
        <v>999989.61</v>
      </c>
      <c r="AR52" s="5">
        <f t="shared" si="34"/>
        <v>999989.61</v>
      </c>
      <c r="AT52" s="2">
        <f t="shared" si="35"/>
        <v>999952.54999999993</v>
      </c>
      <c r="AU52">
        <f t="shared" si="36"/>
        <v>999952.54999999993</v>
      </c>
      <c r="AV52" s="2">
        <f t="shared" si="37"/>
        <v>999863.57</v>
      </c>
      <c r="AW52">
        <f t="shared" si="38"/>
        <v>999863.57</v>
      </c>
      <c r="BE52" s="5">
        <f>IF($BH23="y",$BE23,IF($BH24="y",$BE24,0))</f>
        <v>0</v>
      </c>
      <c r="BG52" s="148" t="str">
        <f t="shared" si="41"/>
        <v>DONAGHY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1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HOLMES</v>
      </c>
      <c r="AK53" s="2">
        <f t="shared" si="29"/>
        <v>365.53000000000003</v>
      </c>
      <c r="AL53" s="5">
        <f t="shared" si="39"/>
        <v>365.53000000000003</v>
      </c>
      <c r="AM53" s="45">
        <f t="shared" si="30"/>
        <v>0</v>
      </c>
      <c r="AN53" s="5">
        <f t="shared" si="40"/>
        <v>1000000</v>
      </c>
      <c r="AO53" s="45">
        <f t="shared" si="31"/>
        <v>999994.81</v>
      </c>
      <c r="AP53" s="5">
        <f t="shared" si="32"/>
        <v>999994.81</v>
      </c>
      <c r="AQ53" s="45">
        <f t="shared" si="33"/>
        <v>999984.42</v>
      </c>
      <c r="AR53" s="5">
        <f t="shared" si="34"/>
        <v>999984.42</v>
      </c>
      <c r="AT53" s="2">
        <f t="shared" si="35"/>
        <v>999947.36</v>
      </c>
      <c r="AU53">
        <f t="shared" si="36"/>
        <v>999947.36</v>
      </c>
      <c r="AV53" s="2">
        <f t="shared" si="37"/>
        <v>999858.38</v>
      </c>
      <c r="AW53">
        <f t="shared" si="38"/>
        <v>999858.38</v>
      </c>
      <c r="BG53" s="148" t="str">
        <f t="shared" si="41"/>
        <v>GORDON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20.990000000000002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KENNEDY</v>
      </c>
      <c r="AK54" s="2">
        <f t="shared" si="29"/>
        <v>418.17</v>
      </c>
      <c r="AL54" s="5">
        <f t="shared" si="39"/>
        <v>418.17</v>
      </c>
      <c r="AM54" s="45">
        <f t="shared" si="30"/>
        <v>52.639999999999986</v>
      </c>
      <c r="AN54" s="5">
        <f t="shared" si="40"/>
        <v>52.639999999999986</v>
      </c>
      <c r="AO54" s="45">
        <f t="shared" si="31"/>
        <v>47.449999999999989</v>
      </c>
      <c r="AP54" s="5">
        <f t="shared" si="32"/>
        <v>47.449999999999989</v>
      </c>
      <c r="AQ54" s="45">
        <f t="shared" si="33"/>
        <v>37.06</v>
      </c>
      <c r="AR54" s="5">
        <f t="shared" si="34"/>
        <v>37.06</v>
      </c>
      <c r="AT54" s="2">
        <f t="shared" si="35"/>
        <v>0</v>
      </c>
      <c r="AU54">
        <f t="shared" si="36"/>
        <v>1000000</v>
      </c>
      <c r="AV54" s="2">
        <f t="shared" si="37"/>
        <v>999911.02</v>
      </c>
      <c r="AW54">
        <f t="shared" si="38"/>
        <v>999911.02</v>
      </c>
      <c r="BG54" s="148" t="str">
        <f t="shared" si="41"/>
        <v>HOLMES</v>
      </c>
      <c r="BH54" s="149"/>
      <c r="BI54" s="7">
        <f t="shared" si="42"/>
        <v>0</v>
      </c>
      <c r="BJ54" s="5">
        <f t="shared" si="43"/>
        <v>-365.53000000000003</v>
      </c>
      <c r="BK54" s="5">
        <f t="shared" si="44"/>
        <v>-365.53000000000003</v>
      </c>
      <c r="BN54" s="5">
        <f t="shared" si="45"/>
        <v>-365.53000000000003</v>
      </c>
      <c r="BW54" s="5">
        <f t="shared" si="46"/>
        <v>365.53000000000003</v>
      </c>
      <c r="BZ54" s="5">
        <f t="shared" si="47"/>
        <v>0</v>
      </c>
    </row>
    <row r="55" spans="36:78" x14ac:dyDescent="0.2">
      <c r="AJ55" t="str">
        <f t="shared" si="29"/>
        <v>MCCORKELL</v>
      </c>
      <c r="AK55" s="2">
        <f t="shared" si="29"/>
        <v>864.1</v>
      </c>
      <c r="AL55" s="5">
        <f t="shared" si="39"/>
        <v>864.1</v>
      </c>
      <c r="AM55" s="45">
        <f t="shared" si="30"/>
        <v>498.57</v>
      </c>
      <c r="AN55" s="5">
        <f t="shared" si="40"/>
        <v>498.57</v>
      </c>
      <c r="AO55" s="45">
        <f t="shared" si="31"/>
        <v>493.38</v>
      </c>
      <c r="AP55" s="5">
        <f t="shared" si="32"/>
        <v>493.38</v>
      </c>
      <c r="AQ55" s="45">
        <f t="shared" si="33"/>
        <v>482.99</v>
      </c>
      <c r="AR55" s="5">
        <f t="shared" si="34"/>
        <v>482.99</v>
      </c>
      <c r="AT55" s="2">
        <f t="shared" si="35"/>
        <v>445.93</v>
      </c>
      <c r="AU55">
        <f t="shared" si="36"/>
        <v>445.93</v>
      </c>
      <c r="AV55" s="2">
        <f t="shared" si="37"/>
        <v>356.95</v>
      </c>
      <c r="AW55">
        <f t="shared" si="38"/>
        <v>356.95</v>
      </c>
      <c r="BG55" s="148" t="str">
        <f t="shared" si="41"/>
        <v>KENNEDY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28.21</v>
      </c>
      <c r="BN55" s="5">
        <f t="shared" si="45"/>
        <v>0</v>
      </c>
      <c r="BW55" s="5">
        <f t="shared" si="46"/>
        <v>0</v>
      </c>
      <c r="BZ55" s="5">
        <f t="shared" si="47"/>
        <v>1</v>
      </c>
    </row>
    <row r="56" spans="36:78" x14ac:dyDescent="0.2">
      <c r="AJ56" t="str">
        <f t="shared" si="29"/>
        <v>MULLAN</v>
      </c>
      <c r="AK56" s="2">
        <f t="shared" si="29"/>
        <v>778.4</v>
      </c>
      <c r="AL56" s="5">
        <f t="shared" si="39"/>
        <v>778.4</v>
      </c>
      <c r="AM56" s="45">
        <f t="shared" si="30"/>
        <v>412.86999999999995</v>
      </c>
      <c r="AN56" s="5">
        <f t="shared" si="40"/>
        <v>412.86999999999995</v>
      </c>
      <c r="AO56" s="45">
        <f t="shared" si="31"/>
        <v>407.67999999999995</v>
      </c>
      <c r="AP56" s="5">
        <f t="shared" si="32"/>
        <v>407.67999999999995</v>
      </c>
      <c r="AQ56" s="45">
        <f t="shared" si="33"/>
        <v>397.28999999999996</v>
      </c>
      <c r="AR56" s="5">
        <f t="shared" si="34"/>
        <v>397.28999999999996</v>
      </c>
      <c r="AT56" s="2">
        <f t="shared" si="35"/>
        <v>360.22999999999996</v>
      </c>
      <c r="AU56">
        <f t="shared" si="36"/>
        <v>360.22999999999996</v>
      </c>
      <c r="AV56" s="2">
        <f t="shared" si="37"/>
        <v>271.24999999999994</v>
      </c>
      <c r="AW56">
        <f t="shared" si="38"/>
        <v>271.24999999999994</v>
      </c>
      <c r="BG56" s="148" t="str">
        <f t="shared" si="41"/>
        <v>MCCORKELL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241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 t="str">
        <f t="shared" si="29"/>
        <v>NICHOLL</v>
      </c>
      <c r="AK57" s="2">
        <f t="shared" si="29"/>
        <v>0</v>
      </c>
      <c r="AL57" s="5">
        <f t="shared" si="39"/>
        <v>1000000</v>
      </c>
      <c r="AM57" s="45">
        <f t="shared" si="30"/>
        <v>999634.47</v>
      </c>
      <c r="AN57" s="5">
        <f t="shared" si="40"/>
        <v>999634.47</v>
      </c>
      <c r="AO57" s="45">
        <f t="shared" si="31"/>
        <v>999629.28</v>
      </c>
      <c r="AP57" s="5">
        <f t="shared" si="32"/>
        <v>999629.28</v>
      </c>
      <c r="AQ57" s="45">
        <f t="shared" si="33"/>
        <v>999618.89</v>
      </c>
      <c r="AR57" s="5">
        <f t="shared" si="34"/>
        <v>999618.89</v>
      </c>
      <c r="AT57" s="2">
        <f t="shared" si="35"/>
        <v>999581.83</v>
      </c>
      <c r="AU57">
        <f t="shared" si="36"/>
        <v>999581.83</v>
      </c>
      <c r="AV57" s="2">
        <f t="shared" si="37"/>
        <v>999492.85</v>
      </c>
      <c r="AW57">
        <f t="shared" si="38"/>
        <v>999492.85</v>
      </c>
      <c r="BG57" s="148" t="str">
        <f t="shared" si="41"/>
        <v>MULLAN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4.1099999999999994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 t="str">
        <f t="shared" si="29"/>
        <v>ROBINSON</v>
      </c>
      <c r="AK58" s="2">
        <f t="shared" si="29"/>
        <v>916</v>
      </c>
      <c r="AL58" s="5">
        <f t="shared" si="39"/>
        <v>916</v>
      </c>
      <c r="AM58" s="45">
        <f t="shared" si="30"/>
        <v>550.47</v>
      </c>
      <c r="AN58" s="5">
        <f t="shared" si="40"/>
        <v>550.47</v>
      </c>
      <c r="AO58" s="45">
        <f t="shared" si="31"/>
        <v>545.28</v>
      </c>
      <c r="AP58" s="5">
        <f t="shared" si="32"/>
        <v>545.28</v>
      </c>
      <c r="AQ58" s="45">
        <f t="shared" si="33"/>
        <v>534.89</v>
      </c>
      <c r="AR58" s="5">
        <f t="shared" si="34"/>
        <v>534.89</v>
      </c>
      <c r="AT58" s="2">
        <f t="shared" si="35"/>
        <v>497.83</v>
      </c>
      <c r="AU58">
        <f t="shared" si="36"/>
        <v>497.83</v>
      </c>
      <c r="AV58" s="2">
        <f t="shared" si="37"/>
        <v>408.84999999999997</v>
      </c>
      <c r="AW58">
        <f t="shared" si="38"/>
        <v>408.84999999999997</v>
      </c>
      <c r="BG58" s="148" t="str">
        <f t="shared" si="41"/>
        <v>NICHOLL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999634.47</v>
      </c>
      <c r="AN59" s="5">
        <f t="shared" si="40"/>
        <v>999634.47</v>
      </c>
      <c r="AO59" s="45">
        <f t="shared" si="31"/>
        <v>999629.28</v>
      </c>
      <c r="AP59" s="5">
        <f t="shared" si="32"/>
        <v>999629.28</v>
      </c>
      <c r="AQ59" s="45">
        <f t="shared" si="33"/>
        <v>999618.89</v>
      </c>
      <c r="AR59" s="5">
        <f t="shared" si="34"/>
        <v>999618.89</v>
      </c>
      <c r="AT59" s="2">
        <f t="shared" si="35"/>
        <v>999581.83</v>
      </c>
      <c r="AU59">
        <f t="shared" si="36"/>
        <v>999581.83</v>
      </c>
      <c r="AV59" s="2">
        <f t="shared" si="37"/>
        <v>999492.85</v>
      </c>
      <c r="AW59">
        <f t="shared" si="38"/>
        <v>999492.85</v>
      </c>
      <c r="BG59" s="148" t="str">
        <f t="shared" si="41"/>
        <v>ROBINSON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999634.47</v>
      </c>
      <c r="AN60" s="5">
        <f t="shared" si="40"/>
        <v>999634.47</v>
      </c>
      <c r="AO60" s="45">
        <f t="shared" si="31"/>
        <v>999629.28</v>
      </c>
      <c r="AP60" s="5">
        <f t="shared" si="32"/>
        <v>999629.28</v>
      </c>
      <c r="AQ60" s="45">
        <f t="shared" si="33"/>
        <v>999618.89</v>
      </c>
      <c r="AR60" s="5">
        <f t="shared" si="34"/>
        <v>999618.89</v>
      </c>
      <c r="AT60" s="2">
        <f t="shared" si="35"/>
        <v>999581.83</v>
      </c>
      <c r="AU60">
        <f t="shared" si="36"/>
        <v>999581.83</v>
      </c>
      <c r="AV60" s="2">
        <f t="shared" si="37"/>
        <v>999492.85</v>
      </c>
      <c r="AW60">
        <f t="shared" si="38"/>
        <v>999492.85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999634.47</v>
      </c>
      <c r="AN61" s="5">
        <f t="shared" si="40"/>
        <v>999634.47</v>
      </c>
      <c r="AO61" s="45">
        <f t="shared" si="31"/>
        <v>999629.28</v>
      </c>
      <c r="AP61" s="5">
        <f t="shared" si="32"/>
        <v>999629.28</v>
      </c>
      <c r="AQ61" s="45">
        <f t="shared" si="33"/>
        <v>999618.89</v>
      </c>
      <c r="AR61" s="5">
        <f t="shared" si="34"/>
        <v>999618.89</v>
      </c>
      <c r="AT61" s="2">
        <f t="shared" si="35"/>
        <v>999581.83</v>
      </c>
      <c r="AU61">
        <f t="shared" si="36"/>
        <v>999581.83</v>
      </c>
      <c r="AV61" s="2">
        <f t="shared" si="37"/>
        <v>999492.85</v>
      </c>
      <c r="AW61">
        <f t="shared" si="38"/>
        <v>999492.85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999634.47</v>
      </c>
      <c r="AN62" s="5">
        <f t="shared" si="40"/>
        <v>999634.47</v>
      </c>
      <c r="AO62" s="45">
        <f t="shared" si="31"/>
        <v>999629.28</v>
      </c>
      <c r="AP62" s="5">
        <f t="shared" si="32"/>
        <v>999629.28</v>
      </c>
      <c r="AQ62" s="45">
        <f t="shared" si="33"/>
        <v>999618.89</v>
      </c>
      <c r="AR62" s="5">
        <f t="shared" si="34"/>
        <v>999618.89</v>
      </c>
      <c r="AT62" s="2">
        <f t="shared" si="35"/>
        <v>999581.83</v>
      </c>
      <c r="AU62">
        <f t="shared" si="36"/>
        <v>999581.83</v>
      </c>
      <c r="AV62" s="2">
        <f t="shared" si="37"/>
        <v>999492.85</v>
      </c>
      <c r="AW62">
        <f t="shared" si="38"/>
        <v>999492.85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999634.47</v>
      </c>
      <c r="AN63" s="5">
        <f t="shared" si="40"/>
        <v>999634.47</v>
      </c>
      <c r="AO63" s="45">
        <f t="shared" si="31"/>
        <v>999629.28</v>
      </c>
      <c r="AP63" s="5">
        <f t="shared" si="32"/>
        <v>999629.28</v>
      </c>
      <c r="AQ63" s="45">
        <f t="shared" si="33"/>
        <v>999618.89</v>
      </c>
      <c r="AR63" s="5">
        <f t="shared" si="34"/>
        <v>999618.89</v>
      </c>
      <c r="AT63" s="2">
        <f t="shared" si="35"/>
        <v>999581.83</v>
      </c>
      <c r="AU63">
        <f t="shared" si="36"/>
        <v>999581.83</v>
      </c>
      <c r="AV63" s="2">
        <f t="shared" si="37"/>
        <v>999492.85</v>
      </c>
      <c r="AW63">
        <f t="shared" si="38"/>
        <v>999492.85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999634.47</v>
      </c>
      <c r="AN64" s="5">
        <f t="shared" si="40"/>
        <v>999634.47</v>
      </c>
      <c r="AO64" s="45">
        <f t="shared" si="31"/>
        <v>999629.28</v>
      </c>
      <c r="AP64" s="5">
        <f t="shared" si="32"/>
        <v>999629.28</v>
      </c>
      <c r="AQ64" s="45">
        <f t="shared" si="33"/>
        <v>999618.89</v>
      </c>
      <c r="AR64" s="5">
        <f t="shared" si="34"/>
        <v>999618.89</v>
      </c>
      <c r="AT64" s="2">
        <f t="shared" si="35"/>
        <v>999581.83</v>
      </c>
      <c r="AU64">
        <f t="shared" si="36"/>
        <v>999581.83</v>
      </c>
      <c r="AV64" s="2">
        <f t="shared" si="37"/>
        <v>999492.85</v>
      </c>
      <c r="AW64">
        <f t="shared" si="38"/>
        <v>999492.85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999634.47</v>
      </c>
      <c r="AN65" s="5">
        <f t="shared" si="40"/>
        <v>999634.47</v>
      </c>
      <c r="AO65" s="45">
        <f t="shared" si="31"/>
        <v>999629.28</v>
      </c>
      <c r="AP65" s="5">
        <f t="shared" si="32"/>
        <v>999629.28</v>
      </c>
      <c r="AQ65" s="45">
        <f t="shared" si="33"/>
        <v>999618.89</v>
      </c>
      <c r="AR65" s="5">
        <f t="shared" si="34"/>
        <v>999618.89</v>
      </c>
      <c r="AT65" s="2">
        <f t="shared" si="35"/>
        <v>999581.83</v>
      </c>
      <c r="AU65">
        <f t="shared" si="36"/>
        <v>999581.83</v>
      </c>
      <c r="AV65" s="2">
        <f t="shared" si="37"/>
        <v>999492.85</v>
      </c>
      <c r="AW65">
        <f t="shared" si="38"/>
        <v>999492.85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999634.47</v>
      </c>
      <c r="AN66" s="5">
        <f t="shared" si="40"/>
        <v>999634.47</v>
      </c>
      <c r="AO66" s="45">
        <f t="shared" si="31"/>
        <v>999629.28</v>
      </c>
      <c r="AP66" s="5">
        <f t="shared" si="32"/>
        <v>999629.28</v>
      </c>
      <c r="AQ66" s="45">
        <f t="shared" si="33"/>
        <v>999618.89</v>
      </c>
      <c r="AR66" s="5">
        <f t="shared" si="34"/>
        <v>999618.89</v>
      </c>
      <c r="AT66" s="2">
        <f t="shared" si="35"/>
        <v>999581.83</v>
      </c>
      <c r="AU66">
        <f t="shared" si="36"/>
        <v>999581.83</v>
      </c>
      <c r="AV66" s="2">
        <f t="shared" si="37"/>
        <v>999492.85</v>
      </c>
      <c r="AW66">
        <f t="shared" si="38"/>
        <v>999492.85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999634.47</v>
      </c>
      <c r="AN67" s="5">
        <f t="shared" si="40"/>
        <v>999634.47</v>
      </c>
      <c r="AO67" s="45">
        <f t="shared" si="31"/>
        <v>999629.28</v>
      </c>
      <c r="AP67" s="5">
        <f t="shared" si="32"/>
        <v>999629.28</v>
      </c>
      <c r="AQ67" s="45">
        <f t="shared" si="33"/>
        <v>999618.89</v>
      </c>
      <c r="AR67" s="5">
        <f t="shared" si="34"/>
        <v>999618.89</v>
      </c>
      <c r="AT67" s="2">
        <f t="shared" si="35"/>
        <v>999581.83</v>
      </c>
      <c r="AU67">
        <f t="shared" si="36"/>
        <v>999581.83</v>
      </c>
      <c r="AV67" s="2">
        <f t="shared" si="37"/>
        <v>999492.85</v>
      </c>
      <c r="AW67">
        <f t="shared" si="38"/>
        <v>999492.85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30.65</v>
      </c>
      <c r="BK69" s="5">
        <f>BI69+BJ69</f>
        <v>30.65</v>
      </c>
      <c r="BM69" s="16"/>
      <c r="BN69" s="16"/>
      <c r="BO69" s="16"/>
      <c r="BP69" s="16"/>
      <c r="BW69" s="5">
        <f>SUM(BW49:BW68)</f>
        <v>365.53000000000003</v>
      </c>
      <c r="BZ69" s="5">
        <f t="shared" si="47"/>
        <v>0</v>
      </c>
    </row>
    <row r="70" spans="36:78" x14ac:dyDescent="0.2">
      <c r="BK70" s="5">
        <f>BG27+CE29</f>
        <v>365.53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opLeftCell="Y1" zoomScale="70" zoomScaleNormal="70" workbookViewId="0">
      <selection activeCell="Y1" sqref="Y1:AR1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69</v>
      </c>
      <c r="J1" s="100" t="s">
        <v>25</v>
      </c>
      <c r="K1" s="384">
        <f>'Basic Input'!C2</f>
        <v>41781</v>
      </c>
      <c r="L1" s="384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LIMAVADY</v>
      </c>
      <c r="O2" s="385" t="s">
        <v>221</v>
      </c>
      <c r="P2" s="386"/>
      <c r="Q2" s="386"/>
      <c r="R2" s="386"/>
      <c r="S2" s="387"/>
      <c r="Z2" s="409" t="s">
        <v>165</v>
      </c>
      <c r="AA2" s="409"/>
      <c r="AB2" s="409"/>
      <c r="AC2" s="409"/>
      <c r="AD2" s="409"/>
      <c r="AE2" s="409"/>
      <c r="AF2" s="410"/>
      <c r="AG2" s="181">
        <f>SUM(AF14:AF33)</f>
        <v>189.09999999999991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7" t="s">
        <v>306</v>
      </c>
      <c r="BU2" s="417"/>
      <c r="BV2" s="417"/>
      <c r="BW2" s="417"/>
      <c r="BX2" s="417"/>
      <c r="BY2" s="417"/>
      <c r="BZ2" s="417"/>
      <c r="CB2" s="385" t="s">
        <v>202</v>
      </c>
      <c r="CC2" s="386"/>
      <c r="CD2" s="386"/>
      <c r="CE2" s="387"/>
    </row>
    <row r="3" spans="1:83" ht="33" customHeight="1" thickBot="1" x14ac:dyDescent="0.3">
      <c r="C3" s="3" t="s">
        <v>115</v>
      </c>
      <c r="D3" s="79">
        <f>'Verification of Boxes'!L2</f>
        <v>10998</v>
      </c>
      <c r="E3" s="371" t="s">
        <v>65</v>
      </c>
      <c r="F3" s="372"/>
      <c r="G3" s="152">
        <f>'Verification of Boxes'!G3</f>
        <v>5</v>
      </c>
      <c r="H3" s="371" t="s">
        <v>113</v>
      </c>
      <c r="I3" s="372"/>
      <c r="J3" s="152">
        <f>'Verification of Boxes'!L33</f>
        <v>88</v>
      </c>
      <c r="L3" s="3" t="s">
        <v>112</v>
      </c>
      <c r="M3" s="152">
        <f>'Verification of Boxes'!G4</f>
        <v>916</v>
      </c>
      <c r="O3" s="388"/>
      <c r="P3" s="388"/>
      <c r="Q3" s="388"/>
      <c r="R3" s="388"/>
      <c r="S3" s="388"/>
      <c r="Z3" s="409" t="s">
        <v>104</v>
      </c>
      <c r="AA3" s="409"/>
      <c r="AB3" s="409"/>
      <c r="AC3" s="409"/>
      <c r="AD3" s="409"/>
      <c r="AE3" s="409"/>
      <c r="AF3" s="410"/>
      <c r="AG3" s="276">
        <f>LARGE(AF14:AF33,1)</f>
        <v>189.09999999999991</v>
      </c>
      <c r="AJ3" s="271"/>
      <c r="AK3" s="271"/>
      <c r="AL3" s="422" t="str">
        <f>IF(AQ5="n","MOVE TO EXCLUDE CANDIDATE FORM",IF(AQ5="y","MOVE TO TRANSFER OF SURPLUS VOTES FORM",0))</f>
        <v>MOVE TO TRANSFER OF SURPLUS VOTES FORM</v>
      </c>
      <c r="AM3" s="423"/>
      <c r="AN3" s="423"/>
      <c r="AO3" s="423"/>
      <c r="AP3" s="423"/>
      <c r="AQ3" s="424"/>
      <c r="AZ3" s="14" t="str">
        <f>'Verification of Boxes'!A3</f>
        <v>District Electoral Area of</v>
      </c>
      <c r="BI3" s="385" t="s">
        <v>202</v>
      </c>
      <c r="BJ3" s="386"/>
      <c r="BK3" s="387"/>
      <c r="BR3" s="95" t="s">
        <v>33</v>
      </c>
      <c r="BS3" s="96"/>
      <c r="BT3" s="434"/>
      <c r="BU3" s="413"/>
      <c r="BV3" s="413"/>
      <c r="BW3" s="413"/>
      <c r="BX3" s="413"/>
      <c r="BY3" s="413"/>
      <c r="BZ3" s="414"/>
    </row>
    <row r="4" spans="1:83" ht="44.25" customHeight="1" thickBot="1" x14ac:dyDescent="0.3">
      <c r="A4" s="14"/>
      <c r="C4" s="3" t="s">
        <v>116</v>
      </c>
      <c r="D4" s="152">
        <f>'Verification of Boxes'!L3</f>
        <v>5579</v>
      </c>
      <c r="E4" s="373" t="s">
        <v>66</v>
      </c>
      <c r="F4" s="372"/>
      <c r="G4" s="78">
        <f>D4-J3</f>
        <v>5491</v>
      </c>
      <c r="H4" s="371" t="s">
        <v>114</v>
      </c>
      <c r="I4" s="372"/>
      <c r="J4" s="153">
        <f>'Verification of Boxes'!L5</f>
        <v>50.727404982724131</v>
      </c>
      <c r="M4" s="6"/>
      <c r="O4" s="385" t="s">
        <v>222</v>
      </c>
      <c r="P4" s="386"/>
      <c r="Q4" s="386"/>
      <c r="R4" s="386"/>
      <c r="S4" s="387"/>
      <c r="U4" s="376" t="str">
        <f>IF(33="ERROR","DO NOT MOVE TO NEXT STAGE","OK TO MOVE TO NEXT STAGE")</f>
        <v>OK TO MOVE TO NEXT STAGE</v>
      </c>
      <c r="V4" s="376"/>
      <c r="W4" s="376"/>
      <c r="Z4" s="411" t="s">
        <v>1</v>
      </c>
      <c r="AA4" s="411"/>
      <c r="AB4" s="411"/>
      <c r="AC4" s="411"/>
      <c r="AD4" s="411"/>
      <c r="AE4" s="411"/>
      <c r="AF4" s="410"/>
      <c r="AG4" s="277">
        <f>'Verification of Boxes'!G4</f>
        <v>916</v>
      </c>
      <c r="AH4" s="6"/>
      <c r="AZ4" s="89" t="str">
        <f>'Verification of Boxes'!B3</f>
        <v>LIMAVADY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347</v>
      </c>
      <c r="AT5" s="47" t="str">
        <f>IF(AQ5=0,0,IF(AQ5="Y","T","E"))</f>
        <v>T</v>
      </c>
      <c r="BE5" s="71" t="str">
        <f>'Verification of Boxes'!J10</f>
        <v>ALLEN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IF(C11=0,0,IF(M11=0,"Excluded",0))</f>
        <v>Excluded</v>
      </c>
      <c r="BP5" s="415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6" t="s">
        <v>60</v>
      </c>
      <c r="G6" s="358"/>
      <c r="H6" s="356" t="s">
        <v>61</v>
      </c>
      <c r="I6" s="358"/>
      <c r="J6" s="356" t="s">
        <v>62</v>
      </c>
      <c r="K6" s="358"/>
      <c r="L6" s="356" t="s">
        <v>63</v>
      </c>
      <c r="M6" s="358"/>
      <c r="N6" s="356" t="s">
        <v>69</v>
      </c>
      <c r="O6" s="358"/>
      <c r="P6" s="356" t="s">
        <v>70</v>
      </c>
      <c r="Q6" s="358"/>
      <c r="R6" s="356" t="s">
        <v>71</v>
      </c>
      <c r="S6" s="358"/>
      <c r="T6" s="356" t="s">
        <v>72</v>
      </c>
      <c r="U6" s="358"/>
      <c r="V6" s="356" t="s">
        <v>77</v>
      </c>
      <c r="W6" s="358"/>
      <c r="Z6" s="344" t="s">
        <v>231</v>
      </c>
      <c r="AA6" s="345"/>
      <c r="AB6" s="345"/>
      <c r="AC6" s="345"/>
      <c r="AD6" s="345"/>
      <c r="AE6" s="345"/>
      <c r="AF6" s="346"/>
      <c r="AJ6" t="s">
        <v>84</v>
      </c>
      <c r="AK6" s="398" t="s">
        <v>180</v>
      </c>
      <c r="AL6" s="398"/>
      <c r="AM6" s="398"/>
      <c r="AN6" s="398"/>
      <c r="AO6" s="398"/>
      <c r="AP6" s="398"/>
      <c r="AQ6" s="395" t="str">
        <f>IF(AG2&gt;AM21,"Transfer","Exclude")</f>
        <v>Transfer</v>
      </c>
      <c r="AR6" s="395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CALLAN</v>
      </c>
      <c r="BF6" s="74">
        <v>61</v>
      </c>
      <c r="BG6" s="117">
        <f t="shared" si="0"/>
        <v>61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5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IF($AT5=0,0,IF($AT5="T",$AZ7,$BR4))</f>
        <v>Transfer</v>
      </c>
      <c r="O7" s="433"/>
      <c r="P7" s="374"/>
      <c r="Q7" s="375"/>
      <c r="R7" s="374"/>
      <c r="S7" s="375"/>
      <c r="T7" s="374"/>
      <c r="U7" s="375"/>
      <c r="V7" s="374"/>
      <c r="W7" s="375"/>
      <c r="Z7" s="347"/>
      <c r="AA7" s="348"/>
      <c r="AB7" s="348"/>
      <c r="AC7" s="348"/>
      <c r="AD7" s="348"/>
      <c r="AE7" s="348"/>
      <c r="AF7" s="349"/>
      <c r="AK7" s="398"/>
      <c r="AL7" s="398"/>
      <c r="AM7" s="398"/>
      <c r="AN7" s="398"/>
      <c r="AO7" s="398"/>
      <c r="AP7" s="398"/>
      <c r="AQ7" s="395"/>
      <c r="AR7" s="395"/>
      <c r="AS7" s="252"/>
      <c r="AZ7" t="s">
        <v>74</v>
      </c>
      <c r="BA7" s="34"/>
      <c r="BE7" s="71" t="str">
        <f>'Verification of Boxes'!J12</f>
        <v>CHIVERS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6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ROBINSON</v>
      </c>
      <c r="G8" s="436"/>
      <c r="H8" s="430" t="str">
        <f>'Stage 3'!H8:I8</f>
        <v>NICHOLL</v>
      </c>
      <c r="I8" s="431"/>
      <c r="J8" s="430" t="str">
        <f>'Stage 4'!J8:K8</f>
        <v>ALLEN</v>
      </c>
      <c r="K8" s="431"/>
      <c r="L8" s="430" t="str">
        <f>'Stage 5'!L8:M8</f>
        <v>HOLMES</v>
      </c>
      <c r="M8" s="431"/>
      <c r="N8" s="430" t="str">
        <f>IF($N7="Transfer",$BA8,$BT3)</f>
        <v>MCCORKELL</v>
      </c>
      <c r="O8" s="431"/>
      <c r="P8" s="368"/>
      <c r="Q8" s="369"/>
      <c r="R8" s="368"/>
      <c r="S8" s="369"/>
      <c r="T8" s="368"/>
      <c r="U8" s="369"/>
      <c r="V8" s="368"/>
      <c r="W8" s="36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MCCORKELL</v>
      </c>
      <c r="BE8" s="71" t="str">
        <f>'Verification of Boxes'!J13</f>
        <v>DONAGHY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ALLEN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6" t="s">
        <v>64</v>
      </c>
      <c r="G9" s="358"/>
      <c r="H9" s="356" t="s">
        <v>64</v>
      </c>
      <c r="I9" s="358"/>
      <c r="J9" s="356" t="s">
        <v>64</v>
      </c>
      <c r="K9" s="358"/>
      <c r="L9" s="356" t="s">
        <v>64</v>
      </c>
      <c r="M9" s="358"/>
      <c r="N9" s="356" t="s">
        <v>64</v>
      </c>
      <c r="O9" s="358"/>
      <c r="P9" s="356" t="s">
        <v>64</v>
      </c>
      <c r="Q9" s="358"/>
      <c r="R9" s="356" t="s">
        <v>64</v>
      </c>
      <c r="S9" s="358"/>
      <c r="T9" s="356" t="s">
        <v>64</v>
      </c>
      <c r="U9" s="358"/>
      <c r="V9" s="135" t="s">
        <v>64</v>
      </c>
      <c r="W9" s="136"/>
      <c r="AA9" s="174"/>
      <c r="AB9" s="174"/>
      <c r="AC9" s="174"/>
      <c r="AD9" s="16"/>
      <c r="AJ9" t="s">
        <v>85</v>
      </c>
      <c r="AK9" s="398" t="s">
        <v>166</v>
      </c>
      <c r="AL9" s="398"/>
      <c r="AM9" s="398"/>
      <c r="AN9" s="398"/>
      <c r="AO9" s="398"/>
      <c r="AP9" s="398"/>
      <c r="AQ9" s="394" t="str">
        <f>IF(AT89&lt;&gt;0,"Exclude lowest candidate(s)","Transfer")</f>
        <v>Transfer</v>
      </c>
      <c r="AR9" s="394"/>
      <c r="AS9" s="251"/>
      <c r="AT9" s="107"/>
      <c r="AU9" s="107"/>
      <c r="AW9" s="40"/>
      <c r="AX9" s="40"/>
      <c r="BE9" s="71" t="str">
        <f>'Verification of Boxes'!J14</f>
        <v>GORDON</v>
      </c>
      <c r="BF9" s="74">
        <v>46</v>
      </c>
      <c r="BG9" s="117">
        <f t="shared" si="0"/>
        <v>46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>
        <f t="shared" ref="BN9:BN27" si="11">IF(A12&lt;&gt;0,A12,0)</f>
        <v>0</v>
      </c>
      <c r="BO9" s="47">
        <f t="shared" si="3"/>
        <v>546.72</v>
      </c>
      <c r="BP9" s="76"/>
      <c r="BQ9" s="6"/>
      <c r="BR9" s="13" t="str">
        <f>'Verification of Boxes'!J11</f>
        <v>CALLAN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8"/>
      <c r="AL10" s="398"/>
      <c r="AM10" s="398"/>
      <c r="AN10" s="398"/>
      <c r="AO10" s="398"/>
      <c r="AP10" s="398"/>
      <c r="AQ10" s="394"/>
      <c r="AR10" s="394"/>
      <c r="AS10" s="251"/>
      <c r="AZ10" t="s">
        <v>0</v>
      </c>
      <c r="BA10" s="3" t="s">
        <v>6</v>
      </c>
      <c r="BB10" s="3"/>
      <c r="BC10" s="195">
        <v>1105.0999999999999</v>
      </c>
      <c r="BE10" s="71" t="str">
        <f>'Verification of Boxes'!J15</f>
        <v>HOLMES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>
        <f t="shared" si="11"/>
        <v>0</v>
      </c>
      <c r="BO10" s="47">
        <f t="shared" si="3"/>
        <v>843.74</v>
      </c>
      <c r="BP10" s="76"/>
      <c r="BQ10" s="6"/>
      <c r="BR10" s="13" t="str">
        <f>'Verification of Boxes'!J12</f>
        <v>CHIVERS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5'!A11&lt;&gt;0,'Stage 5'!A11,IF(O11&gt;=$M$3,"Elected",IF(BP8&lt;&gt;0,"Excluded",0)))</f>
        <v>Excluded</v>
      </c>
      <c r="B11" s="175">
        <v>1</v>
      </c>
      <c r="C11" s="187" t="str">
        <f>'Verification of Boxes'!J10</f>
        <v>ALLEN</v>
      </c>
      <c r="D11" s="35" t="str">
        <f>'Verification of Boxes'!K10</f>
        <v>SDLP</v>
      </c>
      <c r="E11" s="125">
        <f>'Verification of Boxes'!L10</f>
        <v>268</v>
      </c>
      <c r="F11" s="82">
        <f>'Stage 2'!F11</f>
        <v>2.96</v>
      </c>
      <c r="G11" s="157">
        <f>'Stage 2'!G11</f>
        <v>270.95999999999998</v>
      </c>
      <c r="H11" s="82">
        <f>'Stage 3'!H11</f>
        <v>6</v>
      </c>
      <c r="I11" s="157">
        <f>'Stage 3'!I11</f>
        <v>276.95999999999998</v>
      </c>
      <c r="J11" s="82">
        <f>'Stage 4'!J11</f>
        <v>-276.95999999999998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916</v>
      </c>
      <c r="BE11" s="71" t="str">
        <f>'Verification of Boxes'!J16</f>
        <v>KENNEDY</v>
      </c>
      <c r="BF11" s="74">
        <v>75</v>
      </c>
      <c r="BG11" s="117">
        <f t="shared" si="0"/>
        <v>75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>
        <f t="shared" si="11"/>
        <v>0</v>
      </c>
      <c r="BO11" s="47">
        <f t="shared" si="3"/>
        <v>382.11</v>
      </c>
      <c r="BP11" s="76"/>
      <c r="BQ11" s="6"/>
      <c r="BR11" s="13" t="str">
        <f>'Verification of Boxes'!J13</f>
        <v>DONAGHY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CALLAN</v>
      </c>
      <c r="D12" s="26" t="str">
        <f>'Verification of Boxes'!K11</f>
        <v>UUP</v>
      </c>
      <c r="E12" s="126">
        <f>'Verification of Boxes'!L11</f>
        <v>452</v>
      </c>
      <c r="F12" s="82">
        <f>'Stage 2'!F12</f>
        <v>33.299999999999997</v>
      </c>
      <c r="G12" s="157">
        <f>'Stage 2'!G12</f>
        <v>485.3</v>
      </c>
      <c r="H12" s="82">
        <f>'Stage 3'!H12</f>
        <v>14.74</v>
      </c>
      <c r="I12" s="157">
        <f>'Stage 3'!I12</f>
        <v>500.04</v>
      </c>
      <c r="J12" s="82">
        <f>'Stage 4'!J12</f>
        <v>7.1099999999999994</v>
      </c>
      <c r="K12" s="157">
        <f>'Stage 4'!K12</f>
        <v>507.15000000000003</v>
      </c>
      <c r="L12" s="82">
        <f>'Stage 5'!L12</f>
        <v>39.57</v>
      </c>
      <c r="M12" s="157">
        <f>'Stage 5'!M12</f>
        <v>546.72</v>
      </c>
      <c r="N12" s="82">
        <f t="shared" si="12"/>
        <v>61</v>
      </c>
      <c r="O12" s="33">
        <f t="shared" si="13"/>
        <v>607.72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189.09999999999991</v>
      </c>
      <c r="BE12" s="71" t="str">
        <f>'Verification of Boxes'!J17</f>
        <v>MCCORKELL</v>
      </c>
      <c r="BF12" s="74"/>
      <c r="BG12" s="117">
        <f t="shared" si="0"/>
        <v>0</v>
      </c>
      <c r="BH12" s="180" t="s">
        <v>347</v>
      </c>
      <c r="BI12" s="5" t="str">
        <f t="shared" si="1"/>
        <v>Elected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391.71000000000004</v>
      </c>
      <c r="BP12" s="76"/>
      <c r="BQ12" s="6"/>
      <c r="BR12" s="13" t="str">
        <f>'Verification of Boxes'!J14</f>
        <v>GORDON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>
        <f>IF('Stage 5'!A13&lt;&gt;0,'Stage 5'!A13,IF(O13&gt;=$M$3,"Elected",IF(BP10&lt;&gt;0,"Excluded",0)))</f>
        <v>0</v>
      </c>
      <c r="B13" s="176">
        <v>3</v>
      </c>
      <c r="C13" s="188" t="str">
        <f>'Verification of Boxes'!J12</f>
        <v>CHIVERS</v>
      </c>
      <c r="D13" s="26" t="str">
        <f>'Verification of Boxes'!K12</f>
        <v>SF</v>
      </c>
      <c r="E13" s="126">
        <f>'Verification of Boxes'!L12</f>
        <v>797</v>
      </c>
      <c r="F13" s="82">
        <f>'Stage 2'!F13</f>
        <v>0</v>
      </c>
      <c r="G13" s="157">
        <f>'Stage 2'!G13</f>
        <v>797</v>
      </c>
      <c r="H13" s="82">
        <f>'Stage 3'!H13</f>
        <v>1</v>
      </c>
      <c r="I13" s="157">
        <f>'Stage 3'!I13</f>
        <v>798</v>
      </c>
      <c r="J13" s="82">
        <f>'Stage 4'!J13</f>
        <v>45.74</v>
      </c>
      <c r="K13" s="157">
        <f>'Stage 4'!K13</f>
        <v>843.74</v>
      </c>
      <c r="L13" s="82">
        <f>'Stage 5'!L13</f>
        <v>0</v>
      </c>
      <c r="M13" s="157">
        <f>'Stage 5'!M13</f>
        <v>843.74</v>
      </c>
      <c r="N13" s="82">
        <f t="shared" si="12"/>
        <v>0</v>
      </c>
      <c r="O13" s="33">
        <f t="shared" si="13"/>
        <v>843.74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9" t="s">
        <v>105</v>
      </c>
      <c r="AM13" s="399" t="s">
        <v>46</v>
      </c>
      <c r="AN13" s="399" t="s">
        <v>168</v>
      </c>
      <c r="AO13" s="399" t="s">
        <v>169</v>
      </c>
      <c r="AP13" s="406"/>
      <c r="AQ13" s="399"/>
      <c r="AR13" s="23"/>
      <c r="AS13" s="16"/>
      <c r="AZ13" t="s">
        <v>3</v>
      </c>
      <c r="BA13" s="3" t="s">
        <v>9</v>
      </c>
      <c r="BB13" s="3"/>
      <c r="BC13" s="218">
        <v>241</v>
      </c>
      <c r="BE13" s="71" t="str">
        <f>'Verification of Boxes'!J18</f>
        <v>MULLAN</v>
      </c>
      <c r="BF13" s="74">
        <v>1</v>
      </c>
      <c r="BG13" s="117">
        <f t="shared" si="0"/>
        <v>1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HOLMES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DONAGHY</v>
      </c>
      <c r="D14" s="26" t="str">
        <f>'Verification of Boxes'!K13</f>
        <v>SF</v>
      </c>
      <c r="E14" s="127">
        <f>'Verification of Boxes'!L13</f>
        <v>372</v>
      </c>
      <c r="F14" s="82">
        <f>'Stage 2'!F14</f>
        <v>1.1099999999999999</v>
      </c>
      <c r="G14" s="157">
        <f>'Stage 2'!G14</f>
        <v>373.11</v>
      </c>
      <c r="H14" s="82">
        <f>'Stage 3'!H14</f>
        <v>0</v>
      </c>
      <c r="I14" s="157">
        <f>'Stage 3'!I14</f>
        <v>373.11</v>
      </c>
      <c r="J14" s="82">
        <f>'Stage 4'!J14</f>
        <v>8</v>
      </c>
      <c r="K14" s="157">
        <f>'Stage 4'!K14</f>
        <v>381.11</v>
      </c>
      <c r="L14" s="82">
        <f>'Stage 5'!L14</f>
        <v>1</v>
      </c>
      <c r="M14" s="157">
        <f>'Stage 5'!M14</f>
        <v>382.11</v>
      </c>
      <c r="N14" s="82">
        <f t="shared" si="12"/>
        <v>0</v>
      </c>
      <c r="O14" s="33">
        <f t="shared" si="13"/>
        <v>382.11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ALLEN</v>
      </c>
      <c r="AA14" s="109">
        <f>M11</f>
        <v>0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0"/>
      <c r="AM14" s="400"/>
      <c r="AN14" s="400"/>
      <c r="AO14" s="400"/>
      <c r="AP14" s="407"/>
      <c r="AQ14" s="400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NICHOLL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L14" s="3"/>
      <c r="BM14" s="3"/>
      <c r="BN14" s="5">
        <f t="shared" si="11"/>
        <v>0</v>
      </c>
      <c r="BO14" s="47">
        <f t="shared" si="3"/>
        <v>446.38</v>
      </c>
      <c r="BP14" s="76"/>
      <c r="BR14" s="13" t="str">
        <f>'Verification of Boxes'!J16</f>
        <v>KENNEDY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GORDON</v>
      </c>
      <c r="D15" s="26" t="str">
        <f>'Verification of Boxes'!K14</f>
        <v>TUV</v>
      </c>
      <c r="E15" s="127">
        <f>'Verification of Boxes'!L14</f>
        <v>325</v>
      </c>
      <c r="F15" s="82">
        <f>'Stage 2'!F15</f>
        <v>18.87</v>
      </c>
      <c r="G15" s="157">
        <f>'Stage 2'!G15</f>
        <v>343.87</v>
      </c>
      <c r="H15" s="82">
        <f>'Stage 3'!H15</f>
        <v>23.11</v>
      </c>
      <c r="I15" s="157">
        <f>'Stage 3'!I15</f>
        <v>366.98</v>
      </c>
      <c r="J15" s="82">
        <f>'Stage 4'!J15</f>
        <v>3.74</v>
      </c>
      <c r="K15" s="157">
        <f>'Stage 4'!K15</f>
        <v>370.72</v>
      </c>
      <c r="L15" s="82">
        <f>'Stage 5'!L15</f>
        <v>20.990000000000002</v>
      </c>
      <c r="M15" s="157">
        <f>'Stage 5'!M15</f>
        <v>391.71000000000004</v>
      </c>
      <c r="N15" s="82">
        <f t="shared" si="12"/>
        <v>46</v>
      </c>
      <c r="O15" s="33">
        <f t="shared" si="13"/>
        <v>437.71000000000004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CALLAN</v>
      </c>
      <c r="AA15" s="45">
        <f>M12</f>
        <v>546.72</v>
      </c>
      <c r="AB15" s="5"/>
      <c r="AC15" s="117">
        <f t="shared" si="18"/>
        <v>-369.28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400"/>
      <c r="AM15" s="400"/>
      <c r="AN15" s="400"/>
      <c r="AO15" s="400"/>
      <c r="AP15" s="407"/>
      <c r="AQ15" s="400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L15" s="3"/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MCCORKELL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HOLMES</v>
      </c>
      <c r="D16" s="26" t="str">
        <f>'Verification of Boxes'!K15</f>
        <v>DUP</v>
      </c>
      <c r="E16" s="127">
        <f>'Verification of Boxes'!L15</f>
        <v>292</v>
      </c>
      <c r="F16" s="82">
        <f>'Stage 2'!F16</f>
        <v>61.79</v>
      </c>
      <c r="G16" s="157">
        <f>'Stage 2'!G16</f>
        <v>353.79</v>
      </c>
      <c r="H16" s="82">
        <f>'Stage 3'!H16</f>
        <v>8.74</v>
      </c>
      <c r="I16" s="157">
        <f>'Stage 3'!I16</f>
        <v>362.53000000000003</v>
      </c>
      <c r="J16" s="82">
        <f>'Stage 4'!J16</f>
        <v>3</v>
      </c>
      <c r="K16" s="157">
        <f>'Stage 4'!K16</f>
        <v>365.53000000000003</v>
      </c>
      <c r="L16" s="82">
        <f>'Stage 5'!L16</f>
        <v>-365.53000000000003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CHIVERS</v>
      </c>
      <c r="AA16" s="45">
        <f t="shared" ref="AA16:AA33" si="22">M13</f>
        <v>843.74</v>
      </c>
      <c r="AB16" s="5"/>
      <c r="AC16" s="117">
        <f t="shared" si="18"/>
        <v>-72.259999999999991</v>
      </c>
      <c r="AD16" s="133"/>
      <c r="AE16" s="5" t="str">
        <f t="shared" si="21"/>
        <v>continuing</v>
      </c>
      <c r="AF16" s="5">
        <f t="shared" si="19"/>
        <v>0</v>
      </c>
      <c r="AG16" s="112">
        <f t="shared" si="20"/>
        <v>0</v>
      </c>
      <c r="AJ16" s="102"/>
      <c r="AK16" s="16"/>
      <c r="AL16" s="400"/>
      <c r="AM16" s="400"/>
      <c r="AN16" s="400"/>
      <c r="AO16" s="400"/>
      <c r="AP16" s="407"/>
      <c r="AQ16" s="400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782.51</v>
      </c>
      <c r="BP16" s="76"/>
      <c r="BQ16" s="6"/>
      <c r="BR16" s="13" t="str">
        <f>'Verification of Boxes'!J18</f>
        <v>MULLAN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KENNEDY</v>
      </c>
      <c r="D17" s="26" t="str">
        <f>'Verification of Boxes'!K16</f>
        <v>UUP</v>
      </c>
      <c r="E17" s="127">
        <f>'Verification of Boxes'!L16</f>
        <v>394</v>
      </c>
      <c r="F17" s="82">
        <f>'Stage 2'!F17</f>
        <v>14.8</v>
      </c>
      <c r="G17" s="157">
        <f>'Stage 2'!G17</f>
        <v>408.8</v>
      </c>
      <c r="H17" s="82">
        <f>'Stage 3'!H17</f>
        <v>7.37</v>
      </c>
      <c r="I17" s="157">
        <f>'Stage 3'!I17</f>
        <v>416.17</v>
      </c>
      <c r="J17" s="82">
        <f>'Stage 4'!J17</f>
        <v>2</v>
      </c>
      <c r="K17" s="157">
        <f>'Stage 4'!K17</f>
        <v>418.17</v>
      </c>
      <c r="L17" s="82">
        <f>'Stage 5'!L17</f>
        <v>28.21</v>
      </c>
      <c r="M17" s="157">
        <f>'Stage 5'!M17</f>
        <v>446.38</v>
      </c>
      <c r="N17" s="82">
        <f t="shared" si="12"/>
        <v>75</v>
      </c>
      <c r="O17" s="33">
        <f t="shared" si="13"/>
        <v>521.38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DONAGHY</v>
      </c>
      <c r="AA17" s="45">
        <f t="shared" si="22"/>
        <v>382.11</v>
      </c>
      <c r="AB17" s="5"/>
      <c r="AC17" s="117">
        <f t="shared" si="18"/>
        <v>-533.89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0"/>
      <c r="AM17" s="400"/>
      <c r="AN17" s="400"/>
      <c r="AO17" s="400"/>
      <c r="AP17" s="407"/>
      <c r="AQ17" s="400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NICHOLL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5'!A18&lt;&gt;0,'Stage 5'!A18,IF(O18&gt;=$M$3,"Elected",IF(BP15&lt;&gt;0,"Excluded",0)))</f>
        <v>Elected</v>
      </c>
      <c r="B18" s="176">
        <v>8</v>
      </c>
      <c r="C18" s="188" t="str">
        <f>'Verification of Boxes'!J17</f>
        <v>MCCORKELL</v>
      </c>
      <c r="D18" s="26" t="str">
        <f>'Verification of Boxes'!K17</f>
        <v>DUP</v>
      </c>
      <c r="E18" s="127">
        <f>'Verification of Boxes'!L17</f>
        <v>462</v>
      </c>
      <c r="F18" s="82">
        <f>'Stage 2'!F18</f>
        <v>378.88</v>
      </c>
      <c r="G18" s="157">
        <f>'Stage 2'!G18</f>
        <v>840.88</v>
      </c>
      <c r="H18" s="82">
        <f>'Stage 3'!H18</f>
        <v>18.22</v>
      </c>
      <c r="I18" s="157">
        <f>'Stage 3'!I18</f>
        <v>859.1</v>
      </c>
      <c r="J18" s="82">
        <f>'Stage 4'!J18</f>
        <v>5</v>
      </c>
      <c r="K18" s="157">
        <f>'Stage 4'!K18</f>
        <v>864.1</v>
      </c>
      <c r="L18" s="82">
        <f>'Stage 5'!L18</f>
        <v>241</v>
      </c>
      <c r="M18" s="157">
        <f>'Stage 5'!M18</f>
        <v>1105.0999999999999</v>
      </c>
      <c r="N18" s="82">
        <f t="shared" si="12"/>
        <v>-189.09999999999991</v>
      </c>
      <c r="O18" s="33">
        <f t="shared" si="13"/>
        <v>916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GORDON</v>
      </c>
      <c r="AA18" s="45">
        <f t="shared" si="22"/>
        <v>391.71000000000004</v>
      </c>
      <c r="AB18" s="5"/>
      <c r="AC18" s="117">
        <f t="shared" si="18"/>
        <v>-524.29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0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183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MULLAN</v>
      </c>
      <c r="D19" s="26" t="str">
        <f>'Verification of Boxes'!K18</f>
        <v>SDLP</v>
      </c>
      <c r="E19" s="127">
        <f>'Verification of Boxes'!L18</f>
        <v>576</v>
      </c>
      <c r="F19" s="82">
        <f>'Stage 2'!F19</f>
        <v>6.66</v>
      </c>
      <c r="G19" s="157">
        <f>'Stage 2'!G19</f>
        <v>582.66</v>
      </c>
      <c r="H19" s="82">
        <f>'Stage 3'!H19</f>
        <v>8.74</v>
      </c>
      <c r="I19" s="157">
        <f>'Stage 3'!I19</f>
        <v>591.4</v>
      </c>
      <c r="J19" s="82">
        <f>'Stage 4'!J19</f>
        <v>187</v>
      </c>
      <c r="K19" s="157">
        <f>'Stage 4'!K19</f>
        <v>778.4</v>
      </c>
      <c r="L19" s="82">
        <f>'Stage 5'!L19</f>
        <v>4.1099999999999994</v>
      </c>
      <c r="M19" s="157">
        <f>'Stage 5'!M19</f>
        <v>782.51</v>
      </c>
      <c r="N19" s="82">
        <f t="shared" si="12"/>
        <v>1</v>
      </c>
      <c r="O19" s="33">
        <f t="shared" si="13"/>
        <v>783.51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HOLMES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8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183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5'!A20&lt;&gt;0,'Stage 5'!A20,IF(O20&gt;=$M$3,"Elected",IF(BP17&lt;&gt;0,"Excluded",0)))</f>
        <v>Excluded</v>
      </c>
      <c r="B20" s="176">
        <v>10</v>
      </c>
      <c r="C20" s="188" t="str">
        <f>'Verification of Boxes'!J19</f>
        <v>NICHOLL</v>
      </c>
      <c r="D20" s="26" t="str">
        <f>'Verification of Boxes'!K19</f>
        <v>UKIP</v>
      </c>
      <c r="E20" s="127">
        <f>'Verification of Boxes'!L19</f>
        <v>102</v>
      </c>
      <c r="F20" s="82">
        <f>'Stage 2'!F20</f>
        <v>7.03</v>
      </c>
      <c r="G20" s="157">
        <f>'Stage 2'!G20</f>
        <v>109.03</v>
      </c>
      <c r="H20" s="82">
        <f>'Stage 3'!H20</f>
        <v>-109.03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KENNEDY</v>
      </c>
      <c r="AA20" s="45">
        <f t="shared" si="22"/>
        <v>446.38</v>
      </c>
      <c r="AB20" s="5"/>
      <c r="AC20" s="117">
        <f t="shared" si="18"/>
        <v>-469.62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3" t="s">
        <v>103</v>
      </c>
      <c r="AK20" s="404"/>
      <c r="AL20" s="246">
        <f>AL46</f>
        <v>382.11</v>
      </c>
      <c r="AM20" s="167"/>
      <c r="AN20" s="166">
        <f>AL20+AG2</f>
        <v>571.20999999999992</v>
      </c>
      <c r="AO20" s="396">
        <f>IF(AN20&gt;AG4,0,IF(AN20&lt;AL21,"Exclude lowest candidate",0))</f>
        <v>0</v>
      </c>
      <c r="AP20" s="397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5'!A21&lt;&gt;0,'Stage 5'!A21,IF(O21&gt;=$M$3,"Elected",IF(BP18&lt;&gt;0,"Excluded",0)))</f>
        <v>Elected</v>
      </c>
      <c r="B21" s="176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1451</v>
      </c>
      <c r="F21" s="82">
        <f>'Stage 2'!F21</f>
        <v>-535</v>
      </c>
      <c r="G21" s="157">
        <f>'Stage 2'!G21</f>
        <v>916</v>
      </c>
      <c r="H21" s="82">
        <f>'Stage 3'!H21</f>
        <v>0</v>
      </c>
      <c r="I21" s="157">
        <f>'Stage 3'!I21</f>
        <v>916</v>
      </c>
      <c r="J21" s="82">
        <f>'Stage 4'!J21</f>
        <v>0</v>
      </c>
      <c r="K21" s="157">
        <f>'Stage 4'!K21</f>
        <v>916</v>
      </c>
      <c r="L21" s="82">
        <f>'Stage 5'!L21</f>
        <v>0</v>
      </c>
      <c r="M21" s="157">
        <f>'Stage 5'!M21</f>
        <v>916</v>
      </c>
      <c r="N21" s="82">
        <f t="shared" si="12"/>
        <v>0</v>
      </c>
      <c r="O21" s="33">
        <f t="shared" si="13"/>
        <v>916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MCCORKELL</v>
      </c>
      <c r="AA21" s="45">
        <f t="shared" si="22"/>
        <v>1105.0999999999999</v>
      </c>
      <c r="AB21" s="5"/>
      <c r="AC21" s="117">
        <f t="shared" si="18"/>
        <v>189.09999999999991</v>
      </c>
      <c r="AD21" s="133"/>
      <c r="AE21" s="5" t="str">
        <f t="shared" si="21"/>
        <v>elected</v>
      </c>
      <c r="AF21" s="5">
        <f t="shared" si="19"/>
        <v>189.09999999999991</v>
      </c>
      <c r="AG21" s="112" t="str">
        <f t="shared" si="20"/>
        <v>transfer largest surplus</v>
      </c>
      <c r="AJ21" s="405" t="s">
        <v>102</v>
      </c>
      <c r="AK21" s="361"/>
      <c r="AL21" s="48">
        <f>IF(AL20=1000000,0,AN46)</f>
        <v>391.71000000000004</v>
      </c>
      <c r="AM21" s="7">
        <f>AL21-AL20</f>
        <v>9.6000000000000227</v>
      </c>
      <c r="AN21" s="5">
        <f>IF(AL21=1000000,0,IF(AN20=0,0,AN20+AL21))</f>
        <v>962.92</v>
      </c>
      <c r="AO21" s="401">
        <f>IF(AN21&gt;AG4,0,IF(AV20&lt;&gt;0,0,IF(AN21&lt;AL22,"Exclude lowest 2 candidates",0)))</f>
        <v>0</v>
      </c>
      <c r="AP21" s="402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MULLAN</v>
      </c>
      <c r="AA22" s="45">
        <f t="shared" si="22"/>
        <v>782.51</v>
      </c>
      <c r="AB22" s="5"/>
      <c r="AC22" s="117">
        <f t="shared" si="18"/>
        <v>-133.49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5" t="s">
        <v>102</v>
      </c>
      <c r="AK22" s="361"/>
      <c r="AL22" s="48">
        <f>IF(AL21=1000000,0,AP46)</f>
        <v>446.38</v>
      </c>
      <c r="AM22" s="7">
        <f>IF(AL22=1000000,0,IF(AM21=0,0,AL22-AL21))</f>
        <v>54.669999999999959</v>
      </c>
      <c r="AN22" s="5">
        <f>IF(AL22=1000000,0,IF(AN21=0,0,AN21+AL22))</f>
        <v>1409.3</v>
      </c>
      <c r="AO22" s="401">
        <f>IF(AN22&gt;AG4,0,IF(AV21&lt;&gt;0,0,IF(AN22&lt;AL23,"Exclude lowest 3 candidates",0)))</f>
        <v>0</v>
      </c>
      <c r="AP22" s="402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NICHOLL</v>
      </c>
      <c r="AA23" s="45">
        <f t="shared" si="22"/>
        <v>0</v>
      </c>
      <c r="AB23" s="5"/>
      <c r="AC23" s="117">
        <f t="shared" si="18"/>
        <v>0</v>
      </c>
      <c r="AD23" s="133"/>
      <c r="AE23" s="5" t="str">
        <f t="shared" si="21"/>
        <v>excluded</v>
      </c>
      <c r="AF23" s="5">
        <f t="shared" si="19"/>
        <v>0</v>
      </c>
      <c r="AG23" s="112">
        <f t="shared" si="20"/>
        <v>0</v>
      </c>
      <c r="AJ23" s="405" t="s">
        <v>102</v>
      </c>
      <c r="AK23" s="361"/>
      <c r="AL23" s="48">
        <f>IF(AL22=1000000,0,AR46)</f>
        <v>546.72</v>
      </c>
      <c r="AM23" s="7">
        <f>IF(AL23=1000000,0,IF(AM22=0,0,AL23-AL22))</f>
        <v>100.34000000000003</v>
      </c>
      <c r="AN23" s="5">
        <f>IF(AL23=1000000,0,IF(AN22=0,0,AN22+AL23))</f>
        <v>1956.02</v>
      </c>
      <c r="AO23" s="401">
        <f>IF(AN23&gt;AG4,0,IF(AV22&lt;&gt;0,0,IF(AN23&lt;AL24,"Exclude lowest 4 candidates",0)))</f>
        <v>0</v>
      </c>
      <c r="AP23" s="402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ROBINSON</v>
      </c>
      <c r="AA24" s="45">
        <f t="shared" si="22"/>
        <v>916</v>
      </c>
      <c r="AB24" s="5"/>
      <c r="AC24" s="117">
        <f t="shared" si="18"/>
        <v>0</v>
      </c>
      <c r="AD24" s="133"/>
      <c r="AE24" s="5" t="str">
        <f t="shared" si="21"/>
        <v>elected</v>
      </c>
      <c r="AF24" s="5">
        <f t="shared" si="19"/>
        <v>0</v>
      </c>
      <c r="AG24" s="112">
        <f t="shared" si="20"/>
        <v>0</v>
      </c>
      <c r="AJ24" s="405" t="s">
        <v>102</v>
      </c>
      <c r="AK24" s="361"/>
      <c r="AL24" s="48">
        <f>IF(AR46=1000000,0,AU46)</f>
        <v>782.51</v>
      </c>
      <c r="AM24" s="7">
        <f>IF(AL24=1000000,0,IF(AM23=0,0,AL24-AL23))</f>
        <v>235.78999999999996</v>
      </c>
      <c r="AN24" s="5">
        <f>IF(AL24=1000000,0,IF(AN23=0,0,AN23+AL24))</f>
        <v>2738.5299999999997</v>
      </c>
      <c r="AO24" s="401">
        <f>IF(AN24&gt;AG4,0,IF(AV23&lt;&gt;0,0,IF(AN24&lt;AL25,"Exclude lowest 5 candidates",0)))</f>
        <v>0</v>
      </c>
      <c r="AP24" s="402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426" t="s">
        <v>102</v>
      </c>
      <c r="AK25" s="427"/>
      <c r="AL25" s="104">
        <f>IF(AL24=1000000,0,AW46)</f>
        <v>843.74</v>
      </c>
      <c r="AM25" s="105">
        <f>IF(AL25=1000000,0,IF(AM24=0,0,AL25-AL24))</f>
        <v>61.230000000000018</v>
      </c>
      <c r="AN25" s="106">
        <f>IF(AL25=1000000,0,IF(AN24=0,0,AN24+AL25))</f>
        <v>3582.2699999999995</v>
      </c>
      <c r="AO25" s="428">
        <f>IF(AN25&gt;AG4,0,IF(AV24&lt;&gt;0,0,IF(AN25&lt;AL26,"CHECK ! Exclude lowest 6 candidates",0)))</f>
        <v>0</v>
      </c>
      <c r="AP25" s="429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183</v>
      </c>
      <c r="BG25" s="117">
        <f>SUM(BG5:BG24)</f>
        <v>183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58</v>
      </c>
      <c r="BG26" s="117">
        <f>IF(AT5="T",BC25+BC31,0)</f>
        <v>6.0999999999999091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0</v>
      </c>
      <c r="AV27" s="5">
        <f>AU27</f>
        <v>0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241</v>
      </c>
      <c r="BG27" s="118">
        <f>SUM(BG25:BG26)</f>
        <v>189.09999999999991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0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0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241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0</v>
      </c>
      <c r="AW30" s="5">
        <f t="shared" si="24"/>
        <v>0</v>
      </c>
      <c r="AX30" s="16"/>
      <c r="BA30" s="3"/>
      <c r="BB30" s="3"/>
      <c r="BC30" s="2"/>
      <c r="BF30" s="376" t="str">
        <f>IF(BF29-BF27=0,"NONE", BF29-BF27)</f>
        <v>NONE</v>
      </c>
      <c r="BG30" s="376"/>
      <c r="BI30" s="344" t="s">
        <v>232</v>
      </c>
      <c r="BJ30" s="345"/>
      <c r="BK30" s="346"/>
      <c r="BX30" s="392" t="str">
        <f>IF(BW31=BW69,"Calculations OK","Check Count for Error")</f>
        <v>Calculations OK</v>
      </c>
      <c r="BY30" s="392"/>
    </row>
    <row r="31" spans="1:83" ht="16.5" customHeight="1" thickBot="1" x14ac:dyDescent="0.25">
      <c r="D31" s="31" t="s">
        <v>67</v>
      </c>
      <c r="E31" s="266"/>
      <c r="F31" s="82">
        <f>'Stage 2'!F31</f>
        <v>9.6000000000000227</v>
      </c>
      <c r="G31" s="157">
        <f>'Stage 2'!G31</f>
        <v>9.6000000000000227</v>
      </c>
      <c r="H31" s="82">
        <f>'Stage 3'!H31</f>
        <v>21.11</v>
      </c>
      <c r="I31" s="157">
        <f>'Stage 3'!I31</f>
        <v>30.710000000000022</v>
      </c>
      <c r="J31" s="82">
        <f>'Stage 4'!J31</f>
        <v>15.37</v>
      </c>
      <c r="K31" s="157">
        <f>'Stage 4'!K31</f>
        <v>46.08000000000002</v>
      </c>
      <c r="L31" s="82">
        <f>'Stage 5'!L31</f>
        <v>30.65</v>
      </c>
      <c r="M31" s="157">
        <f>'Stage 5'!M31</f>
        <v>76.730000000000018</v>
      </c>
      <c r="N31" s="82">
        <f>$BK69</f>
        <v>6.0999999999999091</v>
      </c>
      <c r="O31" s="50">
        <f t="shared" si="13"/>
        <v>82.829999999999927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0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6.0999999999999091</v>
      </c>
      <c r="BE31" s="155" t="s">
        <v>118</v>
      </c>
      <c r="BF31" s="376"/>
      <c r="BG31" s="376"/>
      <c r="BI31" s="347"/>
      <c r="BJ31" s="348"/>
      <c r="BK31" s="349"/>
      <c r="BP31">
        <f>COUNT(BP8:BP27)</f>
        <v>0</v>
      </c>
      <c r="BV31" t="s">
        <v>68</v>
      </c>
      <c r="BW31" s="7">
        <f>BT29+BV29+BX29+BZ29+CB29+CD29</f>
        <v>0</v>
      </c>
      <c r="BX31" s="393"/>
      <c r="BY31" s="393"/>
      <c r="BZ31" s="5">
        <f>BW69-BW31</f>
        <v>0</v>
      </c>
      <c r="CB31" s="344" t="s">
        <v>232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5491</v>
      </c>
      <c r="F32" s="267"/>
      <c r="G32" s="157">
        <f>'Stage 2'!G32</f>
        <v>5491</v>
      </c>
      <c r="H32" s="268"/>
      <c r="I32" s="157">
        <f>'Stage 3'!I32</f>
        <v>5491</v>
      </c>
      <c r="J32" s="269"/>
      <c r="K32" s="157">
        <f>'Stage 4'!K32</f>
        <v>5491</v>
      </c>
      <c r="L32" s="269"/>
      <c r="M32" s="157">
        <f>'Stage 5'!M32</f>
        <v>5491</v>
      </c>
      <c r="N32" s="269"/>
      <c r="O32" s="59">
        <f>SUM(O11:O31)</f>
        <v>5491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0</v>
      </c>
      <c r="AW32" s="5">
        <f t="shared" si="24"/>
        <v>0</v>
      </c>
      <c r="AX32" s="16"/>
      <c r="BF32" s="376"/>
      <c r="BG32" s="376"/>
      <c r="BX32" s="393"/>
      <c r="BY32" s="393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0.42708333333333331</v>
      </c>
      <c r="F34" s="302"/>
      <c r="G34" s="258">
        <f>'Stage 2'!G34</f>
        <v>0.4604166666666667</v>
      </c>
      <c r="H34" s="302"/>
      <c r="I34" s="258">
        <f>'Stage 3'!I36</f>
        <v>0.48333333333333334</v>
      </c>
      <c r="J34" s="302"/>
      <c r="K34" s="258">
        <f>'Stage 4'!K34</f>
        <v>0.50416666666666665</v>
      </c>
      <c r="L34" s="302"/>
      <c r="M34" s="258">
        <f>'Stage 5'!M34</f>
        <v>0.56388888888888888</v>
      </c>
      <c r="N34" s="302"/>
      <c r="O34" s="256">
        <v>0.59027777777777779</v>
      </c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382.11</v>
      </c>
      <c r="AM46" s="5"/>
      <c r="AN46" s="45">
        <f>AN47+AL46</f>
        <v>391.71000000000004</v>
      </c>
      <c r="AO46" s="5"/>
      <c r="AP46" s="45">
        <f>AP47+AN46</f>
        <v>446.38</v>
      </c>
      <c r="AQ46" s="5"/>
      <c r="AR46" s="45">
        <f>AR47+AP46</f>
        <v>546.72</v>
      </c>
      <c r="AS46" s="2"/>
      <c r="AU46" s="2">
        <f>AU47+AR46</f>
        <v>782.51</v>
      </c>
      <c r="AW46" s="2">
        <f>AW47+AU46</f>
        <v>843.74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382.11</v>
      </c>
      <c r="AM47" s="5"/>
      <c r="AN47" s="45">
        <f>MIN(AN48:AN67)</f>
        <v>9.6000000000000227</v>
      </c>
      <c r="AO47" s="5"/>
      <c r="AP47" s="45">
        <f>MIN(AP48:AP67)</f>
        <v>54.669999999999959</v>
      </c>
      <c r="AQ47" s="5"/>
      <c r="AR47" s="45">
        <f>MIN(AR48:AR67)</f>
        <v>100.34000000000003</v>
      </c>
      <c r="AS47" s="2"/>
      <c r="AU47" s="2">
        <f>MIN(AU48:AU67)</f>
        <v>235.78999999999996</v>
      </c>
      <c r="AW47" s="2">
        <f>MIN(AW48:AW67)</f>
        <v>61.230000000000018</v>
      </c>
      <c r="AX47" s="2"/>
    </row>
    <row r="48" spans="3:78" ht="38.25" x14ac:dyDescent="0.2">
      <c r="AJ48" t="str">
        <f t="shared" ref="AJ48:AK63" si="28">Z14</f>
        <v>ALLEN</v>
      </c>
      <c r="AK48" s="2">
        <f t="shared" si="28"/>
        <v>0</v>
      </c>
      <c r="AL48" s="5">
        <f>IF(AK48&lt;&gt;0,AK48,1000000)</f>
        <v>1000000</v>
      </c>
      <c r="AM48" s="45">
        <f t="shared" ref="AM48:AM67" si="29">AL48-AL$47</f>
        <v>999617.89</v>
      </c>
      <c r="AN48" s="5">
        <f>IF(AM48&lt;&gt;0,AM48,1000000)</f>
        <v>999617.89</v>
      </c>
      <c r="AO48" s="45">
        <f t="shared" ref="AO48:AO67" si="30">AN48-AN$47</f>
        <v>999608.29</v>
      </c>
      <c r="AP48" s="5">
        <f t="shared" ref="AP48:AP67" si="31">IF(AO48&lt;&gt;0,AO48,1000000)</f>
        <v>999608.29</v>
      </c>
      <c r="AQ48" s="45">
        <f t="shared" ref="AQ48:AQ67" si="32">AP48-AP$47</f>
        <v>999553.62</v>
      </c>
      <c r="AR48" s="5">
        <f t="shared" ref="AR48:AR67" si="33">IF(AQ48&lt;&gt;0,AQ48,1000000)</f>
        <v>999553.62</v>
      </c>
      <c r="AT48" s="2">
        <f t="shared" ref="AT48:AT67" si="34">AR48-AR$47</f>
        <v>999453.28</v>
      </c>
      <c r="AU48">
        <f t="shared" ref="AU48:AU67" si="35">IF(AT48&lt;&gt;0,AT48,1000000)</f>
        <v>999453.28</v>
      </c>
      <c r="AV48" s="2">
        <f t="shared" ref="AV48:AV67" si="36">AU48-AU$47</f>
        <v>999217.49</v>
      </c>
      <c r="AW48">
        <f t="shared" ref="AW48:AW67" si="37">IF(AV48&lt;&gt;0,AV48,1000000)</f>
        <v>999217.49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8"/>
        <v>CALLAN</v>
      </c>
      <c r="AK49" s="2">
        <f t="shared" si="28"/>
        <v>546.72</v>
      </c>
      <c r="AL49" s="5">
        <f t="shared" ref="AL49:AL67" si="38">IF(AK49&lt;&gt;0,AK49,1000000)</f>
        <v>546.72</v>
      </c>
      <c r="AM49" s="45">
        <f t="shared" si="29"/>
        <v>164.61</v>
      </c>
      <c r="AN49" s="5">
        <f t="shared" ref="AN49:AN67" si="39">IF(AM49&lt;&gt;0,AM49,1000000)</f>
        <v>164.61</v>
      </c>
      <c r="AO49" s="45">
        <f t="shared" si="30"/>
        <v>155.01</v>
      </c>
      <c r="AP49" s="5">
        <f t="shared" si="31"/>
        <v>155.01</v>
      </c>
      <c r="AQ49" s="45">
        <f t="shared" si="32"/>
        <v>100.34000000000003</v>
      </c>
      <c r="AR49" s="5">
        <f t="shared" si="33"/>
        <v>100.34000000000003</v>
      </c>
      <c r="AT49" s="2">
        <f t="shared" si="34"/>
        <v>0</v>
      </c>
      <c r="AU49">
        <f t="shared" si="35"/>
        <v>1000000</v>
      </c>
      <c r="AV49" s="2">
        <f t="shared" si="36"/>
        <v>999764.21</v>
      </c>
      <c r="AW49">
        <f t="shared" si="37"/>
        <v>999764.21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ALLEN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CHIVERS</v>
      </c>
      <c r="AK50" s="2">
        <f t="shared" si="28"/>
        <v>843.74</v>
      </c>
      <c r="AL50" s="5">
        <f t="shared" si="38"/>
        <v>843.74</v>
      </c>
      <c r="AM50" s="45">
        <f t="shared" si="29"/>
        <v>461.63</v>
      </c>
      <c r="AN50" s="5">
        <f t="shared" si="39"/>
        <v>461.63</v>
      </c>
      <c r="AO50" s="45">
        <f t="shared" si="30"/>
        <v>452.03</v>
      </c>
      <c r="AP50" s="5">
        <f t="shared" si="31"/>
        <v>452.03</v>
      </c>
      <c r="AQ50" s="45">
        <f t="shared" si="32"/>
        <v>397.36</v>
      </c>
      <c r="AR50" s="5">
        <f t="shared" si="33"/>
        <v>397.36</v>
      </c>
      <c r="AT50" s="2">
        <f t="shared" si="34"/>
        <v>297.02</v>
      </c>
      <c r="AU50">
        <f t="shared" si="35"/>
        <v>297.02</v>
      </c>
      <c r="AV50" s="2">
        <f t="shared" si="36"/>
        <v>61.230000000000018</v>
      </c>
      <c r="AW50">
        <f t="shared" si="37"/>
        <v>61.230000000000018</v>
      </c>
      <c r="BE50" s="5" t="str">
        <f>IF($BH11="y",$BE11,IF($BH12="y",$BE12,IF($BH13="y",$BE13,IF($BH14="y",$BE14,IF($BH15="y",$BE15,IF($BH16="y",$BE16,0))))))</f>
        <v>MCCORKELL</v>
      </c>
      <c r="BG50" s="148" t="str">
        <f t="shared" si="40"/>
        <v>CALLAN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61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DONAGHY</v>
      </c>
      <c r="AK51" s="2">
        <f t="shared" si="28"/>
        <v>382.11</v>
      </c>
      <c r="AL51" s="5">
        <f t="shared" si="38"/>
        <v>382.11</v>
      </c>
      <c r="AM51" s="45">
        <f t="shared" si="29"/>
        <v>0</v>
      </c>
      <c r="AN51" s="5">
        <f t="shared" si="39"/>
        <v>1000000</v>
      </c>
      <c r="AO51" s="45">
        <f t="shared" si="30"/>
        <v>999990.4</v>
      </c>
      <c r="AP51" s="5">
        <f t="shared" si="31"/>
        <v>999990.4</v>
      </c>
      <c r="AQ51" s="45">
        <f t="shared" si="32"/>
        <v>999935.73</v>
      </c>
      <c r="AR51" s="5">
        <f t="shared" si="33"/>
        <v>999935.73</v>
      </c>
      <c r="AT51" s="2">
        <f t="shared" si="34"/>
        <v>999835.39</v>
      </c>
      <c r="AU51">
        <f t="shared" si="35"/>
        <v>999835.39</v>
      </c>
      <c r="AV51" s="2">
        <f t="shared" si="36"/>
        <v>999599.6</v>
      </c>
      <c r="AW51">
        <f t="shared" si="37"/>
        <v>999599.6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CHIVERS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GORDON</v>
      </c>
      <c r="AK52" s="2">
        <f t="shared" si="28"/>
        <v>391.71000000000004</v>
      </c>
      <c r="AL52" s="5">
        <f t="shared" si="38"/>
        <v>391.71000000000004</v>
      </c>
      <c r="AM52" s="45">
        <f t="shared" si="29"/>
        <v>9.6000000000000227</v>
      </c>
      <c r="AN52" s="5">
        <f t="shared" si="39"/>
        <v>9.6000000000000227</v>
      </c>
      <c r="AO52" s="45">
        <f t="shared" si="30"/>
        <v>0</v>
      </c>
      <c r="AP52" s="5">
        <f t="shared" si="31"/>
        <v>1000000</v>
      </c>
      <c r="AQ52" s="45">
        <f t="shared" si="32"/>
        <v>999945.33</v>
      </c>
      <c r="AR52" s="5">
        <f t="shared" si="33"/>
        <v>999945.33</v>
      </c>
      <c r="AT52" s="2">
        <f t="shared" si="34"/>
        <v>999844.99</v>
      </c>
      <c r="AU52">
        <f t="shared" si="35"/>
        <v>999844.99</v>
      </c>
      <c r="AV52" s="2">
        <f t="shared" si="36"/>
        <v>999609.2</v>
      </c>
      <c r="AW52">
        <f t="shared" si="37"/>
        <v>999609.2</v>
      </c>
      <c r="BE52" s="5">
        <f>IF($BH23="y",$BE23,IF($BH24="y",$BE24,0))</f>
        <v>0</v>
      </c>
      <c r="BG52" s="148" t="str">
        <f t="shared" si="40"/>
        <v>DONAGHY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HOLMES</v>
      </c>
      <c r="AK53" s="2">
        <f t="shared" si="28"/>
        <v>0</v>
      </c>
      <c r="AL53" s="5">
        <f t="shared" si="38"/>
        <v>1000000</v>
      </c>
      <c r="AM53" s="45">
        <f t="shared" si="29"/>
        <v>999617.89</v>
      </c>
      <c r="AN53" s="5">
        <f t="shared" si="39"/>
        <v>999617.89</v>
      </c>
      <c r="AO53" s="45">
        <f t="shared" si="30"/>
        <v>999608.29</v>
      </c>
      <c r="AP53" s="5">
        <f t="shared" si="31"/>
        <v>999608.29</v>
      </c>
      <c r="AQ53" s="45">
        <f t="shared" si="32"/>
        <v>999553.62</v>
      </c>
      <c r="AR53" s="5">
        <f t="shared" si="33"/>
        <v>999553.62</v>
      </c>
      <c r="AT53" s="2">
        <f t="shared" si="34"/>
        <v>999453.28</v>
      </c>
      <c r="AU53">
        <f t="shared" si="35"/>
        <v>999453.28</v>
      </c>
      <c r="AV53" s="2">
        <f t="shared" si="36"/>
        <v>999217.49</v>
      </c>
      <c r="AW53">
        <f t="shared" si="37"/>
        <v>999217.49</v>
      </c>
      <c r="BG53" s="148" t="str">
        <f t="shared" si="40"/>
        <v>GORDON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46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KENNEDY</v>
      </c>
      <c r="AK54" s="2">
        <f t="shared" si="28"/>
        <v>446.38</v>
      </c>
      <c r="AL54" s="5">
        <f t="shared" si="38"/>
        <v>446.38</v>
      </c>
      <c r="AM54" s="45">
        <f t="shared" si="29"/>
        <v>64.269999999999982</v>
      </c>
      <c r="AN54" s="5">
        <f t="shared" si="39"/>
        <v>64.269999999999982</v>
      </c>
      <c r="AO54" s="45">
        <f t="shared" si="30"/>
        <v>54.669999999999959</v>
      </c>
      <c r="AP54" s="5">
        <f t="shared" si="31"/>
        <v>54.669999999999959</v>
      </c>
      <c r="AQ54" s="45">
        <f t="shared" si="32"/>
        <v>0</v>
      </c>
      <c r="AR54" s="5">
        <f t="shared" si="33"/>
        <v>1000000</v>
      </c>
      <c r="AT54" s="2">
        <f t="shared" si="34"/>
        <v>999899.66</v>
      </c>
      <c r="AU54">
        <f t="shared" si="35"/>
        <v>999899.66</v>
      </c>
      <c r="AV54" s="2">
        <f t="shared" si="36"/>
        <v>999663.87</v>
      </c>
      <c r="AW54">
        <f t="shared" si="37"/>
        <v>999663.87</v>
      </c>
      <c r="BG54" s="148" t="str">
        <f t="shared" si="40"/>
        <v>HOLMES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MCCORKELL</v>
      </c>
      <c r="AK55" s="2">
        <f t="shared" si="28"/>
        <v>1105.0999999999999</v>
      </c>
      <c r="AL55" s="5">
        <f t="shared" si="38"/>
        <v>1105.0999999999999</v>
      </c>
      <c r="AM55" s="45">
        <f t="shared" si="29"/>
        <v>722.9899999999999</v>
      </c>
      <c r="AN55" s="5">
        <f t="shared" si="39"/>
        <v>722.9899999999999</v>
      </c>
      <c r="AO55" s="45">
        <f t="shared" si="30"/>
        <v>713.38999999999987</v>
      </c>
      <c r="AP55" s="5">
        <f t="shared" si="31"/>
        <v>713.38999999999987</v>
      </c>
      <c r="AQ55" s="45">
        <f t="shared" si="32"/>
        <v>658.71999999999991</v>
      </c>
      <c r="AR55" s="5">
        <f t="shared" si="33"/>
        <v>658.71999999999991</v>
      </c>
      <c r="AT55" s="2">
        <f t="shared" si="34"/>
        <v>558.37999999999988</v>
      </c>
      <c r="AU55">
        <f t="shared" si="35"/>
        <v>558.37999999999988</v>
      </c>
      <c r="AV55" s="2">
        <f t="shared" si="36"/>
        <v>322.58999999999992</v>
      </c>
      <c r="AW55">
        <f t="shared" si="37"/>
        <v>322.58999999999992</v>
      </c>
      <c r="BG55" s="148" t="str">
        <f t="shared" si="40"/>
        <v>KENNEDY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75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MULLAN</v>
      </c>
      <c r="AK56" s="2">
        <f t="shared" si="28"/>
        <v>782.51</v>
      </c>
      <c r="AL56" s="5">
        <f t="shared" si="38"/>
        <v>782.51</v>
      </c>
      <c r="AM56" s="45">
        <f t="shared" si="29"/>
        <v>400.4</v>
      </c>
      <c r="AN56" s="5">
        <f t="shared" si="39"/>
        <v>400.4</v>
      </c>
      <c r="AO56" s="45">
        <f t="shared" si="30"/>
        <v>390.79999999999995</v>
      </c>
      <c r="AP56" s="5">
        <f t="shared" si="31"/>
        <v>390.79999999999995</v>
      </c>
      <c r="AQ56" s="45">
        <f t="shared" si="32"/>
        <v>336.13</v>
      </c>
      <c r="AR56" s="5">
        <f t="shared" si="33"/>
        <v>336.13</v>
      </c>
      <c r="AT56" s="2">
        <f t="shared" si="34"/>
        <v>235.78999999999996</v>
      </c>
      <c r="AU56">
        <f t="shared" si="35"/>
        <v>235.78999999999996</v>
      </c>
      <c r="AV56" s="2">
        <f t="shared" si="36"/>
        <v>0</v>
      </c>
      <c r="AW56">
        <f t="shared" si="37"/>
        <v>1000000</v>
      </c>
      <c r="BG56" s="148" t="str">
        <f t="shared" si="40"/>
        <v>MCCORKELL</v>
      </c>
      <c r="BH56" s="149"/>
      <c r="BI56" s="7">
        <f t="shared" si="41"/>
        <v>-189.09999999999991</v>
      </c>
      <c r="BJ56" s="5">
        <f t="shared" si="42"/>
        <v>0</v>
      </c>
      <c r="BK56" s="5">
        <f t="shared" si="43"/>
        <v>-189.09999999999991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 t="str">
        <f t="shared" si="28"/>
        <v>NICHOLL</v>
      </c>
      <c r="AK57" s="2">
        <f t="shared" si="28"/>
        <v>0</v>
      </c>
      <c r="AL57" s="5">
        <f t="shared" si="38"/>
        <v>1000000</v>
      </c>
      <c r="AM57" s="45">
        <f t="shared" si="29"/>
        <v>999617.89</v>
      </c>
      <c r="AN57" s="5">
        <f t="shared" si="39"/>
        <v>999617.89</v>
      </c>
      <c r="AO57" s="45">
        <f t="shared" si="30"/>
        <v>999608.29</v>
      </c>
      <c r="AP57" s="5">
        <f t="shared" si="31"/>
        <v>999608.29</v>
      </c>
      <c r="AQ57" s="45">
        <f t="shared" si="32"/>
        <v>999553.62</v>
      </c>
      <c r="AR57" s="5">
        <f t="shared" si="33"/>
        <v>999553.62</v>
      </c>
      <c r="AT57" s="2">
        <f t="shared" si="34"/>
        <v>999453.28</v>
      </c>
      <c r="AU57">
        <f t="shared" si="35"/>
        <v>999453.28</v>
      </c>
      <c r="AV57" s="2">
        <f t="shared" si="36"/>
        <v>999217.49</v>
      </c>
      <c r="AW57">
        <f t="shared" si="37"/>
        <v>999217.49</v>
      </c>
      <c r="BG57" s="148" t="str">
        <f t="shared" si="40"/>
        <v>MULLAN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1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 t="str">
        <f t="shared" si="28"/>
        <v>ROBINSON</v>
      </c>
      <c r="AK58" s="2">
        <f t="shared" si="28"/>
        <v>916</v>
      </c>
      <c r="AL58" s="5">
        <f t="shared" si="38"/>
        <v>916</v>
      </c>
      <c r="AM58" s="45">
        <f t="shared" si="29"/>
        <v>533.89</v>
      </c>
      <c r="AN58" s="5">
        <f t="shared" si="39"/>
        <v>533.89</v>
      </c>
      <c r="AO58" s="45">
        <f t="shared" si="30"/>
        <v>524.29</v>
      </c>
      <c r="AP58" s="5">
        <f t="shared" si="31"/>
        <v>524.29</v>
      </c>
      <c r="AQ58" s="45">
        <f t="shared" si="32"/>
        <v>469.62</v>
      </c>
      <c r="AR58" s="5">
        <f t="shared" si="33"/>
        <v>469.62</v>
      </c>
      <c r="AT58" s="2">
        <f t="shared" si="34"/>
        <v>369.28</v>
      </c>
      <c r="AU58">
        <f t="shared" si="35"/>
        <v>369.28</v>
      </c>
      <c r="AV58" s="2">
        <f t="shared" si="36"/>
        <v>133.49</v>
      </c>
      <c r="AW58">
        <f t="shared" si="37"/>
        <v>133.49</v>
      </c>
      <c r="BG58" s="148" t="str">
        <f t="shared" si="40"/>
        <v>NICHOLL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999617.89</v>
      </c>
      <c r="AN59" s="5">
        <f t="shared" si="39"/>
        <v>999617.89</v>
      </c>
      <c r="AO59" s="45">
        <f t="shared" si="30"/>
        <v>999608.29</v>
      </c>
      <c r="AP59" s="5">
        <f t="shared" si="31"/>
        <v>999608.29</v>
      </c>
      <c r="AQ59" s="45">
        <f t="shared" si="32"/>
        <v>999553.62</v>
      </c>
      <c r="AR59" s="5">
        <f t="shared" si="33"/>
        <v>999553.62</v>
      </c>
      <c r="AT59" s="2">
        <f t="shared" si="34"/>
        <v>999453.28</v>
      </c>
      <c r="AU59">
        <f t="shared" si="35"/>
        <v>999453.28</v>
      </c>
      <c r="AV59" s="2">
        <f t="shared" si="36"/>
        <v>999217.49</v>
      </c>
      <c r="AW59">
        <f t="shared" si="37"/>
        <v>999217.49</v>
      </c>
      <c r="BG59" s="148" t="str">
        <f t="shared" si="40"/>
        <v>ROBINSON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999617.89</v>
      </c>
      <c r="AN60" s="5">
        <f t="shared" si="39"/>
        <v>999617.89</v>
      </c>
      <c r="AO60" s="45">
        <f t="shared" si="30"/>
        <v>999608.29</v>
      </c>
      <c r="AP60" s="5">
        <f t="shared" si="31"/>
        <v>999608.29</v>
      </c>
      <c r="AQ60" s="45">
        <f t="shared" si="32"/>
        <v>999553.62</v>
      </c>
      <c r="AR60" s="5">
        <f t="shared" si="33"/>
        <v>999553.62</v>
      </c>
      <c r="AT60" s="2">
        <f t="shared" si="34"/>
        <v>999453.28</v>
      </c>
      <c r="AU60">
        <f t="shared" si="35"/>
        <v>999453.28</v>
      </c>
      <c r="AV60" s="2">
        <f t="shared" si="36"/>
        <v>999217.49</v>
      </c>
      <c r="AW60">
        <f t="shared" si="37"/>
        <v>999217.49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999617.89</v>
      </c>
      <c r="AN61" s="5">
        <f t="shared" si="39"/>
        <v>999617.89</v>
      </c>
      <c r="AO61" s="45">
        <f t="shared" si="30"/>
        <v>999608.29</v>
      </c>
      <c r="AP61" s="5">
        <f t="shared" si="31"/>
        <v>999608.29</v>
      </c>
      <c r="AQ61" s="45">
        <f t="shared" si="32"/>
        <v>999553.62</v>
      </c>
      <c r="AR61" s="5">
        <f t="shared" si="33"/>
        <v>999553.62</v>
      </c>
      <c r="AT61" s="2">
        <f t="shared" si="34"/>
        <v>999453.28</v>
      </c>
      <c r="AU61">
        <f t="shared" si="35"/>
        <v>999453.28</v>
      </c>
      <c r="AV61" s="2">
        <f t="shared" si="36"/>
        <v>999217.49</v>
      </c>
      <c r="AW61">
        <f t="shared" si="37"/>
        <v>999217.49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999617.89</v>
      </c>
      <c r="AN62" s="5">
        <f t="shared" si="39"/>
        <v>999617.89</v>
      </c>
      <c r="AO62" s="45">
        <f t="shared" si="30"/>
        <v>999608.29</v>
      </c>
      <c r="AP62" s="5">
        <f t="shared" si="31"/>
        <v>999608.29</v>
      </c>
      <c r="AQ62" s="45">
        <f t="shared" si="32"/>
        <v>999553.62</v>
      </c>
      <c r="AR62" s="5">
        <f t="shared" si="33"/>
        <v>999553.62</v>
      </c>
      <c r="AT62" s="2">
        <f t="shared" si="34"/>
        <v>999453.28</v>
      </c>
      <c r="AU62">
        <f t="shared" si="35"/>
        <v>999453.28</v>
      </c>
      <c r="AV62" s="2">
        <f t="shared" si="36"/>
        <v>999217.49</v>
      </c>
      <c r="AW62">
        <f t="shared" si="37"/>
        <v>999217.49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999617.89</v>
      </c>
      <c r="AN63" s="5">
        <f t="shared" si="39"/>
        <v>999617.89</v>
      </c>
      <c r="AO63" s="45">
        <f t="shared" si="30"/>
        <v>999608.29</v>
      </c>
      <c r="AP63" s="5">
        <f t="shared" si="31"/>
        <v>999608.29</v>
      </c>
      <c r="AQ63" s="45">
        <f t="shared" si="32"/>
        <v>999553.62</v>
      </c>
      <c r="AR63" s="5">
        <f t="shared" si="33"/>
        <v>999553.62</v>
      </c>
      <c r="AT63" s="2">
        <f t="shared" si="34"/>
        <v>999453.28</v>
      </c>
      <c r="AU63">
        <f t="shared" si="35"/>
        <v>999453.28</v>
      </c>
      <c r="AV63" s="2">
        <f t="shared" si="36"/>
        <v>999217.49</v>
      </c>
      <c r="AW63">
        <f t="shared" si="37"/>
        <v>999217.49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999617.89</v>
      </c>
      <c r="AN64" s="5">
        <f t="shared" si="39"/>
        <v>999617.89</v>
      </c>
      <c r="AO64" s="45">
        <f t="shared" si="30"/>
        <v>999608.29</v>
      </c>
      <c r="AP64" s="5">
        <f t="shared" si="31"/>
        <v>999608.29</v>
      </c>
      <c r="AQ64" s="45">
        <f t="shared" si="32"/>
        <v>999553.62</v>
      </c>
      <c r="AR64" s="5">
        <f t="shared" si="33"/>
        <v>999553.62</v>
      </c>
      <c r="AT64" s="2">
        <f t="shared" si="34"/>
        <v>999453.28</v>
      </c>
      <c r="AU64">
        <f t="shared" si="35"/>
        <v>999453.28</v>
      </c>
      <c r="AV64" s="2">
        <f t="shared" si="36"/>
        <v>999217.49</v>
      </c>
      <c r="AW64">
        <f t="shared" si="37"/>
        <v>999217.49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999617.89</v>
      </c>
      <c r="AN65" s="5">
        <f t="shared" si="39"/>
        <v>999617.89</v>
      </c>
      <c r="AO65" s="45">
        <f t="shared" si="30"/>
        <v>999608.29</v>
      </c>
      <c r="AP65" s="5">
        <f t="shared" si="31"/>
        <v>999608.29</v>
      </c>
      <c r="AQ65" s="45">
        <f t="shared" si="32"/>
        <v>999553.62</v>
      </c>
      <c r="AR65" s="5">
        <f t="shared" si="33"/>
        <v>999553.62</v>
      </c>
      <c r="AT65" s="2">
        <f t="shared" si="34"/>
        <v>999453.28</v>
      </c>
      <c r="AU65">
        <f t="shared" si="35"/>
        <v>999453.28</v>
      </c>
      <c r="AV65" s="2">
        <f t="shared" si="36"/>
        <v>999217.49</v>
      </c>
      <c r="AW65">
        <f t="shared" si="37"/>
        <v>999217.49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999617.89</v>
      </c>
      <c r="AN66" s="5">
        <f t="shared" si="39"/>
        <v>999617.89</v>
      </c>
      <c r="AO66" s="45">
        <f t="shared" si="30"/>
        <v>999608.29</v>
      </c>
      <c r="AP66" s="5">
        <f t="shared" si="31"/>
        <v>999608.29</v>
      </c>
      <c r="AQ66" s="45">
        <f t="shared" si="32"/>
        <v>999553.62</v>
      </c>
      <c r="AR66" s="5">
        <f t="shared" si="33"/>
        <v>999553.62</v>
      </c>
      <c r="AT66" s="2">
        <f t="shared" si="34"/>
        <v>999453.28</v>
      </c>
      <c r="AU66">
        <f t="shared" si="35"/>
        <v>999453.28</v>
      </c>
      <c r="AV66" s="2">
        <f t="shared" si="36"/>
        <v>999217.49</v>
      </c>
      <c r="AW66">
        <f t="shared" si="37"/>
        <v>999217.49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999617.89</v>
      </c>
      <c r="AN67" s="5">
        <f t="shared" si="39"/>
        <v>999617.89</v>
      </c>
      <c r="AO67" s="45">
        <f t="shared" si="30"/>
        <v>999608.29</v>
      </c>
      <c r="AP67" s="5">
        <f t="shared" si="31"/>
        <v>999608.29</v>
      </c>
      <c r="AQ67" s="45">
        <f t="shared" si="32"/>
        <v>999553.62</v>
      </c>
      <c r="AR67" s="5">
        <f t="shared" si="33"/>
        <v>999553.62</v>
      </c>
      <c r="AT67" s="2">
        <f t="shared" si="34"/>
        <v>999453.28</v>
      </c>
      <c r="AU67">
        <f t="shared" si="35"/>
        <v>999453.28</v>
      </c>
      <c r="AV67" s="2">
        <f t="shared" si="36"/>
        <v>999217.49</v>
      </c>
      <c r="AW67">
        <f t="shared" si="37"/>
        <v>999217.49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6.0999999999999091</v>
      </c>
      <c r="BJ69" s="7">
        <f>CE28</f>
        <v>0</v>
      </c>
      <c r="BK69" s="5">
        <f>BI69+BJ69</f>
        <v>6.0999999999999091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">
      <c r="BK70" s="5">
        <f>BG27+CE29</f>
        <v>189.09999999999991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0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1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0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laptop7</cp:lastModifiedBy>
  <cp:lastPrinted>2014-04-01T14:22:32Z</cp:lastPrinted>
  <dcterms:created xsi:type="dcterms:W3CDTF">2003-11-25T09:48:36Z</dcterms:created>
  <dcterms:modified xsi:type="dcterms:W3CDTF">2014-05-24T15:20:28Z</dcterms:modified>
</cp:coreProperties>
</file>