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640" tabRatio="836" firstSheet="2" activeTab="13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s="1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 l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i="41" l="1"/>
  <c r="BZ48" i="40"/>
  <c r="BK76" i="39"/>
  <c r="BK76" i="37"/>
  <c r="BZ48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48" i="35" l="1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60"/>
  <c r="BW61"/>
  <c r="BW62"/>
  <c r="BW63"/>
  <c r="BW64"/>
  <c r="BW65"/>
  <c r="BW66"/>
  <c r="BW67"/>
  <c r="BW68"/>
  <c r="BW49" i="40"/>
  <c r="BW50"/>
  <c r="BW51"/>
  <c r="BW52"/>
  <c r="BW53"/>
  <c r="BW54"/>
  <c r="BW55"/>
  <c r="BW56"/>
  <c r="BW57"/>
  <c r="BW59"/>
  <c r="BW60"/>
  <c r="BW61"/>
  <c r="BW62"/>
  <c r="BW63"/>
  <c r="BW64"/>
  <c r="BW65"/>
  <c r="BW66"/>
  <c r="BW67"/>
  <c r="BW68"/>
  <c r="BW49" i="3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8"/>
  <c r="BW50"/>
  <c r="BW51"/>
  <c r="BW52"/>
  <c r="BW54"/>
  <c r="BW55"/>
  <c r="BW56"/>
  <c r="BW57"/>
  <c r="BW58"/>
  <c r="BW59"/>
  <c r="BW60"/>
  <c r="BW61"/>
  <c r="BW62"/>
  <c r="BW64"/>
  <c r="BW65"/>
  <c r="BW66"/>
  <c r="BW67"/>
  <c r="BW68"/>
  <c r="BW49" i="3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6"/>
  <c r="BW50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 i="35"/>
  <c r="BT29" s="1"/>
  <c r="BU29"/>
  <c r="BV29"/>
  <c r="BW29"/>
  <c r="BX29" s="1"/>
  <c r="BY29"/>
  <c r="BZ29" s="1"/>
  <c r="BE49" i="34"/>
  <c r="J17" i="3"/>
  <c r="BE50" i="34"/>
  <c r="AT5"/>
  <c r="H7" s="1"/>
  <c r="J14" i="3"/>
  <c r="BE49" i="24"/>
  <c r="BE50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E12" i="24"/>
  <c r="J12" i="3"/>
  <c r="BE7" i="24" s="1"/>
  <c r="BG51" s="1"/>
  <c r="E13"/>
  <c r="AA16" s="1"/>
  <c r="J13" i="3"/>
  <c r="Z17" i="36" s="1"/>
  <c r="E14" i="24"/>
  <c r="AA17" s="1"/>
  <c r="E15"/>
  <c r="AA18"/>
  <c r="AK52" s="1"/>
  <c r="AL52" s="1"/>
  <c r="J15" i="3"/>
  <c r="Z19" i="35" s="1"/>
  <c r="AJ53" s="1"/>
  <c r="E16" i="24"/>
  <c r="AA19" s="1"/>
  <c r="AK53" s="1"/>
  <c r="AL53" s="1"/>
  <c r="J16" i="3"/>
  <c r="E17" i="24"/>
  <c r="AA20" s="1"/>
  <c r="E18"/>
  <c r="AA21" s="1"/>
  <c r="AK55" s="1"/>
  <c r="AL55" s="1"/>
  <c r="J18" i="3"/>
  <c r="E19" i="24"/>
  <c r="AA22"/>
  <c r="J19" i="3"/>
  <c r="J20"/>
  <c r="Z24" i="35" s="1"/>
  <c r="AJ58" s="1"/>
  <c r="J21" i="3"/>
  <c r="J22"/>
  <c r="Z26" i="24" s="1"/>
  <c r="J23" i="3"/>
  <c r="J24"/>
  <c r="J25"/>
  <c r="BR23" i="24" s="1"/>
  <c r="J26" i="3"/>
  <c r="Z30" i="24" s="1"/>
  <c r="J27" i="3"/>
  <c r="Z31" i="24"/>
  <c r="AE31" s="1"/>
  <c r="AF31" s="1"/>
  <c r="AG31" s="1"/>
  <c r="J28" i="3"/>
  <c r="J29"/>
  <c r="BF25" i="34"/>
  <c r="BC18"/>
  <c r="BC19" s="1"/>
  <c r="BN50" i="24"/>
  <c r="BJ50" s="1"/>
  <c r="C13"/>
  <c r="BN51"/>
  <c r="BJ51" s="1"/>
  <c r="BN52"/>
  <c r="BJ52" s="1"/>
  <c r="BN53"/>
  <c r="BJ53" s="1"/>
  <c r="BN54"/>
  <c r="BJ54" s="1"/>
  <c r="BN55"/>
  <c r="BJ55" s="1"/>
  <c r="BN56"/>
  <c r="BJ56" s="1"/>
  <c r="BN57"/>
  <c r="BJ57" s="1"/>
  <c r="BE13"/>
  <c r="BG57" s="1"/>
  <c r="Z31" i="34"/>
  <c r="AE31"/>
  <c r="AF31" s="1"/>
  <c r="AG31" s="1"/>
  <c r="BN49"/>
  <c r="BJ49" s="1"/>
  <c r="BW49" i="35"/>
  <c r="BN50" i="34"/>
  <c r="BJ50" s="1"/>
  <c r="BW50" i="35"/>
  <c r="BW51"/>
  <c r="BW52"/>
  <c r="BW53"/>
  <c r="BN54" i="34"/>
  <c r="BJ54" s="1"/>
  <c r="BW54" i="35"/>
  <c r="BW56"/>
  <c r="BN57" i="34"/>
  <c r="BJ57" s="1"/>
  <c r="BW57" i="35"/>
  <c r="BW58"/>
  <c r="BW59"/>
  <c r="BW60"/>
  <c r="BW61"/>
  <c r="BW62"/>
  <c r="BW63"/>
  <c r="BW64"/>
  <c r="BW65"/>
  <c r="BW66"/>
  <c r="BW67"/>
  <c r="BW68"/>
  <c r="BW50" i="24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 s="1"/>
  <c r="BW31" s="1"/>
  <c r="BU29"/>
  <c r="BV29"/>
  <c r="BW29"/>
  <c r="BX29"/>
  <c r="BY29"/>
  <c r="BZ29"/>
  <c r="CA29"/>
  <c r="CB29"/>
  <c r="CC29"/>
  <c r="CD29"/>
  <c r="BW49" i="34"/>
  <c r="BW50"/>
  <c r="BW51"/>
  <c r="BW52"/>
  <c r="BW53"/>
  <c r="BW54"/>
  <c r="BW55"/>
  <c r="BW57"/>
  <c r="BW58"/>
  <c r="BW59"/>
  <c r="BW60"/>
  <c r="BW61"/>
  <c r="BW62"/>
  <c r="BW63"/>
  <c r="BW64"/>
  <c r="BW65"/>
  <c r="BW66"/>
  <c r="BW67"/>
  <c r="BW68"/>
  <c r="BS29"/>
  <c r="BT29" s="1"/>
  <c r="BW31" s="1"/>
  <c r="Q18" i="3"/>
  <c r="AT5" i="36"/>
  <c r="L7" s="1"/>
  <c r="BE50"/>
  <c r="BE49"/>
  <c r="AT5" i="35"/>
  <c r="BG26" s="1"/>
  <c r="BI69" s="1"/>
  <c r="AT5" i="44"/>
  <c r="BE1" s="1"/>
  <c r="E120" i="52"/>
  <c r="E123"/>
  <c r="CC29" i="39"/>
  <c r="BY29" i="34"/>
  <c r="E119" i="52"/>
  <c r="E113"/>
  <c r="E107"/>
  <c r="E101"/>
  <c r="E109" s="1"/>
  <c r="E110" s="1"/>
  <c r="E95"/>
  <c r="E103" s="1"/>
  <c r="E104" s="1"/>
  <c r="E89"/>
  <c r="E83"/>
  <c r="E91" s="1"/>
  <c r="E77"/>
  <c r="E79" s="1"/>
  <c r="E71"/>
  <c r="E65"/>
  <c r="E59"/>
  <c r="E53"/>
  <c r="E55" s="1"/>
  <c r="E47"/>
  <c r="E49" s="1"/>
  <c r="E41"/>
  <c r="E35"/>
  <c r="E43" s="1"/>
  <c r="E61"/>
  <c r="E29"/>
  <c r="E23"/>
  <c r="CE6" i="24"/>
  <c r="E24" i="52"/>
  <c r="D7" i="3"/>
  <c r="L3" s="1"/>
  <c r="E17" i="52"/>
  <c r="E25" s="1"/>
  <c r="E12"/>
  <c r="E6"/>
  <c r="E13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BY1" i="44"/>
  <c r="AT5" i="43"/>
  <c r="BE1" s="1"/>
  <c r="BF29" i="44"/>
  <c r="AL3"/>
  <c r="BF29" i="43"/>
  <c r="AL3"/>
  <c r="AT5" i="41"/>
  <c r="BE1" s="1"/>
  <c r="BF29"/>
  <c r="AL3"/>
  <c r="BF29" i="40"/>
  <c r="AL3"/>
  <c r="CD29" i="39"/>
  <c r="BF29"/>
  <c r="AT5"/>
  <c r="R7" s="1"/>
  <c r="AL3"/>
  <c r="BF29" i="38"/>
  <c r="AT5"/>
  <c r="AL3"/>
  <c r="BP31" i="37"/>
  <c r="BS29"/>
  <c r="BU29"/>
  <c r="BV29" s="1"/>
  <c r="BW29"/>
  <c r="BX29" s="1"/>
  <c r="BY29"/>
  <c r="BZ29" s="1"/>
  <c r="CA29"/>
  <c r="CB29"/>
  <c r="CC29"/>
  <c r="CD29"/>
  <c r="AT5"/>
  <c r="BY1" s="1"/>
  <c r="BF29"/>
  <c r="BF25"/>
  <c r="BF27" s="1"/>
  <c r="AL3"/>
  <c r="J3" i="41"/>
  <c r="AT5" i="40"/>
  <c r="BC31" s="1"/>
  <c r="BG26" s="1"/>
  <c r="BI69" s="1"/>
  <c r="J3"/>
  <c r="J3" i="39"/>
  <c r="J3" i="38"/>
  <c r="U4" i="37"/>
  <c r="BE5" i="36"/>
  <c r="BF25"/>
  <c r="BC18"/>
  <c r="BC19"/>
  <c r="Z14"/>
  <c r="AJ48" s="1"/>
  <c r="Z14" i="35"/>
  <c r="AJ48" s="1"/>
  <c r="BN51" i="34"/>
  <c r="BJ51" s="1"/>
  <c r="BN52"/>
  <c r="BJ52" s="1"/>
  <c r="BN53"/>
  <c r="BJ53" s="1"/>
  <c r="BN55"/>
  <c r="BJ55" s="1"/>
  <c r="Z21" i="35"/>
  <c r="Z26"/>
  <c r="Z28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BE49"/>
  <c r="BE50"/>
  <c r="BE51"/>
  <c r="BE52"/>
  <c r="BZ8"/>
  <c r="BX8"/>
  <c r="BN50"/>
  <c r="BJ50" s="1"/>
  <c r="BZ9"/>
  <c r="BX9"/>
  <c r="BN51"/>
  <c r="BJ51" s="1"/>
  <c r="BX10"/>
  <c r="BZ10"/>
  <c r="C14"/>
  <c r="BN52"/>
  <c r="BJ52" s="1"/>
  <c r="BX11"/>
  <c r="BZ11"/>
  <c r="BN53"/>
  <c r="BJ53" s="1"/>
  <c r="BZ12"/>
  <c r="BX12"/>
  <c r="BN54"/>
  <c r="BJ54" s="1"/>
  <c r="BZ13"/>
  <c r="BX13"/>
  <c r="BT14"/>
  <c r="BZ14"/>
  <c r="BX14"/>
  <c r="BN56"/>
  <c r="BJ56" s="1"/>
  <c r="BZ15"/>
  <c r="BX15"/>
  <c r="BN57"/>
  <c r="BJ57" s="1"/>
  <c r="BZ16"/>
  <c r="BX16"/>
  <c r="Z24" i="36"/>
  <c r="AJ58" s="1"/>
  <c r="Z26"/>
  <c r="Z28"/>
  <c r="Z29"/>
  <c r="AE29"/>
  <c r="AF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C11"/>
  <c r="BN50"/>
  <c r="BJ50" s="1"/>
  <c r="BE8"/>
  <c r="BN52"/>
  <c r="BJ52" s="1"/>
  <c r="BN53"/>
  <c r="BJ53" s="1"/>
  <c r="BE10"/>
  <c r="BN54"/>
  <c r="BJ54" s="1"/>
  <c r="BN55"/>
  <c r="BJ55" s="1"/>
  <c r="BN56"/>
  <c r="BJ56" s="1"/>
  <c r="BE13"/>
  <c r="BG57" s="1"/>
  <c r="BN57"/>
  <c r="BJ57" s="1"/>
  <c r="C19"/>
  <c r="E20" i="24"/>
  <c r="AA23" s="1"/>
  <c r="E21"/>
  <c r="C21"/>
  <c r="C21" i="34"/>
  <c r="C21" i="35"/>
  <c r="E22" i="24"/>
  <c r="C23" i="36"/>
  <c r="E23" i="24"/>
  <c r="C23"/>
  <c r="C23" i="34"/>
  <c r="C23" i="35"/>
  <c r="E24" i="24"/>
  <c r="C25" i="36"/>
  <c r="E25" i="24"/>
  <c r="C25"/>
  <c r="C25" i="34"/>
  <c r="C25" i="35"/>
  <c r="C26" i="36"/>
  <c r="L26" s="1"/>
  <c r="E26" i="24"/>
  <c r="AA29" s="1"/>
  <c r="C26"/>
  <c r="F26"/>
  <c r="F26" i="36" s="1"/>
  <c r="C26" i="34"/>
  <c r="H26"/>
  <c r="H26" i="49" s="1"/>
  <c r="C26" i="35"/>
  <c r="J26"/>
  <c r="J26" i="41" s="1"/>
  <c r="C27" i="36"/>
  <c r="L27"/>
  <c r="E27" i="24"/>
  <c r="C27"/>
  <c r="F27" s="1"/>
  <c r="F27" i="45" s="1"/>
  <c r="C27" i="34"/>
  <c r="H27" s="1"/>
  <c r="C27" i="35"/>
  <c r="J27" s="1"/>
  <c r="J27" i="37" s="1"/>
  <c r="C28" i="36"/>
  <c r="L28" s="1"/>
  <c r="L28" i="37" s="1"/>
  <c r="E28" i="24"/>
  <c r="C28"/>
  <c r="F28"/>
  <c r="F28" i="38" s="1"/>
  <c r="C28" i="34"/>
  <c r="H28"/>
  <c r="H28" i="39" s="1"/>
  <c r="C28" i="35"/>
  <c r="J28"/>
  <c r="J28" i="39" s="1"/>
  <c r="C29" i="36"/>
  <c r="L29"/>
  <c r="E29" i="24"/>
  <c r="C29"/>
  <c r="F29" s="1"/>
  <c r="F29" i="34" s="1"/>
  <c r="C29"/>
  <c r="H29" s="1"/>
  <c r="H29" i="47" s="1"/>
  <c r="C29" i="35"/>
  <c r="J29" s="1"/>
  <c r="J29" i="36" s="1"/>
  <c r="C30"/>
  <c r="L30" s="1"/>
  <c r="L30" i="47" s="1"/>
  <c r="E30" i="24"/>
  <c r="C30"/>
  <c r="F30"/>
  <c r="F30" i="37" s="1"/>
  <c r="C30" i="34"/>
  <c r="H30"/>
  <c r="C30" i="35"/>
  <c r="J30"/>
  <c r="J30" i="44" s="1"/>
  <c r="BX28" i="35"/>
  <c r="BZ28"/>
  <c r="J3" i="36"/>
  <c r="AL3"/>
  <c r="AL3" i="35"/>
  <c r="AL3" i="34"/>
  <c r="BF29" i="36"/>
  <c r="BF30"/>
  <c r="BF27"/>
  <c r="AL3" i="24"/>
  <c r="BV14" i="35"/>
  <c r="J3"/>
  <c r="BF29"/>
  <c r="BF25"/>
  <c r="J3" i="34"/>
  <c r="BZ29"/>
  <c r="BF29"/>
  <c r="BF27"/>
  <c r="CB28" i="24"/>
  <c r="CD28"/>
  <c r="BT28"/>
  <c r="CE28" s="1"/>
  <c r="BJ69" s="1"/>
  <c r="BV28"/>
  <c r="BX28"/>
  <c r="BZ28"/>
  <c r="J3"/>
  <c r="BE1"/>
  <c r="U4" i="51"/>
  <c r="BE51" i="24"/>
  <c r="BE52"/>
  <c r="E19" i="52"/>
  <c r="D2"/>
  <c r="D3"/>
  <c r="D4"/>
  <c r="A4"/>
  <c r="E10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A3" i="3"/>
  <c r="Z15" i="50"/>
  <c r="Z24"/>
  <c r="Z26"/>
  <c r="Z27"/>
  <c r="Z28"/>
  <c r="Z29"/>
  <c r="AE29"/>
  <c r="AF29" s="1"/>
  <c r="AG29" s="1"/>
  <c r="Z30"/>
  <c r="AE30" s="1"/>
  <c r="AF30" s="1"/>
  <c r="AG30" s="1"/>
  <c r="Z31"/>
  <c r="AE31"/>
  <c r="AF31" s="1"/>
  <c r="AG31" s="1"/>
  <c r="Z32"/>
  <c r="AE32" s="1"/>
  <c r="AF32" s="1"/>
  <c r="AG32" s="1"/>
  <c r="Z33"/>
  <c r="AE33"/>
  <c r="AF33" s="1"/>
  <c r="AG33" s="1"/>
  <c r="AO88"/>
  <c r="AQ88"/>
  <c r="AR88"/>
  <c r="AT88"/>
  <c r="AJ66"/>
  <c r="AJ65"/>
  <c r="AJ63"/>
  <c r="AJ62"/>
  <c r="AJ60"/>
  <c r="AJ58"/>
  <c r="AJ49"/>
  <c r="AQ42"/>
  <c r="AQ43"/>
  <c r="AQ39"/>
  <c r="AP39"/>
  <c r="AO39"/>
  <c r="AN39"/>
  <c r="AM39"/>
  <c r="AL39"/>
  <c r="AL40"/>
  <c r="AL41"/>
  <c r="Z24" i="49"/>
  <c r="Z26"/>
  <c r="Z28"/>
  <c r="Z29"/>
  <c r="AE29" s="1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T88"/>
  <c r="AQ88"/>
  <c r="AR88"/>
  <c r="AJ67"/>
  <c r="AJ66"/>
  <c r="AJ65"/>
  <c r="AJ64"/>
  <c r="AJ63"/>
  <c r="AJ62"/>
  <c r="AJ58"/>
  <c r="AQ42"/>
  <c r="AQ43"/>
  <c r="AQ39"/>
  <c r="AP39"/>
  <c r="AO39"/>
  <c r="AN39"/>
  <c r="AM39"/>
  <c r="AL39"/>
  <c r="AL40"/>
  <c r="Z16" i="48"/>
  <c r="Z17"/>
  <c r="Z18"/>
  <c r="Z24"/>
  <c r="Z26"/>
  <c r="Z28"/>
  <c r="Z29"/>
  <c r="AE29" s="1"/>
  <c r="AF29" s="1"/>
  <c r="AG29" s="1"/>
  <c r="Z30"/>
  <c r="AE30"/>
  <c r="AF30" s="1"/>
  <c r="AG30" s="1"/>
  <c r="Z31"/>
  <c r="AE31" s="1"/>
  <c r="AF31" s="1"/>
  <c r="AG31" s="1"/>
  <c r="Z32"/>
  <c r="AE32"/>
  <c r="AF32" s="1"/>
  <c r="AG32" s="1"/>
  <c r="Z33"/>
  <c r="AE33"/>
  <c r="AF33" s="1"/>
  <c r="AG33" s="1"/>
  <c r="AO88"/>
  <c r="AQ88"/>
  <c r="AR88"/>
  <c r="AT88"/>
  <c r="AJ67"/>
  <c r="AJ66"/>
  <c r="AJ65"/>
  <c r="AJ64"/>
  <c r="AJ63"/>
  <c r="AJ60"/>
  <c r="AQ42"/>
  <c r="AQ43"/>
  <c r="AQ39"/>
  <c r="AP39"/>
  <c r="AO39"/>
  <c r="AN39"/>
  <c r="AM39"/>
  <c r="AL39"/>
  <c r="AL40"/>
  <c r="AL41"/>
  <c r="Z15" i="47"/>
  <c r="Z22"/>
  <c r="AJ56" s="1"/>
  <c r="Z24"/>
  <c r="Z26"/>
  <c r="Z28"/>
  <c r="Z29"/>
  <c r="AE29" s="1"/>
  <c r="AF29" s="1"/>
  <c r="AG29" s="1"/>
  <c r="Z30"/>
  <c r="Z31"/>
  <c r="AE31"/>
  <c r="AF31" s="1"/>
  <c r="AG31" s="1"/>
  <c r="Z32"/>
  <c r="Z33"/>
  <c r="AE33"/>
  <c r="AF33" s="1"/>
  <c r="AG33" s="1"/>
  <c r="AO88"/>
  <c r="AQ88"/>
  <c r="AR88"/>
  <c r="AJ67"/>
  <c r="AJ65"/>
  <c r="AQ42"/>
  <c r="AQ43"/>
  <c r="AQ39"/>
  <c r="AP39"/>
  <c r="AO39"/>
  <c r="AN39"/>
  <c r="AM39"/>
  <c r="AL39"/>
  <c r="AL40"/>
  <c r="AL41"/>
  <c r="AM40"/>
  <c r="AM41"/>
  <c r="Z15" i="46"/>
  <c r="Z26"/>
  <c r="Z28"/>
  <c r="Z29"/>
  <c r="AE29"/>
  <c r="AF29" s="1"/>
  <c r="AG29" s="1"/>
  <c r="Z30"/>
  <c r="Z31"/>
  <c r="AE31" s="1"/>
  <c r="AF31" s="1"/>
  <c r="AG31" s="1"/>
  <c r="Z32"/>
  <c r="Z33"/>
  <c r="AJ67" s="1"/>
  <c r="AE33"/>
  <c r="AF33" s="1"/>
  <c r="AG33" s="1"/>
  <c r="AO88"/>
  <c r="AT88"/>
  <c r="AQ88"/>
  <c r="AR88"/>
  <c r="AJ63"/>
  <c r="AQ42"/>
  <c r="AQ43"/>
  <c r="AQ39"/>
  <c r="AP39"/>
  <c r="AO39"/>
  <c r="AN39"/>
  <c r="AM39"/>
  <c r="AL39"/>
  <c r="AL40"/>
  <c r="Z26" i="45"/>
  <c r="Z28"/>
  <c r="Z29"/>
  <c r="AE29"/>
  <c r="AF29" s="1"/>
  <c r="AG29" s="1"/>
  <c r="Z30"/>
  <c r="AE30" s="1"/>
  <c r="AF30" s="1"/>
  <c r="AG30" s="1"/>
  <c r="Z31"/>
  <c r="AE31"/>
  <c r="AF31" s="1"/>
  <c r="AG31" s="1"/>
  <c r="Z32"/>
  <c r="AE32" s="1"/>
  <c r="AF32" s="1"/>
  <c r="AG32" s="1"/>
  <c r="Z33"/>
  <c r="AO88"/>
  <c r="AQ88"/>
  <c r="AT88"/>
  <c r="AR88"/>
  <c r="AJ66"/>
  <c r="AJ65"/>
  <c r="AJ64"/>
  <c r="AJ63"/>
  <c r="AJ62"/>
  <c r="AJ60"/>
  <c r="AQ42"/>
  <c r="AQ43"/>
  <c r="AQ39"/>
  <c r="AP39"/>
  <c r="AO39"/>
  <c r="AN39"/>
  <c r="AM39"/>
  <c r="AL39"/>
  <c r="AL40"/>
  <c r="Z26" i="44"/>
  <c r="Z28"/>
  <c r="AJ62" s="1"/>
  <c r="Z29"/>
  <c r="AE29" s="1"/>
  <c r="AF29" s="1"/>
  <c r="AG29" s="1"/>
  <c r="Z30"/>
  <c r="AE30"/>
  <c r="AF30" s="1"/>
  <c r="AG30" s="1"/>
  <c r="Z31"/>
  <c r="AE31" s="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5"/>
  <c r="AJ64"/>
  <c r="AJ63"/>
  <c r="AQ42"/>
  <c r="AQ43"/>
  <c r="AQ39"/>
  <c r="AP39"/>
  <c r="AO39"/>
  <c r="AN39"/>
  <c r="AM39"/>
  <c r="AL39"/>
  <c r="AL40"/>
  <c r="Z17" i="43"/>
  <c r="Z24"/>
  <c r="AJ58" s="1"/>
  <c r="Z26"/>
  <c r="Z28"/>
  <c r="Z29"/>
  <c r="AJ63" s="1"/>
  <c r="Z30"/>
  <c r="AJ64" s="1"/>
  <c r="AE30"/>
  <c r="AF30" s="1"/>
  <c r="Z31"/>
  <c r="AE31" s="1"/>
  <c r="AF31" s="1"/>
  <c r="AG31" s="1"/>
  <c r="Z32"/>
  <c r="AE32"/>
  <c r="AF32" s="1"/>
  <c r="AG32" s="1"/>
  <c r="Z33"/>
  <c r="AJ67" s="1"/>
  <c r="AO88"/>
  <c r="AQ88"/>
  <c r="AR88"/>
  <c r="AT88"/>
  <c r="AJ66"/>
  <c r="AJ65"/>
  <c r="AQ42"/>
  <c r="AQ43"/>
  <c r="AQ39"/>
  <c r="AP39"/>
  <c r="AO39"/>
  <c r="AN39"/>
  <c r="AM39"/>
  <c r="AM40"/>
  <c r="AL39"/>
  <c r="AL40"/>
  <c r="Z14" i="41"/>
  <c r="Z16"/>
  <c r="Z17"/>
  <c r="AJ51" s="1"/>
  <c r="Z24"/>
  <c r="Z26"/>
  <c r="Z28"/>
  <c r="Z29"/>
  <c r="AE29" s="1"/>
  <c r="AF29" s="1"/>
  <c r="AG29" s="1"/>
  <c r="Z30"/>
  <c r="AE30"/>
  <c r="AF30" s="1"/>
  <c r="AG30" s="1"/>
  <c r="Z31"/>
  <c r="AE31" s="1"/>
  <c r="AF31" s="1"/>
  <c r="AG31" s="1"/>
  <c r="Z32"/>
  <c r="AE32"/>
  <c r="AF32" s="1"/>
  <c r="AG32" s="1"/>
  <c r="Z33"/>
  <c r="AE33" s="1"/>
  <c r="AF33" s="1"/>
  <c r="AG33" s="1"/>
  <c r="AO88"/>
  <c r="AQ88"/>
  <c r="AR88"/>
  <c r="AT88"/>
  <c r="AJ64"/>
  <c r="AJ60"/>
  <c r="AJ50"/>
  <c r="AQ42"/>
  <c r="AQ43"/>
  <c r="AQ39"/>
  <c r="AP39"/>
  <c r="AO39"/>
  <c r="AN39"/>
  <c r="AM39"/>
  <c r="AL39"/>
  <c r="AL40"/>
  <c r="Z14" i="40"/>
  <c r="Z16"/>
  <c r="Z24"/>
  <c r="Z26"/>
  <c r="AJ60" s="1"/>
  <c r="Z27"/>
  <c r="Z28"/>
  <c r="Z29"/>
  <c r="AE29" s="1"/>
  <c r="AF29" s="1"/>
  <c r="AG29" s="1"/>
  <c r="Z30"/>
  <c r="AE30"/>
  <c r="AF30" s="1"/>
  <c r="AG30" s="1"/>
  <c r="Z31"/>
  <c r="AE31" s="1"/>
  <c r="AF31" s="1"/>
  <c r="AG31" s="1"/>
  <c r="Z32"/>
  <c r="AE32"/>
  <c r="AF32" s="1"/>
  <c r="AG32" s="1"/>
  <c r="Z33"/>
  <c r="AE33" s="1"/>
  <c r="AF33" s="1"/>
  <c r="AG33" s="1"/>
  <c r="AO88"/>
  <c r="AQ88"/>
  <c r="AR88"/>
  <c r="AJ66"/>
  <c r="AJ64"/>
  <c r="AJ62"/>
  <c r="AQ42"/>
  <c r="AQ43"/>
  <c r="AQ39"/>
  <c r="AP39"/>
  <c r="AO39"/>
  <c r="AN39"/>
  <c r="AM39"/>
  <c r="AL39"/>
  <c r="AL40"/>
  <c r="AL41"/>
  <c r="AM40"/>
  <c r="AM41"/>
  <c r="Z14" i="39"/>
  <c r="Z17"/>
  <c r="AJ51" s="1"/>
  <c r="Z26"/>
  <c r="Z28"/>
  <c r="Z29"/>
  <c r="AE29" s="1"/>
  <c r="AF29" s="1"/>
  <c r="AG29" s="1"/>
  <c r="Z30"/>
  <c r="AE30" s="1"/>
  <c r="AF30" s="1"/>
  <c r="AG30" s="1"/>
  <c r="Z31"/>
  <c r="AE31" s="1"/>
  <c r="AF31" s="1"/>
  <c r="AG31" s="1"/>
  <c r="Z32"/>
  <c r="AE32"/>
  <c r="AF32" s="1"/>
  <c r="AG32" s="1"/>
  <c r="Z33"/>
  <c r="AE33" s="1"/>
  <c r="AF33" s="1"/>
  <c r="AG33" s="1"/>
  <c r="AO88"/>
  <c r="AQ88"/>
  <c r="AT88"/>
  <c r="AR88"/>
  <c r="AJ66"/>
  <c r="AJ65"/>
  <c r="AJ64"/>
  <c r="AJ62"/>
  <c r="AJ60"/>
  <c r="AQ42"/>
  <c r="AQ43"/>
  <c r="AQ39"/>
  <c r="AP39"/>
  <c r="AO39"/>
  <c r="AN39"/>
  <c r="AM39"/>
  <c r="AM40"/>
  <c r="AL39"/>
  <c r="AL40"/>
  <c r="AN40"/>
  <c r="AL42"/>
  <c r="AL43"/>
  <c r="AL41"/>
  <c r="BE50" i="37"/>
  <c r="BE51"/>
  <c r="BE52"/>
  <c r="Z15" i="38"/>
  <c r="Z17"/>
  <c r="AJ51" s="1"/>
  <c r="Z23"/>
  <c r="Z24"/>
  <c r="Z26"/>
  <c r="Z28"/>
  <c r="Z29"/>
  <c r="AJ63" s="1"/>
  <c r="Z30"/>
  <c r="AE30"/>
  <c r="AF30" s="1"/>
  <c r="AG30" s="1"/>
  <c r="Z31"/>
  <c r="AE31" s="1"/>
  <c r="AF31" s="1"/>
  <c r="AG31" s="1"/>
  <c r="Z32"/>
  <c r="AE32"/>
  <c r="AF32" s="1"/>
  <c r="AG32" s="1"/>
  <c r="Z33"/>
  <c r="AJ67" s="1"/>
  <c r="AO88"/>
  <c r="AT88"/>
  <c r="AQ88"/>
  <c r="AR88"/>
  <c r="AJ66"/>
  <c r="AJ65"/>
  <c r="AJ64"/>
  <c r="AJ62"/>
  <c r="AJ58"/>
  <c r="AQ42"/>
  <c r="AQ43"/>
  <c r="AQ39"/>
  <c r="AP39"/>
  <c r="AO39"/>
  <c r="AN39"/>
  <c r="AM39"/>
  <c r="AL39"/>
  <c r="AL40"/>
  <c r="Z14" i="37"/>
  <c r="AJ48" s="1"/>
  <c r="Z16"/>
  <c r="AJ50" s="1"/>
  <c r="Z17"/>
  <c r="Z22"/>
  <c r="Z24"/>
  <c r="Z25"/>
  <c r="Z26"/>
  <c r="Z27"/>
  <c r="Z28"/>
  <c r="Z29"/>
  <c r="AE29" s="1"/>
  <c r="AF29" s="1"/>
  <c r="AG29" s="1"/>
  <c r="Z30"/>
  <c r="Z31"/>
  <c r="AE31"/>
  <c r="AF31" s="1"/>
  <c r="AG31" s="1"/>
  <c r="Z32"/>
  <c r="Z33"/>
  <c r="AE33"/>
  <c r="AF33" s="1"/>
  <c r="AG33" s="1"/>
  <c r="AO88"/>
  <c r="AQ88"/>
  <c r="AT88"/>
  <c r="AR88"/>
  <c r="AJ67"/>
  <c r="AJ65"/>
  <c r="AJ51"/>
  <c r="AQ42"/>
  <c r="AQ43"/>
  <c r="AQ39"/>
  <c r="AP39"/>
  <c r="AO39"/>
  <c r="AN39"/>
  <c r="AM39"/>
  <c r="AL39"/>
  <c r="AL40"/>
  <c r="AO88" i="36"/>
  <c r="AT88"/>
  <c r="AQ88"/>
  <c r="AR88"/>
  <c r="AJ67"/>
  <c r="AJ66"/>
  <c r="AJ65"/>
  <c r="AJ64"/>
  <c r="AJ63"/>
  <c r="AJ62"/>
  <c r="AJ60"/>
  <c r="AJ51"/>
  <c r="AJ49"/>
  <c r="AQ42"/>
  <c r="AQ43"/>
  <c r="AQ39"/>
  <c r="AP39"/>
  <c r="AO39"/>
  <c r="AN39"/>
  <c r="AM39"/>
  <c r="AL39"/>
  <c r="AL40"/>
  <c r="AM40"/>
  <c r="BT8" i="34"/>
  <c r="BX8"/>
  <c r="BV8"/>
  <c r="BZ8"/>
  <c r="CB8"/>
  <c r="CD8"/>
  <c r="CE8"/>
  <c r="AA24" i="24"/>
  <c r="AA25"/>
  <c r="AA26"/>
  <c r="BT8"/>
  <c r="BV8"/>
  <c r="BX8"/>
  <c r="BZ8"/>
  <c r="CB8"/>
  <c r="CD8"/>
  <c r="CE8"/>
  <c r="BT9"/>
  <c r="BV9"/>
  <c r="BX9"/>
  <c r="BZ9"/>
  <c r="CB9"/>
  <c r="CD9"/>
  <c r="BT10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CE13" s="1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N58"/>
  <c r="BJ58" s="1"/>
  <c r="BT17"/>
  <c r="BV17"/>
  <c r="BX17"/>
  <c r="BZ17"/>
  <c r="CB17"/>
  <c r="CD17"/>
  <c r="BN59"/>
  <c r="BJ59" s="1"/>
  <c r="BE15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E17"/>
  <c r="BT20"/>
  <c r="BV20"/>
  <c r="BX20"/>
  <c r="BZ20"/>
  <c r="CB20"/>
  <c r="CD20"/>
  <c r="BE51" i="34"/>
  <c r="BE52"/>
  <c r="BT9"/>
  <c r="BX9"/>
  <c r="BV9"/>
  <c r="BZ9"/>
  <c r="CB9"/>
  <c r="CD9"/>
  <c r="BT10"/>
  <c r="BX10"/>
  <c r="BV10"/>
  <c r="BZ10"/>
  <c r="CB10"/>
  <c r="CD10"/>
  <c r="BT11"/>
  <c r="BX11"/>
  <c r="BV11"/>
  <c r="BZ11"/>
  <c r="CB11"/>
  <c r="CD11"/>
  <c r="BT12"/>
  <c r="BX12"/>
  <c r="BV12"/>
  <c r="BZ12"/>
  <c r="CB12"/>
  <c r="CD12"/>
  <c r="BT13"/>
  <c r="BX13"/>
  <c r="BV13"/>
  <c r="BZ13"/>
  <c r="CB13"/>
  <c r="CD13"/>
  <c r="BT14"/>
  <c r="CE14" s="1"/>
  <c r="BX14"/>
  <c r="BV14"/>
  <c r="BZ14"/>
  <c r="CB14"/>
  <c r="CD14"/>
  <c r="BT15"/>
  <c r="BX15"/>
  <c r="BV15"/>
  <c r="BZ15"/>
  <c r="CB15"/>
  <c r="CD15"/>
  <c r="BT16"/>
  <c r="CE16" s="1"/>
  <c r="BX16"/>
  <c r="BV16"/>
  <c r="BZ16"/>
  <c r="CB16"/>
  <c r="CD16"/>
  <c r="BT17"/>
  <c r="BX17"/>
  <c r="BV17"/>
  <c r="BZ17"/>
  <c r="CB17"/>
  <c r="CD17"/>
  <c r="BN58"/>
  <c r="BJ58" s="1"/>
  <c r="BE14"/>
  <c r="BX18"/>
  <c r="BT18"/>
  <c r="BV18"/>
  <c r="BZ18"/>
  <c r="CB18"/>
  <c r="CD18"/>
  <c r="BN59"/>
  <c r="BJ59" s="1"/>
  <c r="BE15"/>
  <c r="BX19"/>
  <c r="BT19"/>
  <c r="CE19" s="1"/>
  <c r="BV19"/>
  <c r="BZ19"/>
  <c r="CB19"/>
  <c r="CD19"/>
  <c r="BN60"/>
  <c r="BJ60" s="1"/>
  <c r="BX20"/>
  <c r="BT20"/>
  <c r="BV20"/>
  <c r="BZ20"/>
  <c r="CB20"/>
  <c r="CD20"/>
  <c r="BN61"/>
  <c r="BJ61" s="1"/>
  <c r="BE17"/>
  <c r="AO88" i="35"/>
  <c r="AT88"/>
  <c r="AQ88"/>
  <c r="AR88"/>
  <c r="AJ67"/>
  <c r="AJ66"/>
  <c r="AJ65"/>
  <c r="AJ64"/>
  <c r="AJ63"/>
  <c r="AJ62"/>
  <c r="AQ42"/>
  <c r="AQ43"/>
  <c r="AQ39"/>
  <c r="AP39"/>
  <c r="AO39"/>
  <c r="AN39"/>
  <c r="AM39"/>
  <c r="AL39"/>
  <c r="AL40"/>
  <c r="AL41"/>
  <c r="AM40"/>
  <c r="AO88" i="34"/>
  <c r="AQ88"/>
  <c r="AT88"/>
  <c r="AR88"/>
  <c r="AJ65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K58" i="24"/>
  <c r="AL58" s="1"/>
  <c r="AA27"/>
  <c r="AK61" s="1"/>
  <c r="AL61" s="1"/>
  <c r="AA28"/>
  <c r="AK62"/>
  <c r="AL62" s="1"/>
  <c r="AA30"/>
  <c r="AK64" s="1"/>
  <c r="AL64" s="1"/>
  <c r="AA31"/>
  <c r="AK65" s="1"/>
  <c r="AL65" s="1"/>
  <c r="AA32"/>
  <c r="AK66" s="1"/>
  <c r="AL66" s="1"/>
  <c r="AA33"/>
  <c r="AK67"/>
  <c r="AL67" s="1"/>
  <c r="AO88"/>
  <c r="AT88"/>
  <c r="AQ88"/>
  <c r="AR88"/>
  <c r="I80" i="44"/>
  <c r="BT28" i="43"/>
  <c r="BV28"/>
  <c r="BX28"/>
  <c r="BZ28"/>
  <c r="CB28"/>
  <c r="CD28"/>
  <c r="C76"/>
  <c r="H76" s="1"/>
  <c r="H76" i="46" s="1"/>
  <c r="C75" i="43"/>
  <c r="C74"/>
  <c r="H74" s="1"/>
  <c r="C73"/>
  <c r="C72"/>
  <c r="H72"/>
  <c r="H72" i="50" s="1"/>
  <c r="C71" i="43"/>
  <c r="C69"/>
  <c r="BF25"/>
  <c r="BC18" s="1"/>
  <c r="BC19" s="1"/>
  <c r="BN61"/>
  <c r="BJ61" s="1"/>
  <c r="BE17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E12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C60"/>
  <c r="BN52"/>
  <c r="BJ52" s="1"/>
  <c r="BE8"/>
  <c r="BT11"/>
  <c r="BV11"/>
  <c r="BX11"/>
  <c r="BZ11"/>
  <c r="CB11"/>
  <c r="CD11"/>
  <c r="CE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K69" s="1"/>
  <c r="J77" s="1"/>
  <c r="J77" i="49" s="1"/>
  <c r="BT28" i="44"/>
  <c r="BV28"/>
  <c r="BX28"/>
  <c r="BZ28"/>
  <c r="CB28"/>
  <c r="CD28"/>
  <c r="C76"/>
  <c r="J76" s="1"/>
  <c r="J76" i="45" s="1"/>
  <c r="C75" i="44"/>
  <c r="C74"/>
  <c r="J74"/>
  <c r="J74" i="49" s="1"/>
  <c r="C73" i="44"/>
  <c r="J73" s="1"/>
  <c r="J73" i="50" s="1"/>
  <c r="C72" i="44"/>
  <c r="J72"/>
  <c r="J72" i="46" s="1"/>
  <c r="C71" i="44"/>
  <c r="C69"/>
  <c r="BF25"/>
  <c r="BC18"/>
  <c r="BC19" s="1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/>
  <c r="BC19"/>
  <c r="BT28"/>
  <c r="BV28"/>
  <c r="BX28"/>
  <c r="BZ28"/>
  <c r="CB28"/>
  <c r="CD28"/>
  <c r="CE28"/>
  <c r="BJ69"/>
  <c r="C76"/>
  <c r="L76" s="1"/>
  <c r="C75"/>
  <c r="L75"/>
  <c r="C74"/>
  <c r="L74" s="1"/>
  <c r="C73"/>
  <c r="L73"/>
  <c r="L73" i="48" s="1"/>
  <c r="C72" i="45"/>
  <c r="L72"/>
  <c r="L72" i="46" s="1"/>
  <c r="C71" i="45"/>
  <c r="C69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C57"/>
  <c r="BN49"/>
  <c r="BJ49" s="1"/>
  <c r="BE5"/>
  <c r="BT8"/>
  <c r="BV8"/>
  <c r="BX8"/>
  <c r="BZ8"/>
  <c r="CB8"/>
  <c r="CD8"/>
  <c r="O80" i="47"/>
  <c r="M80"/>
  <c r="K80"/>
  <c r="I80"/>
  <c r="BG26" i="46"/>
  <c r="BI69" s="1"/>
  <c r="BK69" s="1"/>
  <c r="N77" s="1"/>
  <c r="BT28"/>
  <c r="BV28"/>
  <c r="BX28"/>
  <c r="BZ28"/>
  <c r="CB28"/>
  <c r="CD28"/>
  <c r="C76"/>
  <c r="N76"/>
  <c r="N76" i="50" s="1"/>
  <c r="C75" i="46"/>
  <c r="N75" s="1"/>
  <c r="N75" i="48" s="1"/>
  <c r="C74" i="46"/>
  <c r="N74"/>
  <c r="N74" i="50" s="1"/>
  <c r="C73" i="46"/>
  <c r="N73" s="1"/>
  <c r="N73" i="50" s="1"/>
  <c r="C72" i="46"/>
  <c r="N72"/>
  <c r="N72" i="47" s="1"/>
  <c r="C71" i="46"/>
  <c r="C69"/>
  <c r="BF25"/>
  <c r="BC18"/>
  <c r="BC19" s="1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C66"/>
  <c r="BN58"/>
  <c r="BJ58" s="1"/>
  <c r="BE14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6"/>
  <c r="C75"/>
  <c r="P75" s="1"/>
  <c r="C74"/>
  <c r="C73"/>
  <c r="P73" s="1"/>
  <c r="P73" i="50" s="1"/>
  <c r="C72" i="47"/>
  <c r="C71"/>
  <c r="C69"/>
  <c r="BN61"/>
  <c r="BJ61" s="1"/>
  <c r="BE17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E18"/>
  <c r="BN58"/>
  <c r="BJ58" s="1"/>
  <c r="BE14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E10"/>
  <c r="C58"/>
  <c r="BN50"/>
  <c r="BJ50" s="1"/>
  <c r="BE6"/>
  <c r="BT9"/>
  <c r="BV9"/>
  <c r="BX9"/>
  <c r="BZ9"/>
  <c r="CB9"/>
  <c r="CD9"/>
  <c r="C57"/>
  <c r="BN49"/>
  <c r="BJ49" s="1"/>
  <c r="BE5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6"/>
  <c r="R76"/>
  <c r="C75"/>
  <c r="R75"/>
  <c r="R75" i="50" s="1"/>
  <c r="C74" i="48"/>
  <c r="R74"/>
  <c r="C73"/>
  <c r="C72"/>
  <c r="R72" s="1"/>
  <c r="R72" i="49" s="1"/>
  <c r="C71" i="48"/>
  <c r="C69"/>
  <c r="BF25"/>
  <c r="BC18"/>
  <c r="BC19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E14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CE9"/>
  <c r="C57"/>
  <c r="BN49"/>
  <c r="BJ49" s="1"/>
  <c r="BE5"/>
  <c r="BT8"/>
  <c r="BV8"/>
  <c r="BX8"/>
  <c r="BZ8"/>
  <c r="CB8"/>
  <c r="CD8"/>
  <c r="R53"/>
  <c r="B109" i="52" s="1"/>
  <c r="I80" i="50"/>
  <c r="K80"/>
  <c r="M80"/>
  <c r="O80"/>
  <c r="Q80"/>
  <c r="S80"/>
  <c r="U80"/>
  <c r="C58" i="49"/>
  <c r="BF25"/>
  <c r="BC18"/>
  <c r="BC19"/>
  <c r="BN50"/>
  <c r="BJ50" s="1"/>
  <c r="BE6"/>
  <c r="BG50" s="1"/>
  <c r="BE49"/>
  <c r="BE50"/>
  <c r="BE51"/>
  <c r="BE52"/>
  <c r="BT9"/>
  <c r="BV9"/>
  <c r="BX9"/>
  <c r="BZ9"/>
  <c r="CB9"/>
  <c r="CD9"/>
  <c r="C59"/>
  <c r="BN51"/>
  <c r="BJ51" s="1"/>
  <c r="BE7"/>
  <c r="BT10"/>
  <c r="BV10"/>
  <c r="BX10"/>
  <c r="BZ10"/>
  <c r="CB10"/>
  <c r="CD10"/>
  <c r="CE10"/>
  <c r="C60"/>
  <c r="BN52"/>
  <c r="BJ52" s="1"/>
  <c r="BE8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E10"/>
  <c r="BG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C69"/>
  <c r="BN61"/>
  <c r="BJ61" s="1"/>
  <c r="BE17"/>
  <c r="BT20"/>
  <c r="BV20"/>
  <c r="BX20"/>
  <c r="BZ20"/>
  <c r="CB20"/>
  <c r="CD20"/>
  <c r="C71"/>
  <c r="C72"/>
  <c r="BJ20" s="1"/>
  <c r="C73"/>
  <c r="BJ21" s="1"/>
  <c r="C74"/>
  <c r="BJ22" s="1"/>
  <c r="C75"/>
  <c r="BJ23" s="1"/>
  <c r="C76"/>
  <c r="BJ24" s="1"/>
  <c r="BC31"/>
  <c r="BG26"/>
  <c r="BI69" s="1"/>
  <c r="BK69" s="1"/>
  <c r="T77" s="1"/>
  <c r="T77" i="50" s="1"/>
  <c r="BT28" i="49"/>
  <c r="BV28"/>
  <c r="BX28"/>
  <c r="BZ28"/>
  <c r="CB28"/>
  <c r="CD28"/>
  <c r="C57"/>
  <c r="BN49"/>
  <c r="BJ49" s="1"/>
  <c r="BE5"/>
  <c r="BG49" s="1"/>
  <c r="BT8"/>
  <c r="BV8"/>
  <c r="BX8"/>
  <c r="BZ8"/>
  <c r="CB8"/>
  <c r="CD8"/>
  <c r="CE8"/>
  <c r="T53"/>
  <c r="S34" i="40"/>
  <c r="E34" i="24"/>
  <c r="B1" i="3"/>
  <c r="A1" i="48" s="1"/>
  <c r="K1" i="51"/>
  <c r="A2"/>
  <c r="B3" i="3"/>
  <c r="AZ4" i="48" s="1"/>
  <c r="L2" i="3"/>
  <c r="D3" i="51" s="1"/>
  <c r="G3"/>
  <c r="C11"/>
  <c r="C12"/>
  <c r="C13"/>
  <c r="C14"/>
  <c r="K10" i="3"/>
  <c r="D11" i="51" s="1"/>
  <c r="I11"/>
  <c r="K11"/>
  <c r="M11"/>
  <c r="O11"/>
  <c r="Q11"/>
  <c r="S11"/>
  <c r="U11"/>
  <c r="W11"/>
  <c r="C17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1" s="1"/>
  <c r="I14"/>
  <c r="K14"/>
  <c r="M14"/>
  <c r="O14"/>
  <c r="Q14"/>
  <c r="S14"/>
  <c r="U14"/>
  <c r="W14"/>
  <c r="K14" i="3"/>
  <c r="D15" i="51" s="1"/>
  <c r="I15"/>
  <c r="K15"/>
  <c r="M15"/>
  <c r="O15"/>
  <c r="Q15"/>
  <c r="S15"/>
  <c r="U15"/>
  <c r="W15"/>
  <c r="C21"/>
  <c r="K15" i="3"/>
  <c r="D16" i="51" s="1"/>
  <c r="I16"/>
  <c r="K16"/>
  <c r="M16"/>
  <c r="O16"/>
  <c r="Q16"/>
  <c r="S16"/>
  <c r="U16"/>
  <c r="W16"/>
  <c r="K16" i="3"/>
  <c r="D17" i="51" s="1"/>
  <c r="I17"/>
  <c r="K17"/>
  <c r="M17"/>
  <c r="O17"/>
  <c r="Q17"/>
  <c r="S17"/>
  <c r="U17"/>
  <c r="W17"/>
  <c r="C23"/>
  <c r="K17" i="3"/>
  <c r="D18" i="51" s="1"/>
  <c r="I18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I20" i="51"/>
  <c r="K20"/>
  <c r="M20"/>
  <c r="O20"/>
  <c r="Q20"/>
  <c r="S20"/>
  <c r="U20"/>
  <c r="W20"/>
  <c r="C26"/>
  <c r="K20" i="3"/>
  <c r="D21" i="51" s="1"/>
  <c r="I21"/>
  <c r="K21"/>
  <c r="M21"/>
  <c r="O21"/>
  <c r="Q21"/>
  <c r="S21"/>
  <c r="U21"/>
  <c r="W21"/>
  <c r="C27"/>
  <c r="K21" i="3"/>
  <c r="D22" i="51" s="1"/>
  <c r="I22"/>
  <c r="K22"/>
  <c r="M22"/>
  <c r="O22"/>
  <c r="Q22"/>
  <c r="S22"/>
  <c r="U22"/>
  <c r="W22"/>
  <c r="C28"/>
  <c r="K22" i="3"/>
  <c r="I23" i="51"/>
  <c r="K23"/>
  <c r="M23"/>
  <c r="O23"/>
  <c r="Q23"/>
  <c r="S23"/>
  <c r="U23"/>
  <c r="W23"/>
  <c r="C29"/>
  <c r="K23" i="3"/>
  <c r="D24" i="51" s="1"/>
  <c r="I24"/>
  <c r="K24"/>
  <c r="M24"/>
  <c r="O24"/>
  <c r="Q24"/>
  <c r="S24"/>
  <c r="U24"/>
  <c r="W24"/>
  <c r="C30"/>
  <c r="K24" i="3"/>
  <c r="D25" i="51" s="1"/>
  <c r="I25"/>
  <c r="K25"/>
  <c r="M25"/>
  <c r="O25"/>
  <c r="Q25"/>
  <c r="S25"/>
  <c r="U25"/>
  <c r="W25"/>
  <c r="K25" i="3"/>
  <c r="D26" i="51"/>
  <c r="I26"/>
  <c r="K26"/>
  <c r="M26"/>
  <c r="O26"/>
  <c r="Q26"/>
  <c r="S26"/>
  <c r="U26"/>
  <c r="W26"/>
  <c r="K26" i="3"/>
  <c r="D27" i="51"/>
  <c r="I27"/>
  <c r="K27"/>
  <c r="M27"/>
  <c r="O27"/>
  <c r="Q27"/>
  <c r="S27"/>
  <c r="U27"/>
  <c r="W27"/>
  <c r="K27" i="3"/>
  <c r="D28" i="51"/>
  <c r="I28"/>
  <c r="K28"/>
  <c r="M28"/>
  <c r="O28"/>
  <c r="Q28"/>
  <c r="S28"/>
  <c r="U28"/>
  <c r="W28"/>
  <c r="K28" i="3"/>
  <c r="D29" i="51"/>
  <c r="I29"/>
  <c r="K29"/>
  <c r="M29"/>
  <c r="O29"/>
  <c r="Q29"/>
  <c r="S29"/>
  <c r="U29"/>
  <c r="W29"/>
  <c r="K29" i="3"/>
  <c r="D30" i="5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2" i="39"/>
  <c r="C13"/>
  <c r="C14"/>
  <c r="C20"/>
  <c r="C21"/>
  <c r="C22"/>
  <c r="C23"/>
  <c r="C25"/>
  <c r="C26"/>
  <c r="BJ20"/>
  <c r="C27"/>
  <c r="BJ21"/>
  <c r="C28"/>
  <c r="BJ22"/>
  <c r="C29"/>
  <c r="BJ23"/>
  <c r="C30"/>
  <c r="BJ24"/>
  <c r="C11"/>
  <c r="C12" i="38"/>
  <c r="C13"/>
  <c r="C14"/>
  <c r="C16"/>
  <c r="C18"/>
  <c r="C19"/>
  <c r="C20"/>
  <c r="C21"/>
  <c r="C22"/>
  <c r="C23"/>
  <c r="C25"/>
  <c r="C26"/>
  <c r="BJ20"/>
  <c r="C27"/>
  <c r="BJ21"/>
  <c r="C28"/>
  <c r="BJ22"/>
  <c r="C29"/>
  <c r="BJ23"/>
  <c r="C30"/>
  <c r="BJ24"/>
  <c r="C11"/>
  <c r="C12" i="37"/>
  <c r="C13"/>
  <c r="C14"/>
  <c r="C15"/>
  <c r="C20"/>
  <c r="C21"/>
  <c r="C22"/>
  <c r="C23"/>
  <c r="C24"/>
  <c r="C25"/>
  <c r="C26"/>
  <c r="BJ20"/>
  <c r="C27"/>
  <c r="BJ21"/>
  <c r="C28"/>
  <c r="BJ22"/>
  <c r="C29"/>
  <c r="BJ23"/>
  <c r="C30"/>
  <c r="BJ24"/>
  <c r="C11"/>
  <c r="BJ20" i="36"/>
  <c r="BJ21"/>
  <c r="BJ22"/>
  <c r="BJ23"/>
  <c r="BJ24"/>
  <c r="BJ20" i="35"/>
  <c r="BJ21"/>
  <c r="BJ22"/>
  <c r="BJ23"/>
  <c r="BJ24"/>
  <c r="BJ20" i="34"/>
  <c r="BJ21"/>
  <c r="BJ22"/>
  <c r="BJ23"/>
  <c r="BJ24"/>
  <c r="BJ7" i="24"/>
  <c r="BJ19"/>
  <c r="BJ20"/>
  <c r="BJ21"/>
  <c r="BJ22"/>
  <c r="BJ23"/>
  <c r="BJ24"/>
  <c r="C12" i="40"/>
  <c r="C13"/>
  <c r="C14"/>
  <c r="C20"/>
  <c r="C21"/>
  <c r="C22"/>
  <c r="C23"/>
  <c r="C25"/>
  <c r="C26"/>
  <c r="T26"/>
  <c r="BJ20"/>
  <c r="C27"/>
  <c r="BJ21" s="1"/>
  <c r="C28"/>
  <c r="BJ22"/>
  <c r="C29"/>
  <c r="BJ23"/>
  <c r="C30"/>
  <c r="BJ24"/>
  <c r="C11"/>
  <c r="C12" i="41"/>
  <c r="C13"/>
  <c r="C14"/>
  <c r="C17"/>
  <c r="C20"/>
  <c r="C21"/>
  <c r="C23"/>
  <c r="C24"/>
  <c r="C25"/>
  <c r="C26"/>
  <c r="BJ20"/>
  <c r="C27"/>
  <c r="BJ21"/>
  <c r="C28"/>
  <c r="BJ22"/>
  <c r="C29"/>
  <c r="BJ23"/>
  <c r="C30"/>
  <c r="BJ24"/>
  <c r="C11"/>
  <c r="C58" i="50"/>
  <c r="C59"/>
  <c r="C60"/>
  <c r="C61"/>
  <c r="C63"/>
  <c r="C66"/>
  <c r="C67"/>
  <c r="C68"/>
  <c r="C69"/>
  <c r="C71"/>
  <c r="C72"/>
  <c r="BJ20"/>
  <c r="C73"/>
  <c r="BJ21"/>
  <c r="C74"/>
  <c r="BJ22"/>
  <c r="C75"/>
  <c r="BJ23"/>
  <c r="C76"/>
  <c r="BJ24"/>
  <c r="C57"/>
  <c r="BJ20" i="48"/>
  <c r="BJ22"/>
  <c r="BJ23"/>
  <c r="BJ24"/>
  <c r="BJ21" i="47"/>
  <c r="BJ23"/>
  <c r="BJ20" i="46"/>
  <c r="BJ21"/>
  <c r="BJ22"/>
  <c r="BJ23"/>
  <c r="BJ24"/>
  <c r="BJ20" i="45"/>
  <c r="BJ21"/>
  <c r="BJ22"/>
  <c r="BJ23"/>
  <c r="BJ24"/>
  <c r="BJ24" i="44"/>
  <c r="BJ20"/>
  <c r="BJ21"/>
  <c r="BJ22"/>
  <c r="BJ20" i="43"/>
  <c r="BJ22"/>
  <c r="BJ24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9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2"/>
  <c r="BJ52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U34" i="49"/>
  <c r="BF25" i="40"/>
  <c r="BC18"/>
  <c r="BC19"/>
  <c r="BE6"/>
  <c r="BE49"/>
  <c r="BE50"/>
  <c r="BE51"/>
  <c r="BE52"/>
  <c r="BT9"/>
  <c r="BV9"/>
  <c r="BX9"/>
  <c r="BZ9"/>
  <c r="CE9" s="1"/>
  <c r="CB9"/>
  <c r="CD9"/>
  <c r="BE7"/>
  <c r="BT10"/>
  <c r="BV10"/>
  <c r="BX10"/>
  <c r="BZ10"/>
  <c r="CB10"/>
  <c r="CD10"/>
  <c r="BE8"/>
  <c r="BT11"/>
  <c r="BV11"/>
  <c r="BX11"/>
  <c r="BZ11"/>
  <c r="CB11"/>
  <c r="CD11"/>
  <c r="BT12"/>
  <c r="BV12"/>
  <c r="BX12"/>
  <c r="BZ12"/>
  <c r="CB12"/>
  <c r="CD12"/>
  <c r="BT13"/>
  <c r="BV13"/>
  <c r="BX13"/>
  <c r="BZ13"/>
  <c r="CB13"/>
  <c r="CD13"/>
  <c r="BE11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E14"/>
  <c r="BT17"/>
  <c r="BV17"/>
  <c r="BX17"/>
  <c r="BZ17"/>
  <c r="CE17" s="1"/>
  <c r="CB17"/>
  <c r="CD17"/>
  <c r="BE15"/>
  <c r="BT18"/>
  <c r="BV18"/>
  <c r="BX18"/>
  <c r="BZ18"/>
  <c r="CB18"/>
  <c r="CD18"/>
  <c r="BT19"/>
  <c r="BV19"/>
  <c r="BX19"/>
  <c r="BZ19"/>
  <c r="CB19"/>
  <c r="CD19"/>
  <c r="BE17"/>
  <c r="BT20"/>
  <c r="BV20"/>
  <c r="BX20"/>
  <c r="BZ20"/>
  <c r="CB20"/>
  <c r="CD20"/>
  <c r="BT21"/>
  <c r="BV21"/>
  <c r="BX21"/>
  <c r="BZ21"/>
  <c r="CB21"/>
  <c r="CD21"/>
  <c r="BE19"/>
  <c r="BT22"/>
  <c r="BV22"/>
  <c r="BX22"/>
  <c r="BZ22"/>
  <c r="CE22" s="1"/>
  <c r="CB22"/>
  <c r="CD22"/>
  <c r="T27"/>
  <c r="T28"/>
  <c r="T28" i="43" s="1"/>
  <c r="T29" i="40"/>
  <c r="T29" i="49" s="1"/>
  <c r="T30" i="40"/>
  <c r="T30" i="48" s="1"/>
  <c r="BT28" i="40"/>
  <c r="BV28"/>
  <c r="BX28"/>
  <c r="BZ28"/>
  <c r="CB28"/>
  <c r="CD28"/>
  <c r="BE5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V75"/>
  <c r="V74"/>
  <c r="V73"/>
  <c r="V72"/>
  <c r="BF25"/>
  <c r="BC18"/>
  <c r="BC19" s="1"/>
  <c r="BE19"/>
  <c r="BE49"/>
  <c r="BE50"/>
  <c r="BE51"/>
  <c r="BE52"/>
  <c r="BU22"/>
  <c r="BW22"/>
  <c r="BY22"/>
  <c r="CA22"/>
  <c r="CF22"/>
  <c r="CC22"/>
  <c r="CE22"/>
  <c r="BU21"/>
  <c r="BW21"/>
  <c r="BY21"/>
  <c r="CA21"/>
  <c r="CC21"/>
  <c r="CE21"/>
  <c r="CF21"/>
  <c r="BE17"/>
  <c r="BU20"/>
  <c r="BW20"/>
  <c r="BY20"/>
  <c r="CA20"/>
  <c r="CC20"/>
  <c r="CE20"/>
  <c r="BU19"/>
  <c r="BW19"/>
  <c r="BY19"/>
  <c r="CA19"/>
  <c r="CC19"/>
  <c r="CE19"/>
  <c r="CF19"/>
  <c r="BE15"/>
  <c r="BG59" s="1"/>
  <c r="BU18"/>
  <c r="BW18"/>
  <c r="BY18"/>
  <c r="CA18"/>
  <c r="CF18"/>
  <c r="CC18"/>
  <c r="CE18"/>
  <c r="BE14"/>
  <c r="BU17"/>
  <c r="BW17"/>
  <c r="BY17"/>
  <c r="CA17"/>
  <c r="CC17"/>
  <c r="CE17"/>
  <c r="CF17"/>
  <c r="BE13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U11"/>
  <c r="BW11"/>
  <c r="BY11"/>
  <c r="CA11"/>
  <c r="CC11"/>
  <c r="CE11"/>
  <c r="CF11"/>
  <c r="BE7"/>
  <c r="BU10"/>
  <c r="BW10"/>
  <c r="BY10"/>
  <c r="CA10"/>
  <c r="CC10"/>
  <c r="CE10"/>
  <c r="BE6"/>
  <c r="BU9"/>
  <c r="BW9"/>
  <c r="BY9"/>
  <c r="CA9"/>
  <c r="CC9"/>
  <c r="CE9"/>
  <c r="BE5"/>
  <c r="BU8"/>
  <c r="BW8"/>
  <c r="BY8"/>
  <c r="CA8"/>
  <c r="CF8"/>
  <c r="CC8"/>
  <c r="CE8"/>
  <c r="V53"/>
  <c r="K1"/>
  <c r="A2"/>
  <c r="D2"/>
  <c r="BF2"/>
  <c r="G3"/>
  <c r="J3"/>
  <c r="AZ3"/>
  <c r="AZ4"/>
  <c r="BS8"/>
  <c r="BS9"/>
  <c r="BS10"/>
  <c r="C11"/>
  <c r="D11"/>
  <c r="E11"/>
  <c r="BT8" i="35"/>
  <c r="BV8"/>
  <c r="CB8"/>
  <c r="CD8"/>
  <c r="BE51" i="36"/>
  <c r="BE52"/>
  <c r="BT8"/>
  <c r="BV8"/>
  <c r="BX8"/>
  <c r="BZ8"/>
  <c r="CB8"/>
  <c r="CD8"/>
  <c r="BC18" i="37"/>
  <c r="BC19" s="1"/>
  <c r="BE5"/>
  <c r="BG49" s="1"/>
  <c r="BT8"/>
  <c r="BV8"/>
  <c r="BX8"/>
  <c r="BZ8"/>
  <c r="CB8"/>
  <c r="CD8"/>
  <c r="BF25" i="38"/>
  <c r="BC18"/>
  <c r="BC19" s="1"/>
  <c r="BE5"/>
  <c r="BE49"/>
  <c r="BE50"/>
  <c r="BE51"/>
  <c r="BE52"/>
  <c r="BT8"/>
  <c r="BV8"/>
  <c r="BX8"/>
  <c r="BZ8"/>
  <c r="CB8"/>
  <c r="CD8"/>
  <c r="BF25" i="39"/>
  <c r="BC18" s="1"/>
  <c r="BC19" s="1"/>
  <c r="BE5"/>
  <c r="BE50"/>
  <c r="BE51"/>
  <c r="BE52"/>
  <c r="BT8"/>
  <c r="BV8"/>
  <c r="BX8"/>
  <c r="BZ8"/>
  <c r="CE8"/>
  <c r="CB8"/>
  <c r="CD8"/>
  <c r="BF25" i="41"/>
  <c r="BC18"/>
  <c r="BC19"/>
  <c r="BE5"/>
  <c r="BE49"/>
  <c r="BE50"/>
  <c r="BE51"/>
  <c r="BE52"/>
  <c r="BT8"/>
  <c r="BV8"/>
  <c r="BX8"/>
  <c r="BZ8"/>
  <c r="CB8"/>
  <c r="CD8"/>
  <c r="BS11" i="50"/>
  <c r="C12"/>
  <c r="D12"/>
  <c r="E12"/>
  <c r="BT9" i="35"/>
  <c r="BV9"/>
  <c r="CB9"/>
  <c r="CD9"/>
  <c r="BT9" i="36"/>
  <c r="BV9"/>
  <c r="BX9"/>
  <c r="BZ9"/>
  <c r="CB9"/>
  <c r="CD9"/>
  <c r="BE6" i="37"/>
  <c r="BT9"/>
  <c r="BV9"/>
  <c r="BX9"/>
  <c r="BZ9"/>
  <c r="CB9"/>
  <c r="CD9"/>
  <c r="BE6" i="38"/>
  <c r="BT9"/>
  <c r="BV9"/>
  <c r="BX9"/>
  <c r="BZ9"/>
  <c r="CB9"/>
  <c r="CD9"/>
  <c r="BE6" i="39"/>
  <c r="BE49" s="1"/>
  <c r="BT9"/>
  <c r="BV9"/>
  <c r="BX9"/>
  <c r="BZ9"/>
  <c r="CB9"/>
  <c r="CD9"/>
  <c r="CE9"/>
  <c r="BE6" i="41"/>
  <c r="BT9"/>
  <c r="BV9"/>
  <c r="BX9"/>
  <c r="BZ9"/>
  <c r="CB9"/>
  <c r="CD9"/>
  <c r="C13" i="50"/>
  <c r="D13"/>
  <c r="E13"/>
  <c r="BT10" i="35"/>
  <c r="BV10"/>
  <c r="CB10"/>
  <c r="CD10"/>
  <c r="BT10" i="36"/>
  <c r="BV10"/>
  <c r="BX10"/>
  <c r="BZ10"/>
  <c r="CE10" s="1"/>
  <c r="CB10"/>
  <c r="CD10"/>
  <c r="BE7" i="37"/>
  <c r="BT10"/>
  <c r="BV10"/>
  <c r="BX10"/>
  <c r="BZ10"/>
  <c r="CB10"/>
  <c r="CD10"/>
  <c r="BE7" i="38"/>
  <c r="BG51" s="1"/>
  <c r="BT10"/>
  <c r="BV10"/>
  <c r="BX10"/>
  <c r="BZ10"/>
  <c r="CB10"/>
  <c r="CD10"/>
  <c r="BE7" i="39"/>
  <c r="BT10"/>
  <c r="BV10"/>
  <c r="BX10"/>
  <c r="BZ10"/>
  <c r="CB10"/>
  <c r="CD10"/>
  <c r="BE7" i="41"/>
  <c r="BT10"/>
  <c r="BV10"/>
  <c r="BX10"/>
  <c r="BZ10"/>
  <c r="CB10"/>
  <c r="CD10"/>
  <c r="BS13" i="50"/>
  <c r="C14"/>
  <c r="D14"/>
  <c r="E14"/>
  <c r="BT11" i="35"/>
  <c r="BV11"/>
  <c r="CB11"/>
  <c r="CD11"/>
  <c r="BT11" i="36"/>
  <c r="BV11"/>
  <c r="BX11"/>
  <c r="BZ11"/>
  <c r="CB11"/>
  <c r="CD11"/>
  <c r="BE8" i="37"/>
  <c r="BE49" s="1"/>
  <c r="BA8" s="1"/>
  <c r="BI49" s="1"/>
  <c r="BT11"/>
  <c r="BV11"/>
  <c r="BX11"/>
  <c r="BZ11"/>
  <c r="CB11"/>
  <c r="CD11"/>
  <c r="BE8" i="38"/>
  <c r="BG52" s="1"/>
  <c r="BT11"/>
  <c r="BV11"/>
  <c r="BX11"/>
  <c r="BZ11"/>
  <c r="CB11"/>
  <c r="CD11"/>
  <c r="BE8" i="39"/>
  <c r="BG52" s="1"/>
  <c r="BT11"/>
  <c r="CE11"/>
  <c r="BV11"/>
  <c r="BX11"/>
  <c r="BZ11"/>
  <c r="CB11"/>
  <c r="CD11"/>
  <c r="BE8" i="41"/>
  <c r="BG52" s="1"/>
  <c r="BT11"/>
  <c r="BV11"/>
  <c r="BX11"/>
  <c r="BZ11"/>
  <c r="CB11"/>
  <c r="CD11"/>
  <c r="BS14" i="50"/>
  <c r="C15"/>
  <c r="D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T12"/>
  <c r="BV12"/>
  <c r="BX12"/>
  <c r="BZ12"/>
  <c r="CB12"/>
  <c r="CD12"/>
  <c r="BT12" i="41"/>
  <c r="BV12"/>
  <c r="BX12"/>
  <c r="BZ12"/>
  <c r="CB12"/>
  <c r="CD12"/>
  <c r="BS15" i="50"/>
  <c r="D16"/>
  <c r="E16"/>
  <c r="BT13" i="35"/>
  <c r="BV13"/>
  <c r="CB13"/>
  <c r="CD13"/>
  <c r="BT13" i="36"/>
  <c r="BV13"/>
  <c r="BX13"/>
  <c r="BZ13"/>
  <c r="CB13"/>
  <c r="CD13"/>
  <c r="BE10" i="37"/>
  <c r="BG54" s="1"/>
  <c r="BT13"/>
  <c r="BV13"/>
  <c r="BX13"/>
  <c r="BZ13"/>
  <c r="CB13"/>
  <c r="CD13"/>
  <c r="BT13" i="38"/>
  <c r="BV13"/>
  <c r="BX13"/>
  <c r="BZ13"/>
  <c r="CB13"/>
  <c r="CD13"/>
  <c r="BT13" i="39"/>
  <c r="BV13"/>
  <c r="CE13"/>
  <c r="BX13"/>
  <c r="BZ13"/>
  <c r="CB13"/>
  <c r="CD13"/>
  <c r="BT13" i="41"/>
  <c r="BV13"/>
  <c r="BX13"/>
  <c r="BZ13"/>
  <c r="CB13"/>
  <c r="CD13"/>
  <c r="D17" i="50"/>
  <c r="E17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CE14" s="1"/>
  <c r="BZ14"/>
  <c r="CB14"/>
  <c r="CD14"/>
  <c r="BE11" i="39"/>
  <c r="BT14"/>
  <c r="BV14"/>
  <c r="BX14"/>
  <c r="BZ14"/>
  <c r="CB14"/>
  <c r="CD14"/>
  <c r="BT14" i="41"/>
  <c r="BV14"/>
  <c r="BX14"/>
  <c r="BZ14"/>
  <c r="CB14"/>
  <c r="CD14"/>
  <c r="BS17" i="50"/>
  <c r="D18"/>
  <c r="E18"/>
  <c r="BT15" i="35"/>
  <c r="BV15"/>
  <c r="CB15"/>
  <c r="CD15"/>
  <c r="BT15" i="36"/>
  <c r="BV15"/>
  <c r="BX15"/>
  <c r="BZ15"/>
  <c r="CB15"/>
  <c r="CD15"/>
  <c r="BT15" i="37"/>
  <c r="BV15"/>
  <c r="BX15"/>
  <c r="BZ15"/>
  <c r="CE15" s="1"/>
  <c r="CB15"/>
  <c r="CD15"/>
  <c r="BT15" i="38"/>
  <c r="BV15"/>
  <c r="BX15"/>
  <c r="BZ15"/>
  <c r="CB15"/>
  <c r="CD15"/>
  <c r="BE12" i="39"/>
  <c r="BT15"/>
  <c r="BV15"/>
  <c r="CE15"/>
  <c r="BX15"/>
  <c r="BZ15"/>
  <c r="CB15"/>
  <c r="CD15"/>
  <c r="BE12" i="41"/>
  <c r="BT15"/>
  <c r="BV15"/>
  <c r="BX15"/>
  <c r="BZ15"/>
  <c r="CB15"/>
  <c r="CD15"/>
  <c r="BS18" i="50"/>
  <c r="D19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CE16" s="1"/>
  <c r="BZ16"/>
  <c r="CB16"/>
  <c r="CD16"/>
  <c r="BT16" i="38"/>
  <c r="BV16"/>
  <c r="BX16"/>
  <c r="BZ16"/>
  <c r="CB16"/>
  <c r="CD16"/>
  <c r="BT16" i="39"/>
  <c r="BV16"/>
  <c r="BX16"/>
  <c r="BZ16"/>
  <c r="CE16"/>
  <c r="CB16"/>
  <c r="CD16"/>
  <c r="BT16" i="41"/>
  <c r="BV16"/>
  <c r="BX16"/>
  <c r="BZ16"/>
  <c r="CB16"/>
  <c r="CD16"/>
  <c r="C20" i="50"/>
  <c r="E20"/>
  <c r="BE14" i="35"/>
  <c r="BT17"/>
  <c r="BV17"/>
  <c r="BX17"/>
  <c r="BZ17"/>
  <c r="CB17"/>
  <c r="CD17"/>
  <c r="BE14" i="36"/>
  <c r="BT17"/>
  <c r="BV17"/>
  <c r="BX17"/>
  <c r="BZ17"/>
  <c r="CB17"/>
  <c r="CD17"/>
  <c r="BE14" i="37"/>
  <c r="BT17"/>
  <c r="BV17"/>
  <c r="BX17"/>
  <c r="BZ17"/>
  <c r="CB17"/>
  <c r="CD17"/>
  <c r="BE14" i="38"/>
  <c r="BT17"/>
  <c r="BV17"/>
  <c r="BX17"/>
  <c r="BZ17"/>
  <c r="CB17"/>
  <c r="CD17"/>
  <c r="BE14" i="39"/>
  <c r="BT17"/>
  <c r="BV17"/>
  <c r="BX17"/>
  <c r="CE17"/>
  <c r="BZ17"/>
  <c r="CB17"/>
  <c r="CD17"/>
  <c r="BE14" i="41"/>
  <c r="BT17"/>
  <c r="BV17"/>
  <c r="BX17"/>
  <c r="BZ17"/>
  <c r="CB17"/>
  <c r="CD17"/>
  <c r="BE20" i="50"/>
  <c r="BS20"/>
  <c r="C21"/>
  <c r="D21"/>
  <c r="E21"/>
  <c r="BE15" i="35"/>
  <c r="BT18"/>
  <c r="BV18"/>
  <c r="BX18"/>
  <c r="BZ18"/>
  <c r="CB18"/>
  <c r="CD18"/>
  <c r="BE15" i="36"/>
  <c r="BT18"/>
  <c r="BV18"/>
  <c r="BX18"/>
  <c r="BZ18"/>
  <c r="CB18"/>
  <c r="CD18"/>
  <c r="BE15" i="37"/>
  <c r="BT18"/>
  <c r="CE18" s="1"/>
  <c r="BV18"/>
  <c r="BX18"/>
  <c r="BZ18"/>
  <c r="CB18"/>
  <c r="CD18"/>
  <c r="BE15" i="38"/>
  <c r="BT18"/>
  <c r="BV18"/>
  <c r="BX18"/>
  <c r="BZ18"/>
  <c r="CB18"/>
  <c r="CD18"/>
  <c r="BE15" i="39"/>
  <c r="BT18"/>
  <c r="BV18"/>
  <c r="BX18"/>
  <c r="BZ18"/>
  <c r="CB18"/>
  <c r="CD18"/>
  <c r="BE15" i="41"/>
  <c r="BT18"/>
  <c r="BV18"/>
  <c r="BX18"/>
  <c r="BZ18"/>
  <c r="CB18"/>
  <c r="CD18"/>
  <c r="BE21" i="50"/>
  <c r="BG65"/>
  <c r="C22"/>
  <c r="D22"/>
  <c r="E22"/>
  <c r="BT19" i="35"/>
  <c r="BV19"/>
  <c r="BX19"/>
  <c r="BZ19"/>
  <c r="CB19"/>
  <c r="CD19"/>
  <c r="BE16" i="36"/>
  <c r="BT19"/>
  <c r="BV19"/>
  <c r="BX19"/>
  <c r="BZ19"/>
  <c r="CB19"/>
  <c r="CD19"/>
  <c r="BT19" i="37"/>
  <c r="BV19"/>
  <c r="BX19"/>
  <c r="BZ19"/>
  <c r="CB19"/>
  <c r="CD19"/>
  <c r="BE16" i="38"/>
  <c r="BT19"/>
  <c r="BV19"/>
  <c r="BX19"/>
  <c r="BZ19"/>
  <c r="CB19"/>
  <c r="CD19"/>
  <c r="BE16" i="39"/>
  <c r="BT19"/>
  <c r="BV19"/>
  <c r="BX19"/>
  <c r="BZ19"/>
  <c r="CB19"/>
  <c r="CD19"/>
  <c r="CE19"/>
  <c r="BE16" i="41"/>
  <c r="BT19"/>
  <c r="BV19"/>
  <c r="BX19"/>
  <c r="BZ19"/>
  <c r="CB19"/>
  <c r="CD19"/>
  <c r="BE22" i="50"/>
  <c r="BS22"/>
  <c r="C23"/>
  <c r="D23"/>
  <c r="E23"/>
  <c r="BE17" i="35"/>
  <c r="BG61" s="1"/>
  <c r="BT20"/>
  <c r="BV20"/>
  <c r="BX20"/>
  <c r="BZ20"/>
  <c r="CB20"/>
  <c r="CD20"/>
  <c r="BE17" i="36"/>
  <c r="BT20"/>
  <c r="BV20"/>
  <c r="BX20"/>
  <c r="BZ20"/>
  <c r="CB20"/>
  <c r="CD20"/>
  <c r="BE17" i="37"/>
  <c r="BT20"/>
  <c r="BV20"/>
  <c r="BX20"/>
  <c r="BZ20"/>
  <c r="CE20" s="1"/>
  <c r="CB20"/>
  <c r="CD20"/>
  <c r="BE17" i="38"/>
  <c r="BT20"/>
  <c r="BV20"/>
  <c r="BX20"/>
  <c r="BZ20"/>
  <c r="CB20"/>
  <c r="CD20"/>
  <c r="BE17" i="39"/>
  <c r="BT20"/>
  <c r="BV20"/>
  <c r="BX20"/>
  <c r="BZ20"/>
  <c r="CB20"/>
  <c r="CD20"/>
  <c r="BE17" i="41"/>
  <c r="BT20"/>
  <c r="BV20"/>
  <c r="BX20"/>
  <c r="BZ20"/>
  <c r="CB20"/>
  <c r="CD20"/>
  <c r="BE23" i="50"/>
  <c r="BI67"/>
  <c r="BS23"/>
  <c r="BU23"/>
  <c r="CF23"/>
  <c r="BW23"/>
  <c r="BY23"/>
  <c r="CA23"/>
  <c r="CC23"/>
  <c r="CE23"/>
  <c r="D24"/>
  <c r="E24"/>
  <c r="BN62" i="24"/>
  <c r="BJ62" s="1"/>
  <c r="BT21"/>
  <c r="CE21"/>
  <c r="BV21"/>
  <c r="BX21"/>
  <c r="BZ21"/>
  <c r="CB21"/>
  <c r="CD21"/>
  <c r="BN62" i="34"/>
  <c r="BJ62" s="1"/>
  <c r="BX21"/>
  <c r="BT21"/>
  <c r="CE21" s="1"/>
  <c r="BV21"/>
  <c r="BZ21"/>
  <c r="CB21"/>
  <c r="CD21"/>
  <c r="BT21" i="35"/>
  <c r="BV21"/>
  <c r="BX21"/>
  <c r="BZ21"/>
  <c r="CB21"/>
  <c r="CD21"/>
  <c r="BE18" i="36"/>
  <c r="BT21"/>
  <c r="BV21"/>
  <c r="BX21"/>
  <c r="BZ21"/>
  <c r="CB21"/>
  <c r="CD21"/>
  <c r="BT21" i="37"/>
  <c r="BV21"/>
  <c r="BX21"/>
  <c r="CE21" s="1"/>
  <c r="BZ21"/>
  <c r="CB21"/>
  <c r="CD21"/>
  <c r="BT21" i="38"/>
  <c r="BV21"/>
  <c r="BX21"/>
  <c r="BZ21"/>
  <c r="CB21"/>
  <c r="CD21"/>
  <c r="BE18" i="39"/>
  <c r="BT21"/>
  <c r="BV21"/>
  <c r="CE21"/>
  <c r="BX21"/>
  <c r="BZ21"/>
  <c r="CB21"/>
  <c r="CD21"/>
  <c r="BE18" i="41"/>
  <c r="BT21"/>
  <c r="BV21"/>
  <c r="BX21"/>
  <c r="BZ21"/>
  <c r="CB21"/>
  <c r="CD21"/>
  <c r="BE24" i="50"/>
  <c r="BS24"/>
  <c r="BU24"/>
  <c r="CF24"/>
  <c r="BW24"/>
  <c r="BY24"/>
  <c r="CA24"/>
  <c r="CC24"/>
  <c r="CE24"/>
  <c r="C25"/>
  <c r="D25"/>
  <c r="E25"/>
  <c r="BE19" i="24"/>
  <c r="BN63"/>
  <c r="BJ63" s="1"/>
  <c r="BT22"/>
  <c r="BV22"/>
  <c r="BX22"/>
  <c r="BZ22"/>
  <c r="CB22"/>
  <c r="CD22"/>
  <c r="BN63" i="34"/>
  <c r="BJ63" s="1"/>
  <c r="BE19"/>
  <c r="BX22"/>
  <c r="BT22"/>
  <c r="CE22" s="1"/>
  <c r="BV22"/>
  <c r="BZ22"/>
  <c r="CB22"/>
  <c r="CD22"/>
  <c r="BE19" i="35"/>
  <c r="BT22"/>
  <c r="BV22"/>
  <c r="BX22"/>
  <c r="BZ22"/>
  <c r="CB22"/>
  <c r="CD22"/>
  <c r="BE19" i="36"/>
  <c r="BT22"/>
  <c r="BV22"/>
  <c r="BX22"/>
  <c r="BZ22"/>
  <c r="CB22"/>
  <c r="CD22"/>
  <c r="BE19" i="37"/>
  <c r="BT22"/>
  <c r="BV22"/>
  <c r="BX22"/>
  <c r="BZ22"/>
  <c r="CB22"/>
  <c r="CD22"/>
  <c r="BE19" i="38"/>
  <c r="BT22"/>
  <c r="BV22"/>
  <c r="BX22"/>
  <c r="CE22" s="1"/>
  <c r="BZ22"/>
  <c r="CB22"/>
  <c r="CD22"/>
  <c r="BE19" i="39"/>
  <c r="BT22"/>
  <c r="BV22"/>
  <c r="BX22"/>
  <c r="CE22"/>
  <c r="BZ22"/>
  <c r="CB22"/>
  <c r="CD22"/>
  <c r="BE19" i="41"/>
  <c r="BT22"/>
  <c r="BV22"/>
  <c r="BX22"/>
  <c r="BZ22"/>
  <c r="CB22"/>
  <c r="CD22"/>
  <c r="BS25" i="50"/>
  <c r="BU25"/>
  <c r="BW25"/>
  <c r="BY25"/>
  <c r="CA25"/>
  <c r="CC25"/>
  <c r="CE25"/>
  <c r="CF25"/>
  <c r="C26"/>
  <c r="D26"/>
  <c r="E26"/>
  <c r="N26" i="37"/>
  <c r="N26" i="43" s="1"/>
  <c r="P26" i="38"/>
  <c r="P26" i="47" s="1"/>
  <c r="R26" i="39"/>
  <c r="R26" i="41" s="1"/>
  <c r="V26"/>
  <c r="V26" i="50" s="1"/>
  <c r="BS26"/>
  <c r="BU26"/>
  <c r="BW26"/>
  <c r="BY26"/>
  <c r="CA26"/>
  <c r="CC26"/>
  <c r="CE26"/>
  <c r="C27"/>
  <c r="D27"/>
  <c r="E27"/>
  <c r="N27" i="37"/>
  <c r="P27" i="38"/>
  <c r="P27" i="47" s="1"/>
  <c r="R27" i="39"/>
  <c r="R27" i="46" s="1"/>
  <c r="V27" i="41"/>
  <c r="F73" i="44" s="1"/>
  <c r="BF27" i="50"/>
  <c r="BS27"/>
  <c r="BU27"/>
  <c r="BW27"/>
  <c r="BY27"/>
  <c r="CA27"/>
  <c r="CC27"/>
  <c r="CE27"/>
  <c r="C28"/>
  <c r="D28"/>
  <c r="E28"/>
  <c r="N28" i="37"/>
  <c r="N28" i="43" s="1"/>
  <c r="P28" i="38"/>
  <c r="R28" i="39"/>
  <c r="R28" i="43" s="1"/>
  <c r="C29" i="50"/>
  <c r="D29"/>
  <c r="E29"/>
  <c r="N29" i="37"/>
  <c r="N29" i="48" s="1"/>
  <c r="P29" i="38"/>
  <c r="R29" i="39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N30" i="37"/>
  <c r="N30" i="43" s="1"/>
  <c r="P30" i="38"/>
  <c r="P30" i="43" s="1"/>
  <c r="R30" i="39"/>
  <c r="R30" i="49" s="1"/>
  <c r="V30" i="41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E28" s="1"/>
  <c r="BJ69" s="1"/>
  <c r="CB28"/>
  <c r="CD28"/>
  <c r="BC31" i="38"/>
  <c r="BG26"/>
  <c r="BI69" s="1"/>
  <c r="BT28"/>
  <c r="BV28"/>
  <c r="BX28"/>
  <c r="BZ28"/>
  <c r="CB28"/>
  <c r="CD28"/>
  <c r="BT28" i="39"/>
  <c r="BV28"/>
  <c r="BX28"/>
  <c r="BZ28"/>
  <c r="CB28"/>
  <c r="CD28"/>
  <c r="BC31" i="41"/>
  <c r="BG26"/>
  <c r="BI69" s="1"/>
  <c r="BT28"/>
  <c r="BV28"/>
  <c r="BX28"/>
  <c r="BZ28"/>
  <c r="CB28"/>
  <c r="CD28"/>
  <c r="E34" i="50"/>
  <c r="G34"/>
  <c r="I34"/>
  <c r="K34"/>
  <c r="M34"/>
  <c r="O34"/>
  <c r="Q34"/>
  <c r="S34"/>
  <c r="U34"/>
  <c r="W34"/>
  <c r="K47"/>
  <c r="A48"/>
  <c r="D48"/>
  <c r="D49"/>
  <c r="G49"/>
  <c r="BG51"/>
  <c r="D57"/>
  <c r="E57"/>
  <c r="BG57"/>
  <c r="D58"/>
  <c r="E58"/>
  <c r="D59"/>
  <c r="E59"/>
  <c r="D60"/>
  <c r="E60"/>
  <c r="D61"/>
  <c r="E61"/>
  <c r="D62"/>
  <c r="E62"/>
  <c r="D63"/>
  <c r="E63"/>
  <c r="BG63"/>
  <c r="D64"/>
  <c r="E64"/>
  <c r="BG64"/>
  <c r="BI64"/>
  <c r="E65"/>
  <c r="E66"/>
  <c r="BG66"/>
  <c r="BI66"/>
  <c r="D67"/>
  <c r="E67"/>
  <c r="BG67"/>
  <c r="D68"/>
  <c r="E68"/>
  <c r="E69"/>
  <c r="D70"/>
  <c r="E70"/>
  <c r="D71"/>
  <c r="E71"/>
  <c r="D72"/>
  <c r="E72"/>
  <c r="D73"/>
  <c r="E73"/>
  <c r="D74"/>
  <c r="E74"/>
  <c r="D75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AZ3"/>
  <c r="AZ4"/>
  <c r="F7"/>
  <c r="BR8"/>
  <c r="BR9"/>
  <c r="BR10"/>
  <c r="C11"/>
  <c r="D11"/>
  <c r="E11"/>
  <c r="BR11"/>
  <c r="C12"/>
  <c r="D12"/>
  <c r="E12"/>
  <c r="C13"/>
  <c r="D13"/>
  <c r="E13"/>
  <c r="C14"/>
  <c r="D14"/>
  <c r="E14"/>
  <c r="BR14"/>
  <c r="D15"/>
  <c r="E15"/>
  <c r="BR15"/>
  <c r="D16"/>
  <c r="E16"/>
  <c r="D17"/>
  <c r="E17"/>
  <c r="BR17"/>
  <c r="D18"/>
  <c r="E18"/>
  <c r="BR18"/>
  <c r="C19"/>
  <c r="E19"/>
  <c r="BR19"/>
  <c r="C20"/>
  <c r="E20"/>
  <c r="BE20"/>
  <c r="BR20"/>
  <c r="C21"/>
  <c r="D21"/>
  <c r="E21"/>
  <c r="BE21"/>
  <c r="D22"/>
  <c r="E22"/>
  <c r="BE22"/>
  <c r="BG66"/>
  <c r="BR22"/>
  <c r="C23"/>
  <c r="D23"/>
  <c r="E23"/>
  <c r="BE23"/>
  <c r="BG67" s="1"/>
  <c r="BR23"/>
  <c r="BT23"/>
  <c r="BV23"/>
  <c r="BX23"/>
  <c r="BZ23"/>
  <c r="CB23"/>
  <c r="CD23"/>
  <c r="CE23"/>
  <c r="D24"/>
  <c r="E24"/>
  <c r="BE24"/>
  <c r="BR24"/>
  <c r="BT24"/>
  <c r="BV24"/>
  <c r="BX24"/>
  <c r="CE24"/>
  <c r="BZ24"/>
  <c r="CB24"/>
  <c r="CD24"/>
  <c r="C25"/>
  <c r="D25"/>
  <c r="E25"/>
  <c r="BR25"/>
  <c r="BT25"/>
  <c r="CE25"/>
  <c r="BV25"/>
  <c r="BX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S34"/>
  <c r="W34"/>
  <c r="K47"/>
  <c r="A48"/>
  <c r="G49"/>
  <c r="BG52"/>
  <c r="D57"/>
  <c r="E57"/>
  <c r="D58"/>
  <c r="E58"/>
  <c r="D59"/>
  <c r="E59"/>
  <c r="D60"/>
  <c r="E60"/>
  <c r="D61"/>
  <c r="E61"/>
  <c r="D62"/>
  <c r="E62"/>
  <c r="D63"/>
  <c r="E63"/>
  <c r="D64"/>
  <c r="E64"/>
  <c r="BG64"/>
  <c r="BI64"/>
  <c r="E65"/>
  <c r="BG65"/>
  <c r="BI65"/>
  <c r="D66"/>
  <c r="E66"/>
  <c r="BI66"/>
  <c r="D67"/>
  <c r="E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8"/>
  <c r="BT22"/>
  <c r="BV22"/>
  <c r="BX22"/>
  <c r="BZ22"/>
  <c r="CB22"/>
  <c r="CD22"/>
  <c r="BE18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C16"/>
  <c r="D16"/>
  <c r="E16"/>
  <c r="D17"/>
  <c r="E17"/>
  <c r="BR17"/>
  <c r="D18"/>
  <c r="E18"/>
  <c r="BR18"/>
  <c r="E19"/>
  <c r="C20"/>
  <c r="E20"/>
  <c r="BE20"/>
  <c r="BI64" s="1"/>
  <c r="BR20"/>
  <c r="C21"/>
  <c r="D21"/>
  <c r="E21"/>
  <c r="BE21"/>
  <c r="BI65" s="1"/>
  <c r="C22"/>
  <c r="D22"/>
  <c r="E22"/>
  <c r="BE22"/>
  <c r="BI66"/>
  <c r="BR22"/>
  <c r="C23"/>
  <c r="E23"/>
  <c r="BE23"/>
  <c r="BI67" s="1"/>
  <c r="BR23"/>
  <c r="BT23"/>
  <c r="CE23"/>
  <c r="BV23"/>
  <c r="BX23"/>
  <c r="BZ23"/>
  <c r="CB23"/>
  <c r="CD23"/>
  <c r="D24"/>
  <c r="E24"/>
  <c r="BE24"/>
  <c r="BI68" s="1"/>
  <c r="BR24"/>
  <c r="BT24"/>
  <c r="BV24"/>
  <c r="BX24"/>
  <c r="BZ24"/>
  <c r="CB24"/>
  <c r="CD24"/>
  <c r="C25"/>
  <c r="D25"/>
  <c r="E25"/>
  <c r="BR25"/>
  <c r="BT25"/>
  <c r="BV25"/>
  <c r="CE25"/>
  <c r="BX25"/>
  <c r="BZ25"/>
  <c r="CB25"/>
  <c r="CD25"/>
  <c r="C26"/>
  <c r="D26"/>
  <c r="E26"/>
  <c r="BR26"/>
  <c r="BT26"/>
  <c r="BV26"/>
  <c r="CE26"/>
  <c r="BX26"/>
  <c r="BZ26"/>
  <c r="CB26"/>
  <c r="CD26"/>
  <c r="C27"/>
  <c r="D27"/>
  <c r="E27"/>
  <c r="BF27"/>
  <c r="BF30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U34"/>
  <c r="W34"/>
  <c r="K47"/>
  <c r="A48"/>
  <c r="D48"/>
  <c r="G49"/>
  <c r="BG49"/>
  <c r="BG51"/>
  <c r="BG52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E65"/>
  <c r="BG65"/>
  <c r="E66"/>
  <c r="BG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7"/>
  <c r="BT22"/>
  <c r="BV22"/>
  <c r="BX22"/>
  <c r="CE22"/>
  <c r="BZ22"/>
  <c r="CB22"/>
  <c r="CD22"/>
  <c r="BT21"/>
  <c r="BV21"/>
  <c r="BX21"/>
  <c r="BZ21"/>
  <c r="CE21"/>
  <c r="CB21"/>
  <c r="CD21"/>
  <c r="K1"/>
  <c r="A2"/>
  <c r="BF2"/>
  <c r="D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D16"/>
  <c r="E16"/>
  <c r="BR16"/>
  <c r="D17"/>
  <c r="E17"/>
  <c r="BR17"/>
  <c r="D18"/>
  <c r="E18"/>
  <c r="BR18"/>
  <c r="E19"/>
  <c r="BR19"/>
  <c r="C20"/>
  <c r="E20"/>
  <c r="BE20"/>
  <c r="BR20"/>
  <c r="C21"/>
  <c r="D21"/>
  <c r="E21"/>
  <c r="BE21"/>
  <c r="D22"/>
  <c r="E22"/>
  <c r="BE22"/>
  <c r="BR22"/>
  <c r="C23"/>
  <c r="E23"/>
  <c r="BE23"/>
  <c r="BR23"/>
  <c r="BT23"/>
  <c r="BV23"/>
  <c r="CE23"/>
  <c r="BX23"/>
  <c r="BZ23"/>
  <c r="CB23"/>
  <c r="CD23"/>
  <c r="C24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R27"/>
  <c r="BT27"/>
  <c r="CE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S34"/>
  <c r="U34"/>
  <c r="W34"/>
  <c r="K47"/>
  <c r="A48"/>
  <c r="D48"/>
  <c r="BG49"/>
  <c r="BG50"/>
  <c r="BG51"/>
  <c r="D57"/>
  <c r="E57"/>
  <c r="D58"/>
  <c r="E58"/>
  <c r="BG58"/>
  <c r="D59"/>
  <c r="E59"/>
  <c r="BG59"/>
  <c r="D60"/>
  <c r="E60"/>
  <c r="D61"/>
  <c r="E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6"/>
  <c r="BT22"/>
  <c r="BV22"/>
  <c r="BX22"/>
  <c r="BZ22"/>
  <c r="CE22"/>
  <c r="CB22"/>
  <c r="CD22"/>
  <c r="BT21"/>
  <c r="BV21"/>
  <c r="BX21"/>
  <c r="BZ21"/>
  <c r="CE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R22"/>
  <c r="C23"/>
  <c r="D23"/>
  <c r="E23"/>
  <c r="BE23"/>
  <c r="BR23"/>
  <c r="BT23"/>
  <c r="BV23"/>
  <c r="CE23"/>
  <c r="BX23"/>
  <c r="BZ23"/>
  <c r="CB23"/>
  <c r="CD23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F27"/>
  <c r="BF30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Q34"/>
  <c r="S34"/>
  <c r="U34"/>
  <c r="W34"/>
  <c r="K47"/>
  <c r="A48"/>
  <c r="BG50"/>
  <c r="BG51"/>
  <c r="D57"/>
  <c r="E57"/>
  <c r="D58"/>
  <c r="E58"/>
  <c r="BG58"/>
  <c r="D59"/>
  <c r="E59"/>
  <c r="D60"/>
  <c r="E60"/>
  <c r="D61"/>
  <c r="E61"/>
  <c r="BG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5"/>
  <c r="BT22"/>
  <c r="BV22"/>
  <c r="BX22"/>
  <c r="BZ22"/>
  <c r="CB22"/>
  <c r="CD22"/>
  <c r="BT21"/>
  <c r="BV21"/>
  <c r="BX21"/>
  <c r="BZ21"/>
  <c r="CB21"/>
  <c r="CD21"/>
  <c r="K1"/>
  <c r="A2"/>
  <c r="D2"/>
  <c r="BF2"/>
  <c r="G3"/>
  <c r="J3"/>
  <c r="AZ3"/>
  <c r="AZ4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I66"/>
  <c r="BR22"/>
  <c r="C23"/>
  <c r="D23"/>
  <c r="E23"/>
  <c r="BE23"/>
  <c r="BR23"/>
  <c r="BT23"/>
  <c r="BV23"/>
  <c r="BX23"/>
  <c r="BZ23"/>
  <c r="CB23"/>
  <c r="CD23"/>
  <c r="D24"/>
  <c r="E24"/>
  <c r="BE24"/>
  <c r="BI68"/>
  <c r="BR24"/>
  <c r="BT24"/>
  <c r="CE24"/>
  <c r="BV24"/>
  <c r="BX24"/>
  <c r="BZ24"/>
  <c r="CB24"/>
  <c r="CD24"/>
  <c r="C25"/>
  <c r="D25"/>
  <c r="E25"/>
  <c r="BR25"/>
  <c r="BT25"/>
  <c r="BV25"/>
  <c r="BX25"/>
  <c r="CE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U29"/>
  <c r="BV29"/>
  <c r="BW29"/>
  <c r="BX29"/>
  <c r="BY29"/>
  <c r="BZ29"/>
  <c r="CA29"/>
  <c r="CB29"/>
  <c r="CC29"/>
  <c r="CD29"/>
  <c r="C30"/>
  <c r="D30"/>
  <c r="E30"/>
  <c r="E34"/>
  <c r="G34"/>
  <c r="I34"/>
  <c r="K34"/>
  <c r="O34"/>
  <c r="Q34"/>
  <c r="S34"/>
  <c r="U34"/>
  <c r="W34"/>
  <c r="K47"/>
  <c r="A48"/>
  <c r="D48"/>
  <c r="BG49"/>
  <c r="BG51"/>
  <c r="BG52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BI64"/>
  <c r="E65"/>
  <c r="BG65"/>
  <c r="BI65"/>
  <c r="D66"/>
  <c r="E66"/>
  <c r="BG66"/>
  <c r="D67"/>
  <c r="E67"/>
  <c r="BG67"/>
  <c r="BI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4"/>
  <c r="BT22"/>
  <c r="BV22"/>
  <c r="BX22"/>
  <c r="BZ22"/>
  <c r="CB22"/>
  <c r="CD22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G64" s="1"/>
  <c r="BR20"/>
  <c r="C21"/>
  <c r="D21"/>
  <c r="E21"/>
  <c r="BE21"/>
  <c r="BG65"/>
  <c r="C22"/>
  <c r="D22"/>
  <c r="E22"/>
  <c r="BE22"/>
  <c r="BG66"/>
  <c r="BR22"/>
  <c r="C23"/>
  <c r="D23"/>
  <c r="E23"/>
  <c r="BE23"/>
  <c r="BG67"/>
  <c r="BR23"/>
  <c r="BT23"/>
  <c r="BV23"/>
  <c r="BX23"/>
  <c r="BZ23"/>
  <c r="CB23"/>
  <c r="CD23"/>
  <c r="C24"/>
  <c r="D24"/>
  <c r="E24"/>
  <c r="BE24"/>
  <c r="BG68"/>
  <c r="BR24"/>
  <c r="BT24"/>
  <c r="BV24"/>
  <c r="BX24"/>
  <c r="BZ24"/>
  <c r="CB24"/>
  <c r="CD24"/>
  <c r="C25"/>
  <c r="D25"/>
  <c r="E25"/>
  <c r="BR25"/>
  <c r="BT25"/>
  <c r="BV25"/>
  <c r="BX25"/>
  <c r="BZ25"/>
  <c r="CE25"/>
  <c r="CB25"/>
  <c r="CD25"/>
  <c r="C26"/>
  <c r="D26"/>
  <c r="E26"/>
  <c r="BR26"/>
  <c r="BT26"/>
  <c r="BV26"/>
  <c r="BX26"/>
  <c r="BZ26"/>
  <c r="CB26"/>
  <c r="CD26"/>
  <c r="C27"/>
  <c r="D27"/>
  <c r="E27"/>
  <c r="BF27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M34"/>
  <c r="O34"/>
  <c r="Q34"/>
  <c r="S34"/>
  <c r="U34"/>
  <c r="W34"/>
  <c r="K47"/>
  <c r="A48"/>
  <c r="G49"/>
  <c r="BG50"/>
  <c r="BG52"/>
  <c r="D57"/>
  <c r="E57"/>
  <c r="D58"/>
  <c r="E58"/>
  <c r="D59"/>
  <c r="E59"/>
  <c r="D60"/>
  <c r="E60"/>
  <c r="D61"/>
  <c r="E61"/>
  <c r="BG61"/>
  <c r="D62"/>
  <c r="E62"/>
  <c r="D63"/>
  <c r="E63"/>
  <c r="BG63"/>
  <c r="D64"/>
  <c r="E64"/>
  <c r="E65"/>
  <c r="E66"/>
  <c r="BI66"/>
  <c r="D67"/>
  <c r="E67"/>
  <c r="BI67"/>
  <c r="D68"/>
  <c r="E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K47" i="43"/>
  <c r="G80"/>
  <c r="BE20" i="41"/>
  <c r="BI64"/>
  <c r="BT23"/>
  <c r="BV23"/>
  <c r="BX23"/>
  <c r="BZ23"/>
  <c r="CB23"/>
  <c r="CD23"/>
  <c r="CE23"/>
  <c r="BE21"/>
  <c r="BI65" s="1"/>
  <c r="BT24"/>
  <c r="BV24"/>
  <c r="BX24"/>
  <c r="BZ24"/>
  <c r="CB24"/>
  <c r="CD24"/>
  <c r="BE22"/>
  <c r="BI66" s="1"/>
  <c r="BT25"/>
  <c r="BV25"/>
  <c r="BX25"/>
  <c r="CE25" s="1"/>
  <c r="BZ25"/>
  <c r="CB25"/>
  <c r="CD25"/>
  <c r="BE23"/>
  <c r="BI67" s="1"/>
  <c r="BT26"/>
  <c r="BV26"/>
  <c r="BX26"/>
  <c r="BZ26"/>
  <c r="CB26"/>
  <c r="CD26"/>
  <c r="BE24"/>
  <c r="BI68" s="1"/>
  <c r="BT27"/>
  <c r="BV27"/>
  <c r="BX27"/>
  <c r="BZ27"/>
  <c r="CE27" s="1"/>
  <c r="CB27"/>
  <c r="CD27"/>
  <c r="W34" i="43"/>
  <c r="D48"/>
  <c r="A48"/>
  <c r="D76"/>
  <c r="D59"/>
  <c r="D60"/>
  <c r="D61"/>
  <c r="D62"/>
  <c r="D63"/>
  <c r="D64"/>
  <c r="D65"/>
  <c r="D67"/>
  <c r="D68"/>
  <c r="D69"/>
  <c r="D70"/>
  <c r="D71"/>
  <c r="D72"/>
  <c r="D73"/>
  <c r="D74"/>
  <c r="D75"/>
  <c r="D58"/>
  <c r="D57"/>
  <c r="BT21"/>
  <c r="BV21"/>
  <c r="BX21"/>
  <c r="CE21"/>
  <c r="BZ21"/>
  <c r="CB21"/>
  <c r="CD21"/>
  <c r="BE19"/>
  <c r="BT22"/>
  <c r="BV22"/>
  <c r="BX22"/>
  <c r="CE22"/>
  <c r="BZ22"/>
  <c r="CB22"/>
  <c r="CD22"/>
  <c r="BE20"/>
  <c r="BG64" s="1"/>
  <c r="BT23"/>
  <c r="BV23"/>
  <c r="BX23"/>
  <c r="BZ23"/>
  <c r="CB23"/>
  <c r="CD23"/>
  <c r="CE23"/>
  <c r="BE21"/>
  <c r="BI65" s="1"/>
  <c r="BT24"/>
  <c r="BV24"/>
  <c r="BX24"/>
  <c r="BZ24"/>
  <c r="CB24"/>
  <c r="CD24"/>
  <c r="CE24"/>
  <c r="BE22"/>
  <c r="BI66" s="1"/>
  <c r="BT25"/>
  <c r="BV25"/>
  <c r="BX25"/>
  <c r="BZ25"/>
  <c r="CE25"/>
  <c r="CB25"/>
  <c r="CD25"/>
  <c r="BE23"/>
  <c r="BI67" s="1"/>
  <c r="BT26"/>
  <c r="BV26"/>
  <c r="BX26"/>
  <c r="BZ26"/>
  <c r="CE26"/>
  <c r="CB26"/>
  <c r="CD26"/>
  <c r="BE24"/>
  <c r="BG68" s="1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A2"/>
  <c r="D2"/>
  <c r="BF2"/>
  <c r="D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R20"/>
  <c r="C21"/>
  <c r="D21"/>
  <c r="E21"/>
  <c r="C22"/>
  <c r="D22"/>
  <c r="E22"/>
  <c r="BR22"/>
  <c r="C23"/>
  <c r="D23"/>
  <c r="E23"/>
  <c r="BR23"/>
  <c r="C24"/>
  <c r="D24"/>
  <c r="E24"/>
  <c r="BR24"/>
  <c r="C25"/>
  <c r="D25"/>
  <c r="E25"/>
  <c r="BR25"/>
  <c r="C26"/>
  <c r="D26"/>
  <c r="E26"/>
  <c r="BE20" i="24"/>
  <c r="BI64"/>
  <c r="BN64"/>
  <c r="BJ64" s="1"/>
  <c r="BT23"/>
  <c r="BV23"/>
  <c r="BX23"/>
  <c r="BZ23"/>
  <c r="CB23"/>
  <c r="CD23"/>
  <c r="CE23"/>
  <c r="BN64" i="34"/>
  <c r="BJ64" s="1"/>
  <c r="BE20"/>
  <c r="BI64"/>
  <c r="BX23"/>
  <c r="CE23"/>
  <c r="BT23"/>
  <c r="BV23"/>
  <c r="BZ23"/>
  <c r="CB23"/>
  <c r="CD23"/>
  <c r="BE20" i="35"/>
  <c r="BI64"/>
  <c r="BT23"/>
  <c r="BV23"/>
  <c r="BX23"/>
  <c r="BZ23"/>
  <c r="CB23"/>
  <c r="CD23"/>
  <c r="BE20" i="36"/>
  <c r="BI64"/>
  <c r="BT23"/>
  <c r="BV23"/>
  <c r="BX23"/>
  <c r="BZ23"/>
  <c r="CE23" s="1"/>
  <c r="CB23"/>
  <c r="CD23"/>
  <c r="BE20" i="37"/>
  <c r="BI64"/>
  <c r="BT23"/>
  <c r="BV23"/>
  <c r="BX23"/>
  <c r="BZ23"/>
  <c r="CB23"/>
  <c r="CD23"/>
  <c r="BE20" i="38"/>
  <c r="BI64"/>
  <c r="BT23"/>
  <c r="BV23"/>
  <c r="BX23"/>
  <c r="BZ23"/>
  <c r="CB23"/>
  <c r="CD23"/>
  <c r="BE20" i="39"/>
  <c r="BI64"/>
  <c r="BT23"/>
  <c r="CE23"/>
  <c r="BV23"/>
  <c r="BX23"/>
  <c r="BZ23"/>
  <c r="CB23"/>
  <c r="CD23"/>
  <c r="BE20" i="40"/>
  <c r="BI64" s="1"/>
  <c r="BT23"/>
  <c r="BV23"/>
  <c r="BX23"/>
  <c r="BZ23"/>
  <c r="CE23" s="1"/>
  <c r="CB23"/>
  <c r="CD23"/>
  <c r="BR26" i="43"/>
  <c r="C27"/>
  <c r="D27"/>
  <c r="E27"/>
  <c r="BE21" i="24"/>
  <c r="BI65" s="1"/>
  <c r="BN65"/>
  <c r="BJ65" s="1"/>
  <c r="BT24"/>
  <c r="BV24"/>
  <c r="BX24"/>
  <c r="BZ24"/>
  <c r="CB24"/>
  <c r="CD24"/>
  <c r="BN65" i="34"/>
  <c r="BJ65" s="1"/>
  <c r="BE21"/>
  <c r="BI65" s="1"/>
  <c r="BX24"/>
  <c r="BT24"/>
  <c r="BV24"/>
  <c r="BZ24"/>
  <c r="CB24"/>
  <c r="CD24"/>
  <c r="CE24"/>
  <c r="BE21" i="35"/>
  <c r="BI65"/>
  <c r="BT24"/>
  <c r="BV24"/>
  <c r="BX24"/>
  <c r="BZ24"/>
  <c r="CB24"/>
  <c r="CD24"/>
  <c r="BE21" i="36"/>
  <c r="BI65"/>
  <c r="BT24"/>
  <c r="BV24"/>
  <c r="BX24"/>
  <c r="BZ24"/>
  <c r="CE24" s="1"/>
  <c r="CB24"/>
  <c r="CD24"/>
  <c r="BE21" i="37"/>
  <c r="BI65" s="1"/>
  <c r="BT24"/>
  <c r="BV24"/>
  <c r="BX24"/>
  <c r="CE24" s="1"/>
  <c r="BZ24"/>
  <c r="CB24"/>
  <c r="CD24"/>
  <c r="BE21" i="38"/>
  <c r="BI65" s="1"/>
  <c r="BT24"/>
  <c r="BV24"/>
  <c r="BX24"/>
  <c r="BZ24"/>
  <c r="CB24"/>
  <c r="CD24"/>
  <c r="BE21" i="39"/>
  <c r="BI65"/>
  <c r="BT24"/>
  <c r="BV24"/>
  <c r="CE24"/>
  <c r="BX24"/>
  <c r="BZ24"/>
  <c r="CB24"/>
  <c r="CD24"/>
  <c r="BE21" i="40"/>
  <c r="BI65"/>
  <c r="BT24"/>
  <c r="BV24"/>
  <c r="BX24"/>
  <c r="BZ24"/>
  <c r="CB24"/>
  <c r="CD24"/>
  <c r="BF27" i="43"/>
  <c r="BF30" s="1"/>
  <c r="BR27"/>
  <c r="C28"/>
  <c r="D28"/>
  <c r="E28"/>
  <c r="BE22" i="24"/>
  <c r="BI66"/>
  <c r="BN66"/>
  <c r="BJ66" s="1"/>
  <c r="BT25"/>
  <c r="BV25"/>
  <c r="BX25"/>
  <c r="BZ25"/>
  <c r="CB25"/>
  <c r="CD25"/>
  <c r="BN66" i="34"/>
  <c r="BJ66" s="1"/>
  <c r="BE22"/>
  <c r="BI66" s="1"/>
  <c r="BX25"/>
  <c r="BT25"/>
  <c r="CE25"/>
  <c r="BV25"/>
  <c r="BZ25"/>
  <c r="CB25"/>
  <c r="CD25"/>
  <c r="BE22" i="35"/>
  <c r="BI66" s="1"/>
  <c r="BT25"/>
  <c r="BV25"/>
  <c r="BX25"/>
  <c r="BZ25"/>
  <c r="CB25"/>
  <c r="CD25"/>
  <c r="BE22" i="36"/>
  <c r="BI66" s="1"/>
  <c r="BT25"/>
  <c r="BV25"/>
  <c r="BX25"/>
  <c r="BZ25"/>
  <c r="CB25"/>
  <c r="CD25"/>
  <c r="BE22" i="37"/>
  <c r="BI66" s="1"/>
  <c r="BT25"/>
  <c r="BV25"/>
  <c r="BX25"/>
  <c r="BZ25"/>
  <c r="CB25"/>
  <c r="CD25"/>
  <c r="BE22" i="38"/>
  <c r="BI66" s="1"/>
  <c r="BT25"/>
  <c r="BV25"/>
  <c r="BX25"/>
  <c r="BZ25"/>
  <c r="CB25"/>
  <c r="CD25"/>
  <c r="BE22" i="39"/>
  <c r="BI66" s="1"/>
  <c r="BT25"/>
  <c r="BV25"/>
  <c r="CE25"/>
  <c r="BX25"/>
  <c r="BZ25"/>
  <c r="CB25"/>
  <c r="CD25"/>
  <c r="BE22" i="40"/>
  <c r="BI66"/>
  <c r="BT25"/>
  <c r="BV25"/>
  <c r="BX25"/>
  <c r="BZ25"/>
  <c r="CB25"/>
  <c r="CD25"/>
  <c r="C29" i="43"/>
  <c r="D29"/>
  <c r="E29"/>
  <c r="BE23" i="24"/>
  <c r="BI67"/>
  <c r="BN67"/>
  <c r="BJ67" s="1"/>
  <c r="BT26"/>
  <c r="BV26"/>
  <c r="BX26"/>
  <c r="BZ26"/>
  <c r="CB26"/>
  <c r="CD26"/>
  <c r="BN67" i="34"/>
  <c r="BJ67" s="1"/>
  <c r="BE23"/>
  <c r="BI67" s="1"/>
  <c r="BX26"/>
  <c r="BT26"/>
  <c r="CE26"/>
  <c r="BV26"/>
  <c r="BZ26"/>
  <c r="CB26"/>
  <c r="CD26"/>
  <c r="BE23" i="35"/>
  <c r="BI67" s="1"/>
  <c r="BT26"/>
  <c r="BV26"/>
  <c r="BX26"/>
  <c r="BZ26"/>
  <c r="CB26"/>
  <c r="CD26"/>
  <c r="BE23" i="36"/>
  <c r="BI67"/>
  <c r="BT26"/>
  <c r="BV26"/>
  <c r="BX26"/>
  <c r="BZ26"/>
  <c r="CB26"/>
  <c r="CD26"/>
  <c r="BE23" i="37"/>
  <c r="BI67"/>
  <c r="BT26"/>
  <c r="BV26"/>
  <c r="BX26"/>
  <c r="BZ26"/>
  <c r="CB26"/>
  <c r="CD26"/>
  <c r="BE23" i="38"/>
  <c r="BI67"/>
  <c r="BT26"/>
  <c r="BV26"/>
  <c r="BX26"/>
  <c r="BZ26"/>
  <c r="CB26"/>
  <c r="CD26"/>
  <c r="BE23" i="39"/>
  <c r="BI67"/>
  <c r="BT26"/>
  <c r="BV26"/>
  <c r="CE26"/>
  <c r="BX26"/>
  <c r="BZ26"/>
  <c r="CB26"/>
  <c r="CD26"/>
  <c r="BE23" i="40"/>
  <c r="BI67" s="1"/>
  <c r="BT26"/>
  <c r="BV26"/>
  <c r="BX26"/>
  <c r="BZ26"/>
  <c r="CB26"/>
  <c r="CD26"/>
  <c r="BS29" i="43"/>
  <c r="CE6"/>
  <c r="E78" i="52"/>
  <c r="BU29" i="43"/>
  <c r="BV29"/>
  <c r="BW29"/>
  <c r="BX29"/>
  <c r="BY29"/>
  <c r="BZ29"/>
  <c r="CA29"/>
  <c r="CB29"/>
  <c r="CC29"/>
  <c r="CD29"/>
  <c r="C30"/>
  <c r="D30"/>
  <c r="E30"/>
  <c r="BE24" i="24"/>
  <c r="BI68"/>
  <c r="BN68"/>
  <c r="BJ68" s="1"/>
  <c r="BT27"/>
  <c r="BV27"/>
  <c r="BX27"/>
  <c r="BZ27"/>
  <c r="CB27"/>
  <c r="CD27"/>
  <c r="BN68" i="34"/>
  <c r="BJ68" s="1"/>
  <c r="BE24"/>
  <c r="BI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I68" s="1"/>
  <c r="BT27"/>
  <c r="BV27"/>
  <c r="BX27"/>
  <c r="BZ27"/>
  <c r="CB27"/>
  <c r="CD27"/>
  <c r="BE24" i="37"/>
  <c r="BI68" s="1"/>
  <c r="BT27"/>
  <c r="BV27"/>
  <c r="BX27"/>
  <c r="BZ27"/>
  <c r="CB27"/>
  <c r="CD27"/>
  <c r="BE24" i="38"/>
  <c r="BI68" s="1"/>
  <c r="BT27"/>
  <c r="BV27"/>
  <c r="BX27"/>
  <c r="BZ27"/>
  <c r="CB27"/>
  <c r="CD27"/>
  <c r="BE24" i="39"/>
  <c r="BI68"/>
  <c r="BT27"/>
  <c r="BV27"/>
  <c r="BX27"/>
  <c r="BZ27"/>
  <c r="CB27"/>
  <c r="CD27"/>
  <c r="BE24" i="40"/>
  <c r="BI68" s="1"/>
  <c r="BG68"/>
  <c r="BT27"/>
  <c r="BV27"/>
  <c r="BX27"/>
  <c r="BZ27"/>
  <c r="CE27" s="1"/>
  <c r="CB27"/>
  <c r="CD27"/>
  <c r="E34" i="43"/>
  <c r="G34"/>
  <c r="K34"/>
  <c r="M34"/>
  <c r="O34"/>
  <c r="Q34"/>
  <c r="S34"/>
  <c r="U34"/>
  <c r="BG50"/>
  <c r="BG52"/>
  <c r="BG59"/>
  <c r="BG61"/>
  <c r="BG66"/>
  <c r="BS29" i="41"/>
  <c r="BT29" s="1"/>
  <c r="BU29"/>
  <c r="BV29" s="1"/>
  <c r="BW29"/>
  <c r="BX29" s="1"/>
  <c r="BY29"/>
  <c r="BZ29" s="1"/>
  <c r="CA29"/>
  <c r="CB29"/>
  <c r="CC29"/>
  <c r="CD29"/>
  <c r="BS29" i="40"/>
  <c r="BT29" s="1"/>
  <c r="BU29"/>
  <c r="BV29" s="1"/>
  <c r="BW29"/>
  <c r="BX29" s="1"/>
  <c r="BY29"/>
  <c r="BZ29" s="1"/>
  <c r="CA29"/>
  <c r="CB29"/>
  <c r="CC29"/>
  <c r="CD29"/>
  <c r="BS29" i="39"/>
  <c r="BT29"/>
  <c r="BU29"/>
  <c r="BV29"/>
  <c r="BW29"/>
  <c r="BX29"/>
  <c r="BY29"/>
  <c r="BZ29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/>
  <c r="BW29"/>
  <c r="BX29" s="1"/>
  <c r="BY29"/>
  <c r="BZ29" s="1"/>
  <c r="CA29"/>
  <c r="CB29"/>
  <c r="CC29"/>
  <c r="CD29"/>
  <c r="CA29" i="35"/>
  <c r="CB29"/>
  <c r="CC29"/>
  <c r="CD29"/>
  <c r="BU29" i="34"/>
  <c r="CE6"/>
  <c r="E30" i="52"/>
  <c r="E33" s="1"/>
  <c r="BV29" i="34"/>
  <c r="BW29"/>
  <c r="BX29"/>
  <c r="CA29"/>
  <c r="CB29"/>
  <c r="CC29"/>
  <c r="CD29"/>
  <c r="F7" i="38"/>
  <c r="S34" i="41"/>
  <c r="U34"/>
  <c r="K1"/>
  <c r="A2"/>
  <c r="D2"/>
  <c r="BF2"/>
  <c r="AZ3"/>
  <c r="BR8"/>
  <c r="BR9"/>
  <c r="BR10"/>
  <c r="E11"/>
  <c r="D11"/>
  <c r="BR11"/>
  <c r="E12"/>
  <c r="D12"/>
  <c r="BR12"/>
  <c r="E13"/>
  <c r="D13"/>
  <c r="E14"/>
  <c r="D14"/>
  <c r="BR14"/>
  <c r="E15"/>
  <c r="D15"/>
  <c r="E16"/>
  <c r="D16"/>
  <c r="E17"/>
  <c r="D17"/>
  <c r="BR17"/>
  <c r="E18"/>
  <c r="D18"/>
  <c r="BR18"/>
  <c r="E19"/>
  <c r="BR19"/>
  <c r="E20"/>
  <c r="D20"/>
  <c r="BR20"/>
  <c r="E21"/>
  <c r="D21"/>
  <c r="BR21"/>
  <c r="E22"/>
  <c r="D22"/>
  <c r="BR22"/>
  <c r="E23"/>
  <c r="D23"/>
  <c r="BR23"/>
  <c r="E24"/>
  <c r="D24"/>
  <c r="BR24"/>
  <c r="E25"/>
  <c r="D25"/>
  <c r="BR25"/>
  <c r="E26"/>
  <c r="D26"/>
  <c r="BR26"/>
  <c r="E27"/>
  <c r="D27"/>
  <c r="BF27"/>
  <c r="BF30"/>
  <c r="BR27"/>
  <c r="E28"/>
  <c r="D28"/>
  <c r="E29"/>
  <c r="D29"/>
  <c r="E30"/>
  <c r="D30"/>
  <c r="E34"/>
  <c r="G34"/>
  <c r="I34"/>
  <c r="K34"/>
  <c r="M34"/>
  <c r="O34"/>
  <c r="Q34"/>
  <c r="BG49"/>
  <c r="BG50"/>
  <c r="BG51"/>
  <c r="BG56"/>
  <c r="BG58"/>
  <c r="BG59"/>
  <c r="BG61"/>
  <c r="BG63"/>
  <c r="BG64"/>
  <c r="BG65"/>
  <c r="BG66"/>
  <c r="BG67"/>
  <c r="BG68"/>
  <c r="K1" i="40"/>
  <c r="A2"/>
  <c r="D2"/>
  <c r="BF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W11"/>
  <c r="BR11"/>
  <c r="D12"/>
  <c r="W12"/>
  <c r="BR12"/>
  <c r="D13"/>
  <c r="W13"/>
  <c r="D14"/>
  <c r="W14"/>
  <c r="D15"/>
  <c r="W15"/>
  <c r="BR15"/>
  <c r="D16"/>
  <c r="W16"/>
  <c r="D17"/>
  <c r="W17"/>
  <c r="BR17"/>
  <c r="D18"/>
  <c r="W18"/>
  <c r="BR18"/>
  <c r="D19"/>
  <c r="W19"/>
  <c r="BR19"/>
  <c r="W20"/>
  <c r="BR20"/>
  <c r="D21"/>
  <c r="W21"/>
  <c r="BR21"/>
  <c r="D22"/>
  <c r="W22"/>
  <c r="BR22"/>
  <c r="D23"/>
  <c r="W23"/>
  <c r="BR23"/>
  <c r="D24"/>
  <c r="W24"/>
  <c r="BR24"/>
  <c r="D25"/>
  <c r="W25"/>
  <c r="BR25"/>
  <c r="D26"/>
  <c r="W26"/>
  <c r="BR26"/>
  <c r="D27"/>
  <c r="W27"/>
  <c r="BF27"/>
  <c r="BR27"/>
  <c r="D28"/>
  <c r="W28"/>
  <c r="D29"/>
  <c r="W29"/>
  <c r="D30"/>
  <c r="W30"/>
  <c r="W31"/>
  <c r="E34"/>
  <c r="G34"/>
  <c r="I34"/>
  <c r="K34"/>
  <c r="M34"/>
  <c r="O34"/>
  <c r="Q34"/>
  <c r="BG49"/>
  <c r="BG51"/>
  <c r="BG52"/>
  <c r="BG58"/>
  <c r="BG59"/>
  <c r="BG61"/>
  <c r="BG64"/>
  <c r="BG65"/>
  <c r="BG66"/>
  <c r="BG67"/>
  <c r="Q34" i="39"/>
  <c r="E11"/>
  <c r="E12"/>
  <c r="E13"/>
  <c r="E14"/>
  <c r="E15"/>
  <c r="E16"/>
  <c r="E17"/>
  <c r="E18"/>
  <c r="E19"/>
  <c r="E20"/>
  <c r="E21"/>
  <c r="E22"/>
  <c r="E23"/>
  <c r="K1"/>
  <c r="A2"/>
  <c r="D2"/>
  <c r="BF2"/>
  <c r="D3"/>
  <c r="G3"/>
  <c r="E24"/>
  <c r="E25"/>
  <c r="E26"/>
  <c r="E27"/>
  <c r="E28"/>
  <c r="E29"/>
  <c r="E30"/>
  <c r="AZ3"/>
  <c r="AZ4"/>
  <c r="BR8"/>
  <c r="BR9"/>
  <c r="BR10"/>
  <c r="D11"/>
  <c r="U11"/>
  <c r="W11"/>
  <c r="BR11"/>
  <c r="D12"/>
  <c r="U12"/>
  <c r="W12"/>
  <c r="BR12"/>
  <c r="D13"/>
  <c r="U13"/>
  <c r="W13"/>
  <c r="BR13"/>
  <c r="D14"/>
  <c r="U14"/>
  <c r="W14"/>
  <c r="BR14"/>
  <c r="D15"/>
  <c r="U15"/>
  <c r="W15"/>
  <c r="BR15"/>
  <c r="D16"/>
  <c r="U16"/>
  <c r="W16"/>
  <c r="BR16"/>
  <c r="D17"/>
  <c r="U17"/>
  <c r="W17"/>
  <c r="BR17"/>
  <c r="D18"/>
  <c r="U18"/>
  <c r="W18"/>
  <c r="BR18"/>
  <c r="U19"/>
  <c r="W19"/>
  <c r="BR19"/>
  <c r="D20"/>
  <c r="U20"/>
  <c r="W20"/>
  <c r="BR20"/>
  <c r="D21"/>
  <c r="U21"/>
  <c r="W21"/>
  <c r="D22"/>
  <c r="U22"/>
  <c r="W22"/>
  <c r="BR22"/>
  <c r="D23"/>
  <c r="U23"/>
  <c r="W23"/>
  <c r="BR23"/>
  <c r="D24"/>
  <c r="U24"/>
  <c r="W24"/>
  <c r="BR24"/>
  <c r="D25"/>
  <c r="U25"/>
  <c r="W25"/>
  <c r="BR25"/>
  <c r="D26"/>
  <c r="U26"/>
  <c r="W26"/>
  <c r="BR26"/>
  <c r="D27"/>
  <c r="U27"/>
  <c r="W27"/>
  <c r="BF27"/>
  <c r="BR27"/>
  <c r="D28"/>
  <c r="U28"/>
  <c r="W28"/>
  <c r="D29"/>
  <c r="U29"/>
  <c r="W29"/>
  <c r="D30"/>
  <c r="U30"/>
  <c r="W30"/>
  <c r="U31"/>
  <c r="W31"/>
  <c r="E34"/>
  <c r="G34"/>
  <c r="I34"/>
  <c r="K34"/>
  <c r="M34"/>
  <c r="O34"/>
  <c r="BG49"/>
  <c r="BG51"/>
  <c r="BG53"/>
  <c r="BG55"/>
  <c r="BG59"/>
  <c r="BG61"/>
  <c r="BG62"/>
  <c r="BG63"/>
  <c r="BG64"/>
  <c r="BG66"/>
  <c r="BG67"/>
  <c r="BG68"/>
  <c r="O34" i="38"/>
  <c r="BF2"/>
  <c r="BF2" i="37"/>
  <c r="BF2" i="36"/>
  <c r="BF2" i="35"/>
  <c r="BF2" i="34"/>
  <c r="K1" i="38"/>
  <c r="A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S11"/>
  <c r="U11"/>
  <c r="W11"/>
  <c r="BR11"/>
  <c r="D12"/>
  <c r="S12"/>
  <c r="U12"/>
  <c r="W12"/>
  <c r="D13"/>
  <c r="S13"/>
  <c r="U13"/>
  <c r="W13"/>
  <c r="BR13"/>
  <c r="D14"/>
  <c r="S14"/>
  <c r="U14"/>
  <c r="W14"/>
  <c r="BR14"/>
  <c r="D15"/>
  <c r="S15"/>
  <c r="U15"/>
  <c r="W15"/>
  <c r="D16"/>
  <c r="S16"/>
  <c r="U16"/>
  <c r="W16"/>
  <c r="BR16"/>
  <c r="D17"/>
  <c r="S17"/>
  <c r="U17"/>
  <c r="W17"/>
  <c r="BR17"/>
  <c r="D18"/>
  <c r="S18"/>
  <c r="U18"/>
  <c r="W18"/>
  <c r="BR18"/>
  <c r="S19"/>
  <c r="U19"/>
  <c r="W19"/>
  <c r="BR19"/>
  <c r="S20"/>
  <c r="U20"/>
  <c r="W20"/>
  <c r="BR20"/>
  <c r="D21"/>
  <c r="S21"/>
  <c r="U21"/>
  <c r="W21"/>
  <c r="BR21"/>
  <c r="D22"/>
  <c r="S22"/>
  <c r="U22"/>
  <c r="W22"/>
  <c r="BR22"/>
  <c r="D23"/>
  <c r="S23"/>
  <c r="U23"/>
  <c r="W23"/>
  <c r="BR23"/>
  <c r="D24"/>
  <c r="S24"/>
  <c r="U24"/>
  <c r="W24"/>
  <c r="BR24"/>
  <c r="D25"/>
  <c r="S25"/>
  <c r="U25"/>
  <c r="W25"/>
  <c r="BR25"/>
  <c r="D26"/>
  <c r="S26"/>
  <c r="U26"/>
  <c r="W26"/>
  <c r="BR26"/>
  <c r="D27"/>
  <c r="S27"/>
  <c r="U27"/>
  <c r="W27"/>
  <c r="BF27"/>
  <c r="BR27"/>
  <c r="D28"/>
  <c r="S28"/>
  <c r="U28"/>
  <c r="W28"/>
  <c r="D29"/>
  <c r="S29"/>
  <c r="U29"/>
  <c r="W29"/>
  <c r="D30"/>
  <c r="S30"/>
  <c r="U30"/>
  <c r="W30"/>
  <c r="S31"/>
  <c r="U31"/>
  <c r="W31"/>
  <c r="E34"/>
  <c r="G34"/>
  <c r="I34"/>
  <c r="K34"/>
  <c r="M34"/>
  <c r="BG50"/>
  <c r="BG59"/>
  <c r="BG63"/>
  <c r="BG64"/>
  <c r="BG65"/>
  <c r="BG66"/>
  <c r="BG67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Q11"/>
  <c r="S11"/>
  <c r="U11"/>
  <c r="W11"/>
  <c r="BR11"/>
  <c r="D12"/>
  <c r="Q12"/>
  <c r="S12"/>
  <c r="U12"/>
  <c r="W12"/>
  <c r="D13"/>
  <c r="Q13"/>
  <c r="S13"/>
  <c r="U13"/>
  <c r="W13"/>
  <c r="D14"/>
  <c r="Q14"/>
  <c r="S14"/>
  <c r="U14"/>
  <c r="W14"/>
  <c r="BR14"/>
  <c r="D15"/>
  <c r="Q15"/>
  <c r="S15"/>
  <c r="U15"/>
  <c r="W15"/>
  <c r="BR15"/>
  <c r="D16"/>
  <c r="Q16"/>
  <c r="S16"/>
  <c r="U16"/>
  <c r="W16"/>
  <c r="D17"/>
  <c r="Q17"/>
  <c r="S17"/>
  <c r="U17"/>
  <c r="W17"/>
  <c r="BR17"/>
  <c r="D18"/>
  <c r="Q18"/>
  <c r="S18"/>
  <c r="U18"/>
  <c r="W18"/>
  <c r="BR18"/>
  <c r="Q19"/>
  <c r="S19"/>
  <c r="U19"/>
  <c r="W19"/>
  <c r="BR19"/>
  <c r="Q20"/>
  <c r="S20"/>
  <c r="U20"/>
  <c r="W20"/>
  <c r="BR20"/>
  <c r="D21"/>
  <c r="Q21"/>
  <c r="S21"/>
  <c r="U21"/>
  <c r="W21"/>
  <c r="BR21"/>
  <c r="D22"/>
  <c r="Q22"/>
  <c r="S22"/>
  <c r="U22"/>
  <c r="W22"/>
  <c r="BR22"/>
  <c r="D23"/>
  <c r="Q23"/>
  <c r="S23"/>
  <c r="U23"/>
  <c r="W23"/>
  <c r="BR23"/>
  <c r="D24"/>
  <c r="Q24"/>
  <c r="S24"/>
  <c r="U24"/>
  <c r="W24"/>
  <c r="BR24"/>
  <c r="D25"/>
  <c r="Q25"/>
  <c r="S25"/>
  <c r="U25"/>
  <c r="W25"/>
  <c r="BR25"/>
  <c r="D26"/>
  <c r="Q26"/>
  <c r="S26"/>
  <c r="U26"/>
  <c r="W26"/>
  <c r="BR26"/>
  <c r="D27"/>
  <c r="Q27"/>
  <c r="S27"/>
  <c r="U27"/>
  <c r="W27"/>
  <c r="BR27"/>
  <c r="D28"/>
  <c r="Q28"/>
  <c r="S28"/>
  <c r="U28"/>
  <c r="W28"/>
  <c r="D29"/>
  <c r="Q29"/>
  <c r="S29"/>
  <c r="U29"/>
  <c r="W29"/>
  <c r="D30"/>
  <c r="Q30"/>
  <c r="S30"/>
  <c r="U30"/>
  <c r="W30"/>
  <c r="Q31"/>
  <c r="S31"/>
  <c r="U31"/>
  <c r="W31"/>
  <c r="E34"/>
  <c r="G34"/>
  <c r="I34"/>
  <c r="K34"/>
  <c r="BG50"/>
  <c r="BG51"/>
  <c r="BG52"/>
  <c r="BG58"/>
  <c r="BG61"/>
  <c r="BG63"/>
  <c r="BG64"/>
  <c r="BG65"/>
  <c r="BG67"/>
  <c r="BG68"/>
  <c r="K34" i="36"/>
  <c r="I34"/>
  <c r="E34"/>
  <c r="G34"/>
  <c r="G34" i="35"/>
  <c r="I34"/>
  <c r="E36" i="34"/>
  <c r="G36"/>
  <c r="K1" i="36"/>
  <c r="A2"/>
  <c r="D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O11"/>
  <c r="Q11"/>
  <c r="S11"/>
  <c r="U11"/>
  <c r="W11"/>
  <c r="BR11"/>
  <c r="D12"/>
  <c r="O12"/>
  <c r="Q12"/>
  <c r="S12"/>
  <c r="U12"/>
  <c r="W12"/>
  <c r="D13"/>
  <c r="O13"/>
  <c r="Q13"/>
  <c r="S13"/>
  <c r="U13"/>
  <c r="W13"/>
  <c r="BR13"/>
  <c r="D14"/>
  <c r="O14"/>
  <c r="Q14"/>
  <c r="S14"/>
  <c r="U14"/>
  <c r="W14"/>
  <c r="BR14"/>
  <c r="D15"/>
  <c r="O15"/>
  <c r="Q15"/>
  <c r="S15"/>
  <c r="U15"/>
  <c r="W15"/>
  <c r="D16"/>
  <c r="O16"/>
  <c r="Q16"/>
  <c r="S16"/>
  <c r="U16"/>
  <c r="W16"/>
  <c r="BR16"/>
  <c r="D17"/>
  <c r="O17"/>
  <c r="Q17"/>
  <c r="S17"/>
  <c r="U17"/>
  <c r="W17"/>
  <c r="BR17"/>
  <c r="D18"/>
  <c r="O18"/>
  <c r="Q18"/>
  <c r="S18"/>
  <c r="U18"/>
  <c r="W18"/>
  <c r="BR18"/>
  <c r="O19"/>
  <c r="Q19"/>
  <c r="S19"/>
  <c r="U19"/>
  <c r="W19"/>
  <c r="BR19"/>
  <c r="O20"/>
  <c r="Q20"/>
  <c r="S20"/>
  <c r="U20"/>
  <c r="W20"/>
  <c r="BR20"/>
  <c r="D21"/>
  <c r="O21"/>
  <c r="Q21"/>
  <c r="S21"/>
  <c r="U21"/>
  <c r="W21"/>
  <c r="BR21"/>
  <c r="D22"/>
  <c r="O22"/>
  <c r="Q22"/>
  <c r="S22"/>
  <c r="U22"/>
  <c r="W22"/>
  <c r="BR22"/>
  <c r="D23"/>
  <c r="O23"/>
  <c r="Q23"/>
  <c r="S23"/>
  <c r="U23"/>
  <c r="W23"/>
  <c r="BR23"/>
  <c r="D24"/>
  <c r="O24"/>
  <c r="Q24"/>
  <c r="S24"/>
  <c r="U24"/>
  <c r="W24"/>
  <c r="BR24"/>
  <c r="D25"/>
  <c r="O25"/>
  <c r="Q25"/>
  <c r="S25"/>
  <c r="U25"/>
  <c r="W25"/>
  <c r="BR25"/>
  <c r="D26"/>
  <c r="O26"/>
  <c r="Q26"/>
  <c r="S26"/>
  <c r="U26"/>
  <c r="W26"/>
  <c r="BR26"/>
  <c r="D27"/>
  <c r="O27"/>
  <c r="Q27"/>
  <c r="S27"/>
  <c r="U27"/>
  <c r="W27"/>
  <c r="BR27"/>
  <c r="D28"/>
  <c r="O28"/>
  <c r="Q28"/>
  <c r="S28"/>
  <c r="U28"/>
  <c r="W28"/>
  <c r="D29"/>
  <c r="O29"/>
  <c r="Q29"/>
  <c r="S29"/>
  <c r="U29"/>
  <c r="W29"/>
  <c r="D30"/>
  <c r="O30"/>
  <c r="Q30"/>
  <c r="S30"/>
  <c r="U30"/>
  <c r="W30"/>
  <c r="O31"/>
  <c r="Q31"/>
  <c r="S31"/>
  <c r="U31"/>
  <c r="W31"/>
  <c r="BG49"/>
  <c r="BG52"/>
  <c r="BG54"/>
  <c r="BG59"/>
  <c r="BG60"/>
  <c r="BG61"/>
  <c r="BG63"/>
  <c r="BG64"/>
  <c r="BG65"/>
  <c r="BG66"/>
  <c r="BG67"/>
  <c r="BG68"/>
  <c r="C7" i="3"/>
  <c r="E7" s="1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D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M11"/>
  <c r="O11"/>
  <c r="Q11"/>
  <c r="S11"/>
  <c r="U11"/>
  <c r="W11"/>
  <c r="BR11"/>
  <c r="D12"/>
  <c r="M12"/>
  <c r="O12"/>
  <c r="Q12"/>
  <c r="S12"/>
  <c r="U12"/>
  <c r="W12"/>
  <c r="BR12"/>
  <c r="D13"/>
  <c r="M13"/>
  <c r="O13"/>
  <c r="Q13"/>
  <c r="S13"/>
  <c r="U13"/>
  <c r="W13"/>
  <c r="BR13"/>
  <c r="D14"/>
  <c r="M14"/>
  <c r="O14"/>
  <c r="Q14"/>
  <c r="S14"/>
  <c r="U14"/>
  <c r="W14"/>
  <c r="BR14"/>
  <c r="D15"/>
  <c r="M15"/>
  <c r="O15"/>
  <c r="Q15"/>
  <c r="S15"/>
  <c r="U15"/>
  <c r="W15"/>
  <c r="BR15"/>
  <c r="D16"/>
  <c r="M16"/>
  <c r="O16"/>
  <c r="Q16"/>
  <c r="S16"/>
  <c r="U16"/>
  <c r="W16"/>
  <c r="BR16"/>
  <c r="D17"/>
  <c r="M17"/>
  <c r="O17"/>
  <c r="Q17"/>
  <c r="S17"/>
  <c r="U17"/>
  <c r="W17"/>
  <c r="BR17"/>
  <c r="D18"/>
  <c r="M18"/>
  <c r="O18"/>
  <c r="Q18"/>
  <c r="S18"/>
  <c r="U18"/>
  <c r="W18"/>
  <c r="BR18"/>
  <c r="M19"/>
  <c r="O19"/>
  <c r="Q19"/>
  <c r="S19"/>
  <c r="U19"/>
  <c r="W19"/>
  <c r="BR19"/>
  <c r="D20"/>
  <c r="M20"/>
  <c r="O20"/>
  <c r="Q20"/>
  <c r="S20"/>
  <c r="U20"/>
  <c r="W20"/>
  <c r="BR20"/>
  <c r="D21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BR23"/>
  <c r="D24"/>
  <c r="M24"/>
  <c r="O24"/>
  <c r="Q24"/>
  <c r="S24"/>
  <c r="U24"/>
  <c r="W24"/>
  <c r="BR24"/>
  <c r="D25"/>
  <c r="M25"/>
  <c r="O25"/>
  <c r="Q25"/>
  <c r="S25"/>
  <c r="U25"/>
  <c r="W25"/>
  <c r="BR25"/>
  <c r="D26"/>
  <c r="M26"/>
  <c r="O26"/>
  <c r="Q26"/>
  <c r="S26"/>
  <c r="U26"/>
  <c r="W26"/>
  <c r="BR26"/>
  <c r="D27"/>
  <c r="M27"/>
  <c r="O27"/>
  <c r="Q27"/>
  <c r="S27"/>
  <c r="U27"/>
  <c r="W27"/>
  <c r="BR27"/>
  <c r="D28"/>
  <c r="M28"/>
  <c r="O28"/>
  <c r="Q28"/>
  <c r="S28"/>
  <c r="U28"/>
  <c r="W28"/>
  <c r="D29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58"/>
  <c r="BG59"/>
  <c r="BG63"/>
  <c r="BG64"/>
  <c r="BG65"/>
  <c r="BG67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G3"/>
  <c r="E24"/>
  <c r="E25"/>
  <c r="E26"/>
  <c r="E27"/>
  <c r="E28"/>
  <c r="E29"/>
  <c r="E30"/>
  <c r="AZ3"/>
  <c r="AZ4"/>
  <c r="BR8"/>
  <c r="BR9"/>
  <c r="BR10"/>
  <c r="D11"/>
  <c r="K11"/>
  <c r="M11"/>
  <c r="O11"/>
  <c r="Q11"/>
  <c r="S11"/>
  <c r="U11"/>
  <c r="W11"/>
  <c r="BR11"/>
  <c r="D12"/>
  <c r="K12"/>
  <c r="M12"/>
  <c r="O12"/>
  <c r="Q12"/>
  <c r="S12"/>
  <c r="U12"/>
  <c r="W12"/>
  <c r="BR12"/>
  <c r="D13"/>
  <c r="K13"/>
  <c r="M13"/>
  <c r="O13"/>
  <c r="Q13"/>
  <c r="S13"/>
  <c r="U13"/>
  <c r="W13"/>
  <c r="D14"/>
  <c r="K14"/>
  <c r="M14"/>
  <c r="O14"/>
  <c r="Q14"/>
  <c r="S14"/>
  <c r="U14"/>
  <c r="W14"/>
  <c r="BR14"/>
  <c r="D15"/>
  <c r="K15"/>
  <c r="M15"/>
  <c r="O15"/>
  <c r="Q15"/>
  <c r="S15"/>
  <c r="U15"/>
  <c r="W15"/>
  <c r="D16"/>
  <c r="K16"/>
  <c r="M16"/>
  <c r="O16"/>
  <c r="Q16"/>
  <c r="S16"/>
  <c r="U16"/>
  <c r="W16"/>
  <c r="D17"/>
  <c r="K17"/>
  <c r="M17"/>
  <c r="O17"/>
  <c r="Q17"/>
  <c r="S17"/>
  <c r="U17"/>
  <c r="W17"/>
  <c r="BR17"/>
  <c r="D18"/>
  <c r="K18"/>
  <c r="M18"/>
  <c r="O18"/>
  <c r="Q18"/>
  <c r="S18"/>
  <c r="U18"/>
  <c r="W18"/>
  <c r="BR18"/>
  <c r="K19"/>
  <c r="M19"/>
  <c r="O19"/>
  <c r="Q19"/>
  <c r="S19"/>
  <c r="U19"/>
  <c r="W19"/>
  <c r="BR19"/>
  <c r="D20"/>
  <c r="K20"/>
  <c r="M20"/>
  <c r="O20"/>
  <c r="Q20"/>
  <c r="S20"/>
  <c r="U20"/>
  <c r="W20"/>
  <c r="BR20"/>
  <c r="D21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BR23"/>
  <c r="D24"/>
  <c r="K24"/>
  <c r="M24"/>
  <c r="O24"/>
  <c r="Q24"/>
  <c r="S24"/>
  <c r="U24"/>
  <c r="W24"/>
  <c r="BR24"/>
  <c r="D25"/>
  <c r="K25"/>
  <c r="M25"/>
  <c r="O25"/>
  <c r="Q25"/>
  <c r="S25"/>
  <c r="U25"/>
  <c r="W25"/>
  <c r="BR25"/>
  <c r="D26"/>
  <c r="K26"/>
  <c r="M26"/>
  <c r="O26"/>
  <c r="Q26"/>
  <c r="S26"/>
  <c r="U26"/>
  <c r="W26"/>
  <c r="BR26"/>
  <c r="D27"/>
  <c r="K27"/>
  <c r="M27"/>
  <c r="O27"/>
  <c r="Q27"/>
  <c r="S27"/>
  <c r="U27"/>
  <c r="W27"/>
  <c r="BR27"/>
  <c r="D28"/>
  <c r="K28"/>
  <c r="M28"/>
  <c r="O28"/>
  <c r="Q28"/>
  <c r="S28"/>
  <c r="U28"/>
  <c r="W28"/>
  <c r="D29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58"/>
  <c r="BG59"/>
  <c r="BG61"/>
  <c r="BG63"/>
  <c r="BG64"/>
  <c r="BG65"/>
  <c r="BG66"/>
  <c r="BG67"/>
  <c r="BG68"/>
  <c r="BF27" i="24"/>
  <c r="BF29"/>
  <c r="BG59"/>
  <c r="BG61"/>
  <c r="BG63"/>
  <c r="BG64"/>
  <c r="BG65"/>
  <c r="BG66"/>
  <c r="BG67"/>
  <c r="BG68"/>
  <c r="D21"/>
  <c r="D22"/>
  <c r="D23"/>
  <c r="D24"/>
  <c r="D25"/>
  <c r="D26"/>
  <c r="D27"/>
  <c r="D28"/>
  <c r="D29"/>
  <c r="D30"/>
  <c r="AJ65"/>
  <c r="AC30"/>
  <c r="AC31"/>
  <c r="AC32"/>
  <c r="AC33"/>
  <c r="BR17"/>
  <c r="BR18"/>
  <c r="BR19"/>
  <c r="BR20"/>
  <c r="BR21"/>
  <c r="BR22"/>
  <c r="BR24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8"/>
  <c r="D17"/>
  <c r="D16"/>
  <c r="D15"/>
  <c r="D14"/>
  <c r="D13"/>
  <c r="D12"/>
  <c r="D11"/>
  <c r="G3"/>
  <c r="A2"/>
  <c r="K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9"/>
  <c r="BR11"/>
  <c r="BR12"/>
  <c r="BR15"/>
  <c r="BR16"/>
  <c r="AZ3"/>
  <c r="AN39"/>
  <c r="AM39"/>
  <c r="AL39"/>
  <c r="AL40"/>
  <c r="AO39"/>
  <c r="AP39"/>
  <c r="AQ39"/>
  <c r="E8" i="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BW31" i="39"/>
  <c r="AL41" i="24"/>
  <c r="CE26"/>
  <c r="CE6" i="45"/>
  <c r="E90" i="52"/>
  <c r="E93" s="1"/>
  <c r="BT29" i="45"/>
  <c r="BW31"/>
  <c r="CE25" i="46"/>
  <c r="CE28" i="41"/>
  <c r="BJ69" s="1"/>
  <c r="CE11"/>
  <c r="CE10"/>
  <c r="CE15" i="40"/>
  <c r="CE20" i="49"/>
  <c r="BG52" i="47"/>
  <c r="CE8" i="44"/>
  <c r="CE16"/>
  <c r="CE9" i="43"/>
  <c r="CE29"/>
  <c r="CE17"/>
  <c r="BG59" i="37"/>
  <c r="CE24" i="24"/>
  <c r="BG67" i="48"/>
  <c r="BW31"/>
  <c r="CE24"/>
  <c r="BG51" i="49"/>
  <c r="BI65" i="50"/>
  <c r="CF26"/>
  <c r="CE20" i="41"/>
  <c r="CE18"/>
  <c r="CE17" i="35"/>
  <c r="CF10" i="50"/>
  <c r="CF29"/>
  <c r="CF13"/>
  <c r="CE11" i="40"/>
  <c r="BG58" i="48"/>
  <c r="CE17" i="47"/>
  <c r="CE9" i="46"/>
  <c r="AL42" i="35"/>
  <c r="AL43"/>
  <c r="AM41"/>
  <c r="BG66"/>
  <c r="BG58" i="36"/>
  <c r="BG66" i="37"/>
  <c r="BG49" i="38"/>
  <c r="BG65" i="39"/>
  <c r="CE27"/>
  <c r="CE25" i="36"/>
  <c r="CE24" i="38"/>
  <c r="CE23" i="35"/>
  <c r="BI64" i="43"/>
  <c r="BI65" i="44"/>
  <c r="CE6"/>
  <c r="E84" i="52"/>
  <c r="E87" s="1"/>
  <c r="CE26" i="44"/>
  <c r="CE22"/>
  <c r="BG68" i="45"/>
  <c r="CE22"/>
  <c r="CE26" i="46"/>
  <c r="BG63" i="47"/>
  <c r="CE26"/>
  <c r="CE27" i="48"/>
  <c r="CE21"/>
  <c r="CE6" i="49"/>
  <c r="E114" i="52"/>
  <c r="E117"/>
  <c r="BG63" i="49"/>
  <c r="BG52" i="50"/>
  <c r="CF27"/>
  <c r="CF28"/>
  <c r="BJ69"/>
  <c r="CE8" i="40"/>
  <c r="CE16"/>
  <c r="CE14"/>
  <c r="CE16" i="49"/>
  <c r="CE16" i="48"/>
  <c r="CE11" i="46"/>
  <c r="CE19"/>
  <c r="CE10" i="45"/>
  <c r="CE11"/>
  <c r="CE20"/>
  <c r="CE12" i="44"/>
  <c r="CE28" i="43"/>
  <c r="BJ69"/>
  <c r="CE23" i="45"/>
  <c r="BW31" i="46"/>
  <c r="BW31" i="47"/>
  <c r="CE27" i="49"/>
  <c r="CE19" i="37"/>
  <c r="CE12" i="49"/>
  <c r="CE8" i="48"/>
  <c r="P72" i="47"/>
  <c r="P72" i="49" s="1"/>
  <c r="BJ20" i="47"/>
  <c r="P74"/>
  <c r="BJ22"/>
  <c r="J75" i="44"/>
  <c r="BJ23"/>
  <c r="CE13" i="43"/>
  <c r="CE18" i="24"/>
  <c r="BG58" i="38"/>
  <c r="BG58" i="39"/>
  <c r="BG65" i="43"/>
  <c r="BW31" i="44"/>
  <c r="CE27" i="45"/>
  <c r="CE21"/>
  <c r="CE6" i="46"/>
  <c r="E96" i="52"/>
  <c r="BW31" i="49"/>
  <c r="CE28" i="39"/>
  <c r="BJ69"/>
  <c r="V28" i="41"/>
  <c r="CE20" i="39"/>
  <c r="CE18"/>
  <c r="CE29"/>
  <c r="CE17" i="37"/>
  <c r="CE8" i="41"/>
  <c r="CE13" i="40"/>
  <c r="R73" i="48"/>
  <c r="BJ21"/>
  <c r="CE9" i="47"/>
  <c r="CE14" i="44"/>
  <c r="AL41" i="41"/>
  <c r="BG68" i="38"/>
  <c r="BG63" i="40"/>
  <c r="CE6" i="39"/>
  <c r="E60" i="52"/>
  <c r="E63" s="1"/>
  <c r="E64" s="1"/>
  <c r="CE6" i="40"/>
  <c r="E66" i="52"/>
  <c r="E69" s="1"/>
  <c r="CE6" i="41"/>
  <c r="E72" i="52"/>
  <c r="E75" s="1"/>
  <c r="CE27" i="34"/>
  <c r="CE27" i="24"/>
  <c r="BT29" i="43"/>
  <c r="BW31"/>
  <c r="CE25" i="24"/>
  <c r="BI68" i="43"/>
  <c r="CE24" i="41"/>
  <c r="BI64" i="44"/>
  <c r="CE24"/>
  <c r="CE23"/>
  <c r="CE21"/>
  <c r="CE25" i="47"/>
  <c r="BG68" i="48"/>
  <c r="CE22"/>
  <c r="BG58" i="50"/>
  <c r="CE28" i="34"/>
  <c r="BJ69" s="1"/>
  <c r="CF6" i="50"/>
  <c r="BU29"/>
  <c r="BX31"/>
  <c r="CE22" i="24"/>
  <c r="BG68" i="50"/>
  <c r="BI68"/>
  <c r="CE20" i="36"/>
  <c r="CE15" i="38"/>
  <c r="CE14" i="39"/>
  <c r="CE12"/>
  <c r="CE10"/>
  <c r="CF9" i="50"/>
  <c r="CF14"/>
  <c r="V76"/>
  <c r="CE12" i="40"/>
  <c r="CE10"/>
  <c r="CE17" i="49"/>
  <c r="CE9"/>
  <c r="CE13" i="47"/>
  <c r="CE13" i="46"/>
  <c r="CE14" i="45"/>
  <c r="CE15"/>
  <c r="CE10" i="44"/>
  <c r="CE18"/>
  <c r="CE20"/>
  <c r="CE17" i="34"/>
  <c r="AM41" i="37"/>
  <c r="AL41"/>
  <c r="B120" i="52"/>
  <c r="B121"/>
  <c r="B123"/>
  <c r="B122"/>
  <c r="B124"/>
  <c r="B119"/>
  <c r="CE28" i="40"/>
  <c r="BJ69" s="1"/>
  <c r="CE10" i="48"/>
  <c r="CE18"/>
  <c r="CE8" i="47"/>
  <c r="CE12"/>
  <c r="CE16"/>
  <c r="CE28"/>
  <c r="BJ69"/>
  <c r="CE28" i="46"/>
  <c r="BJ69"/>
  <c r="CE9" i="44"/>
  <c r="CE11"/>
  <c r="CE13"/>
  <c r="CE15"/>
  <c r="CE17"/>
  <c r="CE19"/>
  <c r="CE10" i="43"/>
  <c r="CE14"/>
  <c r="CE18"/>
  <c r="H73"/>
  <c r="H73" i="45" s="1"/>
  <c r="BJ21" i="43"/>
  <c r="H75"/>
  <c r="H75" i="49" s="1"/>
  <c r="BJ23" i="43"/>
  <c r="CE17" i="24"/>
  <c r="CE11"/>
  <c r="AE32" i="37"/>
  <c r="AF32" s="1"/>
  <c r="AG32" s="1"/>
  <c r="AJ66"/>
  <c r="AJ58"/>
  <c r="CE6" i="47"/>
  <c r="E102" i="52"/>
  <c r="E105" s="1"/>
  <c r="E106" s="1"/>
  <c r="CE6" i="48"/>
  <c r="E108" i="52"/>
  <c r="E111" s="1"/>
  <c r="CF20" i="50"/>
  <c r="W32" i="51"/>
  <c r="O32"/>
  <c r="CE28" i="49"/>
  <c r="BJ69"/>
  <c r="CE12" i="48"/>
  <c r="CE20"/>
  <c r="P76" i="47"/>
  <c r="P76" i="49" s="1"/>
  <c r="BJ24" i="47"/>
  <c r="CE28" i="44"/>
  <c r="BJ69"/>
  <c r="CE18" i="34"/>
  <c r="CE15" i="24"/>
  <c r="AN41" i="36"/>
  <c r="AL42"/>
  <c r="AL43"/>
  <c r="AJ60" i="37"/>
  <c r="AN40" i="38"/>
  <c r="AJ48" i="39"/>
  <c r="CE8" i="45"/>
  <c r="CE12"/>
  <c r="CE16"/>
  <c r="BA8"/>
  <c r="BI61" s="1"/>
  <c r="CE15" i="34"/>
  <c r="CE12"/>
  <c r="CE19" i="24"/>
  <c r="CE16"/>
  <c r="AL41" i="36"/>
  <c r="AM41"/>
  <c r="AJ62" i="37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3" i="34"/>
  <c r="CE10"/>
  <c r="CE20" i="24"/>
  <c r="CE12"/>
  <c r="CE10"/>
  <c r="AE30" i="37"/>
  <c r="AF30" s="1"/>
  <c r="AG30" s="1"/>
  <c r="AJ64"/>
  <c r="AJ56"/>
  <c r="AM41" i="45"/>
  <c r="AL41"/>
  <c r="AM41" i="34"/>
  <c r="AO40"/>
  <c r="AN40" i="35"/>
  <c r="CE14" i="24"/>
  <c r="AL41" i="38"/>
  <c r="AM41"/>
  <c r="AM40"/>
  <c r="AO41" i="39"/>
  <c r="AM42"/>
  <c r="AM43"/>
  <c r="AN41"/>
  <c r="AT88" i="40"/>
  <c r="AJ62" i="46"/>
  <c r="CE20" i="34"/>
  <c r="CE11"/>
  <c r="CE9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3" i="45"/>
  <c r="AF33" s="1"/>
  <c r="AG33" s="1"/>
  <c r="AJ67"/>
  <c r="AE30" i="46"/>
  <c r="AF30" s="1"/>
  <c r="AG30" s="1"/>
  <c r="AJ64"/>
  <c r="AJ62" i="47"/>
  <c r="AM40" i="41"/>
  <c r="AM41"/>
  <c r="AM40" i="45"/>
  <c r="AL41" i="46"/>
  <c r="AM40"/>
  <c r="AM41"/>
  <c r="AE32"/>
  <c r="AF32" s="1"/>
  <c r="AG32" s="1"/>
  <c r="AJ66"/>
  <c r="AM41" i="43"/>
  <c r="AL41"/>
  <c r="AO40"/>
  <c r="AN40" i="44"/>
  <c r="AJ60" i="46"/>
  <c r="AE32" i="47"/>
  <c r="AF32" s="1"/>
  <c r="AG32" s="1"/>
  <c r="AJ66"/>
  <c r="AJ58"/>
  <c r="AJ49" i="46"/>
  <c r="AN41" i="47"/>
  <c r="AL42"/>
  <c r="AL43"/>
  <c r="AJ60"/>
  <c r="AJ58" i="41"/>
  <c r="AJ62"/>
  <c r="AJ66"/>
  <c r="AT88" i="44"/>
  <c r="AT88" i="47"/>
  <c r="AE30"/>
  <c r="AF30" s="1"/>
  <c r="AG30" s="1"/>
  <c r="AJ64"/>
  <c r="AL41" i="49"/>
  <c r="AM40"/>
  <c r="AN40"/>
  <c r="AN40" i="47"/>
  <c r="AM40" i="48"/>
  <c r="BC18" i="35"/>
  <c r="BC19"/>
  <c r="BF27"/>
  <c r="BF30"/>
  <c r="AM41" i="48"/>
  <c r="AM40" i="50"/>
  <c r="AM41"/>
  <c r="AJ67"/>
  <c r="BY1" i="49"/>
  <c r="BE1"/>
  <c r="BF30" i="50"/>
  <c r="BE1" i="39"/>
  <c r="BF30" i="49"/>
  <c r="E37" i="52"/>
  <c r="E31"/>
  <c r="BA8" i="36"/>
  <c r="BI61" s="1"/>
  <c r="H53" i="43"/>
  <c r="H53" i="49" s="1"/>
  <c r="E67" i="52"/>
  <c r="E73"/>
  <c r="E115"/>
  <c r="P7" i="38"/>
  <c r="BY1"/>
  <c r="BE1"/>
  <c r="BF30" i="39"/>
  <c r="BF30" i="40"/>
  <c r="BF30" i="45"/>
  <c r="BT29" i="37"/>
  <c r="BF30" i="38"/>
  <c r="BF30" i="44"/>
  <c r="BA8" i="34"/>
  <c r="BI63" s="1"/>
  <c r="C11"/>
  <c r="Z14"/>
  <c r="AJ48" s="1"/>
  <c r="C11" i="24"/>
  <c r="Z14"/>
  <c r="BE5" i="34"/>
  <c r="BG49" s="1"/>
  <c r="Z19" i="24"/>
  <c r="AJ53" s="1"/>
  <c r="BE10" i="34"/>
  <c r="C16" i="24"/>
  <c r="BJ10" s="1"/>
  <c r="Z15"/>
  <c r="AJ49" s="1"/>
  <c r="C12" i="34"/>
  <c r="BE6"/>
  <c r="BG50" s="1"/>
  <c r="Z15"/>
  <c r="C12" i="24"/>
  <c r="BE6"/>
  <c r="Z17"/>
  <c r="AJ51" s="1"/>
  <c r="Z17" i="34"/>
  <c r="Z21"/>
  <c r="BE12" i="24"/>
  <c r="BG56" s="1"/>
  <c r="Z33"/>
  <c r="AJ67" s="1"/>
  <c r="Z33" i="34"/>
  <c r="Z29" i="24"/>
  <c r="Z29" i="34"/>
  <c r="Z25" i="24"/>
  <c r="AJ59" s="1"/>
  <c r="Z25" i="34"/>
  <c r="Z32" i="24"/>
  <c r="Z32" i="34"/>
  <c r="Z28" i="24"/>
  <c r="Z28" i="34"/>
  <c r="Z24" i="24"/>
  <c r="AJ58" s="1"/>
  <c r="Z24" i="34"/>
  <c r="AJ58" s="1"/>
  <c r="AM42" i="49"/>
  <c r="AM43"/>
  <c r="AO40"/>
  <c r="AO41"/>
  <c r="AE32" i="34"/>
  <c r="AF32" s="1"/>
  <c r="AG32" s="1"/>
  <c r="AJ66"/>
  <c r="BJ5" i="24"/>
  <c r="AM42" i="44"/>
  <c r="AM43"/>
  <c r="AO41"/>
  <c r="AO40"/>
  <c r="AM42" i="38"/>
  <c r="AM43"/>
  <c r="AO40"/>
  <c r="AO41"/>
  <c r="AE32" i="24"/>
  <c r="AF32" s="1"/>
  <c r="AG32" s="1"/>
  <c r="AJ66"/>
  <c r="AE29" i="34"/>
  <c r="AF29" s="1"/>
  <c r="AG29" s="1"/>
  <c r="AJ63"/>
  <c r="H53" i="48"/>
  <c r="AN42" i="43"/>
  <c r="AN43"/>
  <c r="AP40"/>
  <c r="AN40" i="45"/>
  <c r="AN41"/>
  <c r="AL42"/>
  <c r="AL43"/>
  <c r="AM42" i="40"/>
  <c r="AM43"/>
  <c r="AO40"/>
  <c r="AO41"/>
  <c r="AN41"/>
  <c r="CE29" i="47"/>
  <c r="AJ62" i="34"/>
  <c r="AE29" i="24"/>
  <c r="AF29" s="1"/>
  <c r="AG29" s="1"/>
  <c r="AJ63"/>
  <c r="E74" i="52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CE29" i="44"/>
  <c r="BI50" i="34"/>
  <c r="AL42" i="49"/>
  <c r="AL43"/>
  <c r="AN41"/>
  <c r="BG50" i="24"/>
  <c r="B54" i="52"/>
  <c r="B57"/>
  <c r="B55"/>
  <c r="B53"/>
  <c r="B56"/>
  <c r="B58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/>
  <c r="AL43"/>
  <c r="AL42" i="46"/>
  <c r="AL43"/>
  <c r="AL42" i="37"/>
  <c r="AL43"/>
  <c r="AN40"/>
  <c r="AN41"/>
  <c r="AN40" i="46"/>
  <c r="AJ62" i="24"/>
  <c r="AE33" i="34"/>
  <c r="AF33" s="1"/>
  <c r="AG33" s="1"/>
  <c r="AJ67"/>
  <c r="AJ51"/>
  <c r="AJ49"/>
  <c r="AJ48" i="24"/>
  <c r="E116" i="52"/>
  <c r="AM42" i="47"/>
  <c r="AM43"/>
  <c r="AO40"/>
  <c r="AM41" i="49"/>
  <c r="AN40" i="41"/>
  <c r="AN41"/>
  <c r="AL42"/>
  <c r="AL43"/>
  <c r="AN41" i="44"/>
  <c r="AL42"/>
  <c r="AL43"/>
  <c r="AO41" i="43"/>
  <c r="AM42"/>
  <c r="AM43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AE30" i="24" l="1"/>
  <c r="AF30" s="1"/>
  <c r="AG30" s="1"/>
  <c r="AJ64"/>
  <c r="E98" i="52"/>
  <c r="BG67" i="43"/>
  <c r="T76" i="49"/>
  <c r="T76" i="50" s="1"/>
  <c r="T74" i="49"/>
  <c r="T74" i="50" s="1"/>
  <c r="T72" i="49"/>
  <c r="T72" i="50" s="1"/>
  <c r="AJ63" i="37"/>
  <c r="AE33" i="38"/>
  <c r="AF33" s="1"/>
  <c r="AG33" s="1"/>
  <c r="AE29"/>
  <c r="AF29" s="1"/>
  <c r="AG29" s="1"/>
  <c r="AJ63" i="39"/>
  <c r="AJ67"/>
  <c r="AJ67" i="41"/>
  <c r="AE33" i="43"/>
  <c r="AF33" s="1"/>
  <c r="AG33" s="1"/>
  <c r="AE29"/>
  <c r="AF29" s="1"/>
  <c r="AG29" s="1"/>
  <c r="AJ65" i="46"/>
  <c r="AJ64" i="50"/>
  <c r="E97" i="52"/>
  <c r="E70"/>
  <c r="BI63" i="36"/>
  <c r="AJ65" i="40"/>
  <c r="AJ65" i="41"/>
  <c r="E85" i="52"/>
  <c r="E88" s="1"/>
  <c r="E121"/>
  <c r="E122" s="1"/>
  <c r="AE33" i="24"/>
  <c r="AF33" s="1"/>
  <c r="AG33" s="1"/>
  <c r="E112" i="52"/>
  <c r="T75" i="49"/>
  <c r="T75" i="50" s="1"/>
  <c r="T73" i="49"/>
  <c r="T73" i="50" s="1"/>
  <c r="E76" i="52"/>
  <c r="E118"/>
  <c r="E94"/>
  <c r="BI63" i="45"/>
  <c r="AJ63" i="40"/>
  <c r="AJ67"/>
  <c r="AJ63" i="41"/>
  <c r="AJ63" i="47"/>
  <c r="Z30" i="34"/>
  <c r="E80" i="52"/>
  <c r="CE12" i="41"/>
  <c r="CE26"/>
  <c r="CE16"/>
  <c r="BW31"/>
  <c r="CE19"/>
  <c r="CE13"/>
  <c r="CE22"/>
  <c r="CE9"/>
  <c r="CE21"/>
  <c r="CE17"/>
  <c r="CE15"/>
  <c r="CE14"/>
  <c r="BK69"/>
  <c r="V31" s="1"/>
  <c r="F77" i="43" s="1"/>
  <c r="BY1" i="41"/>
  <c r="V7"/>
  <c r="CE18" i="40"/>
  <c r="CE25"/>
  <c r="CE24"/>
  <c r="CE26"/>
  <c r="CE21"/>
  <c r="CE20"/>
  <c r="CE19"/>
  <c r="CE29" s="1"/>
  <c r="BW31"/>
  <c r="BK69"/>
  <c r="T31" s="1"/>
  <c r="T31" i="47" s="1"/>
  <c r="CE20" i="38"/>
  <c r="CE17"/>
  <c r="CE16"/>
  <c r="CE19"/>
  <c r="BF30" i="37"/>
  <c r="BI63"/>
  <c r="CE29" i="34"/>
  <c r="CE29" i="24"/>
  <c r="E78" i="49"/>
  <c r="E32" i="24"/>
  <c r="E11" i="52"/>
  <c r="E15" s="1"/>
  <c r="E16" s="1"/>
  <c r="BG63" i="43"/>
  <c r="BG63" i="46"/>
  <c r="AJ62" i="43"/>
  <c r="AJ62" i="48"/>
  <c r="BI54" i="34"/>
  <c r="BI62" i="36"/>
  <c r="AJ60" i="24"/>
  <c r="Z26" i="34"/>
  <c r="BI61" i="37"/>
  <c r="BI61" i="34"/>
  <c r="BA8" i="41"/>
  <c r="BI52" s="1"/>
  <c r="BA8" i="39"/>
  <c r="BI62" s="1"/>
  <c r="BA8" i="46"/>
  <c r="BI51" s="1"/>
  <c r="BA8" i="49"/>
  <c r="BI63" s="1"/>
  <c r="BA8" i="47"/>
  <c r="BI63" s="1"/>
  <c r="A1" i="40"/>
  <c r="A1" i="38"/>
  <c r="AZ2" i="46"/>
  <c r="AZ2" i="24"/>
  <c r="AZ2" i="40"/>
  <c r="A47" i="43"/>
  <c r="A47" i="47"/>
  <c r="A47" i="50"/>
  <c r="A1" i="24"/>
  <c r="AZ2" i="47"/>
  <c r="A1" i="36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J61" i="37"/>
  <c r="AJ61" i="40"/>
  <c r="AJ60" i="44"/>
  <c r="AJ61" i="50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C61" i="43"/>
  <c r="C61" i="44"/>
  <c r="BE9" i="46"/>
  <c r="BE9" i="34"/>
  <c r="BG53" s="1"/>
  <c r="BE9" i="36"/>
  <c r="BG53" s="1"/>
  <c r="Z18" i="39"/>
  <c r="AJ52" s="1"/>
  <c r="BE9" i="43"/>
  <c r="BE9" i="44"/>
  <c r="BG53" s="1"/>
  <c r="C61" i="46"/>
  <c r="Z18" i="34"/>
  <c r="AJ52" s="1"/>
  <c r="Z18" i="46"/>
  <c r="Z18" i="44"/>
  <c r="AJ52" s="1"/>
  <c r="Z18" i="4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C61" i="45"/>
  <c r="C61" i="48"/>
  <c r="C61" i="49"/>
  <c r="C15" i="51"/>
  <c r="C15" i="39"/>
  <c r="BE10" i="24"/>
  <c r="BG54" s="1"/>
  <c r="C16" i="34"/>
  <c r="BG62" i="36"/>
  <c r="BR13" i="34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D66" i="47"/>
  <c r="D65"/>
  <c r="C24" i="49"/>
  <c r="D65" i="50"/>
  <c r="BG49"/>
  <c r="BE18" i="37"/>
  <c r="BE18" i="24"/>
  <c r="D20" i="50"/>
  <c r="BE13" i="39"/>
  <c r="BS16" i="50"/>
  <c r="BE10" i="41"/>
  <c r="BG54" s="1"/>
  <c r="BE10" i="39"/>
  <c r="BI54" s="1"/>
  <c r="BG61" i="50"/>
  <c r="BE18"/>
  <c r="C15" i="41"/>
  <c r="C16" i="40"/>
  <c r="C24" i="38"/>
  <c r="D23" i="51"/>
  <c r="D69" i="50"/>
  <c r="D23" i="48"/>
  <c r="D23" i="47"/>
  <c r="C19" i="51"/>
  <c r="BG50" i="48"/>
  <c r="C62"/>
  <c r="BE9" i="47"/>
  <c r="BE13"/>
  <c r="BE10" i="43"/>
  <c r="C65"/>
  <c r="Z22" i="41"/>
  <c r="Z27" i="43"/>
  <c r="Z19" i="45"/>
  <c r="AJ53" s="1"/>
  <c r="Z22" i="46"/>
  <c r="AJ56" s="1"/>
  <c r="Z22" i="49"/>
  <c r="AJ56" s="1"/>
  <c r="BE9" i="35"/>
  <c r="AJ60"/>
  <c r="BG62" i="48"/>
  <c r="BI61" i="49"/>
  <c r="BG61"/>
  <c r="BI61" i="47"/>
  <c r="BG61"/>
  <c r="BI59" i="46"/>
  <c r="BG59"/>
  <c r="AJ60" i="38"/>
  <c r="C19" i="24"/>
  <c r="BJ13" s="1"/>
  <c r="BR13"/>
  <c r="Z19" i="4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G50" i="39"/>
  <c r="BR21"/>
  <c r="BG55" i="40"/>
  <c r="D20"/>
  <c r="BG62" i="41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BE9" i="41"/>
  <c r="BI53" s="1"/>
  <c r="BJ17" i="24"/>
  <c r="C19" i="37"/>
  <c r="C16" i="39"/>
  <c r="C16" i="51"/>
  <c r="C70" i="49"/>
  <c r="BE10" i="48"/>
  <c r="C61" i="47"/>
  <c r="C65"/>
  <c r="C62" i="43"/>
  <c r="BE13"/>
  <c r="BG57" s="1"/>
  <c r="Z27" i="46"/>
  <c r="AJ60" i="49"/>
  <c r="C15" i="35"/>
  <c r="Z18"/>
  <c r="AJ52" s="1"/>
  <c r="BA8" i="40"/>
  <c r="BI49" s="1"/>
  <c r="AJ60" i="43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38"/>
  <c r="BI61" s="1"/>
  <c r="BA8" i="50"/>
  <c r="BI58" s="1"/>
  <c r="BA8" i="48"/>
  <c r="BI49" s="1"/>
  <c r="Z25" i="43"/>
  <c r="C68" i="46"/>
  <c r="BE16"/>
  <c r="Z15" i="35"/>
  <c r="AJ49" s="1"/>
  <c r="C12"/>
  <c r="BE6" i="36"/>
  <c r="BG50" s="1"/>
  <c r="Z15" i="44"/>
  <c r="AJ49" s="1"/>
  <c r="Z15" i="41"/>
  <c r="Z15" i="39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Z14" i="38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C57" i="43"/>
  <c r="BE5" i="44"/>
  <c r="BG49" s="1"/>
  <c r="BE5" i="46"/>
  <c r="BA8" i="35"/>
  <c r="BI58" s="1"/>
  <c r="AC29" i="24"/>
  <c r="AK63"/>
  <c r="AL63" s="1"/>
  <c r="E78" i="44"/>
  <c r="AK60" i="24"/>
  <c r="AL60" s="1"/>
  <c r="E78" i="43"/>
  <c r="E32" i="34"/>
  <c r="E78" i="50"/>
  <c r="B26" i="52"/>
  <c r="BY1" i="24"/>
  <c r="BC31"/>
  <c r="BI49" i="34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CE8" i="38"/>
  <c r="C55" i="52"/>
  <c r="P8" i="40"/>
  <c r="CE27" i="38"/>
  <c r="CE26"/>
  <c r="CE25"/>
  <c r="CE21"/>
  <c r="CE18"/>
  <c r="CE13"/>
  <c r="CE12"/>
  <c r="CE23"/>
  <c r="CE28"/>
  <c r="BJ69" s="1"/>
  <c r="BK69" s="1"/>
  <c r="P31" s="1"/>
  <c r="CE10"/>
  <c r="CE6"/>
  <c r="E54" i="52" s="1"/>
  <c r="E56" s="1"/>
  <c r="CE9" i="38"/>
  <c r="CE11"/>
  <c r="BT29"/>
  <c r="BW31" s="1"/>
  <c r="CE14" i="37"/>
  <c r="CE27"/>
  <c r="CE26"/>
  <c r="CE25"/>
  <c r="CE23"/>
  <c r="CE10"/>
  <c r="CE8"/>
  <c r="CE6"/>
  <c r="E48" i="52" s="1"/>
  <c r="E51" s="1"/>
  <c r="E52" s="1"/>
  <c r="CE9" i="37"/>
  <c r="CE13"/>
  <c r="CE12"/>
  <c r="BW31"/>
  <c r="CE11"/>
  <c r="BE1"/>
  <c r="CE22" i="36"/>
  <c r="CE16"/>
  <c r="CE6"/>
  <c r="E42" i="52" s="1"/>
  <c r="E45" s="1"/>
  <c r="E46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K69"/>
  <c r="J31" s="1"/>
  <c r="J31" i="40" s="1"/>
  <c r="BY1" i="35"/>
  <c r="BF30" i="34"/>
  <c r="BF30" i="24"/>
  <c r="E32" i="51"/>
  <c r="AA15" i="24"/>
  <c r="BJ6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D50" i="47"/>
  <c r="G50" s="1"/>
  <c r="D4" i="49"/>
  <c r="G4" s="1"/>
  <c r="E79" s="1"/>
  <c r="D50" i="43"/>
  <c r="G50" s="1"/>
  <c r="D4" i="38"/>
  <c r="G4" s="1"/>
  <c r="D4" i="24"/>
  <c r="G4" s="1"/>
  <c r="E33" s="1"/>
  <c r="D50" i="46"/>
  <c r="G50" s="1"/>
  <c r="D4" i="39"/>
  <c r="G4" s="1"/>
  <c r="D4" i="51"/>
  <c r="G4" s="1"/>
  <c r="D4" i="50"/>
  <c r="G4" s="1"/>
  <c r="E79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D4" i="45"/>
  <c r="G4" s="1"/>
  <c r="D4" i="44"/>
  <c r="G4" s="1"/>
  <c r="D4" i="43"/>
  <c r="G4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G3" i="41"/>
  <c r="G49" i="43"/>
  <c r="G49" i="47"/>
  <c r="G3"/>
  <c r="G3" i="49"/>
  <c r="G3" i="35"/>
  <c r="G3" i="37"/>
  <c r="G3" i="43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BI58" i="38"/>
  <c r="BI54"/>
  <c r="BI49"/>
  <c r="BI59" i="49"/>
  <c r="BI53"/>
  <c r="BI50"/>
  <c r="BI54"/>
  <c r="BI57"/>
  <c r="BI57" i="34"/>
  <c r="BI53"/>
  <c r="BI59"/>
  <c r="BI53" i="36"/>
  <c r="BI57"/>
  <c r="BI60" i="41"/>
  <c r="BI60" i="38"/>
  <c r="BI59" i="36"/>
  <c r="BI57" i="41"/>
  <c r="BI53" i="38"/>
  <c r="BI50"/>
  <c r="D19" i="51"/>
  <c r="D19" i="48"/>
  <c r="AJ57" i="38"/>
  <c r="AJ52"/>
  <c r="AJ49"/>
  <c r="AJ52" i="41"/>
  <c r="AJ49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P8" i="43"/>
  <c r="C53" i="52"/>
  <c r="AJ59" i="34"/>
  <c r="BR14" i="24"/>
  <c r="D19"/>
  <c r="BR15" i="36"/>
  <c r="D19" i="37"/>
  <c r="BG60" i="38"/>
  <c r="BG60" i="39"/>
  <c r="D19"/>
  <c r="BG60" i="41"/>
  <c r="BG56" i="43"/>
  <c r="BR15"/>
  <c r="BR14"/>
  <c r="D19" i="44"/>
  <c r="D19" i="45"/>
  <c r="D65" i="46"/>
  <c r="BR15"/>
  <c r="BR14"/>
  <c r="C18" i="48"/>
  <c r="C17"/>
  <c r="D65" i="49"/>
  <c r="BI59" i="41"/>
  <c r="BI59" i="38"/>
  <c r="BI59" i="37"/>
  <c r="BE12"/>
  <c r="C17" i="50"/>
  <c r="BI53" i="37"/>
  <c r="BI52" i="39"/>
  <c r="BI50" i="41"/>
  <c r="BI49"/>
  <c r="BI50" i="50"/>
  <c r="BG50"/>
  <c r="BI52"/>
  <c r="BI53"/>
  <c r="BE11"/>
  <c r="BI57"/>
  <c r="BI59"/>
  <c r="C18" i="41"/>
  <c r="C18" i="39"/>
  <c r="BE11" i="47"/>
  <c r="BI49" i="45"/>
  <c r="C63"/>
  <c r="BI58" i="34"/>
  <c r="AJ59" i="37"/>
  <c r="Z21" i="39"/>
  <c r="AJ49"/>
  <c r="AJ59" i="43"/>
  <c r="Z21"/>
  <c r="AJ51" i="48"/>
  <c r="BJ15" i="24"/>
  <c r="P8" i="45"/>
  <c r="P8" i="47"/>
  <c r="C58" i="52"/>
  <c r="BG54" i="34"/>
  <c r="AJ55"/>
  <c r="BI58" i="41"/>
  <c r="BI57" i="37"/>
  <c r="BI56" i="41"/>
  <c r="BI54"/>
  <c r="BI54" i="37"/>
  <c r="BI53" i="47"/>
  <c r="BG53"/>
  <c r="BI57"/>
  <c r="BG57"/>
  <c r="AJ49"/>
  <c r="BE11" i="24"/>
  <c r="P8" i="49"/>
  <c r="C54" i="52"/>
  <c r="BE12" i="34"/>
  <c r="BI59" i="45"/>
  <c r="BI52"/>
  <c r="BI50"/>
  <c r="D19" i="34"/>
  <c r="BR15"/>
  <c r="D19" i="35"/>
  <c r="D19" i="36"/>
  <c r="D19" i="38"/>
  <c r="BR15"/>
  <c r="BG56" i="39"/>
  <c r="BG50" i="40"/>
  <c r="BR14"/>
  <c r="BR15" i="41"/>
  <c r="D19" i="43"/>
  <c r="BR15" i="44"/>
  <c r="BR14"/>
  <c r="D65" i="45"/>
  <c r="BR15"/>
  <c r="BR14"/>
  <c r="BG52" i="46"/>
  <c r="D19"/>
  <c r="D19" i="47"/>
  <c r="BR15"/>
  <c r="BR14"/>
  <c r="D65" i="48"/>
  <c r="BI60" i="36"/>
  <c r="BI58" i="37"/>
  <c r="BI58" i="36"/>
  <c r="BI52" i="38"/>
  <c r="BI51" i="41"/>
  <c r="BI51" i="38"/>
  <c r="BI51" i="37"/>
  <c r="BI50"/>
  <c r="C64" i="50"/>
  <c r="C18" i="40"/>
  <c r="C18" i="37"/>
  <c r="BI51" i="45"/>
  <c r="BE11"/>
  <c r="BI57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/>
  <c r="AJ58" i="40"/>
  <c r="AJ5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/>
  <c r="BI52"/>
  <c r="BI59" i="48"/>
  <c r="BI59" i="47"/>
  <c r="AJ56" i="38"/>
  <c r="AJ48"/>
  <c r="AJ48" i="40"/>
  <c r="AJ56" i="41"/>
  <c r="AJ48"/>
  <c r="BI52" i="36"/>
  <c r="AJ56" i="48"/>
  <c r="AJ52"/>
  <c r="AJ48"/>
  <c r="BI54" i="36"/>
  <c r="C13"/>
  <c r="BI49"/>
  <c r="BA8" i="44"/>
  <c r="BI52" s="1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P8" i="41"/>
  <c r="P8" i="39"/>
  <c r="P8" i="46"/>
  <c r="C57" i="52"/>
  <c r="P8" i="44"/>
  <c r="P8" i="48"/>
  <c r="P8" i="50"/>
  <c r="E62" i="52"/>
  <c r="E68"/>
  <c r="B78"/>
  <c r="E81"/>
  <c r="E82" s="1"/>
  <c r="R53" i="50"/>
  <c r="B111" i="52"/>
  <c r="R53" i="49"/>
  <c r="B110" i="52"/>
  <c r="B107"/>
  <c r="B102"/>
  <c r="B101"/>
  <c r="B106"/>
  <c r="P53" i="49"/>
  <c r="BE1" i="47"/>
  <c r="P53" i="50"/>
  <c r="B105" i="52"/>
  <c r="B104"/>
  <c r="BC31" i="46"/>
  <c r="N53"/>
  <c r="B100" i="52"/>
  <c r="N53" i="47"/>
  <c r="BY1" i="46"/>
  <c r="B96" i="52"/>
  <c r="E99"/>
  <c r="E100" s="1"/>
  <c r="B99"/>
  <c r="N53" i="50"/>
  <c r="B95" i="52"/>
  <c r="B97"/>
  <c r="E92"/>
  <c r="BE1" i="45"/>
  <c r="L53"/>
  <c r="E86" i="52"/>
  <c r="J53" i="50"/>
  <c r="J53" i="46"/>
  <c r="J53" i="49"/>
  <c r="B83" i="52"/>
  <c r="H53" i="47"/>
  <c r="P54" s="1"/>
  <c r="B80" i="52"/>
  <c r="B79"/>
  <c r="BY1" i="43"/>
  <c r="H53" i="46"/>
  <c r="N54" s="1"/>
  <c r="N54" i="47" s="1"/>
  <c r="H53" i="45"/>
  <c r="L54" s="1"/>
  <c r="C92" i="52"/>
  <c r="H53" i="44"/>
  <c r="J54" s="1"/>
  <c r="B82" i="52"/>
  <c r="B77"/>
  <c r="B81"/>
  <c r="H53" i="50"/>
  <c r="V54" s="1"/>
  <c r="B71" i="52"/>
  <c r="B74"/>
  <c r="V7" i="46"/>
  <c r="V7" i="50"/>
  <c r="B72" i="5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N7" i="37"/>
  <c r="B46" i="52"/>
  <c r="L7" i="43"/>
  <c r="L7" i="41"/>
  <c r="L7" i="37"/>
  <c r="B42" i="52"/>
  <c r="B44"/>
  <c r="L8" i="36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C31" i="36"/>
  <c r="BG26" s="1"/>
  <c r="BI69" s="1"/>
  <c r="BE1"/>
  <c r="BY1"/>
  <c r="BC31" i="35"/>
  <c r="BE1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C31"/>
  <c r="B32" i="52"/>
  <c r="H8" i="34"/>
  <c r="H7" i="37"/>
  <c r="H7" i="41"/>
  <c r="H7" i="43"/>
  <c r="B30" i="52"/>
  <c r="E34"/>
  <c r="H7" i="35"/>
  <c r="H7" i="36"/>
  <c r="H7" i="40"/>
  <c r="E32" i="41"/>
  <c r="E32" i="38"/>
  <c r="E33" s="1"/>
  <c r="E32" i="52"/>
  <c r="E32" i="35"/>
  <c r="E32" i="36"/>
  <c r="E32" i="49"/>
  <c r="E32" i="43"/>
  <c r="E32" i="45"/>
  <c r="E33" s="1"/>
  <c r="E32" i="40"/>
  <c r="N26" i="45"/>
  <c r="R27" i="49"/>
  <c r="N26" i="50"/>
  <c r="N26" i="40"/>
  <c r="J30" i="38"/>
  <c r="H72" i="46"/>
  <c r="R28" i="41"/>
  <c r="H29" i="37"/>
  <c r="H75" i="48"/>
  <c r="J28" i="36"/>
  <c r="H28" i="37"/>
  <c r="N73" i="47"/>
  <c r="J72" i="45"/>
  <c r="J74" i="47"/>
  <c r="V27" i="49"/>
  <c r="P27" i="50"/>
  <c r="F29" i="35"/>
  <c r="F27"/>
  <c r="F28" i="44"/>
  <c r="F28" i="37"/>
  <c r="E32" i="50"/>
  <c r="E32" i="37"/>
  <c r="E32" i="39"/>
  <c r="E32" i="47"/>
  <c r="E33" s="1"/>
  <c r="P75" i="49"/>
  <c r="P75" i="50"/>
  <c r="J72"/>
  <c r="J72" i="49"/>
  <c r="J74" i="48"/>
  <c r="J74" i="50"/>
  <c r="J74" i="45"/>
  <c r="J74" i="46"/>
  <c r="H72" i="48"/>
  <c r="H72" i="44"/>
  <c r="H72" i="45"/>
  <c r="H72" i="49"/>
  <c r="P75" i="48"/>
  <c r="E32" i="46"/>
  <c r="P73" i="49"/>
  <c r="P73" i="48"/>
  <c r="H72" i="47"/>
  <c r="E26" i="52"/>
  <c r="E27"/>
  <c r="E28" s="1"/>
  <c r="J76" i="46"/>
  <c r="P27" i="39"/>
  <c r="P27" i="46"/>
  <c r="V26" i="49"/>
  <c r="J75" i="50"/>
  <c r="J75" i="49"/>
  <c r="P74" i="50"/>
  <c r="P74" i="49"/>
  <c r="F73" i="50"/>
  <c r="V27" i="44"/>
  <c r="V27" i="48"/>
  <c r="F73" i="45"/>
  <c r="V27"/>
  <c r="F73" i="49"/>
  <c r="V27" i="47"/>
  <c r="V27" i="46"/>
  <c r="V27" i="50"/>
  <c r="F73" i="47"/>
  <c r="V27" i="43"/>
  <c r="F73"/>
  <c r="F73" i="46"/>
  <c r="F73" i="48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N26" i="49"/>
  <c r="H26" i="37"/>
  <c r="R27" i="41"/>
  <c r="R27" i="43"/>
  <c r="H26" i="45"/>
  <c r="V29" i="44"/>
  <c r="F75" i="49"/>
  <c r="F75" i="47"/>
  <c r="F75" i="48"/>
  <c r="N76" i="47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H28" i="36"/>
  <c r="F29" i="40"/>
  <c r="H30" i="41"/>
  <c r="F27" i="48"/>
  <c r="H26"/>
  <c r="R28"/>
  <c r="R28" i="50"/>
  <c r="J73" i="49"/>
  <c r="J73" i="48"/>
  <c r="J73" i="47"/>
  <c r="H76" i="50"/>
  <c r="H76" i="48"/>
  <c r="H76" i="45"/>
  <c r="H76" i="47"/>
  <c r="H76" i="44"/>
  <c r="J29"/>
  <c r="J29" i="43"/>
  <c r="J29" i="38"/>
  <c r="J29" i="37"/>
  <c r="J29" i="47"/>
  <c r="J29" i="41"/>
  <c r="J27"/>
  <c r="J27" i="38"/>
  <c r="J27" i="45"/>
  <c r="H76" i="49"/>
  <c r="R26"/>
  <c r="F29" i="47"/>
  <c r="H26" i="35"/>
  <c r="H26" i="38"/>
  <c r="H26" i="39"/>
  <c r="J27" i="40"/>
  <c r="F29" i="41"/>
  <c r="J27" i="48"/>
  <c r="H28" i="43"/>
  <c r="H73" i="44"/>
  <c r="H75" i="47"/>
  <c r="H75" i="46"/>
  <c r="H75" i="50"/>
  <c r="H75" i="44"/>
  <c r="V31" i="49"/>
  <c r="F77"/>
  <c r="F75" i="46"/>
  <c r="F75" i="45"/>
  <c r="V29" i="43"/>
  <c r="V29" i="46"/>
  <c r="V29" i="50"/>
  <c r="F75" i="43"/>
  <c r="N76" i="49"/>
  <c r="N76" i="48"/>
  <c r="T29" i="47"/>
  <c r="T29" i="44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73" i="49"/>
  <c r="N73" i="48"/>
  <c r="AK43" i="44"/>
  <c r="N28" i="45"/>
  <c r="N28" i="40"/>
  <c r="BA8" i="24"/>
  <c r="BI61" s="1"/>
  <c r="N28" i="46"/>
  <c r="T28" i="50"/>
  <c r="V28"/>
  <c r="F74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R75" i="49"/>
  <c r="V30" i="47"/>
  <c r="F76"/>
  <c r="R28"/>
  <c r="R28" i="40"/>
  <c r="R28" i="45"/>
  <c r="R28" i="49"/>
  <c r="R28" i="44"/>
  <c r="J75" i="47"/>
  <c r="N77" i="50"/>
  <c r="N77" i="48"/>
  <c r="T31" i="44"/>
  <c r="T31" i="49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R73" i="49"/>
  <c r="R73" i="50"/>
  <c r="T26" i="46"/>
  <c r="T26" i="50"/>
  <c r="T26" i="43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L75" i="50"/>
  <c r="L30" i="38"/>
  <c r="N28"/>
  <c r="N28" i="48"/>
  <c r="N28" i="44"/>
  <c r="N28" i="50"/>
  <c r="N28" i="41"/>
  <c r="L74" i="48"/>
  <c r="L74" i="49"/>
  <c r="L74" i="50"/>
  <c r="L76"/>
  <c r="L76" i="46"/>
  <c r="L76" i="49"/>
  <c r="L27" i="44"/>
  <c r="L27" i="41"/>
  <c r="L27" i="37"/>
  <c r="AK43" i="35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L27" i="38"/>
  <c r="J26" i="43"/>
  <c r="L29" i="45"/>
  <c r="R26"/>
  <c r="R26" i="44"/>
  <c r="R26" i="40"/>
  <c r="R26" i="48"/>
  <c r="R26" i="47"/>
  <c r="R26" i="50"/>
  <c r="R26" i="43"/>
  <c r="R26" i="46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J26" i="50"/>
  <c r="L27"/>
  <c r="L27" i="45"/>
  <c r="L27" i="48"/>
  <c r="L27" i="47"/>
  <c r="L27" i="43"/>
  <c r="L27" i="40"/>
  <c r="L27" i="39"/>
  <c r="L27" i="46"/>
  <c r="L27" i="49"/>
  <c r="AK43" i="41"/>
  <c r="AK43" i="45"/>
  <c r="F30" i="43"/>
  <c r="F28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T26" i="47"/>
  <c r="T26" i="49"/>
  <c r="T26" i="41"/>
  <c r="T26" i="45"/>
  <c r="T26" i="48"/>
  <c r="H73" i="49"/>
  <c r="H73" i="50"/>
  <c r="H73" i="46"/>
  <c r="T31" i="43"/>
  <c r="T31" i="46"/>
  <c r="F74" i="49"/>
  <c r="F74" i="44"/>
  <c r="V28" i="43"/>
  <c r="V28" i="48"/>
  <c r="V28" i="44"/>
  <c r="F74" i="45"/>
  <c r="F74" i="47"/>
  <c r="V28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J73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AK43" i="38"/>
  <c r="AK43" i="36"/>
  <c r="AK43" i="49"/>
  <c r="W32" i="37"/>
  <c r="M32" i="34"/>
  <c r="Q32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/>
  <c r="Q32" i="36"/>
  <c r="W32" i="40"/>
  <c r="J77" i="48"/>
  <c r="J77" i="45"/>
  <c r="J77" i="46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/>
  <c r="F72" i="47"/>
  <c r="F72" i="44"/>
  <c r="V26" i="47"/>
  <c r="V26" i="46"/>
  <c r="F72"/>
  <c r="V26" i="45"/>
  <c r="F72"/>
  <c r="F72" i="50"/>
  <c r="W32" i="34"/>
  <c r="W32" i="35"/>
  <c r="U32" i="36"/>
  <c r="F76" i="43"/>
  <c r="V30" i="44"/>
  <c r="T30" i="49"/>
  <c r="T30" i="50"/>
  <c r="T30" i="44"/>
  <c r="T30" i="46"/>
  <c r="T30" i="41"/>
  <c r="R74" i="49"/>
  <c r="R74" i="50"/>
  <c r="N27" i="43"/>
  <c r="N27" i="47"/>
  <c r="J72"/>
  <c r="J72" i="48"/>
  <c r="J76" i="50"/>
  <c r="J76" i="48"/>
  <c r="J76" i="47"/>
  <c r="AK43" i="39"/>
  <c r="AG30" i="43"/>
  <c r="AG29" i="36"/>
  <c r="BW69" i="37"/>
  <c r="BW69" i="39"/>
  <c r="BW69" i="43"/>
  <c r="BW69" i="44"/>
  <c r="BW69" i="45"/>
  <c r="BW69" i="46"/>
  <c r="BW69" i="47"/>
  <c r="BW69" i="48"/>
  <c r="BW69" i="49"/>
  <c r="BX69" i="50"/>
  <c r="AK43" i="40"/>
  <c r="W32" i="38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/>
  <c r="K32" i="34"/>
  <c r="M32" i="35"/>
  <c r="O32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/>
  <c r="O32" i="34"/>
  <c r="U32"/>
  <c r="Q32" i="35"/>
  <c r="U32" i="39"/>
  <c r="R29" i="41"/>
  <c r="R29" i="40"/>
  <c r="R29" i="46"/>
  <c r="R29" i="43"/>
  <c r="R29" i="47"/>
  <c r="R29" i="48"/>
  <c r="R29" i="49"/>
  <c r="U32" i="35"/>
  <c r="W32" i="36"/>
  <c r="O32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S32" i="38"/>
  <c r="W32" i="39"/>
  <c r="N30" i="41"/>
  <c r="N30" i="40"/>
  <c r="R72" i="50"/>
  <c r="L73" i="46"/>
  <c r="L73" i="49"/>
  <c r="R76" i="50"/>
  <c r="R76" i="49"/>
  <c r="N72"/>
  <c r="N72" i="50"/>
  <c r="N72" i="48"/>
  <c r="L76" i="47"/>
  <c r="L76" i="48"/>
  <c r="BG53" i="43" l="1"/>
  <c r="BE49"/>
  <c r="BA8" s="1"/>
  <c r="T54" i="49"/>
  <c r="R54" i="48"/>
  <c r="AE30" i="34"/>
  <c r="AF30" s="1"/>
  <c r="AG30" s="1"/>
  <c r="AJ64"/>
  <c r="E79" i="43"/>
  <c r="CE29" i="41"/>
  <c r="V7" i="49"/>
  <c r="V7" i="44"/>
  <c r="F53"/>
  <c r="B75" i="52"/>
  <c r="V7" i="47"/>
  <c r="F53" i="45"/>
  <c r="B73" i="52"/>
  <c r="V7" i="48"/>
  <c r="F53" i="49"/>
  <c r="F53" i="48"/>
  <c r="F53" i="46"/>
  <c r="V8" i="41"/>
  <c r="V7" i="43"/>
  <c r="F53" i="50"/>
  <c r="E79" i="44"/>
  <c r="E79" i="48"/>
  <c r="E79" i="45"/>
  <c r="E14" i="52"/>
  <c r="M3" i="37"/>
  <c r="M3" i="46"/>
  <c r="M3" i="40"/>
  <c r="M3" i="35"/>
  <c r="M3" i="48"/>
  <c r="M49" i="43"/>
  <c r="M3" i="47"/>
  <c r="AG4"/>
  <c r="BC11"/>
  <c r="AG4" i="24"/>
  <c r="M3" i="43"/>
  <c r="BC11" i="35"/>
  <c r="M3" i="51"/>
  <c r="A14" s="1"/>
  <c r="BI62" i="41"/>
  <c r="BI63" i="24"/>
  <c r="BI63" i="40"/>
  <c r="BI63" i="39"/>
  <c r="BI63" i="43"/>
  <c r="BI63" i="48"/>
  <c r="BI63" i="35"/>
  <c r="BI63" i="46"/>
  <c r="BI63" i="38"/>
  <c r="BI63" i="44"/>
  <c r="BI63" i="50"/>
  <c r="BI63" i="41"/>
  <c r="BI62" i="48"/>
  <c r="BI61" i="50"/>
  <c r="BI61" i="43"/>
  <c r="BI61" i="41"/>
  <c r="BI55" i="39"/>
  <c r="BI61"/>
  <c r="BI61" i="44"/>
  <c r="BI61" i="40"/>
  <c r="BI61" i="48"/>
  <c r="BI61" i="35"/>
  <c r="AJ60" i="34"/>
  <c r="BI61" i="46"/>
  <c r="BI60" i="39"/>
  <c r="BI59" i="35"/>
  <c r="BI59" i="40"/>
  <c r="BI59" i="39"/>
  <c r="BI58" i="46"/>
  <c r="BI58" i="48"/>
  <c r="BI58" i="39"/>
  <c r="BI58" i="40"/>
  <c r="BI57" i="48"/>
  <c r="BI53" i="39"/>
  <c r="BI56" i="43"/>
  <c r="BI56" i="39"/>
  <c r="BI55" i="40"/>
  <c r="BI49" i="39"/>
  <c r="BI51"/>
  <c r="BI52" i="46"/>
  <c r="BI52" i="48"/>
  <c r="BI52" i="40"/>
  <c r="BI50" i="47"/>
  <c r="BI52"/>
  <c r="BI50" i="46"/>
  <c r="BI51" i="50"/>
  <c r="BI51" i="48"/>
  <c r="BI51" i="40"/>
  <c r="BI50" i="48"/>
  <c r="BI50" i="40"/>
  <c r="BI49" i="50"/>
  <c r="BI51" i="47"/>
  <c r="BI49"/>
  <c r="A16" i="51"/>
  <c r="A15"/>
  <c r="BC11" i="24"/>
  <c r="AG4" i="49"/>
  <c r="BC11" i="46"/>
  <c r="BC11" i="39"/>
  <c r="AG4" i="41"/>
  <c r="AG4" i="38"/>
  <c r="A17" i="51"/>
  <c r="A11"/>
  <c r="AG4" i="45"/>
  <c r="BC11" i="49"/>
  <c r="AG4" i="37"/>
  <c r="AG4" i="40"/>
  <c r="BI49" i="35"/>
  <c r="BG49"/>
  <c r="BI50"/>
  <c r="BG50"/>
  <c r="AJ61" i="46"/>
  <c r="BG62" i="45"/>
  <c r="BI62"/>
  <c r="BI54" i="46"/>
  <c r="BG54"/>
  <c r="BG54" i="50"/>
  <c r="BI54"/>
  <c r="BI54" i="43"/>
  <c r="BG54"/>
  <c r="BI62" i="37"/>
  <c r="BG62"/>
  <c r="BG62" i="44"/>
  <c r="BI62"/>
  <c r="AJ61"/>
  <c r="BJ18" i="24"/>
  <c r="BI53" i="35"/>
  <c r="BG53"/>
  <c r="AJ61" i="43"/>
  <c r="BI57" i="35"/>
  <c r="BI57" i="38"/>
  <c r="BI49" i="43"/>
  <c r="BG49"/>
  <c r="BI62" i="50"/>
  <c r="BG62"/>
  <c r="BI62" i="46"/>
  <c r="BG62"/>
  <c r="BG62" i="43"/>
  <c r="BI62"/>
  <c r="BI62" i="49"/>
  <c r="BG62"/>
  <c r="AJ61"/>
  <c r="BI62" i="47"/>
  <c r="BG62"/>
  <c r="AJ61" i="41"/>
  <c r="BI60" i="46"/>
  <c r="BG60"/>
  <c r="BG57" i="39"/>
  <c r="BI57"/>
  <c r="BI57" i="40"/>
  <c r="BG57"/>
  <c r="BG62" i="38"/>
  <c r="BI62"/>
  <c r="AJ61" i="45"/>
  <c r="AJ61" i="34"/>
  <c r="BI53" i="45"/>
  <c r="BI54" i="48"/>
  <c r="BG54"/>
  <c r="BI54" i="40"/>
  <c r="BG54"/>
  <c r="BI57" i="46"/>
  <c r="BG57"/>
  <c r="BI62" i="40"/>
  <c r="BG62"/>
  <c r="AJ61" i="47"/>
  <c r="AJ61" i="39"/>
  <c r="AJ61" i="48"/>
  <c r="AE27" i="24"/>
  <c r="AF27" s="1"/>
  <c r="AG27" s="1"/>
  <c r="AJ61"/>
  <c r="BI53"/>
  <c r="BI50" i="36"/>
  <c r="BG53" i="41"/>
  <c r="BI54" i="45"/>
  <c r="BG54" i="39"/>
  <c r="BG49" i="46"/>
  <c r="BI49"/>
  <c r="BI62" i="35"/>
  <c r="BG62"/>
  <c r="BI54"/>
  <c r="BG54"/>
  <c r="BI62" i="24"/>
  <c r="BG62"/>
  <c r="BI53" i="40"/>
  <c r="BG53"/>
  <c r="BG53" i="48"/>
  <c r="BI53"/>
  <c r="BG53" i="46"/>
  <c r="BI53"/>
  <c r="BI62" i="34"/>
  <c r="BG62"/>
  <c r="AJ61" i="35"/>
  <c r="AJ61" i="38"/>
  <c r="AJ61" i="36"/>
  <c r="E33" i="35"/>
  <c r="E33" i="37"/>
  <c r="E33" i="49"/>
  <c r="E33" i="46"/>
  <c r="E33" i="41"/>
  <c r="A29" i="51"/>
  <c r="A30"/>
  <c r="A28"/>
  <c r="A19"/>
  <c r="M49" i="50"/>
  <c r="BC11"/>
  <c r="M49" i="45"/>
  <c r="BC11" i="38"/>
  <c r="M3" i="45"/>
  <c r="A24" i="51"/>
  <c r="A22"/>
  <c r="A27"/>
  <c r="A25"/>
  <c r="E33" i="34"/>
  <c r="A20" i="51"/>
  <c r="A18"/>
  <c r="A23"/>
  <c r="A21"/>
  <c r="A26"/>
  <c r="A12"/>
  <c r="A13"/>
  <c r="BI59" i="24"/>
  <c r="J31" i="44"/>
  <c r="E38" i="52"/>
  <c r="P31" i="41"/>
  <c r="P31" i="39"/>
  <c r="CE29" i="38"/>
  <c r="P31" i="40"/>
  <c r="P31" i="45"/>
  <c r="P31" i="43"/>
  <c r="E57" i="52"/>
  <c r="E58" s="1"/>
  <c r="P31" i="46"/>
  <c r="P31" i="47"/>
  <c r="P31" i="44"/>
  <c r="P31" i="50"/>
  <c r="P31" i="49"/>
  <c r="P31" i="48"/>
  <c r="E50" i="52"/>
  <c r="CE29" i="37"/>
  <c r="E44" i="52"/>
  <c r="BK69" i="36"/>
  <c r="L31" s="1"/>
  <c r="L31" i="45" s="1"/>
  <c r="CE29" i="36"/>
  <c r="J31" i="48"/>
  <c r="J31" i="45"/>
  <c r="J31" i="38"/>
  <c r="CE29" i="35"/>
  <c r="J31" i="43"/>
  <c r="J31" i="39"/>
  <c r="J31" i="47"/>
  <c r="J31" i="36"/>
  <c r="J31" i="37"/>
  <c r="J31" i="41"/>
  <c r="J31" i="49"/>
  <c r="J31" i="50"/>
  <c r="J31" i="46"/>
  <c r="BI57" i="24"/>
  <c r="BI51"/>
  <c r="E33" i="50"/>
  <c r="E33" i="40"/>
  <c r="E33" i="39"/>
  <c r="E33" i="43"/>
  <c r="AC17" i="24"/>
  <c r="AE22"/>
  <c r="E79" i="46"/>
  <c r="E79" i="47"/>
  <c r="BC11" i="41"/>
  <c r="BC11" i="48"/>
  <c r="AG4" i="35"/>
  <c r="AG4" i="44"/>
  <c r="M3" i="38"/>
  <c r="M3" i="50"/>
  <c r="BC11" i="45"/>
  <c r="BC11" i="43"/>
  <c r="AG4" i="34"/>
  <c r="BC11" i="40"/>
  <c r="M49" i="47"/>
  <c r="M3" i="36"/>
  <c r="AG4" i="39"/>
  <c r="AG4" i="50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M3" i="39"/>
  <c r="AK49" i="24"/>
  <c r="AL49" s="1"/>
  <c r="AC15"/>
  <c r="AC24"/>
  <c r="AC22"/>
  <c r="AC19"/>
  <c r="AC14"/>
  <c r="AC23"/>
  <c r="E33" i="51"/>
  <c r="AC20" i="24"/>
  <c r="L4" i="3"/>
  <c r="N22"/>
  <c r="AC16" i="24"/>
  <c r="AC18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AE14" i="24"/>
  <c r="AF14" s="1"/>
  <c r="AG14" s="1"/>
  <c r="AE25"/>
  <c r="AF25" s="1"/>
  <c r="AG25" s="1"/>
  <c r="AE24"/>
  <c r="AF24" s="1"/>
  <c r="AG24" s="1"/>
  <c r="AE17"/>
  <c r="AF17" s="1"/>
  <c r="AG17" s="1"/>
  <c r="AE19"/>
  <c r="AF19" s="1"/>
  <c r="AG19" s="1"/>
  <c r="AE18"/>
  <c r="AF18" s="1"/>
  <c r="AG18" s="1"/>
  <c r="AE15"/>
  <c r="AF15" s="1"/>
  <c r="AG15" s="1"/>
  <c r="AJ56" i="35"/>
  <c r="AJ53" i="50"/>
  <c r="AJ58" i="45"/>
  <c r="AJ48" i="43"/>
  <c r="AJ50" i="39"/>
  <c r="AJ50" i="36"/>
  <c r="AJ50" i="49"/>
  <c r="AJ5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BG58" i="49"/>
  <c r="BI58"/>
  <c r="AJ57" i="43"/>
  <c r="BI58" i="45"/>
  <c r="BG58"/>
  <c r="BI58" i="24"/>
  <c r="BG58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O65" i="46"/>
  <c r="O65" i="49" s="1"/>
  <c r="N54"/>
  <c r="Q73" i="47"/>
  <c r="Q73" i="49" s="1"/>
  <c r="Q65" i="47"/>
  <c r="Q65" i="48" s="1"/>
  <c r="BI49" i="24"/>
  <c r="BG49"/>
  <c r="AJ58" i="46"/>
  <c r="AJ56" i="44"/>
  <c r="AJ56" i="39"/>
  <c r="AJ50" i="44"/>
  <c r="AE16" i="24"/>
  <c r="AF16" s="1"/>
  <c r="AJ50"/>
  <c r="BI51" i="36"/>
  <c r="BG51"/>
  <c r="AJ51" i="40"/>
  <c r="BI52" i="34"/>
  <c r="BG52"/>
  <c r="AJ51" i="47"/>
  <c r="BI52" i="24"/>
  <c r="BG52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AJ57" i="39"/>
  <c r="AJ57" i="40"/>
  <c r="AJ57" i="36"/>
  <c r="BI55" i="24"/>
  <c r="BG55"/>
  <c r="BG56" i="38"/>
  <c r="BI56"/>
  <c r="AJ55" i="46"/>
  <c r="BI56" i="44"/>
  <c r="BG56"/>
  <c r="AJ55" i="40"/>
  <c r="BJ12" i="24"/>
  <c r="BI56" i="35"/>
  <c r="BG56"/>
  <c r="AJ54" i="40"/>
  <c r="BI55" i="38"/>
  <c r="BG55"/>
  <c r="BI55" i="48"/>
  <c r="BG55"/>
  <c r="AJ54" i="43"/>
  <c r="AJ54" i="38"/>
  <c r="BI55" i="44"/>
  <c r="BG55"/>
  <c r="AJ54"/>
  <c r="AJ54" i="35"/>
  <c r="AJ54" i="50"/>
  <c r="F8" i="24"/>
  <c r="F8" i="38" s="1"/>
  <c r="BI56" i="24"/>
  <c r="BI54"/>
  <c r="BI50"/>
  <c r="AJ56" i="45"/>
  <c r="AJ58" i="44"/>
  <c r="AJ58" i="39"/>
  <c r="BI51" i="35"/>
  <c r="BG51"/>
  <c r="AJ50" i="45"/>
  <c r="AJ51"/>
  <c r="AJ51" i="35"/>
  <c r="BJ8" i="24"/>
  <c r="BG58" i="43"/>
  <c r="BI58"/>
  <c r="AJ57" i="37"/>
  <c r="AJ57" i="46"/>
  <c r="AE23" i="24"/>
  <c r="AF23" s="1"/>
  <c r="AG23" s="1"/>
  <c r="AJ57"/>
  <c r="BG60" i="50"/>
  <c r="BI60"/>
  <c r="AJ59" i="48"/>
  <c r="BI60"/>
  <c r="BG60"/>
  <c r="AJ59" i="38"/>
  <c r="BI60" i="34"/>
  <c r="BG60"/>
  <c r="AJ59" i="50"/>
  <c r="AJ59" i="44"/>
  <c r="AJ59" i="35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AJ54" i="41"/>
  <c r="AJ54" i="45"/>
  <c r="AJ54" i="34"/>
  <c r="BI55" i="36"/>
  <c r="BG55"/>
  <c r="AJ53" i="49"/>
  <c r="AJ48" i="44"/>
  <c r="AJ53" i="40"/>
  <c r="AJ50" i="43"/>
  <c r="BI51" i="34"/>
  <c r="BG51"/>
  <c r="AJ50" i="50"/>
  <c r="AJ51"/>
  <c r="AJ51" i="46"/>
  <c r="BI58" i="44"/>
  <c r="BG58"/>
  <c r="AJ57" i="34"/>
  <c r="AJ57" i="49"/>
  <c r="AJ57" i="44"/>
  <c r="BJ14" i="24"/>
  <c r="BI60" i="35"/>
  <c r="BG60"/>
  <c r="AJ59" i="46"/>
  <c r="AJ59" i="40"/>
  <c r="BJ16" i="24"/>
  <c r="AJ59" i="47"/>
  <c r="AJ55" i="39"/>
  <c r="BI55" i="47"/>
  <c r="BG55"/>
  <c r="BG55" i="50"/>
  <c r="BI55"/>
  <c r="AE21" i="24"/>
  <c r="AF21" s="1"/>
  <c r="AG21" s="1"/>
  <c r="AJ55"/>
  <c r="BI56" i="49"/>
  <c r="BG56"/>
  <c r="BI56" i="45"/>
  <c r="BG56"/>
  <c r="AJ55" i="50"/>
  <c r="BI56" i="36"/>
  <c r="BG56"/>
  <c r="BI55" i="49"/>
  <c r="BG55"/>
  <c r="BI55" i="43"/>
  <c r="BG55"/>
  <c r="AJ54" i="48"/>
  <c r="AJ54" i="39"/>
  <c r="AJ54" i="36"/>
  <c r="AJ54" i="49"/>
  <c r="AE20" i="24"/>
  <c r="AF20" s="1"/>
  <c r="AG20" s="1"/>
  <c r="AJ54"/>
  <c r="J53" i="45"/>
  <c r="J53" i="48"/>
  <c r="O73" i="46"/>
  <c r="O73" i="50" s="1"/>
  <c r="Q57" i="47"/>
  <c r="Q57" i="49" s="1"/>
  <c r="O61" i="46"/>
  <c r="O61" i="48" s="1"/>
  <c r="C97" i="52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M67" i="45"/>
  <c r="M59"/>
  <c r="M68"/>
  <c r="L54" i="46"/>
  <c r="M75" i="45"/>
  <c r="M62"/>
  <c r="L54" i="50"/>
  <c r="M57" i="45"/>
  <c r="C91" i="52"/>
  <c r="M65" i="45"/>
  <c r="M74"/>
  <c r="C89" i="52"/>
  <c r="M77" i="45"/>
  <c r="L54" i="47"/>
  <c r="M61" i="45"/>
  <c r="M61" i="49" s="1"/>
  <c r="L54"/>
  <c r="C90" i="52"/>
  <c r="M66" i="45"/>
  <c r="M71"/>
  <c r="M58"/>
  <c r="M63"/>
  <c r="M72"/>
  <c r="M64"/>
  <c r="M60"/>
  <c r="M69"/>
  <c r="C94" i="52"/>
  <c r="C93"/>
  <c r="M73" i="45"/>
  <c r="M73" i="49" s="1"/>
  <c r="M70" i="45"/>
  <c r="M70" i="47" s="1"/>
  <c r="M76" i="45"/>
  <c r="L54" i="48"/>
  <c r="Q62" i="47"/>
  <c r="Q62" i="48" s="1"/>
  <c r="Q70" i="47"/>
  <c r="Q70" i="50" s="1"/>
  <c r="O68" i="46"/>
  <c r="O70"/>
  <c r="O57"/>
  <c r="C99" i="52"/>
  <c r="O69" i="46"/>
  <c r="C95" i="52"/>
  <c r="O67" i="46"/>
  <c r="O66"/>
  <c r="O71"/>
  <c r="O71" i="48" s="1"/>
  <c r="O74" i="46"/>
  <c r="O74" i="50" s="1"/>
  <c r="O77" i="46"/>
  <c r="O77" i="50" s="1"/>
  <c r="O60" i="46"/>
  <c r="O60" i="50" s="1"/>
  <c r="N54"/>
  <c r="N54" i="48"/>
  <c r="C100" i="52"/>
  <c r="O59" i="46"/>
  <c r="O58"/>
  <c r="O75"/>
  <c r="O62"/>
  <c r="O63"/>
  <c r="C96" i="52"/>
  <c r="C98"/>
  <c r="Q63" i="47"/>
  <c r="Q63" i="49" s="1"/>
  <c r="C103" i="52"/>
  <c r="Q75" i="47"/>
  <c r="Q64"/>
  <c r="P54" i="50"/>
  <c r="Q61" i="47"/>
  <c r="Q72"/>
  <c r="Q59"/>
  <c r="Q67"/>
  <c r="Q76"/>
  <c r="P54" i="49"/>
  <c r="Q66" i="47"/>
  <c r="Q60"/>
  <c r="C102" i="52"/>
  <c r="C101"/>
  <c r="Q74" i="47"/>
  <c r="Q74" i="50" s="1"/>
  <c r="C105" i="52"/>
  <c r="Q68" i="47"/>
  <c r="Q68" i="50" s="1"/>
  <c r="Q69" i="47"/>
  <c r="Q69" i="49" s="1"/>
  <c r="Q71" i="47"/>
  <c r="P54" i="48"/>
  <c r="Q58" i="47"/>
  <c r="C104" i="52"/>
  <c r="O76" i="46"/>
  <c r="O72"/>
  <c r="O64"/>
  <c r="Q77" i="47"/>
  <c r="C106" i="52"/>
  <c r="C12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K67" i="44"/>
  <c r="K61"/>
  <c r="K77"/>
  <c r="K66"/>
  <c r="K60"/>
  <c r="J54" i="48"/>
  <c r="J54" i="45"/>
  <c r="K59" i="44"/>
  <c r="K75"/>
  <c r="K69"/>
  <c r="K72"/>
  <c r="K70"/>
  <c r="K68"/>
  <c r="J54" i="46"/>
  <c r="K63" i="44"/>
  <c r="K57"/>
  <c r="K73"/>
  <c r="K58"/>
  <c r="K62"/>
  <c r="J54" i="47"/>
  <c r="J54" i="49"/>
  <c r="K71" i="44"/>
  <c r="K76"/>
  <c r="C83" i="52"/>
  <c r="K65" i="44"/>
  <c r="J54" i="50"/>
  <c r="K64" i="44"/>
  <c r="K74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C59" i="52"/>
  <c r="C61"/>
  <c r="R8" i="49"/>
  <c r="R8" i="47"/>
  <c r="R8" i="45"/>
  <c r="C60" i="52"/>
  <c r="R8" i="44"/>
  <c r="R8" i="46"/>
  <c r="R8" i="40"/>
  <c r="C64" i="52"/>
  <c r="C63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L8" i="50"/>
  <c r="L8" i="45"/>
  <c r="L8" i="47"/>
  <c r="C44" i="52"/>
  <c r="C41"/>
  <c r="L8" i="49"/>
  <c r="L8" i="38"/>
  <c r="C46" i="52"/>
  <c r="C42"/>
  <c r="L8" i="43"/>
  <c r="L8" i="41"/>
  <c r="L8" i="39"/>
  <c r="C43" i="52"/>
  <c r="L8" i="48"/>
  <c r="L8" i="46"/>
  <c r="L8" i="44"/>
  <c r="L8" i="40"/>
  <c r="L8" i="37"/>
  <c r="C45" i="52"/>
  <c r="B36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C33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F8" i="45"/>
  <c r="F8" i="44"/>
  <c r="F8" i="46"/>
  <c r="F8" i="37"/>
  <c r="F8" i="47"/>
  <c r="BZ31" i="49"/>
  <c r="BX30"/>
  <c r="BZ31" i="45"/>
  <c r="BX30"/>
  <c r="BZ31" i="48"/>
  <c r="BX30"/>
  <c r="BZ31" i="44"/>
  <c r="BX30"/>
  <c r="BX30" i="39"/>
  <c r="BZ31"/>
  <c r="BZ31" i="47"/>
  <c r="BX30"/>
  <c r="BZ31" i="43"/>
  <c r="BX30"/>
  <c r="BY30" i="50"/>
  <c r="CA31"/>
  <c r="BZ31" i="46"/>
  <c r="BX30"/>
  <c r="BZ31" i="37"/>
  <c r="BX30"/>
  <c r="BI50" i="43" l="1"/>
  <c r="H54"/>
  <c r="BI57"/>
  <c r="BI51"/>
  <c r="BI59"/>
  <c r="BI52"/>
  <c r="U69" i="49"/>
  <c r="U69" i="50" s="1"/>
  <c r="U61" i="49"/>
  <c r="U61" i="50" s="1"/>
  <c r="T54"/>
  <c r="U57" i="49"/>
  <c r="U66"/>
  <c r="U66" i="50" s="1"/>
  <c r="C117" i="52"/>
  <c r="U70" i="49"/>
  <c r="U70" i="50" s="1"/>
  <c r="C116" i="52"/>
  <c r="C118"/>
  <c r="U67" i="49"/>
  <c r="U67" i="50" s="1"/>
  <c r="C113" i="52"/>
  <c r="U64" i="49"/>
  <c r="U64" i="50" s="1"/>
  <c r="U65" i="49"/>
  <c r="U65" i="50" s="1"/>
  <c r="U68" i="49"/>
  <c r="U68" i="50" s="1"/>
  <c r="U77" i="49"/>
  <c r="U77" i="50" s="1"/>
  <c r="U60" i="49"/>
  <c r="U60" i="50" s="1"/>
  <c r="U74" i="49"/>
  <c r="U74" i="50" s="1"/>
  <c r="AA31" s="1"/>
  <c r="U59" i="49"/>
  <c r="U59" i="50" s="1"/>
  <c r="U63" i="49"/>
  <c r="U63" i="50" s="1"/>
  <c r="C114" i="52"/>
  <c r="C115"/>
  <c r="U72" i="49"/>
  <c r="U72" i="50" s="1"/>
  <c r="AA29" s="1"/>
  <c r="U75" i="49"/>
  <c r="U75" i="50" s="1"/>
  <c r="AA32" s="1"/>
  <c r="U58" i="49"/>
  <c r="U58" i="50" s="1"/>
  <c r="U73" i="49"/>
  <c r="U73" i="50" s="1"/>
  <c r="AA30" s="1"/>
  <c r="U76" i="49"/>
  <c r="U76" i="50" s="1"/>
  <c r="AA33" s="1"/>
  <c r="U71" i="49"/>
  <c r="U71" i="50" s="1"/>
  <c r="U62" i="49"/>
  <c r="U62" i="50" s="1"/>
  <c r="S60" i="48"/>
  <c r="S70"/>
  <c r="S66"/>
  <c r="R54" i="49"/>
  <c r="S74" i="48"/>
  <c r="S63"/>
  <c r="C108" i="52"/>
  <c r="S65" i="48"/>
  <c r="S68"/>
  <c r="S72"/>
  <c r="S67"/>
  <c r="S58"/>
  <c r="S59"/>
  <c r="R54" i="50"/>
  <c r="S76" i="48"/>
  <c r="S57"/>
  <c r="C109" i="52"/>
  <c r="S71" i="48"/>
  <c r="S64"/>
  <c r="S73"/>
  <c r="C110" i="52"/>
  <c r="S77" i="48"/>
  <c r="S61"/>
  <c r="C107" i="52"/>
  <c r="S69" i="48"/>
  <c r="C112" i="52"/>
  <c r="C111"/>
  <c r="S62" i="48"/>
  <c r="S75"/>
  <c r="C73" i="52"/>
  <c r="C75"/>
  <c r="V8" i="50"/>
  <c r="F54" i="49"/>
  <c r="V8" i="43"/>
  <c r="V8" i="46"/>
  <c r="V8" i="49"/>
  <c r="F54" i="46"/>
  <c r="V8" i="48"/>
  <c r="F54" i="45"/>
  <c r="V8"/>
  <c r="F54" i="44"/>
  <c r="F54" i="48"/>
  <c r="V8" i="47"/>
  <c r="C72" i="52"/>
  <c r="C71"/>
  <c r="F54" i="43"/>
  <c r="F54" i="47"/>
  <c r="C76" i="52"/>
  <c r="V8" i="44"/>
  <c r="F54" i="50"/>
  <c r="C74" i="52"/>
  <c r="AC27" i="24"/>
  <c r="AC28"/>
  <c r="AC21"/>
  <c r="AC26"/>
  <c r="AF22"/>
  <c r="AG22" s="1"/>
  <c r="AC25"/>
  <c r="AE28"/>
  <c r="AF28" s="1"/>
  <c r="AG28" s="1"/>
  <c r="AE26"/>
  <c r="AF26" s="1"/>
  <c r="AG26" s="1"/>
  <c r="BP27" i="50"/>
  <c r="BP25"/>
  <c r="BP24"/>
  <c r="F8" i="48"/>
  <c r="C25" i="52"/>
  <c r="C23"/>
  <c r="L31" i="38"/>
  <c r="L31" i="46"/>
  <c r="L31" i="48"/>
  <c r="L31" i="47"/>
  <c r="L31" i="41"/>
  <c r="L31" i="49"/>
  <c r="L31" i="40"/>
  <c r="L31" i="50"/>
  <c r="L31" i="37"/>
  <c r="L31" i="44"/>
  <c r="L31" i="43"/>
  <c r="L31" i="39"/>
  <c r="Q73" i="50"/>
  <c r="O60" i="48"/>
  <c r="F8" i="49"/>
  <c r="G26" i="24"/>
  <c r="G26" i="43" s="1"/>
  <c r="F8" i="50"/>
  <c r="F8" i="35"/>
  <c r="O65" i="50"/>
  <c r="O65" i="48"/>
  <c r="M73" i="50"/>
  <c r="O65" i="47"/>
  <c r="BJ13" s="1"/>
  <c r="C26" i="52"/>
  <c r="G28" i="24"/>
  <c r="G28" i="36" s="1"/>
  <c r="C24" i="52"/>
  <c r="G27" i="24"/>
  <c r="G27" i="38" s="1"/>
  <c r="F8" i="39"/>
  <c r="G30" i="24"/>
  <c r="G30" i="50" s="1"/>
  <c r="F8" i="43"/>
  <c r="Q65" i="49"/>
  <c r="F8" i="41"/>
  <c r="G29" i="24"/>
  <c r="G29" i="50" s="1"/>
  <c r="F8" i="36"/>
  <c r="F8" i="34"/>
  <c r="C27" i="52"/>
  <c r="F8" i="40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Q73" i="48"/>
  <c r="AA30" s="1"/>
  <c r="AC30" s="1"/>
  <c r="AA22"/>
  <c r="AC22" s="1"/>
  <c r="BJ13"/>
  <c r="AG16" i="24"/>
  <c r="AG2"/>
  <c r="AG3"/>
  <c r="BC12" s="1"/>
  <c r="O73" i="48"/>
  <c r="Q65" i="50"/>
  <c r="AA19" i="48"/>
  <c r="AC19" s="1"/>
  <c r="BJ10"/>
  <c r="M70"/>
  <c r="M70" i="50"/>
  <c r="Q57" i="48"/>
  <c r="O74" i="49"/>
  <c r="O61"/>
  <c r="M78" i="45"/>
  <c r="M78" i="48" s="1"/>
  <c r="Q57" i="50"/>
  <c r="O61" i="47"/>
  <c r="O73" i="49"/>
  <c r="O73" i="47"/>
  <c r="AA30" s="1"/>
  <c r="AC30" s="1"/>
  <c r="O61" i="50"/>
  <c r="Q78" i="47"/>
  <c r="Q78" i="50" s="1"/>
  <c r="Q67"/>
  <c r="Q67" i="49"/>
  <c r="Q67" i="48"/>
  <c r="O59"/>
  <c r="O59" i="47"/>
  <c r="O59" i="50"/>
  <c r="O59" i="49"/>
  <c r="O60" i="47"/>
  <c r="O60" i="49"/>
  <c r="M76" i="47"/>
  <c r="M76" i="48"/>
  <c r="M76" i="46"/>
  <c r="AA33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/>
  <c r="Q71" i="50"/>
  <c r="Q71" i="49"/>
  <c r="Q66" i="50"/>
  <c r="Q66" i="49"/>
  <c r="Q66" i="48"/>
  <c r="O67" i="49"/>
  <c r="O67" i="47"/>
  <c r="O67" i="48"/>
  <c r="O67" i="50"/>
  <c r="M70" i="46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M66" i="49"/>
  <c r="M66" i="46"/>
  <c r="O76" i="47"/>
  <c r="AA33" s="1"/>
  <c r="O76" i="50"/>
  <c r="O76" i="49"/>
  <c r="O76" i="48"/>
  <c r="Q58" i="50"/>
  <c r="Q58" i="48"/>
  <c r="Q58" i="49"/>
  <c r="Q68" i="48"/>
  <c r="Q68" i="49"/>
  <c r="Q76" i="48"/>
  <c r="AA33" s="1"/>
  <c r="Q76" i="49"/>
  <c r="Q76" i="50"/>
  <c r="Q61"/>
  <c r="Q61" i="49"/>
  <c r="Q61" i="48"/>
  <c r="O58" i="47"/>
  <c r="O58" i="50"/>
  <c r="O58" i="48"/>
  <c r="O58" i="49"/>
  <c r="O71" i="50"/>
  <c r="O71" i="47"/>
  <c r="O71" i="49"/>
  <c r="O69" i="48"/>
  <c r="O69" i="50"/>
  <c r="O69" i="47"/>
  <c r="O69" i="49"/>
  <c r="O68"/>
  <c r="O68" i="48"/>
  <c r="O68" i="50"/>
  <c r="O68" i="47"/>
  <c r="Q62" i="49"/>
  <c r="Q62" i="50"/>
  <c r="M64" i="48"/>
  <c r="M64" i="49"/>
  <c r="M64" i="47"/>
  <c r="M64" i="46"/>
  <c r="M64" i="50"/>
  <c r="M71" i="49"/>
  <c r="M71" i="46"/>
  <c r="M71" i="47"/>
  <c r="M71" i="48"/>
  <c r="M71" i="50"/>
  <c r="M61" i="48"/>
  <c r="M61" i="46"/>
  <c r="M61" i="50"/>
  <c r="M61" i="47"/>
  <c r="M74" i="50"/>
  <c r="M74" i="46"/>
  <c r="AA31" s="1"/>
  <c r="M74" i="47"/>
  <c r="M74" i="48"/>
  <c r="M74" i="49"/>
  <c r="M68" i="50"/>
  <c r="M68" i="47"/>
  <c r="M68" i="46"/>
  <c r="M68" i="49"/>
  <c r="M68" i="48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s="1"/>
  <c r="M72" i="48"/>
  <c r="M72" i="49"/>
  <c r="M72" i="50"/>
  <c r="M72" i="47"/>
  <c r="M66" i="48"/>
  <c r="Q63"/>
  <c r="Q74" i="49"/>
  <c r="Q74" i="48"/>
  <c r="AA31" s="1"/>
  <c r="Q59" i="49"/>
  <c r="Q59" i="50"/>
  <c r="Q59" i="48"/>
  <c r="Q64"/>
  <c r="Q64" i="49"/>
  <c r="Q64" i="50"/>
  <c r="O62" i="47"/>
  <c r="O62" i="49"/>
  <c r="O62" i="50"/>
  <c r="O62" i="48"/>
  <c r="O77" i="47"/>
  <c r="O77" i="48"/>
  <c r="O77" i="49"/>
  <c r="O57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s="1"/>
  <c r="M75" i="47"/>
  <c r="O78" i="46"/>
  <c r="O78" i="49" s="1"/>
  <c r="M76" i="50"/>
  <c r="M76" i="49"/>
  <c r="O72" i="48"/>
  <c r="O72" i="50"/>
  <c r="O72" i="47"/>
  <c r="AA29" s="1"/>
  <c r="O72" i="49"/>
  <c r="Q69" i="50"/>
  <c r="Q69" i="48"/>
  <c r="Q72" i="49"/>
  <c r="Q72" i="50"/>
  <c r="Q72" i="48"/>
  <c r="AA29" s="1"/>
  <c r="Q75" i="49"/>
  <c r="Q75" i="50"/>
  <c r="Q75" i="48"/>
  <c r="AA32" s="1"/>
  <c r="O75" i="47"/>
  <c r="AA32" s="1"/>
  <c r="O75" i="49"/>
  <c r="O75" i="50"/>
  <c r="O75" i="48"/>
  <c r="O74" i="47"/>
  <c r="AA31" s="1"/>
  <c r="O74" i="48"/>
  <c r="O70" i="49"/>
  <c r="O70" i="48"/>
  <c r="O70" i="47"/>
  <c r="O70" i="50"/>
  <c r="Q70" i="48"/>
  <c r="Q70" i="49"/>
  <c r="M73" i="48"/>
  <c r="M73" i="46"/>
  <c r="AA30" s="1"/>
  <c r="M73" i="47"/>
  <c r="M60"/>
  <c r="M60" i="50"/>
  <c r="M60" i="46"/>
  <c r="M60" i="49"/>
  <c r="M60" i="48"/>
  <c r="M58"/>
  <c r="M58" i="49"/>
  <c r="M58" i="47"/>
  <c r="M58" i="50"/>
  <c r="M58" i="46"/>
  <c r="M57"/>
  <c r="M57" i="47"/>
  <c r="M57" i="48"/>
  <c r="M57" i="49"/>
  <c r="M57" i="50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s="1"/>
  <c r="K72" i="48"/>
  <c r="K71" i="47"/>
  <c r="K71" i="46"/>
  <c r="K71" i="50"/>
  <c r="K71" i="49"/>
  <c r="K71" i="45"/>
  <c r="K71" i="48"/>
  <c r="K58" i="46"/>
  <c r="K58" i="45"/>
  <c r="K58" i="49"/>
  <c r="K58" i="47"/>
  <c r="K58" i="50"/>
  <c r="K58" i="48"/>
  <c r="K69"/>
  <c r="K69" i="45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s="1"/>
  <c r="K70" i="47"/>
  <c r="K70" i="49"/>
  <c r="K70" i="48"/>
  <c r="K70" i="50"/>
  <c r="K70" i="45"/>
  <c r="K70" i="46"/>
  <c r="K66" i="45"/>
  <c r="K66" i="48"/>
  <c r="K66" i="49"/>
  <c r="K66" i="50"/>
  <c r="K66" i="47"/>
  <c r="K66" i="46"/>
  <c r="W78" i="50"/>
  <c r="W79" s="1"/>
  <c r="K64" i="46"/>
  <c r="K64" i="49"/>
  <c r="K64" i="45"/>
  <c r="K64" i="48"/>
  <c r="K64" i="47"/>
  <c r="K64" i="50"/>
  <c r="K76" i="47"/>
  <c r="K76" i="45"/>
  <c r="AA33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s="1"/>
  <c r="K73" i="46"/>
  <c r="K73" i="48"/>
  <c r="K73" i="47"/>
  <c r="K68"/>
  <c r="K68" i="50"/>
  <c r="K68" i="48"/>
  <c r="K68" i="46"/>
  <c r="K68" i="45"/>
  <c r="K68" i="49"/>
  <c r="K75"/>
  <c r="K75" i="46"/>
  <c r="K75" i="47"/>
  <c r="K75" i="50"/>
  <c r="K75" i="45"/>
  <c r="AA32" s="1"/>
  <c r="K75" i="48"/>
  <c r="K60"/>
  <c r="K60" i="49"/>
  <c r="K60" i="45"/>
  <c r="K60" i="47"/>
  <c r="K60" i="50"/>
  <c r="K60" i="46"/>
  <c r="K67" i="45"/>
  <c r="K67" i="48"/>
  <c r="K67" i="50"/>
  <c r="K67" i="46"/>
  <c r="K67" i="49"/>
  <c r="K67" i="47"/>
  <c r="C70" i="52"/>
  <c r="T8" i="44"/>
  <c r="T8" i="43"/>
  <c r="C67" i="52"/>
  <c r="T8" i="49"/>
  <c r="T8" i="50"/>
  <c r="T8" i="47"/>
  <c r="C66" i="52"/>
  <c r="C69"/>
  <c r="C65"/>
  <c r="T8" i="48"/>
  <c r="T8" i="41"/>
  <c r="C68" i="52"/>
  <c r="T8" i="45"/>
  <c r="T8" i="46"/>
  <c r="C51" i="52"/>
  <c r="C47"/>
  <c r="N8" i="47"/>
  <c r="N8" i="43"/>
  <c r="N8" i="50"/>
  <c r="N8" i="39"/>
  <c r="C50" i="52"/>
  <c r="N8" i="38"/>
  <c r="N8" i="46"/>
  <c r="N8" i="48"/>
  <c r="C52" i="52"/>
  <c r="N8" i="45"/>
  <c r="N8" i="49"/>
  <c r="C49" i="52"/>
  <c r="C48"/>
  <c r="N8" i="44"/>
  <c r="N8" i="40"/>
  <c r="N8" i="41"/>
  <c r="C36" i="52"/>
  <c r="C39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S77" i="50" l="1"/>
  <c r="S77" i="49"/>
  <c r="S71"/>
  <c r="S71" i="50"/>
  <c r="S72"/>
  <c r="S72" i="49"/>
  <c r="AA29" s="1"/>
  <c r="S63"/>
  <c r="S63" i="50"/>
  <c r="S70"/>
  <c r="S70" i="49"/>
  <c r="AC30" i="50"/>
  <c r="AK64"/>
  <c r="AL64" s="1"/>
  <c r="AK65"/>
  <c r="AL65" s="1"/>
  <c r="AC31"/>
  <c r="AA22"/>
  <c r="BJ13"/>
  <c r="AA23"/>
  <c r="BJ14"/>
  <c r="AA26"/>
  <c r="BJ17"/>
  <c r="S61"/>
  <c r="S61" i="49"/>
  <c r="S64" i="50"/>
  <c r="S64" i="49"/>
  <c r="S76" i="50"/>
  <c r="S76" i="49"/>
  <c r="AA33" s="1"/>
  <c r="S67"/>
  <c r="S67" i="50"/>
  <c r="S66" i="49"/>
  <c r="S66" i="50"/>
  <c r="AC33"/>
  <c r="AK67"/>
  <c r="AL67" s="1"/>
  <c r="AC29"/>
  <c r="BP23"/>
  <c r="AK63"/>
  <c r="AL63" s="1"/>
  <c r="BJ7"/>
  <c r="AA16"/>
  <c r="BJ16"/>
  <c r="AA25"/>
  <c r="AA24"/>
  <c r="BJ15"/>
  <c r="AA18"/>
  <c r="BJ9"/>
  <c r="BW49" i="24"/>
  <c r="BW69" s="1"/>
  <c r="BN49"/>
  <c r="BJ49" s="1"/>
  <c r="S62" i="50"/>
  <c r="S62" i="49"/>
  <c r="S73"/>
  <c r="AA30" s="1"/>
  <c r="S73" i="50"/>
  <c r="S57" i="49"/>
  <c r="S57" i="50"/>
  <c r="S78" i="48"/>
  <c r="S58" i="50"/>
  <c r="S58" i="49"/>
  <c r="S65" i="50"/>
  <c r="S65" i="49"/>
  <c r="AA28" i="50"/>
  <c r="BJ19"/>
  <c r="BP26"/>
  <c r="AK66"/>
  <c r="AL66" s="1"/>
  <c r="AC32"/>
  <c r="AA20"/>
  <c r="BJ11"/>
  <c r="AA27"/>
  <c r="BJ18"/>
  <c r="C77" i="52"/>
  <c r="H54" i="49"/>
  <c r="H54" i="44"/>
  <c r="H54" i="46"/>
  <c r="H54" i="48"/>
  <c r="H54" i="50"/>
  <c r="C78" i="52"/>
  <c r="C81"/>
  <c r="C79"/>
  <c r="H54" i="47"/>
  <c r="C82" i="52"/>
  <c r="C80"/>
  <c r="H54" i="45"/>
  <c r="S75" i="50"/>
  <c r="S75" i="49"/>
  <c r="AA32" s="1"/>
  <c r="S69"/>
  <c r="S69" i="50"/>
  <c r="S59" i="49"/>
  <c r="S59" i="50"/>
  <c r="S68"/>
  <c r="S68" i="49"/>
  <c r="S74"/>
  <c r="AA31" s="1"/>
  <c r="S74" i="50"/>
  <c r="S60" i="49"/>
  <c r="S60" i="50"/>
  <c r="AA19"/>
  <c r="BJ10"/>
  <c r="BJ6"/>
  <c r="AA15"/>
  <c r="BJ8"/>
  <c r="AA17"/>
  <c r="AA21"/>
  <c r="BJ12"/>
  <c r="U57"/>
  <c r="U78" i="49"/>
  <c r="AA28" i="47"/>
  <c r="AE28" s="1"/>
  <c r="AF28" s="1"/>
  <c r="AG28" s="1"/>
  <c r="BJ19"/>
  <c r="AA28" i="48"/>
  <c r="AE28" s="1"/>
  <c r="AF28" s="1"/>
  <c r="AG28" s="1"/>
  <c r="BJ19"/>
  <c r="AA28" i="46"/>
  <c r="AE28" s="1"/>
  <c r="AF28" s="1"/>
  <c r="AG28" s="1"/>
  <c r="BJ19"/>
  <c r="AA28" i="45"/>
  <c r="AE28" s="1"/>
  <c r="AF28" s="1"/>
  <c r="AG28" s="1"/>
  <c r="BJ19"/>
  <c r="AA27"/>
  <c r="AE27" s="1"/>
  <c r="AF27" s="1"/>
  <c r="AG27" s="1"/>
  <c r="BJ18"/>
  <c r="AA27" i="47"/>
  <c r="AE27" s="1"/>
  <c r="AF27" s="1"/>
  <c r="AG27" s="1"/>
  <c r="BJ18"/>
  <c r="AA27" i="48"/>
  <c r="AE27" s="1"/>
  <c r="AF27" s="1"/>
  <c r="AG27" s="1"/>
  <c r="BJ18"/>
  <c r="AA27" i="46"/>
  <c r="AE27" s="1"/>
  <c r="AF27" s="1"/>
  <c r="AG27" s="1"/>
  <c r="BJ18"/>
  <c r="AA26" i="45"/>
  <c r="AE26" s="1"/>
  <c r="AF26" s="1"/>
  <c r="AG26" s="1"/>
  <c r="BJ17"/>
  <c r="AA26" i="46"/>
  <c r="AE26" s="1"/>
  <c r="AF26" s="1"/>
  <c r="AG26" s="1"/>
  <c r="BJ17"/>
  <c r="AA26" i="47"/>
  <c r="AE26" s="1"/>
  <c r="AF26" s="1"/>
  <c r="AG26" s="1"/>
  <c r="BJ17"/>
  <c r="AA26" i="48"/>
  <c r="AE26" s="1"/>
  <c r="AF26" s="1"/>
  <c r="AG26" s="1"/>
  <c r="BJ17"/>
  <c r="AA22" i="47"/>
  <c r="AC22" s="1"/>
  <c r="AK64" i="48"/>
  <c r="AL64" s="1"/>
  <c r="AK56"/>
  <c r="AL56" s="1"/>
  <c r="G28" i="40"/>
  <c r="G28" i="35"/>
  <c r="G27" i="39"/>
  <c r="G27" i="34"/>
  <c r="G27" i="40"/>
  <c r="G26" i="36"/>
  <c r="G26" i="39"/>
  <c r="G26" i="45"/>
  <c r="G30" i="44"/>
  <c r="G27" i="36"/>
  <c r="G28" i="48"/>
  <c r="G26" i="46"/>
  <c r="G26" i="37"/>
  <c r="G26" i="44"/>
  <c r="G26" i="34"/>
  <c r="A26" i="24"/>
  <c r="BI20" s="1"/>
  <c r="G26" i="47"/>
  <c r="G26" i="50"/>
  <c r="G26" i="48"/>
  <c r="G26" i="40"/>
  <c r="G26" i="49"/>
  <c r="G26" i="35"/>
  <c r="G26" i="38"/>
  <c r="A30" i="24"/>
  <c r="BN27" s="1"/>
  <c r="G29" i="45"/>
  <c r="G26" i="41"/>
  <c r="G30" i="49"/>
  <c r="G30" i="34"/>
  <c r="G30" i="41"/>
  <c r="G28" i="37"/>
  <c r="A29" i="24"/>
  <c r="BN26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7" i="41"/>
  <c r="G29" i="48"/>
  <c r="A27" i="24"/>
  <c r="BI21" s="1"/>
  <c r="G27" i="37"/>
  <c r="G29" i="34"/>
  <c r="G27" i="35"/>
  <c r="G29" i="44"/>
  <c r="G27" i="46"/>
  <c r="G27" i="44"/>
  <c r="G29" i="43"/>
  <c r="AK53" i="48"/>
  <c r="AL53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BO24" i="48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M78" i="50"/>
  <c r="AA25" i="45"/>
  <c r="AE25" s="1"/>
  <c r="AF25" s="1"/>
  <c r="AG25" s="1"/>
  <c r="BJ16"/>
  <c r="AA22"/>
  <c r="AE22" s="1"/>
  <c r="AF22" s="1"/>
  <c r="AG22" s="1"/>
  <c r="BJ13"/>
  <c r="AA15" i="46"/>
  <c r="AE15" s="1"/>
  <c r="AF15" s="1"/>
  <c r="AG15" s="1"/>
  <c r="BJ6"/>
  <c r="AA14" i="47"/>
  <c r="AE14" s="1"/>
  <c r="AF14" s="1"/>
  <c r="BJ5"/>
  <c r="AA25" i="46"/>
  <c r="AE25" s="1"/>
  <c r="AF25" s="1"/>
  <c r="AG25" s="1"/>
  <c r="BJ16"/>
  <c r="AA25" i="47"/>
  <c r="AE25" s="1"/>
  <c r="AF25" s="1"/>
  <c r="AG25" s="1"/>
  <c r="BJ16"/>
  <c r="AA15" i="48"/>
  <c r="AE15" s="1"/>
  <c r="AF15" s="1"/>
  <c r="AG15" s="1"/>
  <c r="BJ6"/>
  <c r="AA24" i="47"/>
  <c r="AE24" s="1"/>
  <c r="AF24" s="1"/>
  <c r="AG24" s="1"/>
  <c r="BJ15"/>
  <c r="AA23" i="45"/>
  <c r="AE23" s="1"/>
  <c r="AF23" s="1"/>
  <c r="AG23" s="1"/>
  <c r="BJ14"/>
  <c r="AA18"/>
  <c r="AE18" s="1"/>
  <c r="AF18" s="1"/>
  <c r="AG18" s="1"/>
  <c r="BJ9"/>
  <c r="AA16"/>
  <c r="AE16" s="1"/>
  <c r="AF16" s="1"/>
  <c r="AG16" s="1"/>
  <c r="BJ7"/>
  <c r="AA14"/>
  <c r="AE14" s="1"/>
  <c r="AF14" s="1"/>
  <c r="BJ5"/>
  <c r="AA21" i="48"/>
  <c r="AE21" s="1"/>
  <c r="AF21" s="1"/>
  <c r="AG21" s="1"/>
  <c r="BJ12"/>
  <c r="AA23" i="47"/>
  <c r="AE23" s="1"/>
  <c r="AF23" s="1"/>
  <c r="AG23" s="1"/>
  <c r="BJ14"/>
  <c r="AA17" i="48"/>
  <c r="AE17" s="1"/>
  <c r="AF17" s="1"/>
  <c r="AG17" s="1"/>
  <c r="BJ8"/>
  <c r="AA24" i="46"/>
  <c r="AE24" s="1"/>
  <c r="AF24" s="1"/>
  <c r="AG24" s="1"/>
  <c r="BJ15"/>
  <c r="AA21" i="47"/>
  <c r="AE21" s="1"/>
  <c r="AF21" s="1"/>
  <c r="AG21" s="1"/>
  <c r="BJ12"/>
  <c r="AA16"/>
  <c r="AE16" s="1"/>
  <c r="AF16" s="1"/>
  <c r="AG16" s="1"/>
  <c r="BJ7"/>
  <c r="AA18"/>
  <c r="BO12" s="1"/>
  <c r="BJ9"/>
  <c r="AA14" i="48"/>
  <c r="BO8" s="1"/>
  <c r="BJ5"/>
  <c r="BO13"/>
  <c r="AE19"/>
  <c r="AF19" s="1"/>
  <c r="AG19" s="1"/>
  <c r="AA24" i="45"/>
  <c r="AE24" s="1"/>
  <c r="AF24" s="1"/>
  <c r="AG24" s="1"/>
  <c r="BJ15"/>
  <c r="AA17"/>
  <c r="AE17" s="1"/>
  <c r="AF17" s="1"/>
  <c r="AG17" s="1"/>
  <c r="BJ8"/>
  <c r="AA15"/>
  <c r="AE15" s="1"/>
  <c r="AF15" s="1"/>
  <c r="AG15" s="1"/>
  <c r="BJ6"/>
  <c r="AA19"/>
  <c r="AE19" s="1"/>
  <c r="AF19" s="1"/>
  <c r="AG19" s="1"/>
  <c r="BJ10"/>
  <c r="AA19" i="47"/>
  <c r="AE19" s="1"/>
  <c r="AF19" s="1"/>
  <c r="AG19" s="1"/>
  <c r="BJ10"/>
  <c r="AA16" i="48"/>
  <c r="AE16" s="1"/>
  <c r="AF16" s="1"/>
  <c r="AG16" s="1"/>
  <c r="BJ7"/>
  <c r="AA20"/>
  <c r="BO14" s="1"/>
  <c r="BJ11"/>
  <c r="AA18" i="46"/>
  <c r="AE18" s="1"/>
  <c r="AF18" s="1"/>
  <c r="AG18" s="1"/>
  <c r="BJ9"/>
  <c r="AA21"/>
  <c r="AE21" s="1"/>
  <c r="AF21" s="1"/>
  <c r="AG21" s="1"/>
  <c r="BJ12"/>
  <c r="AA15" i="47"/>
  <c r="AE15" s="1"/>
  <c r="AF15" s="1"/>
  <c r="AG15" s="1"/>
  <c r="BJ6"/>
  <c r="AA25" i="48"/>
  <c r="AE25" s="1"/>
  <c r="AF25" s="1"/>
  <c r="AG25" s="1"/>
  <c r="BJ16"/>
  <c r="AA23"/>
  <c r="AE23" s="1"/>
  <c r="AF23" s="1"/>
  <c r="AG23" s="1"/>
  <c r="BJ14"/>
  <c r="AA16" i="46"/>
  <c r="AE16" s="1"/>
  <c r="AF16" s="1"/>
  <c r="AG16" s="1"/>
  <c r="BJ7"/>
  <c r="AA19"/>
  <c r="AE19" s="1"/>
  <c r="AF19" s="1"/>
  <c r="AG19" s="1"/>
  <c r="BJ10"/>
  <c r="AA17" i="47"/>
  <c r="AE17" s="1"/>
  <c r="AF17" s="1"/>
  <c r="AG17" s="1"/>
  <c r="BJ8"/>
  <c r="BC29" i="24"/>
  <c r="BC23"/>
  <c r="BC24" s="1"/>
  <c r="BC25" s="1"/>
  <c r="BG26" s="1"/>
  <c r="BI69" s="1"/>
  <c r="BK69" s="1"/>
  <c r="F31" s="1"/>
  <c r="AA20" i="45"/>
  <c r="AE20" s="1"/>
  <c r="AF20" s="1"/>
  <c r="AG20" s="1"/>
  <c r="BJ11"/>
  <c r="AA21"/>
  <c r="AE21" s="1"/>
  <c r="AF21" s="1"/>
  <c r="AG21" s="1"/>
  <c r="BJ12"/>
  <c r="AA14" i="46"/>
  <c r="AE14" s="1"/>
  <c r="AF14" s="1"/>
  <c r="BJ5"/>
  <c r="AA17"/>
  <c r="AE17" s="1"/>
  <c r="AF17" s="1"/>
  <c r="AG17" s="1"/>
  <c r="BJ8"/>
  <c r="AA20" i="47"/>
  <c r="AE20" s="1"/>
  <c r="AF20" s="1"/>
  <c r="AG20" s="1"/>
  <c r="BJ11"/>
  <c r="AA18" i="48"/>
  <c r="AE18" s="1"/>
  <c r="AF18" s="1"/>
  <c r="AG18" s="1"/>
  <c r="BJ9"/>
  <c r="AA23" i="46"/>
  <c r="AE23" s="1"/>
  <c r="AF23" s="1"/>
  <c r="AG23" s="1"/>
  <c r="BJ14"/>
  <c r="M78"/>
  <c r="AA20"/>
  <c r="AE20" s="1"/>
  <c r="AF20" s="1"/>
  <c r="AG20" s="1"/>
  <c r="BJ11"/>
  <c r="AA22"/>
  <c r="AE22" s="1"/>
  <c r="AF22" s="1"/>
  <c r="AG22" s="1"/>
  <c r="BJ13"/>
  <c r="AA24" i="48"/>
  <c r="AE24" s="1"/>
  <c r="AF24" s="1"/>
  <c r="AG24" s="1"/>
  <c r="BJ15"/>
  <c r="AN20" i="24"/>
  <c r="BO16" i="48"/>
  <c r="AE22"/>
  <c r="AF22" s="1"/>
  <c r="AG22" s="1"/>
  <c r="M78" i="47"/>
  <c r="M79" i="45"/>
  <c r="U50" s="1"/>
  <c r="M78" i="49"/>
  <c r="BO24" i="47"/>
  <c r="AK64"/>
  <c r="AL64" s="1"/>
  <c r="Q78" i="49"/>
  <c r="Q78" i="48"/>
  <c r="Q79" i="47"/>
  <c r="Q79" i="48" s="1"/>
  <c r="O78" i="47"/>
  <c r="O78" i="50"/>
  <c r="O78" i="48"/>
  <c r="O79" i="46"/>
  <c r="O79" i="49" s="1"/>
  <c r="BO20" i="48"/>
  <c r="AK60"/>
  <c r="AL60" s="1"/>
  <c r="AC26"/>
  <c r="AK60" i="46"/>
  <c r="AL60" s="1"/>
  <c r="BO20"/>
  <c r="AC26"/>
  <c r="AK65" i="48"/>
  <c r="AL65" s="1"/>
  <c r="BO25"/>
  <c r="AC31"/>
  <c r="AK61" i="46"/>
  <c r="AL61" s="1"/>
  <c r="BO21"/>
  <c r="AC27"/>
  <c r="AC30"/>
  <c r="AK64"/>
  <c r="AL64" s="1"/>
  <c r="BO24"/>
  <c r="AC27" i="47"/>
  <c r="AK61"/>
  <c r="AL61" s="1"/>
  <c r="BO21"/>
  <c r="AC31"/>
  <c r="AK65"/>
  <c r="AL65" s="1"/>
  <c r="BO25"/>
  <c r="BO26"/>
  <c r="AC32"/>
  <c r="AK66"/>
  <c r="AL66" s="1"/>
  <c r="AC29" i="48"/>
  <c r="BO23"/>
  <c r="AK63"/>
  <c r="AL63" s="1"/>
  <c r="AC31" i="46"/>
  <c r="AK65"/>
  <c r="AL65" s="1"/>
  <c r="BO25"/>
  <c r="AC33" i="48"/>
  <c r="AK67"/>
  <c r="AL67" s="1"/>
  <c r="BO27"/>
  <c r="BO26"/>
  <c r="AC32"/>
  <c r="AK66"/>
  <c r="AL66" s="1"/>
  <c r="BO26" i="46"/>
  <c r="AK66"/>
  <c r="AL66" s="1"/>
  <c r="AC32"/>
  <c r="BO22"/>
  <c r="AK62"/>
  <c r="AL62" s="1"/>
  <c r="AC28"/>
  <c r="AC26" i="47"/>
  <c r="AK60"/>
  <c r="AL60" s="1"/>
  <c r="BO20"/>
  <c r="AC28"/>
  <c r="BO22"/>
  <c r="AK62"/>
  <c r="AL62" s="1"/>
  <c r="AC33"/>
  <c r="BO27"/>
  <c r="AK67"/>
  <c r="AL67" s="1"/>
  <c r="AC28" i="48"/>
  <c r="BO22"/>
  <c r="AK62"/>
  <c r="AL62" s="1"/>
  <c r="BO27" i="46"/>
  <c r="AC33"/>
  <c r="AK67"/>
  <c r="AL67" s="1"/>
  <c r="BO21" i="48"/>
  <c r="AC27"/>
  <c r="AK61"/>
  <c r="AL61" s="1"/>
  <c r="AC29" i="47"/>
  <c r="AK63"/>
  <c r="AL63" s="1"/>
  <c r="BO23"/>
  <c r="BO23" i="46"/>
  <c r="AC29"/>
  <c r="AK63"/>
  <c r="AL63" s="1"/>
  <c r="BO26" i="45"/>
  <c r="AC32"/>
  <c r="AK66"/>
  <c r="AL66" s="1"/>
  <c r="AC28"/>
  <c r="AK62"/>
  <c r="AL62" s="1"/>
  <c r="BO22"/>
  <c r="BO23"/>
  <c r="AK63"/>
  <c r="AL63" s="1"/>
  <c r="AC29"/>
  <c r="AC33"/>
  <c r="BO27"/>
  <c r="AK67"/>
  <c r="AL67" s="1"/>
  <c r="K78" i="46"/>
  <c r="K78" i="48"/>
  <c r="K78" i="49"/>
  <c r="K78" i="45"/>
  <c r="K79" i="44"/>
  <c r="K78" i="47"/>
  <c r="K78" i="50"/>
  <c r="AC30" i="45"/>
  <c r="AK64"/>
  <c r="AL64" s="1"/>
  <c r="BO24"/>
  <c r="T4" i="50"/>
  <c r="T50"/>
  <c r="BO21" i="45"/>
  <c r="AC27"/>
  <c r="AK61"/>
  <c r="AL61" s="1"/>
  <c r="BO25"/>
  <c r="AC31"/>
  <c r="AK65"/>
  <c r="AL65" s="1"/>
  <c r="AC26"/>
  <c r="BO20"/>
  <c r="AK60"/>
  <c r="AL60" s="1"/>
  <c r="AA32" i="34" l="1"/>
  <c r="AC32" s="1"/>
  <c r="I29"/>
  <c r="U79" i="49"/>
  <c r="U78" i="50"/>
  <c r="AE17"/>
  <c r="AF17" s="1"/>
  <c r="AG17" s="1"/>
  <c r="AC17"/>
  <c r="BP11"/>
  <c r="AK51"/>
  <c r="AL51" s="1"/>
  <c r="AK66" i="49"/>
  <c r="AL66" s="1"/>
  <c r="BO26"/>
  <c r="AC32"/>
  <c r="AK62" i="50"/>
  <c r="AL62" s="1"/>
  <c r="BP22"/>
  <c r="AC28"/>
  <c r="AE28"/>
  <c r="AF28" s="1"/>
  <c r="AG28" s="1"/>
  <c r="AE16"/>
  <c r="AF16" s="1"/>
  <c r="AG16" s="1"/>
  <c r="BP10"/>
  <c r="AC16"/>
  <c r="AK50"/>
  <c r="AL50" s="1"/>
  <c r="AA23" i="49"/>
  <c r="BJ14"/>
  <c r="AK57" i="50"/>
  <c r="AL57" s="1"/>
  <c r="BP17"/>
  <c r="AC23"/>
  <c r="AE23"/>
  <c r="AF23" s="1"/>
  <c r="AG23" s="1"/>
  <c r="AA29" i="34"/>
  <c r="AC29" s="1"/>
  <c r="I26"/>
  <c r="AK55" i="50"/>
  <c r="AL55" s="1"/>
  <c r="AE21"/>
  <c r="AF21" s="1"/>
  <c r="AG21" s="1"/>
  <c r="AC21"/>
  <c r="BP15"/>
  <c r="AA17" i="49"/>
  <c r="BJ8"/>
  <c r="BJ17"/>
  <c r="AA26"/>
  <c r="AC20" i="50"/>
  <c r="AE20"/>
  <c r="AF20" s="1"/>
  <c r="AG20" s="1"/>
  <c r="AK54"/>
  <c r="AL54" s="1"/>
  <c r="BP14"/>
  <c r="BJ6" i="49"/>
  <c r="AA15"/>
  <c r="BJ5"/>
  <c r="AA14"/>
  <c r="AE18" i="50"/>
  <c r="AF18" s="1"/>
  <c r="AG18" s="1"/>
  <c r="AK52"/>
  <c r="AL52" s="1"/>
  <c r="AC18"/>
  <c r="BP12"/>
  <c r="AC33" i="49"/>
  <c r="AK67"/>
  <c r="AL67" s="1"/>
  <c r="BO27"/>
  <c r="BJ9"/>
  <c r="AA18"/>
  <c r="AA27"/>
  <c r="BJ18"/>
  <c r="AK63"/>
  <c r="AL63" s="1"/>
  <c r="BO23"/>
  <c r="AC29"/>
  <c r="AA31" i="34"/>
  <c r="AK65" s="1"/>
  <c r="AL65" s="1"/>
  <c r="I28"/>
  <c r="AK49" i="50"/>
  <c r="AL49" s="1"/>
  <c r="AE15"/>
  <c r="AF15" s="1"/>
  <c r="AG15" s="1"/>
  <c r="BP9"/>
  <c r="AC15"/>
  <c r="AA25" i="49"/>
  <c r="BJ16"/>
  <c r="AA19"/>
  <c r="BJ10"/>
  <c r="AK59" i="50"/>
  <c r="AL59" s="1"/>
  <c r="AC25"/>
  <c r="AE25"/>
  <c r="AF25" s="1"/>
  <c r="AG25" s="1"/>
  <c r="BP19"/>
  <c r="AA24" i="49"/>
  <c r="BJ15"/>
  <c r="AK60" i="50"/>
  <c r="AL60" s="1"/>
  <c r="AC26"/>
  <c r="AE26"/>
  <c r="AF26" s="1"/>
  <c r="AG26" s="1"/>
  <c r="BP20"/>
  <c r="AK56"/>
  <c r="AL56" s="1"/>
  <c r="AC22"/>
  <c r="BP16"/>
  <c r="AE22"/>
  <c r="AF22" s="1"/>
  <c r="AG22" s="1"/>
  <c r="AA20" i="49"/>
  <c r="BJ11"/>
  <c r="AA28"/>
  <c r="BJ19"/>
  <c r="AA33" i="34"/>
  <c r="AC33" s="1"/>
  <c r="I30"/>
  <c r="AA30"/>
  <c r="BO24" s="1"/>
  <c r="I27"/>
  <c r="BJ5" i="50"/>
  <c r="AA14"/>
  <c r="AC19"/>
  <c r="AK53"/>
  <c r="AL53" s="1"/>
  <c r="BP13"/>
  <c r="AE19"/>
  <c r="AF19" s="1"/>
  <c r="AG19" s="1"/>
  <c r="AK65" i="49"/>
  <c r="AL65" s="1"/>
  <c r="AC31"/>
  <c r="BO25"/>
  <c r="AA16"/>
  <c r="BJ7"/>
  <c r="AC27" i="50"/>
  <c r="AK61"/>
  <c r="AL61" s="1"/>
  <c r="BP21"/>
  <c r="AE27"/>
  <c r="AF27" s="1"/>
  <c r="AG27" s="1"/>
  <c r="BJ13" i="49"/>
  <c r="AA22"/>
  <c r="S79" i="48"/>
  <c r="S78" i="49"/>
  <c r="S78" i="50"/>
  <c r="BO24" i="49"/>
  <c r="AK64"/>
  <c r="AL64" s="1"/>
  <c r="AC30"/>
  <c r="BZ31" i="24"/>
  <c r="BX30"/>
  <c r="AE24" i="50"/>
  <c r="AF24" s="1"/>
  <c r="AG24" s="1"/>
  <c r="BP18"/>
  <c r="AC24"/>
  <c r="AK58"/>
  <c r="AL58" s="1"/>
  <c r="AA21" i="49"/>
  <c r="BJ12"/>
  <c r="BI22" i="24"/>
  <c r="BO23" i="34"/>
  <c r="A28"/>
  <c r="BN25" s="1"/>
  <c r="A27"/>
  <c r="BN24" s="1"/>
  <c r="BN24" i="24"/>
  <c r="BI23"/>
  <c r="BO16" i="47"/>
  <c r="AK56"/>
  <c r="AL56" s="1"/>
  <c r="BO15" i="48"/>
  <c r="BO8" i="46"/>
  <c r="AE22" i="47"/>
  <c r="AF22" s="1"/>
  <c r="AG22" s="1"/>
  <c r="AK64" i="34"/>
  <c r="AL64" s="1"/>
  <c r="AC30"/>
  <c r="AK63"/>
  <c r="AL63" s="1"/>
  <c r="AK66"/>
  <c r="AL66" s="1"/>
  <c r="BI24" i="24"/>
  <c r="A30" i="34"/>
  <c r="BN27" s="1"/>
  <c r="A29"/>
  <c r="BI23" s="1"/>
  <c r="BO26"/>
  <c r="BO12" i="45"/>
  <c r="AC20"/>
  <c r="BO19"/>
  <c r="AC15"/>
  <c r="BO18"/>
  <c r="AC21"/>
  <c r="AK54"/>
  <c r="AL54" s="1"/>
  <c r="BO14" i="47"/>
  <c r="BO11" i="46"/>
  <c r="AC14" i="48"/>
  <c r="AC20" i="47"/>
  <c r="AC23" i="46"/>
  <c r="BN23" i="24"/>
  <c r="BO10" i="47"/>
  <c r="AC14" i="45"/>
  <c r="AK50"/>
  <c r="AL50" s="1"/>
  <c r="AC23"/>
  <c r="BO18" i="48"/>
  <c r="AC21" i="47"/>
  <c r="BO18" i="46"/>
  <c r="BO11" i="48"/>
  <c r="BO8" i="45"/>
  <c r="AK55" i="47"/>
  <c r="AL55" s="1"/>
  <c r="BO1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/>
  <c r="AK58" i="46"/>
  <c r="AL58" s="1"/>
  <c r="AK51" i="48"/>
  <c r="AL51" s="1"/>
  <c r="AC21"/>
  <c r="AC16" i="46"/>
  <c r="BO27" i="34"/>
  <c r="AK59" i="48"/>
  <c r="AL59" s="1"/>
  <c r="BO18" i="47"/>
  <c r="AC31" i="34"/>
  <c r="AK67"/>
  <c r="AL67" s="1"/>
  <c r="BO9" i="46"/>
  <c r="BO17" i="48"/>
  <c r="BO15" i="46"/>
  <c r="AC20" i="48"/>
  <c r="BO25" i="34"/>
  <c r="BO9" i="45"/>
  <c r="AK58"/>
  <c r="AL58" s="1"/>
  <c r="AK58" i="47"/>
  <c r="AL58" s="1"/>
  <c r="AC15" i="48"/>
  <c r="AK55" i="46"/>
  <c r="AL55" s="1"/>
  <c r="BO13" i="45"/>
  <c r="AK59"/>
  <c r="AL59" s="1"/>
  <c r="AC22" i="46"/>
  <c r="AK59"/>
  <c r="AL59" s="1"/>
  <c r="AK53" i="47"/>
  <c r="AL53" s="1"/>
  <c r="BO11"/>
  <c r="AK50" i="46"/>
  <c r="AL50" s="1"/>
  <c r="AK49"/>
  <c r="AL49" s="1"/>
  <c r="AK48" i="47"/>
  <c r="AL48" s="1"/>
  <c r="U50" i="46"/>
  <c r="BO16" i="45"/>
  <c r="AC15" i="47"/>
  <c r="AC20" i="46"/>
  <c r="AK59" i="47"/>
  <c r="AL59" s="1"/>
  <c r="AK50" i="48"/>
  <c r="AL50" s="1"/>
  <c r="AN47" i="24"/>
  <c r="AO51" s="1"/>
  <c r="AP51" s="1"/>
  <c r="AK58" i="48"/>
  <c r="AL58" s="1"/>
  <c r="AK53" i="46"/>
  <c r="AL53" s="1"/>
  <c r="AK57" i="48"/>
  <c r="AL57" s="1"/>
  <c r="AC14" i="47"/>
  <c r="AC22" i="45"/>
  <c r="BO11"/>
  <c r="AK49" i="47"/>
  <c r="AL49" s="1"/>
  <c r="AK54" i="46"/>
  <c r="AL54" s="1"/>
  <c r="AC18"/>
  <c r="AK52" i="47"/>
  <c r="AL52" s="1"/>
  <c r="M79" i="48"/>
  <c r="AC19" i="45"/>
  <c r="AC25"/>
  <c r="AK51"/>
  <c r="AL51" s="1"/>
  <c r="AC24"/>
  <c r="AK56" i="46"/>
  <c r="AL56" s="1"/>
  <c r="AC24" i="47"/>
  <c r="BO19" i="48"/>
  <c r="AC25" i="46"/>
  <c r="BO13" i="47"/>
  <c r="AC17"/>
  <c r="BO13" i="46"/>
  <c r="BO14"/>
  <c r="AC23" i="48"/>
  <c r="AK49"/>
  <c r="AL49" s="1"/>
  <c r="BO19" i="47"/>
  <c r="AK52" i="46"/>
  <c r="AL52" s="1"/>
  <c r="BO10" i="48"/>
  <c r="BO8" i="47"/>
  <c r="M79" i="46"/>
  <c r="AK53" i="45"/>
  <c r="AL53" s="1"/>
  <c r="AK56"/>
  <c r="AL56" s="1"/>
  <c r="AK49"/>
  <c r="AL49" s="1"/>
  <c r="AC17"/>
  <c r="AC24" i="48"/>
  <c r="BO16" i="46"/>
  <c r="AC25" i="48"/>
  <c r="BO9" i="47"/>
  <c r="BO19" i="46"/>
  <c r="AC19" i="47"/>
  <c r="AK51"/>
  <c r="AL51" s="1"/>
  <c r="AC19" i="46"/>
  <c r="BO10"/>
  <c r="AC15"/>
  <c r="BO9" i="48"/>
  <c r="AC25" i="47"/>
  <c r="AC21" i="46"/>
  <c r="BO12"/>
  <c r="AC16" i="48"/>
  <c r="AG14" i="46"/>
  <c r="AG2"/>
  <c r="AG3"/>
  <c r="BC12" s="1"/>
  <c r="AG14" i="45"/>
  <c r="AG2"/>
  <c r="AG3"/>
  <c r="BC12" s="1"/>
  <c r="BO15"/>
  <c r="BO10"/>
  <c r="AK52"/>
  <c r="AL52" s="1"/>
  <c r="BO17"/>
  <c r="AK50" i="47"/>
  <c r="AL50" s="1"/>
  <c r="AK51" i="46"/>
  <c r="AL51" s="1"/>
  <c r="AC24"/>
  <c r="BO17"/>
  <c r="BO12" i="48"/>
  <c r="AC17"/>
  <c r="AK57" i="47"/>
  <c r="AL57" s="1"/>
  <c r="AK55" i="48"/>
  <c r="AL55" s="1"/>
  <c r="M79" i="47"/>
  <c r="AC18"/>
  <c r="AE18"/>
  <c r="AF18" s="1"/>
  <c r="AG18" s="1"/>
  <c r="AG14"/>
  <c r="AC14" i="46"/>
  <c r="AK52" i="48"/>
  <c r="AL52" s="1"/>
  <c r="AK55" i="45"/>
  <c r="AL55" s="1"/>
  <c r="BO14"/>
  <c r="AK48"/>
  <c r="AL48" s="1"/>
  <c r="AK57"/>
  <c r="AL57" s="1"/>
  <c r="AK54" i="47"/>
  <c r="AL54" s="1"/>
  <c r="AC16"/>
  <c r="AC17" i="46"/>
  <c r="AK48"/>
  <c r="AL48" s="1"/>
  <c r="BO15" i="47"/>
  <c r="AK57" i="46"/>
  <c r="AL57" s="1"/>
  <c r="AC18" i="48"/>
  <c r="AC23" i="47"/>
  <c r="M79" i="49"/>
  <c r="M79" i="50"/>
  <c r="U4" i="45"/>
  <c r="AQ20" i="24"/>
  <c r="AQ82" s="1"/>
  <c r="BG13"/>
  <c r="BK57" s="1"/>
  <c r="F19" s="1"/>
  <c r="G19" s="1"/>
  <c r="BG10"/>
  <c r="BK54" s="1"/>
  <c r="F16" s="1"/>
  <c r="G16" s="1"/>
  <c r="BG16"/>
  <c r="BK60" s="1"/>
  <c r="F22" s="1"/>
  <c r="G22" s="1"/>
  <c r="BG21"/>
  <c r="BK65" s="1"/>
  <c r="BG22"/>
  <c r="BK66" s="1"/>
  <c r="BG7"/>
  <c r="BK51" s="1"/>
  <c r="F13" s="1"/>
  <c r="G13" s="1"/>
  <c r="BG5"/>
  <c r="BG6"/>
  <c r="BK50" s="1"/>
  <c r="F12" s="1"/>
  <c r="G12" s="1"/>
  <c r="BG17"/>
  <c r="BK61" s="1"/>
  <c r="F23" s="1"/>
  <c r="G23" s="1"/>
  <c r="BG18"/>
  <c r="BK62" s="1"/>
  <c r="F24" s="1"/>
  <c r="G24" s="1"/>
  <c r="BG11"/>
  <c r="BK55" s="1"/>
  <c r="F17" s="1"/>
  <c r="G17" s="1"/>
  <c r="A17" s="1"/>
  <c r="BG15"/>
  <c r="BK59" s="1"/>
  <c r="F21" s="1"/>
  <c r="G21" s="1"/>
  <c r="BG19"/>
  <c r="BK63" s="1"/>
  <c r="F25" s="1"/>
  <c r="G25" s="1"/>
  <c r="BG9"/>
  <c r="BK53" s="1"/>
  <c r="F15" s="1"/>
  <c r="G15" s="1"/>
  <c r="BG8"/>
  <c r="BK52" s="1"/>
  <c r="F14" s="1"/>
  <c r="G14" s="1"/>
  <c r="BG14"/>
  <c r="BK58" s="1"/>
  <c r="F20" s="1"/>
  <c r="G20" s="1"/>
  <c r="BG24"/>
  <c r="BK68" s="1"/>
  <c r="BG23"/>
  <c r="BK67" s="1"/>
  <c r="BG12"/>
  <c r="BK56" s="1"/>
  <c r="F18" s="1"/>
  <c r="G18" s="1"/>
  <c r="A18" s="1"/>
  <c r="BG20"/>
  <c r="BK64" s="1"/>
  <c r="AE20" i="48"/>
  <c r="AF20" s="1"/>
  <c r="AG20" s="1"/>
  <c r="AK54"/>
  <c r="AL54" s="1"/>
  <c r="AK48"/>
  <c r="AL48" s="1"/>
  <c r="AE14"/>
  <c r="AF14" s="1"/>
  <c r="Q79" i="50"/>
  <c r="U50" i="47"/>
  <c r="Q79" i="49"/>
  <c r="U4" i="47"/>
  <c r="O79" i="48"/>
  <c r="O79" i="50"/>
  <c r="U4" i="46"/>
  <c r="O79" i="47"/>
  <c r="K79" i="49"/>
  <c r="K79" i="47"/>
  <c r="K79" i="50"/>
  <c r="U4" i="44"/>
  <c r="U50"/>
  <c r="K79" i="45"/>
  <c r="K79" i="46"/>
  <c r="K79" i="48"/>
  <c r="G25" i="43" l="1"/>
  <c r="G25" i="36"/>
  <c r="G25" i="50"/>
  <c r="G25" i="37"/>
  <c r="G25" i="47"/>
  <c r="G25" i="46"/>
  <c r="G25" i="38"/>
  <c r="G25" i="39"/>
  <c r="G25" i="35"/>
  <c r="G25" i="49"/>
  <c r="A25" i="24"/>
  <c r="G25" i="48"/>
  <c r="G25" i="45"/>
  <c r="G25" i="34"/>
  <c r="G25" i="44"/>
  <c r="G25" i="41"/>
  <c r="G25" i="40"/>
  <c r="I27" i="46"/>
  <c r="I27" i="39"/>
  <c r="I27" i="35"/>
  <c r="I27" i="40"/>
  <c r="I27" i="36"/>
  <c r="I27" i="41"/>
  <c r="I27" i="45"/>
  <c r="I27" i="37"/>
  <c r="I27" i="43"/>
  <c r="I27" i="44"/>
  <c r="I27" i="48"/>
  <c r="I27" i="50"/>
  <c r="I27" i="47"/>
  <c r="I27" i="49"/>
  <c r="I27" i="38"/>
  <c r="AE27" i="49"/>
  <c r="AF27" s="1"/>
  <c r="AG27" s="1"/>
  <c r="AC27"/>
  <c r="AK61"/>
  <c r="AL61" s="1"/>
  <c r="BO21"/>
  <c r="AC15"/>
  <c r="BO9"/>
  <c r="AK49"/>
  <c r="AL49" s="1"/>
  <c r="AE15"/>
  <c r="AF15" s="1"/>
  <c r="AG15" s="1"/>
  <c r="G24" i="40"/>
  <c r="G24" i="41"/>
  <c r="G24" i="37"/>
  <c r="G24" i="44"/>
  <c r="G24" i="46"/>
  <c r="G24" i="47"/>
  <c r="G24" i="48"/>
  <c r="G24" i="36"/>
  <c r="G24" i="45"/>
  <c r="G24" i="34"/>
  <c r="G24" i="43"/>
  <c r="G24" i="38"/>
  <c r="A24" i="24"/>
  <c r="G24" i="35"/>
  <c r="G24" i="50"/>
  <c r="G24" i="49"/>
  <c r="G24" i="39"/>
  <c r="AK56" i="49"/>
  <c r="AL56" s="1"/>
  <c r="AE22"/>
  <c r="AF22" s="1"/>
  <c r="AG22" s="1"/>
  <c r="BO16"/>
  <c r="AC22"/>
  <c r="AC20"/>
  <c r="BO14"/>
  <c r="AK54"/>
  <c r="AL54" s="1"/>
  <c r="AE20"/>
  <c r="AF20" s="1"/>
  <c r="AG20" s="1"/>
  <c r="AC19"/>
  <c r="AK53"/>
  <c r="AL53" s="1"/>
  <c r="BO13"/>
  <c r="AE19"/>
  <c r="AF19" s="1"/>
  <c r="AG19" s="1"/>
  <c r="I29" i="47"/>
  <c r="I29" i="36"/>
  <c r="I29" i="35"/>
  <c r="I29" i="41"/>
  <c r="I29" i="49"/>
  <c r="I29" i="37"/>
  <c r="I29" i="40"/>
  <c r="I29" i="48"/>
  <c r="I29" i="38"/>
  <c r="I29" i="50"/>
  <c r="I29" i="43"/>
  <c r="I29" i="46"/>
  <c r="I29" i="45"/>
  <c r="I29" i="44"/>
  <c r="I29" i="39"/>
  <c r="BO15" i="49"/>
  <c r="AC21"/>
  <c r="AE21"/>
  <c r="AF21" s="1"/>
  <c r="AG21" s="1"/>
  <c r="AK55"/>
  <c r="AL55" s="1"/>
  <c r="U50" i="48"/>
  <c r="U4"/>
  <c r="S79" i="50"/>
  <c r="S79" i="49"/>
  <c r="AC16"/>
  <c r="AE16"/>
  <c r="AF16" s="1"/>
  <c r="AG16" s="1"/>
  <c r="AK50"/>
  <c r="AL50" s="1"/>
  <c r="BO10"/>
  <c r="AK48" i="50"/>
  <c r="AL48" s="1"/>
  <c r="AE14"/>
  <c r="AF14" s="1"/>
  <c r="BP8"/>
  <c r="AC14"/>
  <c r="I30" i="43"/>
  <c r="I30" i="48"/>
  <c r="I30" i="49"/>
  <c r="I30" i="44"/>
  <c r="I30" i="47"/>
  <c r="I30" i="36"/>
  <c r="I30" i="38"/>
  <c r="I30" i="37"/>
  <c r="I30" i="45"/>
  <c r="I30" i="40"/>
  <c r="I30" i="50"/>
  <c r="I30" i="46"/>
  <c r="I30" i="41"/>
  <c r="I30" i="35"/>
  <c r="I30" i="39"/>
  <c r="I28" i="43"/>
  <c r="I28" i="41"/>
  <c r="I28" i="50"/>
  <c r="I28" i="45"/>
  <c r="I28" i="40"/>
  <c r="I28" i="38"/>
  <c r="I28" i="47"/>
  <c r="I28" i="37"/>
  <c r="I28" i="46"/>
  <c r="I28" i="36"/>
  <c r="I28" i="35"/>
  <c r="I28" i="39"/>
  <c r="I28" i="44"/>
  <c r="I28" i="49"/>
  <c r="I28" i="48"/>
  <c r="AK48" i="49"/>
  <c r="AL48" s="1"/>
  <c r="BO8"/>
  <c r="AE14"/>
  <c r="AF14" s="1"/>
  <c r="AC14"/>
  <c r="AE26"/>
  <c r="AF26" s="1"/>
  <c r="AG26" s="1"/>
  <c r="AC26"/>
  <c r="BO20"/>
  <c r="AK60"/>
  <c r="AL60" s="1"/>
  <c r="I26" i="43"/>
  <c r="I26" i="47"/>
  <c r="I26" i="40"/>
  <c r="I26" i="37"/>
  <c r="I26" i="46"/>
  <c r="I26" i="50"/>
  <c r="I26" i="49"/>
  <c r="I26" i="38"/>
  <c r="I26" i="36"/>
  <c r="I26" i="45"/>
  <c r="I26" i="44"/>
  <c r="I26" i="35"/>
  <c r="I26" i="41"/>
  <c r="I26" i="39"/>
  <c r="I26" i="48"/>
  <c r="A26" i="34"/>
  <c r="U79" i="50"/>
  <c r="U50" i="49"/>
  <c r="AO59" i="24"/>
  <c r="AP59" s="1"/>
  <c r="AK62" i="49"/>
  <c r="AL62" s="1"/>
  <c r="AC28"/>
  <c r="AE28"/>
  <c r="AF28" s="1"/>
  <c r="AG28" s="1"/>
  <c r="BO22"/>
  <c r="AE24"/>
  <c r="AF24" s="1"/>
  <c r="AG24" s="1"/>
  <c r="AK58"/>
  <c r="AL58" s="1"/>
  <c r="AC24"/>
  <c r="BO18"/>
  <c r="AE25"/>
  <c r="AF25" s="1"/>
  <c r="AG25" s="1"/>
  <c r="AK59"/>
  <c r="AL59" s="1"/>
  <c r="AC25"/>
  <c r="BO19"/>
  <c r="AC18"/>
  <c r="BO12"/>
  <c r="AE18"/>
  <c r="AF18" s="1"/>
  <c r="AG18" s="1"/>
  <c r="AK52"/>
  <c r="AL52" s="1"/>
  <c r="BO11"/>
  <c r="AE17"/>
  <c r="AF17" s="1"/>
  <c r="AG17" s="1"/>
  <c r="AC17"/>
  <c r="AK51"/>
  <c r="AL51" s="1"/>
  <c r="AE23"/>
  <c r="AF23" s="1"/>
  <c r="AG23" s="1"/>
  <c r="AC23"/>
  <c r="AK57"/>
  <c r="AL57" s="1"/>
  <c r="BO17"/>
  <c r="G23" i="37"/>
  <c r="G23" i="50"/>
  <c r="G23" i="36"/>
  <c r="G23" i="49"/>
  <c r="G23" i="48"/>
  <c r="G23" i="34"/>
  <c r="G23" i="45"/>
  <c r="G23" i="35"/>
  <c r="G23" i="47"/>
  <c r="G23" i="46"/>
  <c r="G23" i="39"/>
  <c r="A23" i="24"/>
  <c r="G23" i="38"/>
  <c r="G23" i="41"/>
  <c r="G23" i="44"/>
  <c r="G23" i="40"/>
  <c r="G23" i="43"/>
  <c r="AO66" i="24"/>
  <c r="AP66" s="1"/>
  <c r="AO57"/>
  <c r="AP57" s="1"/>
  <c r="AO60"/>
  <c r="AP60" s="1"/>
  <c r="AO48"/>
  <c r="AP48" s="1"/>
  <c r="AO52"/>
  <c r="AP52" s="1"/>
  <c r="AO64"/>
  <c r="AP64" s="1"/>
  <c r="AO50"/>
  <c r="AP50" s="1"/>
  <c r="AO58"/>
  <c r="AP58" s="1"/>
  <c r="AO61"/>
  <c r="AP61" s="1"/>
  <c r="AO63"/>
  <c r="AP63" s="1"/>
  <c r="AO53"/>
  <c r="AP53" s="1"/>
  <c r="F25" i="37"/>
  <c r="F25" i="43"/>
  <c r="F25" i="40"/>
  <c r="F25" i="47"/>
  <c r="F25" i="50"/>
  <c r="F25" i="41"/>
  <c r="F25" i="48"/>
  <c r="F25" i="44"/>
  <c r="F25" i="36"/>
  <c r="F25" i="49"/>
  <c r="F25" i="45"/>
  <c r="F25" i="38"/>
  <c r="F25" i="34"/>
  <c r="F25" i="35"/>
  <c r="F25" i="46"/>
  <c r="F25" i="39"/>
  <c r="F24" i="35"/>
  <c r="F24" i="44"/>
  <c r="F24" i="50"/>
  <c r="F24" i="40"/>
  <c r="F24" i="37"/>
  <c r="F24" i="36"/>
  <c r="F24" i="38"/>
  <c r="F24" i="43"/>
  <c r="F24" i="39"/>
  <c r="F24" i="46"/>
  <c r="F24" i="48"/>
  <c r="F24" i="34"/>
  <c r="F24" i="45"/>
  <c r="F24" i="41"/>
  <c r="F24" i="49"/>
  <c r="F24" i="47"/>
  <c r="F23" i="46"/>
  <c r="F23" i="34"/>
  <c r="F23" i="38"/>
  <c r="F23" i="47"/>
  <c r="F23" i="45"/>
  <c r="F23" i="48"/>
  <c r="F23" i="37"/>
  <c r="F23" i="44"/>
  <c r="F23" i="50"/>
  <c r="F23" i="49"/>
  <c r="F23" i="36"/>
  <c r="F23" i="35"/>
  <c r="F23" i="40"/>
  <c r="F23" i="41"/>
  <c r="F23" i="39"/>
  <c r="F23" i="43"/>
  <c r="BI21" i="34"/>
  <c r="BN15" i="24"/>
  <c r="BI12"/>
  <c r="BN14"/>
  <c r="BI11"/>
  <c r="BI22" i="34"/>
  <c r="BN26"/>
  <c r="BI24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G18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AL47" i="48"/>
  <c r="AM58" s="1"/>
  <c r="AN58" s="1"/>
  <c r="AL47" i="45"/>
  <c r="AM60" s="1"/>
  <c r="AN60" s="1"/>
  <c r="AL47" i="47"/>
  <c r="AM67" s="1"/>
  <c r="AN67" s="1"/>
  <c r="AO67" i="24"/>
  <c r="AP67" s="1"/>
  <c r="AN46"/>
  <c r="AL21" s="1"/>
  <c r="AO49"/>
  <c r="AP49" s="1"/>
  <c r="AO54"/>
  <c r="AP54" s="1"/>
  <c r="AO55"/>
  <c r="AP55" s="1"/>
  <c r="AO62"/>
  <c r="AP62" s="1"/>
  <c r="AO56"/>
  <c r="AP56" s="1"/>
  <c r="AO65"/>
  <c r="AP65" s="1"/>
  <c r="AL47" i="46"/>
  <c r="AM50" s="1"/>
  <c r="AN50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s="1"/>
  <c r="BK70" s="1"/>
  <c r="BK49"/>
  <c r="F11" s="1"/>
  <c r="G11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C24" i="46"/>
  <c r="BC25"/>
  <c r="BC29"/>
  <c r="BC23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/>
  <c r="BC29"/>
  <c r="BC24"/>
  <c r="BC25"/>
  <c r="BG26" s="1"/>
  <c r="BI69" s="1"/>
  <c r="BK69" s="1"/>
  <c r="L77" s="1"/>
  <c r="AG14" i="48"/>
  <c r="AG2"/>
  <c r="AG3"/>
  <c r="BC12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s="1"/>
  <c r="AG14" i="49" l="1"/>
  <c r="AG2"/>
  <c r="AG3"/>
  <c r="BC12" s="1"/>
  <c r="AL47" i="50"/>
  <c r="AM48" s="1"/>
  <c r="AN48" s="1"/>
  <c r="BI18" i="24"/>
  <c r="BN21"/>
  <c r="BN23" i="34"/>
  <c r="BI20"/>
  <c r="AA29" i="35"/>
  <c r="K26"/>
  <c r="A26" s="1"/>
  <c r="AA31"/>
  <c r="K28"/>
  <c r="AA33"/>
  <c r="K30"/>
  <c r="AG14" i="50"/>
  <c r="AG2"/>
  <c r="AG3"/>
  <c r="BC12" s="1"/>
  <c r="BJ18" i="34"/>
  <c r="AA27"/>
  <c r="AA28"/>
  <c r="BJ19"/>
  <c r="BN22" i="24"/>
  <c r="BI19"/>
  <c r="AL47" i="49"/>
  <c r="AA32" i="35"/>
  <c r="K29"/>
  <c r="AA30"/>
  <c r="K27"/>
  <c r="BJ17" i="34"/>
  <c r="AA26"/>
  <c r="BN20" i="24"/>
  <c r="BI17"/>
  <c r="AM66" i="48"/>
  <c r="AN66" s="1"/>
  <c r="AM61" i="45"/>
  <c r="AN61" s="1"/>
  <c r="AM51" i="48"/>
  <c r="AN51" s="1"/>
  <c r="AM52" i="45"/>
  <c r="AN52" s="1"/>
  <c r="AM65"/>
  <c r="AN65" s="1"/>
  <c r="AL46" i="48"/>
  <c r="AL20" s="1"/>
  <c r="AN20" s="1"/>
  <c r="AM60" i="46"/>
  <c r="AN60" s="1"/>
  <c r="AM54" i="48"/>
  <c r="AN54" s="1"/>
  <c r="AM57"/>
  <c r="AN57" s="1"/>
  <c r="AM56" i="45"/>
  <c r="AN56" s="1"/>
  <c r="AM52" i="48"/>
  <c r="AN52" s="1"/>
  <c r="AM62"/>
  <c r="AN62" s="1"/>
  <c r="AM50"/>
  <c r="AN50" s="1"/>
  <c r="AM49" i="45"/>
  <c r="AN49" s="1"/>
  <c r="AM53" i="48"/>
  <c r="AN53" s="1"/>
  <c r="AM65"/>
  <c r="AN65" s="1"/>
  <c r="AM63"/>
  <c r="AN63" s="1"/>
  <c r="AM53" i="47"/>
  <c r="AN53" s="1"/>
  <c r="AM50"/>
  <c r="AN50" s="1"/>
  <c r="AM53" i="46"/>
  <c r="AN53" s="1"/>
  <c r="AM61" i="47"/>
  <c r="AN61" s="1"/>
  <c r="AM49"/>
  <c r="AN49" s="1"/>
  <c r="AM54"/>
  <c r="AN54" s="1"/>
  <c r="AM62"/>
  <c r="AN62" s="1"/>
  <c r="AA22" i="34"/>
  <c r="BJ13"/>
  <c r="AA16"/>
  <c r="BJ7"/>
  <c r="BJ9"/>
  <c r="AA18"/>
  <c r="BI8" i="24"/>
  <c r="BN11"/>
  <c r="BJ12" i="34"/>
  <c r="AA21"/>
  <c r="AM48" i="47"/>
  <c r="AN48" s="1"/>
  <c r="AM66"/>
  <c r="AN66" s="1"/>
  <c r="AM61" i="48"/>
  <c r="AN61" s="1"/>
  <c r="AM60"/>
  <c r="AN60" s="1"/>
  <c r="AM48"/>
  <c r="AN48" s="1"/>
  <c r="AM55"/>
  <c r="AN55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/>
  <c r="AA24"/>
  <c r="BJ15"/>
  <c r="BN16" i="24"/>
  <c r="BI13"/>
  <c r="AA25" i="34"/>
  <c r="BJ16"/>
  <c r="AA23"/>
  <c r="BJ14"/>
  <c r="BN13" i="24"/>
  <c r="BI10"/>
  <c r="BI7"/>
  <c r="BN10"/>
  <c r="BI16"/>
  <c r="BN19"/>
  <c r="AA20" i="34"/>
  <c r="BJ11"/>
  <c r="AA17"/>
  <c r="BJ8"/>
  <c r="AM57" i="47"/>
  <c r="AN57" s="1"/>
  <c r="AM65"/>
  <c r="AN65" s="1"/>
  <c r="AM67" i="48"/>
  <c r="AN67" s="1"/>
  <c r="AM59"/>
  <c r="AN59" s="1"/>
  <c r="AM49"/>
  <c r="AN49" s="1"/>
  <c r="AM56"/>
  <c r="AN56" s="1"/>
  <c r="AM64"/>
  <c r="AN64" s="1"/>
  <c r="BN9" i="24"/>
  <c r="BI6"/>
  <c r="BN18"/>
  <c r="BI15"/>
  <c r="BI14"/>
  <c r="BN17"/>
  <c r="BJ10" i="34"/>
  <c r="AA19"/>
  <c r="BI9" i="24"/>
  <c r="BN12"/>
  <c r="AL46" i="45"/>
  <c r="AL20" s="1"/>
  <c r="AN20" s="1"/>
  <c r="AM58"/>
  <c r="AN58" s="1"/>
  <c r="AM61" i="46"/>
  <c r="AN61" s="1"/>
  <c r="AM55" i="45"/>
  <c r="AN55" s="1"/>
  <c r="AM54"/>
  <c r="AN54" s="1"/>
  <c r="AM49" i="46"/>
  <c r="AN49" s="1"/>
  <c r="AM63" i="45"/>
  <c r="AN63" s="1"/>
  <c r="AM67"/>
  <c r="AN67" s="1"/>
  <c r="AM64"/>
  <c r="AN64" s="1"/>
  <c r="AM62"/>
  <c r="AN62" s="1"/>
  <c r="AM58" i="47"/>
  <c r="AN58" s="1"/>
  <c r="AM53" i="45"/>
  <c r="AN53" s="1"/>
  <c r="AM48"/>
  <c r="AN48" s="1"/>
  <c r="AM60" i="47"/>
  <c r="AN60" s="1"/>
  <c r="AL46"/>
  <c r="AL20" s="1"/>
  <c r="AN20" s="1"/>
  <c r="AM56"/>
  <c r="AN56" s="1"/>
  <c r="AM57" i="45"/>
  <c r="AN57" s="1"/>
  <c r="AM59" i="47"/>
  <c r="AN59" s="1"/>
  <c r="AM51" i="45"/>
  <c r="AN51" s="1"/>
  <c r="AM59"/>
  <c r="AN59" s="1"/>
  <c r="AM50"/>
  <c r="AN50" s="1"/>
  <c r="AM66"/>
  <c r="AN66" s="1"/>
  <c r="AM51" i="47"/>
  <c r="AN51" s="1"/>
  <c r="AM63"/>
  <c r="AN63" s="1"/>
  <c r="AM64"/>
  <c r="AN64" s="1"/>
  <c r="AM55"/>
  <c r="AN55" s="1"/>
  <c r="AM52"/>
  <c r="AN52" s="1"/>
  <c r="AM62" i="46"/>
  <c r="AN62" s="1"/>
  <c r="AM63"/>
  <c r="AN63" s="1"/>
  <c r="AM21" i="24"/>
  <c r="AO20"/>
  <c r="AN21"/>
  <c r="AM54" i="46"/>
  <c r="AN54" s="1"/>
  <c r="AM52"/>
  <c r="AN52" s="1"/>
  <c r="AM48"/>
  <c r="AN48" s="1"/>
  <c r="AM51"/>
  <c r="AN51" s="1"/>
  <c r="AM55"/>
  <c r="AN55" s="1"/>
  <c r="AM67"/>
  <c r="AN67" s="1"/>
  <c r="AM58"/>
  <c r="AN58" s="1"/>
  <c r="AM59"/>
  <c r="AN59" s="1"/>
  <c r="AL46"/>
  <c r="AL20" s="1"/>
  <c r="AN20" s="1"/>
  <c r="AM66"/>
  <c r="AN66" s="1"/>
  <c r="AM64"/>
  <c r="AN64" s="1"/>
  <c r="AM56"/>
  <c r="AN56" s="1"/>
  <c r="AM57"/>
  <c r="AN57" s="1"/>
  <c r="AM65"/>
  <c r="AN65" s="1"/>
  <c r="AP47" i="24"/>
  <c r="AQ56" s="1"/>
  <c r="AR56" s="1"/>
  <c r="BC31" i="47"/>
  <c r="BC25"/>
  <c r="BG26" s="1"/>
  <c r="BI69" s="1"/>
  <c r="BK69" s="1"/>
  <c r="P77" s="1"/>
  <c r="BC23"/>
  <c r="BC24"/>
  <c r="BC29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BC31" i="48"/>
  <c r="BC23"/>
  <c r="BC25"/>
  <c r="BG26" s="1"/>
  <c r="BI69" s="1"/>
  <c r="BK69" s="1"/>
  <c r="R77" s="1"/>
  <c r="BC24"/>
  <c r="BC29"/>
  <c r="BG24" i="45"/>
  <c r="BK68" s="1"/>
  <c r="BG22"/>
  <c r="BK66" s="1"/>
  <c r="BG21"/>
  <c r="BK65" s="1"/>
  <c r="BG15"/>
  <c r="BK59" s="1"/>
  <c r="L67" s="1"/>
  <c r="BG8"/>
  <c r="BK52" s="1"/>
  <c r="L60" s="1"/>
  <c r="BG18"/>
  <c r="BK62" s="1"/>
  <c r="L70" s="1"/>
  <c r="BG23"/>
  <c r="BK67" s="1"/>
  <c r="BG6"/>
  <c r="BK50" s="1"/>
  <c r="L58" s="1"/>
  <c r="BG7"/>
  <c r="BK51" s="1"/>
  <c r="L59" s="1"/>
  <c r="BG16"/>
  <c r="BK60" s="1"/>
  <c r="L68" s="1"/>
  <c r="BG13"/>
  <c r="BK57" s="1"/>
  <c r="L65" s="1"/>
  <c r="BG10"/>
  <c r="BK54" s="1"/>
  <c r="L62" s="1"/>
  <c r="BG14"/>
  <c r="BK58" s="1"/>
  <c r="L66" s="1"/>
  <c r="BG19"/>
  <c r="BK63" s="1"/>
  <c r="L71" s="1"/>
  <c r="BG17"/>
  <c r="BK61" s="1"/>
  <c r="L69" s="1"/>
  <c r="BG5"/>
  <c r="BG20"/>
  <c r="BK64" s="1"/>
  <c r="BG12"/>
  <c r="BK56" s="1"/>
  <c r="L64" s="1"/>
  <c r="BG9"/>
  <c r="BK53" s="1"/>
  <c r="L61" s="1"/>
  <c r="BG11"/>
  <c r="BK55" s="1"/>
  <c r="L63" s="1"/>
  <c r="L77" i="49"/>
  <c r="L77" i="47"/>
  <c r="L77" i="48"/>
  <c r="L77" i="46"/>
  <c r="L77" i="50"/>
  <c r="BG18" i="46"/>
  <c r="BK62" s="1"/>
  <c r="N70" s="1"/>
  <c r="BG6"/>
  <c r="BK50" s="1"/>
  <c r="N58" s="1"/>
  <c r="BG16"/>
  <c r="BK60" s="1"/>
  <c r="N68" s="1"/>
  <c r="BG22"/>
  <c r="BK66" s="1"/>
  <c r="BG15"/>
  <c r="BK59" s="1"/>
  <c r="N67" s="1"/>
  <c r="BG23"/>
  <c r="BK67" s="1"/>
  <c r="BG8"/>
  <c r="BK52" s="1"/>
  <c r="N60" s="1"/>
  <c r="BG17"/>
  <c r="BK61" s="1"/>
  <c r="N69" s="1"/>
  <c r="BG7"/>
  <c r="BK51" s="1"/>
  <c r="N59" s="1"/>
  <c r="BG11"/>
  <c r="BK55" s="1"/>
  <c r="N63" s="1"/>
  <c r="BG13"/>
  <c r="BK57" s="1"/>
  <c r="N65" s="1"/>
  <c r="BG24"/>
  <c r="BK68" s="1"/>
  <c r="BG10"/>
  <c r="BK54" s="1"/>
  <c r="N62" s="1"/>
  <c r="BG14"/>
  <c r="BK58" s="1"/>
  <c r="N66" s="1"/>
  <c r="BG5"/>
  <c r="BG12"/>
  <c r="BK56" s="1"/>
  <c r="N64" s="1"/>
  <c r="BG19"/>
  <c r="BK63" s="1"/>
  <c r="N71" s="1"/>
  <c r="BG9"/>
  <c r="BK53" s="1"/>
  <c r="N61" s="1"/>
  <c r="BG21"/>
  <c r="BK65" s="1"/>
  <c r="BG20"/>
  <c r="BK64" s="1"/>
  <c r="BI20" i="35" l="1"/>
  <c r="BN23"/>
  <c r="AK64"/>
  <c r="AL64" s="1"/>
  <c r="BO24"/>
  <c r="AC30"/>
  <c r="BO21" i="34"/>
  <c r="AC27"/>
  <c r="AE27"/>
  <c r="AF27" s="1"/>
  <c r="AG27" s="1"/>
  <c r="AK61"/>
  <c r="AL61" s="1"/>
  <c r="AC31" i="35"/>
  <c r="BO25"/>
  <c r="AK65"/>
  <c r="AL65" s="1"/>
  <c r="K27" i="41"/>
  <c r="K27" i="43"/>
  <c r="K27" i="45"/>
  <c r="K27" i="38"/>
  <c r="K27" i="39"/>
  <c r="K27" i="50"/>
  <c r="K27" i="48"/>
  <c r="K27" i="44"/>
  <c r="K27" i="37"/>
  <c r="K27" i="36"/>
  <c r="K27" i="49"/>
  <c r="K27" i="47"/>
  <c r="K27" i="46"/>
  <c r="K27" i="40"/>
  <c r="A27" i="35"/>
  <c r="AM50" i="49"/>
  <c r="AN50" s="1"/>
  <c r="AM48"/>
  <c r="AN48" s="1"/>
  <c r="AM58"/>
  <c r="AN58" s="1"/>
  <c r="AM54"/>
  <c r="AN54" s="1"/>
  <c r="AM65"/>
  <c r="AN65" s="1"/>
  <c r="AM55"/>
  <c r="AN55" s="1"/>
  <c r="AM62"/>
  <c r="AN62" s="1"/>
  <c r="AM57"/>
  <c r="AN57" s="1"/>
  <c r="AM51"/>
  <c r="AN51" s="1"/>
  <c r="AM61"/>
  <c r="AN61" s="1"/>
  <c r="AL46"/>
  <c r="AL20" s="1"/>
  <c r="AM60"/>
  <c r="AN60" s="1"/>
  <c r="AM63"/>
  <c r="AN63" s="1"/>
  <c r="AM67"/>
  <c r="AN67" s="1"/>
  <c r="AM64"/>
  <c r="AN64" s="1"/>
  <c r="AM56"/>
  <c r="AN56" s="1"/>
  <c r="AM53"/>
  <c r="AN53" s="1"/>
  <c r="AM66"/>
  <c r="AN66" s="1"/>
  <c r="AM52"/>
  <c r="AN52" s="1"/>
  <c r="AM49"/>
  <c r="AN49" s="1"/>
  <c r="AM59"/>
  <c r="AN59" s="1"/>
  <c r="BO22" i="34"/>
  <c r="AE28"/>
  <c r="AF28" s="1"/>
  <c r="AG28" s="1"/>
  <c r="AC28"/>
  <c r="AK62"/>
  <c r="AL62" s="1"/>
  <c r="K28" i="48"/>
  <c r="K28" i="41"/>
  <c r="K28" i="40"/>
  <c r="K28" i="43"/>
  <c r="K28" i="37"/>
  <c r="K28" i="39"/>
  <c r="K28" i="47"/>
  <c r="K28" i="45"/>
  <c r="K28" i="49"/>
  <c r="K28" i="44"/>
  <c r="K28" i="38"/>
  <c r="K28" i="50"/>
  <c r="K28" i="36"/>
  <c r="K28" i="46"/>
  <c r="A28" i="35"/>
  <c r="AK66"/>
  <c r="AL66" s="1"/>
  <c r="BO26"/>
  <c r="AC32"/>
  <c r="BC25" i="50"/>
  <c r="BC23"/>
  <c r="BC29"/>
  <c r="BC24"/>
  <c r="AK67" i="35"/>
  <c r="AL67" s="1"/>
  <c r="AC33"/>
  <c r="BO27"/>
  <c r="AC29"/>
  <c r="BO23"/>
  <c r="AK63"/>
  <c r="AL63" s="1"/>
  <c r="BC23" i="49"/>
  <c r="BC29"/>
  <c r="BC25"/>
  <c r="BC24"/>
  <c r="K29" i="38"/>
  <c r="K29" i="50"/>
  <c r="K29" i="46"/>
  <c r="K29" i="45"/>
  <c r="K29" i="40"/>
  <c r="K29" i="39"/>
  <c r="K29" i="47"/>
  <c r="K29" i="41"/>
  <c r="K29" i="37"/>
  <c r="K29" i="44"/>
  <c r="K29" i="48"/>
  <c r="K29" i="49"/>
  <c r="K29" i="36"/>
  <c r="K29" i="43"/>
  <c r="A29" i="35"/>
  <c r="K30" i="43"/>
  <c r="K30" i="46"/>
  <c r="K30" i="40"/>
  <c r="K30" i="41"/>
  <c r="K30" i="44"/>
  <c r="K30" i="49"/>
  <c r="K30" i="50"/>
  <c r="K30" i="39"/>
  <c r="K30" i="38"/>
  <c r="K30" i="47"/>
  <c r="K30" i="45"/>
  <c r="K30" i="36"/>
  <c r="K30" i="48"/>
  <c r="K30" i="37"/>
  <c r="A30" i="35"/>
  <c r="K26" i="40"/>
  <c r="K26" i="49"/>
  <c r="K26" i="47"/>
  <c r="K26" i="41"/>
  <c r="K26" i="39"/>
  <c r="K26" i="36"/>
  <c r="K26" i="46"/>
  <c r="K26" i="44"/>
  <c r="K26" i="48"/>
  <c r="K26" i="37"/>
  <c r="K26" i="38"/>
  <c r="K26" i="45"/>
  <c r="K26" i="50"/>
  <c r="K26" i="43"/>
  <c r="AL46" i="50"/>
  <c r="AL20" s="1"/>
  <c r="AM63"/>
  <c r="AN63" s="1"/>
  <c r="AM58"/>
  <c r="AN58" s="1"/>
  <c r="AM60"/>
  <c r="AN60" s="1"/>
  <c r="AM67"/>
  <c r="AN67" s="1"/>
  <c r="AM59"/>
  <c r="AN59" s="1"/>
  <c r="AM50"/>
  <c r="AN50" s="1"/>
  <c r="AM52"/>
  <c r="AN52" s="1"/>
  <c r="AM57"/>
  <c r="AN57" s="1"/>
  <c r="AM49"/>
  <c r="AN49" s="1"/>
  <c r="AM65"/>
  <c r="AN65" s="1"/>
  <c r="AM62"/>
  <c r="AN62" s="1"/>
  <c r="AM64"/>
  <c r="AN64" s="1"/>
  <c r="AM54"/>
  <c r="AN54" s="1"/>
  <c r="AM53"/>
  <c r="AN53" s="1"/>
  <c r="AM56"/>
  <c r="AN56" s="1"/>
  <c r="AM66"/>
  <c r="AN66" s="1"/>
  <c r="AM55"/>
  <c r="AN55" s="1"/>
  <c r="AM61"/>
  <c r="AN61" s="1"/>
  <c r="AM51"/>
  <c r="AN51" s="1"/>
  <c r="AC26" i="34"/>
  <c r="AK60"/>
  <c r="AL60" s="1"/>
  <c r="AE26"/>
  <c r="AF26" s="1"/>
  <c r="AG26" s="1"/>
  <c r="BO20"/>
  <c r="AQ49" i="24"/>
  <c r="AR49" s="1"/>
  <c r="AQ62"/>
  <c r="AR62" s="1"/>
  <c r="L71" i="50"/>
  <c r="L71" i="46"/>
  <c r="L71" i="49"/>
  <c r="L71" i="47"/>
  <c r="L71" i="48"/>
  <c r="N71" i="49"/>
  <c r="N71" i="48"/>
  <c r="N71" i="47"/>
  <c r="N71" i="50"/>
  <c r="N70" i="48"/>
  <c r="N70" i="50"/>
  <c r="N70" i="47"/>
  <c r="N70" i="49"/>
  <c r="L70" i="47"/>
  <c r="L70" i="50"/>
  <c r="L70" i="48"/>
  <c r="L70" i="49"/>
  <c r="L70" i="46"/>
  <c r="N69" i="48"/>
  <c r="N69" i="47"/>
  <c r="N69" i="49"/>
  <c r="N69" i="50"/>
  <c r="L69" i="49"/>
  <c r="L69" i="50"/>
  <c r="L69" i="47"/>
  <c r="L69" i="48"/>
  <c r="L69" i="46"/>
  <c r="AL21" i="48"/>
  <c r="AN21" s="1"/>
  <c r="AL21" i="47"/>
  <c r="AM21" s="1"/>
  <c r="AQ6" s="1"/>
  <c r="AL21" i="46"/>
  <c r="AM21" s="1"/>
  <c r="AQ6" s="1"/>
  <c r="AL21" i="45"/>
  <c r="AM21" s="1"/>
  <c r="AN47" i="48"/>
  <c r="AO54" s="1"/>
  <c r="AP54" s="1"/>
  <c r="AN47" i="47"/>
  <c r="AO66" s="1"/>
  <c r="AP66" s="1"/>
  <c r="AK53" i="34"/>
  <c r="AL53" s="1"/>
  <c r="AC19"/>
  <c r="BO13"/>
  <c r="AE19"/>
  <c r="AF19" s="1"/>
  <c r="AG19" s="1"/>
  <c r="AC17"/>
  <c r="AK51"/>
  <c r="AL51" s="1"/>
  <c r="BO11"/>
  <c r="AE17"/>
  <c r="AF17" s="1"/>
  <c r="AG17" s="1"/>
  <c r="AC24"/>
  <c r="BO18"/>
  <c r="AE24"/>
  <c r="AF24" s="1"/>
  <c r="AG24" s="1"/>
  <c r="AK58"/>
  <c r="AL58" s="1"/>
  <c r="AC23"/>
  <c r="AK57"/>
  <c r="AL57" s="1"/>
  <c r="AE23"/>
  <c r="AF23" s="1"/>
  <c r="AG23" s="1"/>
  <c r="BO17"/>
  <c r="AA14"/>
  <c r="BJ5"/>
  <c r="AE21"/>
  <c r="AC21"/>
  <c r="BO15"/>
  <c r="AK55"/>
  <c r="AL55" s="1"/>
  <c r="BO10"/>
  <c r="AE16"/>
  <c r="AF16" s="1"/>
  <c r="AG16" s="1"/>
  <c r="AK50"/>
  <c r="AL50" s="1"/>
  <c r="AC16"/>
  <c r="AK54"/>
  <c r="AL54" s="1"/>
  <c r="AC20"/>
  <c r="BO14"/>
  <c r="AE20"/>
  <c r="AC15"/>
  <c r="AK49"/>
  <c r="AL49" s="1"/>
  <c r="AE15"/>
  <c r="AF15" s="1"/>
  <c r="AG15" s="1"/>
  <c r="BO9"/>
  <c r="AC18"/>
  <c r="BO12"/>
  <c r="AE18"/>
  <c r="AF18" s="1"/>
  <c r="AG18" s="1"/>
  <c r="AK52"/>
  <c r="AL52" s="1"/>
  <c r="AC25"/>
  <c r="AE25"/>
  <c r="AF25" s="1"/>
  <c r="AG25" s="1"/>
  <c r="BO19"/>
  <c r="AK59"/>
  <c r="AL59" s="1"/>
  <c r="G32" i="49"/>
  <c r="G33" s="1"/>
  <c r="G33" i="24"/>
  <c r="U4" s="1"/>
  <c r="G32" i="36"/>
  <c r="G33" s="1"/>
  <c r="G32" i="34"/>
  <c r="G33" s="1"/>
  <c r="G32" i="46"/>
  <c r="G33" s="1"/>
  <c r="G32" i="50"/>
  <c r="G33" s="1"/>
  <c r="G32" i="44"/>
  <c r="G33" s="1"/>
  <c r="G32" i="35"/>
  <c r="G33" s="1"/>
  <c r="G32" i="45"/>
  <c r="G33" s="1"/>
  <c r="G32" i="38"/>
  <c r="G33" s="1"/>
  <c r="G32" i="40"/>
  <c r="G33" s="1"/>
  <c r="G32" i="43"/>
  <c r="G33" s="1"/>
  <c r="G32" i="41"/>
  <c r="G33" s="1"/>
  <c r="G32" i="48"/>
  <c r="G33" s="1"/>
  <c r="G32" i="37"/>
  <c r="G33" s="1"/>
  <c r="G32" i="47"/>
  <c r="G33" s="1"/>
  <c r="G32" i="39"/>
  <c r="G33" s="1"/>
  <c r="BN8" i="24"/>
  <c r="BI5"/>
  <c r="BO16" i="34"/>
  <c r="AC22"/>
  <c r="AK56"/>
  <c r="AL56" s="1"/>
  <c r="AE22"/>
  <c r="AF22" s="1"/>
  <c r="AG22" s="1"/>
  <c r="AN47" i="45"/>
  <c r="AO50" s="1"/>
  <c r="AP50" s="1"/>
  <c r="AN47" i="46"/>
  <c r="AO54" s="1"/>
  <c r="AP54" s="1"/>
  <c r="AU27" i="24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BG25" i="46"/>
  <c r="BG27" s="1"/>
  <c r="BK70" s="1"/>
  <c r="BK49"/>
  <c r="N57" s="1"/>
  <c r="N65" i="50"/>
  <c r="N65" i="48"/>
  <c r="N65" i="47"/>
  <c r="N65" i="49"/>
  <c r="N60" i="48"/>
  <c r="N60" i="50"/>
  <c r="N60" i="47"/>
  <c r="N60" i="49"/>
  <c r="N68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/>
  <c r="N58" i="50"/>
  <c r="N58" i="48"/>
  <c r="N58" i="47"/>
  <c r="L64" i="49"/>
  <c r="L64" i="50"/>
  <c r="L64" i="48"/>
  <c r="L64" i="46"/>
  <c r="L64" i="47"/>
  <c r="L68"/>
  <c r="L68" i="48"/>
  <c r="L68" i="50"/>
  <c r="L68" i="46"/>
  <c r="L68" i="49"/>
  <c r="R77"/>
  <c r="R77" i="50"/>
  <c r="N62" i="49"/>
  <c r="N62" i="50"/>
  <c r="N62" i="48"/>
  <c r="N62" i="47"/>
  <c r="N59" i="50"/>
  <c r="N59" i="48"/>
  <c r="N59" i="49"/>
  <c r="N59" i="47"/>
  <c r="N6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/>
  <c r="L60" i="50"/>
  <c r="L60" i="48"/>
  <c r="L60" i="49"/>
  <c r="L60" i="47"/>
  <c r="BG16" i="48"/>
  <c r="BK60" s="1"/>
  <c r="R68" s="1"/>
  <c r="BG11"/>
  <c r="BK55" s="1"/>
  <c r="R63" s="1"/>
  <c r="BG6"/>
  <c r="BK50" s="1"/>
  <c r="R58" s="1"/>
  <c r="BG23"/>
  <c r="BK67" s="1"/>
  <c r="BG24"/>
  <c r="BK68" s="1"/>
  <c r="BG13"/>
  <c r="BK57" s="1"/>
  <c r="R65" s="1"/>
  <c r="BG8"/>
  <c r="BK52" s="1"/>
  <c r="R60" s="1"/>
  <c r="BG14"/>
  <c r="BK58" s="1"/>
  <c r="R66" s="1"/>
  <c r="BG9"/>
  <c r="BK53" s="1"/>
  <c r="R61" s="1"/>
  <c r="BG22"/>
  <c r="BK66" s="1"/>
  <c r="BG21"/>
  <c r="BK65" s="1"/>
  <c r="BG15"/>
  <c r="BK59" s="1"/>
  <c r="R67" s="1"/>
  <c r="BG10"/>
  <c r="BK54" s="1"/>
  <c r="R62" s="1"/>
  <c r="BG5"/>
  <c r="BG18"/>
  <c r="BK62" s="1"/>
  <c r="R70" s="1"/>
  <c r="BG17"/>
  <c r="BK61" s="1"/>
  <c r="R69" s="1"/>
  <c r="BG12"/>
  <c r="BK56" s="1"/>
  <c r="R64" s="1"/>
  <c r="BG7"/>
  <c r="BK51" s="1"/>
  <c r="R59" s="1"/>
  <c r="BG19"/>
  <c r="BK63" s="1"/>
  <c r="R71" s="1"/>
  <c r="BG20"/>
  <c r="BK64" s="1"/>
  <c r="BG22" i="47"/>
  <c r="BK66" s="1"/>
  <c r="BG8"/>
  <c r="BK52" s="1"/>
  <c r="P60" s="1"/>
  <c r="BG7"/>
  <c r="BK51" s="1"/>
  <c r="P59" s="1"/>
  <c r="BG23"/>
  <c r="BK67" s="1"/>
  <c r="BG14"/>
  <c r="BK58" s="1"/>
  <c r="P66" s="1"/>
  <c r="BG17"/>
  <c r="BK61" s="1"/>
  <c r="P69" s="1"/>
  <c r="BG19"/>
  <c r="BK63" s="1"/>
  <c r="P71" s="1"/>
  <c r="BG16"/>
  <c r="BK60" s="1"/>
  <c r="P68" s="1"/>
  <c r="BG15"/>
  <c r="BK59" s="1"/>
  <c r="P67" s="1"/>
  <c r="BG10"/>
  <c r="BK54" s="1"/>
  <c r="P62" s="1"/>
  <c r="BG9"/>
  <c r="BK53" s="1"/>
  <c r="P61" s="1"/>
  <c r="BG20"/>
  <c r="BK64" s="1"/>
  <c r="BG11"/>
  <c r="BK55" s="1"/>
  <c r="P63" s="1"/>
  <c r="BG12"/>
  <c r="BK56" s="1"/>
  <c r="P64" s="1"/>
  <c r="BG5"/>
  <c r="BG6"/>
  <c r="BK50" s="1"/>
  <c r="P58" s="1"/>
  <c r="BG24"/>
  <c r="BK68" s="1"/>
  <c r="BG21"/>
  <c r="BK65" s="1"/>
  <c r="BG13"/>
  <c r="BK57" s="1"/>
  <c r="P65" s="1"/>
  <c r="BG18"/>
  <c r="BK62" s="1"/>
  <c r="P70" s="1"/>
  <c r="N64" i="50"/>
  <c r="N64" i="47"/>
  <c r="N64" i="48"/>
  <c r="N64" i="49"/>
  <c r="L63"/>
  <c r="L63" i="47"/>
  <c r="L63" i="46"/>
  <c r="L63" i="48"/>
  <c r="L63" i="50"/>
  <c r="BG25" i="45"/>
  <c r="BG27" s="1"/>
  <c r="BK70" s="1"/>
  <c r="BK49"/>
  <c r="L57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P77" i="48"/>
  <c r="P77" i="50"/>
  <c r="P77" i="49"/>
  <c r="AO20" i="48"/>
  <c r="AR20"/>
  <c r="AR82" s="1"/>
  <c r="AQ20"/>
  <c r="AQ82" s="1"/>
  <c r="AO20" i="46"/>
  <c r="AQ20"/>
  <c r="AQ82" s="1"/>
  <c r="AR20"/>
  <c r="AR82" s="1"/>
  <c r="AR20" i="47"/>
  <c r="AR82" s="1"/>
  <c r="AO20"/>
  <c r="AQ20"/>
  <c r="AQ82" s="1"/>
  <c r="AO20" i="45"/>
  <c r="AR20"/>
  <c r="AR82" s="1"/>
  <c r="AQ20"/>
  <c r="AQ82" s="1"/>
  <c r="BN27" i="35" l="1"/>
  <c r="BI24"/>
  <c r="AL21" i="49"/>
  <c r="AM21" s="1"/>
  <c r="AQ6" s="1"/>
  <c r="AN20"/>
  <c r="AA30" i="36"/>
  <c r="M27"/>
  <c r="A27" s="1"/>
  <c r="BG24" i="49"/>
  <c r="BK68" s="1"/>
  <c r="AA33" i="36"/>
  <c r="M30"/>
  <c r="A30" s="1"/>
  <c r="BN26" i="35"/>
  <c r="BI23"/>
  <c r="BI22"/>
  <c r="BN25"/>
  <c r="BN24"/>
  <c r="BI21"/>
  <c r="AA29" i="36"/>
  <c r="M26"/>
  <c r="BG21" i="50"/>
  <c r="BK65" s="1"/>
  <c r="BG5"/>
  <c r="BG15"/>
  <c r="BK59" s="1"/>
  <c r="V67" s="1"/>
  <c r="BG12"/>
  <c r="BK56" s="1"/>
  <c r="V64" s="1"/>
  <c r="BG13"/>
  <c r="BK57" s="1"/>
  <c r="V65" s="1"/>
  <c r="BG24"/>
  <c r="BK68" s="1"/>
  <c r="BG8"/>
  <c r="BK52" s="1"/>
  <c r="V60" s="1"/>
  <c r="BG9"/>
  <c r="BK53" s="1"/>
  <c r="V61" s="1"/>
  <c r="BG20"/>
  <c r="BK64" s="1"/>
  <c r="BG10"/>
  <c r="BK54" s="1"/>
  <c r="V62" s="1"/>
  <c r="BG17"/>
  <c r="BK61" s="1"/>
  <c r="V69" s="1"/>
  <c r="BG7"/>
  <c r="BK51" s="1"/>
  <c r="V59" s="1"/>
  <c r="BG23"/>
  <c r="BK67" s="1"/>
  <c r="BG16"/>
  <c r="BK60" s="1"/>
  <c r="V68" s="1"/>
  <c r="BG18"/>
  <c r="BK62" s="1"/>
  <c r="V70" s="1"/>
  <c r="BG11"/>
  <c r="BK55" s="1"/>
  <c r="V63" s="1"/>
  <c r="BG22"/>
  <c r="BK66" s="1"/>
  <c r="BG14"/>
  <c r="BK58" s="1"/>
  <c r="V66" s="1"/>
  <c r="BG19"/>
  <c r="BK63" s="1"/>
  <c r="V71" s="1"/>
  <c r="BG6"/>
  <c r="BK50" s="1"/>
  <c r="V58" s="1"/>
  <c r="BN56" i="34"/>
  <c r="BJ56" s="1"/>
  <c r="BW56"/>
  <c r="BW69" s="1"/>
  <c r="AL21" i="50"/>
  <c r="AN20"/>
  <c r="AA32" i="36"/>
  <c r="M29"/>
  <c r="A29" s="1"/>
  <c r="BG21" i="49"/>
  <c r="BK65" s="1"/>
  <c r="BG8"/>
  <c r="BK52" s="1"/>
  <c r="T60" s="1"/>
  <c r="T60" i="50" s="1"/>
  <c r="BG10" i="49"/>
  <c r="BK54" s="1"/>
  <c r="T62" s="1"/>
  <c r="T62" i="50" s="1"/>
  <c r="BG9" i="49"/>
  <c r="BK53" s="1"/>
  <c r="T61" s="1"/>
  <c r="T61" i="50" s="1"/>
  <c r="BG11" i="49"/>
  <c r="BK55" s="1"/>
  <c r="T63" s="1"/>
  <c r="T63" i="50" s="1"/>
  <c r="BG16" i="49"/>
  <c r="BK60" s="1"/>
  <c r="T68" s="1"/>
  <c r="T68" i="50" s="1"/>
  <c r="BG7" i="49"/>
  <c r="BK51" s="1"/>
  <c r="T59" s="1"/>
  <c r="T59" i="50" s="1"/>
  <c r="BG17" i="49"/>
  <c r="BK61" s="1"/>
  <c r="T69" s="1"/>
  <c r="T69" i="50" s="1"/>
  <c r="BG6" i="49"/>
  <c r="BK50" s="1"/>
  <c r="T58" s="1"/>
  <c r="T58" i="50" s="1"/>
  <c r="BG15" i="49"/>
  <c r="BK59" s="1"/>
  <c r="T67" s="1"/>
  <c r="T67" i="50" s="1"/>
  <c r="BG20" i="49"/>
  <c r="BK64" s="1"/>
  <c r="BG13"/>
  <c r="BK57" s="1"/>
  <c r="T65" s="1"/>
  <c r="T65" i="50" s="1"/>
  <c r="BG19" i="49"/>
  <c r="BK63" s="1"/>
  <c r="T71" s="1"/>
  <c r="T71" i="50" s="1"/>
  <c r="BG14" i="49"/>
  <c r="BK58" s="1"/>
  <c r="T66" s="1"/>
  <c r="T66" i="50" s="1"/>
  <c r="BG5" i="49"/>
  <c r="BG22"/>
  <c r="BK66" s="1"/>
  <c r="BG12"/>
  <c r="BK56" s="1"/>
  <c r="T64" s="1"/>
  <c r="T64" i="50" s="1"/>
  <c r="BG23" i="49"/>
  <c r="BK67" s="1"/>
  <c r="BG18"/>
  <c r="BK62" s="1"/>
  <c r="T70" s="1"/>
  <c r="T70" i="50" s="1"/>
  <c r="AA31" i="36"/>
  <c r="M28"/>
  <c r="AO66" i="50"/>
  <c r="AP66" s="1"/>
  <c r="AO57"/>
  <c r="AP57" s="1"/>
  <c r="AO67"/>
  <c r="AP67" s="1"/>
  <c r="AN47" i="49"/>
  <c r="AN47" i="50"/>
  <c r="P71" i="49"/>
  <c r="P71" i="50"/>
  <c r="P71" i="48"/>
  <c r="R71" i="49"/>
  <c r="R71" i="50"/>
  <c r="P70" i="48"/>
  <c r="P70" i="50"/>
  <c r="P70" i="49"/>
  <c r="R70"/>
  <c r="R70" i="50"/>
  <c r="P69" i="48"/>
  <c r="P69" i="50"/>
  <c r="P69" i="49"/>
  <c r="R69" i="50"/>
  <c r="R69" i="49"/>
  <c r="AN21" i="47"/>
  <c r="AO21" s="1"/>
  <c r="AM21" i="48"/>
  <c r="AW27" s="1"/>
  <c r="AT27" s="1"/>
  <c r="AO57"/>
  <c r="AP57" s="1"/>
  <c r="AO49"/>
  <c r="AP49" s="1"/>
  <c r="AO66"/>
  <c r="AP66" s="1"/>
  <c r="AO60" i="46"/>
  <c r="AP60" s="1"/>
  <c r="AO59" i="47"/>
  <c r="AP59" s="1"/>
  <c r="AO54" i="45"/>
  <c r="AP54" s="1"/>
  <c r="AO54" i="47"/>
  <c r="AP54" s="1"/>
  <c r="AO59" i="48"/>
  <c r="AP59" s="1"/>
  <c r="AO52"/>
  <c r="AP52" s="1"/>
  <c r="AO55" i="45"/>
  <c r="AP55" s="1"/>
  <c r="AO58" i="47"/>
  <c r="AP58" s="1"/>
  <c r="AN21" i="46"/>
  <c r="AQ21" s="1"/>
  <c r="AQ83" s="1"/>
  <c r="AN46" i="47"/>
  <c r="AO51" i="45"/>
  <c r="AP51" s="1"/>
  <c r="AO56"/>
  <c r="AP56" s="1"/>
  <c r="AO49" i="47"/>
  <c r="AP49" s="1"/>
  <c r="AO57"/>
  <c r="AP57" s="1"/>
  <c r="AO62"/>
  <c r="AP62" s="1"/>
  <c r="AO52" i="45"/>
  <c r="AP52" s="1"/>
  <c r="AO64" i="47"/>
  <c r="AP64" s="1"/>
  <c r="AO55"/>
  <c r="AP55" s="1"/>
  <c r="AO51"/>
  <c r="AP51" s="1"/>
  <c r="AF20" i="34"/>
  <c r="AG20" s="1"/>
  <c r="AN21" i="45"/>
  <c r="AR21" s="1"/>
  <c r="AR83" s="1"/>
  <c r="AO67" i="48"/>
  <c r="AP67" s="1"/>
  <c r="AO65"/>
  <c r="AP65" s="1"/>
  <c r="AO48"/>
  <c r="AP48" s="1"/>
  <c r="AO56" i="46"/>
  <c r="AP56" s="1"/>
  <c r="AO56" i="48"/>
  <c r="AP56" s="1"/>
  <c r="AO55"/>
  <c r="AP55" s="1"/>
  <c r="AO50"/>
  <c r="AP50" s="1"/>
  <c r="AO63"/>
  <c r="AP63" s="1"/>
  <c r="AN46"/>
  <c r="AO58"/>
  <c r="AP58" s="1"/>
  <c r="AO60"/>
  <c r="AP60" s="1"/>
  <c r="AO51"/>
  <c r="AP51" s="1"/>
  <c r="AO51" i="46"/>
  <c r="AP51" s="1"/>
  <c r="AO53" i="48"/>
  <c r="AP53" s="1"/>
  <c r="AO62"/>
  <c r="AP62" s="1"/>
  <c r="AO64"/>
  <c r="AP64" s="1"/>
  <c r="AO61"/>
  <c r="AP61" s="1"/>
  <c r="AO63" i="46"/>
  <c r="AP63" s="1"/>
  <c r="AN46"/>
  <c r="AO50"/>
  <c r="AP50" s="1"/>
  <c r="AO67" i="45"/>
  <c r="AP67" s="1"/>
  <c r="AO53"/>
  <c r="AP53" s="1"/>
  <c r="AO65" i="47"/>
  <c r="AP65" s="1"/>
  <c r="AO50"/>
  <c r="AP50" s="1"/>
  <c r="AO67"/>
  <c r="AP67" s="1"/>
  <c r="AO63"/>
  <c r="AP63" s="1"/>
  <c r="AO61"/>
  <c r="AP61" s="1"/>
  <c r="AO53"/>
  <c r="AP53" s="1"/>
  <c r="AO48" i="45"/>
  <c r="AP48" s="1"/>
  <c r="AO49"/>
  <c r="AP49" s="1"/>
  <c r="AN46"/>
  <c r="AO59"/>
  <c r="AP59" s="1"/>
  <c r="AO48" i="47"/>
  <c r="AP48" s="1"/>
  <c r="AO56"/>
  <c r="AP56" s="1"/>
  <c r="AO52"/>
  <c r="AP52" s="1"/>
  <c r="AO60"/>
  <c r="AP60" s="1"/>
  <c r="AO66" i="46"/>
  <c r="AP66" s="1"/>
  <c r="AO61"/>
  <c r="AP61" s="1"/>
  <c r="AO52"/>
  <c r="AP52" s="1"/>
  <c r="AO64"/>
  <c r="AP64" s="1"/>
  <c r="AO58"/>
  <c r="AP58" s="1"/>
  <c r="AO62" i="45"/>
  <c r="AP62" s="1"/>
  <c r="AO58"/>
  <c r="AP58" s="1"/>
  <c r="AO63"/>
  <c r="AP63" s="1"/>
  <c r="AO61"/>
  <c r="AP61" s="1"/>
  <c r="AF21" i="34"/>
  <c r="AG21" s="1"/>
  <c r="AO66" i="45"/>
  <c r="AP66" s="1"/>
  <c r="AO57"/>
  <c r="AP57" s="1"/>
  <c r="AO65"/>
  <c r="AP65" s="1"/>
  <c r="AO60"/>
  <c r="AP60" s="1"/>
  <c r="AO64"/>
  <c r="AP64" s="1"/>
  <c r="AK48" i="34"/>
  <c r="AL48" s="1"/>
  <c r="AC14"/>
  <c r="BO8"/>
  <c r="AE14"/>
  <c r="AF14" s="1"/>
  <c r="AO48" i="46"/>
  <c r="AP48" s="1"/>
  <c r="AO55"/>
  <c r="AP55" s="1"/>
  <c r="AO59"/>
  <c r="AP59" s="1"/>
  <c r="AO62"/>
  <c r="AP62" s="1"/>
  <c r="AO65"/>
  <c r="AP65" s="1"/>
  <c r="AO57"/>
  <c r="AP57" s="1"/>
  <c r="AO49"/>
  <c r="AP49" s="1"/>
  <c r="AO53"/>
  <c r="AP53" s="1"/>
  <c r="AO67"/>
  <c r="AP67" s="1"/>
  <c r="AO83" i="24"/>
  <c r="AU28"/>
  <c r="AV28" s="1"/>
  <c r="AR47"/>
  <c r="AT52" s="1"/>
  <c r="AU52" s="1"/>
  <c r="AM22"/>
  <c r="AN22"/>
  <c r="AT82"/>
  <c r="P58" i="48"/>
  <c r="P58" i="50"/>
  <c r="P58" i="49"/>
  <c r="P68" i="50"/>
  <c r="P68" i="48"/>
  <c r="P68" i="49"/>
  <c r="R59" i="50"/>
  <c r="R59" i="49"/>
  <c r="BG25" i="48"/>
  <c r="BG27" s="1"/>
  <c r="BK70" s="1"/>
  <c r="BK49"/>
  <c r="R57" s="1"/>
  <c r="R65" i="49"/>
  <c r="R65" i="50"/>
  <c r="R63" i="49"/>
  <c r="R63" i="50"/>
  <c r="L57"/>
  <c r="L57" i="49"/>
  <c r="L57" i="47"/>
  <c r="L57" i="48"/>
  <c r="L57" i="46"/>
  <c r="P65" i="49"/>
  <c r="P65" i="48"/>
  <c r="P65" i="50"/>
  <c r="BK49" i="47"/>
  <c r="P57" s="1"/>
  <c r="BG25"/>
  <c r="BG27" s="1"/>
  <c r="BK70" s="1"/>
  <c r="P61" i="50"/>
  <c r="P61" i="48"/>
  <c r="P61" i="49"/>
  <c r="P59"/>
  <c r="P59" i="48"/>
  <c r="P59" i="50"/>
  <c r="R64"/>
  <c r="R64" i="49"/>
  <c r="R62"/>
  <c r="R62" i="50"/>
  <c r="R61" i="49"/>
  <c r="R61" i="50"/>
  <c r="R68" i="49"/>
  <c r="R68" i="50"/>
  <c r="P64" i="48"/>
  <c r="P64" i="50"/>
  <c r="P64" i="49"/>
  <c r="P62"/>
  <c r="P62" i="48"/>
  <c r="P62" i="50"/>
  <c r="P60"/>
  <c r="P60" i="48"/>
  <c r="P60" i="49"/>
  <c r="R67"/>
  <c r="R67" i="50"/>
  <c r="R66" i="49"/>
  <c r="R66" i="50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s="1"/>
  <c r="AU27" i="48"/>
  <c r="AV27" s="1"/>
  <c r="AO82"/>
  <c r="AT82" s="1"/>
  <c r="AO21"/>
  <c r="AQ21"/>
  <c r="AQ83" s="1"/>
  <c r="AR21"/>
  <c r="AR83" s="1"/>
  <c r="AW27" i="47"/>
  <c r="AT27" s="1"/>
  <c r="AO82" i="46"/>
  <c r="AT82" s="1"/>
  <c r="AU27"/>
  <c r="AV27" s="1"/>
  <c r="AO82" i="47"/>
  <c r="AT82" s="1"/>
  <c r="AU27"/>
  <c r="AV27" s="1"/>
  <c r="AU27" i="45"/>
  <c r="AV27" s="1"/>
  <c r="AO82"/>
  <c r="AT82" s="1"/>
  <c r="AQ6"/>
  <c r="AW27"/>
  <c r="AT27" s="1"/>
  <c r="BI23" i="36" l="1"/>
  <c r="BN26"/>
  <c r="BI24"/>
  <c r="BN27"/>
  <c r="BI21"/>
  <c r="BN24"/>
  <c r="AN46" i="50"/>
  <c r="AO48"/>
  <c r="AP48" s="1"/>
  <c r="BK49" i="49"/>
  <c r="T57" s="1"/>
  <c r="T57" i="50" s="1"/>
  <c r="BG25" i="49"/>
  <c r="BG27" s="1"/>
  <c r="BK70" s="1"/>
  <c r="AK66" i="36"/>
  <c r="AL66" s="1"/>
  <c r="BO26"/>
  <c r="AC32"/>
  <c r="BG25" i="50"/>
  <c r="BG27" s="1"/>
  <c r="BK70" s="1"/>
  <c r="BK49"/>
  <c r="V57" s="1"/>
  <c r="AN21" i="49"/>
  <c r="AO20"/>
  <c r="AQ20"/>
  <c r="AQ82" s="1"/>
  <c r="AR20"/>
  <c r="AR82" s="1"/>
  <c r="AW27"/>
  <c r="AT27" s="1"/>
  <c r="AO64" i="50"/>
  <c r="AP64" s="1"/>
  <c r="AO56"/>
  <c r="AP56" s="1"/>
  <c r="AO58"/>
  <c r="AP58" s="1"/>
  <c r="AO61"/>
  <c r="AP61" s="1"/>
  <c r="AO54"/>
  <c r="AP54" s="1"/>
  <c r="AK65" i="36"/>
  <c r="AL65" s="1"/>
  <c r="BO25"/>
  <c r="AC31"/>
  <c r="M29" i="48"/>
  <c r="M29" i="43"/>
  <c r="M29" i="46"/>
  <c r="M29" i="41"/>
  <c r="M29" i="37"/>
  <c r="M29" i="44"/>
  <c r="M29" i="49"/>
  <c r="M29" i="40"/>
  <c r="M29" i="50"/>
  <c r="M29" i="39"/>
  <c r="M29" i="45"/>
  <c r="M29" i="47"/>
  <c r="M29" i="38"/>
  <c r="BX30" i="34"/>
  <c r="BZ31"/>
  <c r="BO23" i="36"/>
  <c r="AK63"/>
  <c r="AL63" s="1"/>
  <c r="AC29"/>
  <c r="BO27"/>
  <c r="AC33"/>
  <c r="AK67"/>
  <c r="AL67" s="1"/>
  <c r="AK64"/>
  <c r="AL64" s="1"/>
  <c r="BO24"/>
  <c r="AC30"/>
  <c r="AO62" i="50"/>
  <c r="AP62" s="1"/>
  <c r="AO53"/>
  <c r="AP53" s="1"/>
  <c r="AO49"/>
  <c r="AP49" s="1"/>
  <c r="M28" i="37"/>
  <c r="M28" i="48"/>
  <c r="M28" i="38"/>
  <c r="M28" i="44"/>
  <c r="M28" i="43"/>
  <c r="M28" i="41"/>
  <c r="M28" i="47"/>
  <c r="M28" i="40"/>
  <c r="M28" i="46"/>
  <c r="M28" i="49"/>
  <c r="M28" i="50"/>
  <c r="M28" i="45"/>
  <c r="M28" i="39"/>
  <c r="AM21" i="50"/>
  <c r="AQ6" s="1"/>
  <c r="AN21"/>
  <c r="M26" i="41"/>
  <c r="M26" i="39"/>
  <c r="M26" i="44"/>
  <c r="M26" i="49"/>
  <c r="M26" i="50"/>
  <c r="M26" i="43"/>
  <c r="M26" i="45"/>
  <c r="M26" i="37"/>
  <c r="M26" i="48"/>
  <c r="M26" i="47"/>
  <c r="M26" i="38"/>
  <c r="M26" i="40"/>
  <c r="M26" i="46"/>
  <c r="A26" i="36"/>
  <c r="M30" i="45"/>
  <c r="M30" i="40"/>
  <c r="M30" i="37"/>
  <c r="M30" i="48"/>
  <c r="M30" i="47"/>
  <c r="M30" i="41"/>
  <c r="M30" i="43"/>
  <c r="M30" i="46"/>
  <c r="M30" i="39"/>
  <c r="M30" i="44"/>
  <c r="M30" i="50"/>
  <c r="M30" i="38"/>
  <c r="M30" i="49"/>
  <c r="M27" i="45"/>
  <c r="M27" i="39"/>
  <c r="M27" i="44"/>
  <c r="M27" i="50"/>
  <c r="M27" i="38"/>
  <c r="M27" i="37"/>
  <c r="M27" i="47"/>
  <c r="M27" i="48"/>
  <c r="M27" i="46"/>
  <c r="M27" i="41"/>
  <c r="M27" i="40"/>
  <c r="M27" i="43"/>
  <c r="M27" i="49"/>
  <c r="AO52" i="50"/>
  <c r="AP52" s="1"/>
  <c r="AO65"/>
  <c r="AP65" s="1"/>
  <c r="A28" i="36"/>
  <c r="AO59" i="50"/>
  <c r="AP59" s="1"/>
  <c r="AO66" i="49"/>
  <c r="AP66" s="1"/>
  <c r="AO60"/>
  <c r="AP60" s="1"/>
  <c r="AO54"/>
  <c r="AP54" s="1"/>
  <c r="AO56"/>
  <c r="AP56" s="1"/>
  <c r="AO49"/>
  <c r="AP49" s="1"/>
  <c r="AO50"/>
  <c r="AP50" s="1"/>
  <c r="AO61"/>
  <c r="AP61" s="1"/>
  <c r="AN46"/>
  <c r="AO48"/>
  <c r="AP48" s="1"/>
  <c r="AO59"/>
  <c r="AP59" s="1"/>
  <c r="AO53"/>
  <c r="AP53" s="1"/>
  <c r="AO55"/>
  <c r="AP55" s="1"/>
  <c r="AO51"/>
  <c r="AP51" s="1"/>
  <c r="AO63"/>
  <c r="AP63" s="1"/>
  <c r="AO52"/>
  <c r="AP52" s="1"/>
  <c r="AO65"/>
  <c r="AP65" s="1"/>
  <c r="AO67"/>
  <c r="AP67" s="1"/>
  <c r="AO57"/>
  <c r="AP57" s="1"/>
  <c r="AO58"/>
  <c r="AP58" s="1"/>
  <c r="AO64"/>
  <c r="AP64" s="1"/>
  <c r="AO62"/>
  <c r="AP62" s="1"/>
  <c r="AQ20" i="50"/>
  <c r="AQ82" s="1"/>
  <c r="AO20"/>
  <c r="AR20"/>
  <c r="AR82" s="1"/>
  <c r="AW27"/>
  <c r="AT27" s="1"/>
  <c r="AO60"/>
  <c r="AP60" s="1"/>
  <c r="AO51"/>
  <c r="AP51" s="1"/>
  <c r="AO50"/>
  <c r="AP50" s="1"/>
  <c r="AO63"/>
  <c r="AP63" s="1"/>
  <c r="AO55"/>
  <c r="AP55" s="1"/>
  <c r="AT65" i="24"/>
  <c r="AU65" s="1"/>
  <c r="AT60"/>
  <c r="AU60" s="1"/>
  <c r="AT48"/>
  <c r="AU48" s="1"/>
  <c r="AT58"/>
  <c r="AU58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R21" i="47"/>
  <c r="AR83" s="1"/>
  <c r="AQ21"/>
  <c r="AQ83" s="1"/>
  <c r="AO21" i="46"/>
  <c r="AU28" s="1"/>
  <c r="AV28" s="1"/>
  <c r="AQ6" i="48"/>
  <c r="AR21" i="46"/>
  <c r="AR83" s="1"/>
  <c r="AO21" i="45"/>
  <c r="AU28" s="1"/>
  <c r="AV28" s="1"/>
  <c r="AQ21"/>
  <c r="AQ83" s="1"/>
  <c r="AP47" i="48"/>
  <c r="AQ57" s="1"/>
  <c r="AR57" s="1"/>
  <c r="AP47" i="47"/>
  <c r="AQ62" s="1"/>
  <c r="AR62" s="1"/>
  <c r="AP47" i="45"/>
  <c r="AQ57" s="1"/>
  <c r="AR57" s="1"/>
  <c r="AP47" i="46"/>
  <c r="AQ66" s="1"/>
  <c r="AR66" s="1"/>
  <c r="AL47" i="34"/>
  <c r="AG3"/>
  <c r="BC12" s="1"/>
  <c r="AG2"/>
  <c r="AG14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R57" i="49"/>
  <c r="R57" i="50"/>
  <c r="P57" i="48"/>
  <c r="P57" i="50"/>
  <c r="P57" i="49"/>
  <c r="AO83" i="48"/>
  <c r="AT83" s="1"/>
  <c r="AU28"/>
  <c r="AV28" s="1"/>
  <c r="AO83" i="47"/>
  <c r="AU28"/>
  <c r="AV28" s="1"/>
  <c r="AO82" i="50" l="1"/>
  <c r="AT82" s="1"/>
  <c r="AU27"/>
  <c r="AV27" s="1"/>
  <c r="BI22" i="36"/>
  <c r="BN25"/>
  <c r="AA32" i="37"/>
  <c r="O29"/>
  <c r="AO82" i="49"/>
  <c r="AT82" s="1"/>
  <c r="AU27"/>
  <c r="AV27" s="1"/>
  <c r="AA29" i="37"/>
  <c r="O26"/>
  <c r="AQ21" i="50"/>
  <c r="AQ83" s="1"/>
  <c r="AO21"/>
  <c r="AR21"/>
  <c r="AR83" s="1"/>
  <c r="AA30" i="37"/>
  <c r="O27"/>
  <c r="AA33"/>
  <c r="O30"/>
  <c r="AP47" i="49"/>
  <c r="AQ49" i="50"/>
  <c r="AR49" s="1"/>
  <c r="A26" i="37"/>
  <c r="BN23" i="36"/>
  <c r="BI20"/>
  <c r="AA31" i="37"/>
  <c r="O28"/>
  <c r="AO21" i="49"/>
  <c r="AQ21"/>
  <c r="AQ83" s="1"/>
  <c r="AR21"/>
  <c r="AR83" s="1"/>
  <c r="AP47" i="50"/>
  <c r="AQ55"/>
  <c r="AR55" s="1"/>
  <c r="AQ60"/>
  <c r="AR60" s="1"/>
  <c r="AQ65"/>
  <c r="AR65" s="1"/>
  <c r="AO83" i="46"/>
  <c r="AT83" s="1"/>
  <c r="AQ65"/>
  <c r="AR65" s="1"/>
  <c r="AT83" i="47"/>
  <c r="AQ60" i="45"/>
  <c r="AR60" s="1"/>
  <c r="AQ49" i="48"/>
  <c r="AR49" s="1"/>
  <c r="AO83" i="45"/>
  <c r="AT83" s="1"/>
  <c r="AQ59" i="48"/>
  <c r="AR59" s="1"/>
  <c r="AQ51" i="45"/>
  <c r="AR51" s="1"/>
  <c r="AQ56" i="47"/>
  <c r="AR56" s="1"/>
  <c r="AQ50" i="45"/>
  <c r="AR50" s="1"/>
  <c r="AQ56" i="48"/>
  <c r="AR56" s="1"/>
  <c r="AQ65"/>
  <c r="AR65" s="1"/>
  <c r="AQ56" i="45"/>
  <c r="AR56" s="1"/>
  <c r="AQ65" i="47"/>
  <c r="AR65" s="1"/>
  <c r="AQ60" i="48"/>
  <c r="AR60" s="1"/>
  <c r="AQ48" i="46"/>
  <c r="AR48" s="1"/>
  <c r="AQ58" i="47"/>
  <c r="AR58" s="1"/>
  <c r="AQ53"/>
  <c r="AR53" s="1"/>
  <c r="AQ63"/>
  <c r="AR63" s="1"/>
  <c r="AQ50" i="48"/>
  <c r="AR50" s="1"/>
  <c r="AQ55"/>
  <c r="AR55" s="1"/>
  <c r="AQ48"/>
  <c r="AR48" s="1"/>
  <c r="AQ61"/>
  <c r="AR61" s="1"/>
  <c r="AQ63"/>
  <c r="AR63" s="1"/>
  <c r="AQ52" i="47"/>
  <c r="AR52" s="1"/>
  <c r="AQ66" i="48"/>
  <c r="AR66" s="1"/>
  <c r="AQ51"/>
  <c r="AR51" s="1"/>
  <c r="AQ67"/>
  <c r="AR67" s="1"/>
  <c r="AQ52"/>
  <c r="AR52" s="1"/>
  <c r="AQ64"/>
  <c r="AR64" s="1"/>
  <c r="AQ66" i="45"/>
  <c r="AR66" s="1"/>
  <c r="AQ60" i="47"/>
  <c r="AR60" s="1"/>
  <c r="AQ55"/>
  <c r="AR55" s="1"/>
  <c r="AQ51"/>
  <c r="AR51" s="1"/>
  <c r="AQ54" i="48"/>
  <c r="AR54" s="1"/>
  <c r="AQ58"/>
  <c r="AR58" s="1"/>
  <c r="AQ53"/>
  <c r="AR53" s="1"/>
  <c r="AP46"/>
  <c r="AL22" s="1"/>
  <c r="AN22" s="1"/>
  <c r="AQ62"/>
  <c r="AR62" s="1"/>
  <c r="AQ54" i="47"/>
  <c r="AR54" s="1"/>
  <c r="AQ59" i="46"/>
  <c r="AR59" s="1"/>
  <c r="AQ53"/>
  <c r="AR53" s="1"/>
  <c r="AQ54"/>
  <c r="AR54" s="1"/>
  <c r="AP46"/>
  <c r="AL22" s="1"/>
  <c r="AN22" s="1"/>
  <c r="AQ61"/>
  <c r="AR61" s="1"/>
  <c r="AQ51"/>
  <c r="AR51" s="1"/>
  <c r="AQ60"/>
  <c r="AR60" s="1"/>
  <c r="AQ55"/>
  <c r="AR55" s="1"/>
  <c r="AQ49"/>
  <c r="AR49" s="1"/>
  <c r="AQ57"/>
  <c r="AR57" s="1"/>
  <c r="AQ62"/>
  <c r="AR62" s="1"/>
  <c r="AQ50"/>
  <c r="AR50" s="1"/>
  <c r="AQ52"/>
  <c r="AR52" s="1"/>
  <c r="AP46" i="45"/>
  <c r="AL22" s="1"/>
  <c r="AN22" s="1"/>
  <c r="AQ64" i="47"/>
  <c r="AR64" s="1"/>
  <c r="AQ66"/>
  <c r="AR66" s="1"/>
  <c r="AQ50"/>
  <c r="AR50" s="1"/>
  <c r="AQ67"/>
  <c r="AR67" s="1"/>
  <c r="AQ48"/>
  <c r="AR48" s="1"/>
  <c r="AQ67" i="45"/>
  <c r="AR67" s="1"/>
  <c r="AQ53"/>
  <c r="AR53" s="1"/>
  <c r="AQ55"/>
  <c r="AR55" s="1"/>
  <c r="AQ57" i="47"/>
  <c r="AR57" s="1"/>
  <c r="AQ59"/>
  <c r="AR59" s="1"/>
  <c r="AQ61"/>
  <c r="AR61" s="1"/>
  <c r="AQ49"/>
  <c r="AR49" s="1"/>
  <c r="AP46"/>
  <c r="AL22" s="1"/>
  <c r="AM22" s="1"/>
  <c r="AW28" s="1"/>
  <c r="AT28" s="1"/>
  <c r="AQ64" i="45"/>
  <c r="AR64" s="1"/>
  <c r="AQ48"/>
  <c r="AR48" s="1"/>
  <c r="AQ52"/>
  <c r="AR52" s="1"/>
  <c r="AQ63"/>
  <c r="AR63" s="1"/>
  <c r="AQ61"/>
  <c r="AR61" s="1"/>
  <c r="AQ62"/>
  <c r="AR62" s="1"/>
  <c r="AQ49"/>
  <c r="AR49" s="1"/>
  <c r="AQ59"/>
  <c r="AR59" s="1"/>
  <c r="AQ54"/>
  <c r="AR54" s="1"/>
  <c r="AQ65"/>
  <c r="AR65" s="1"/>
  <c r="AQ58"/>
  <c r="AR58" s="1"/>
  <c r="AQ67" i="46"/>
  <c r="AR67" s="1"/>
  <c r="AQ63"/>
  <c r="AR63" s="1"/>
  <c r="AQ58"/>
  <c r="AR58" s="1"/>
  <c r="AQ56"/>
  <c r="AR56" s="1"/>
  <c r="AQ64"/>
  <c r="AR64" s="1"/>
  <c r="BC25" i="34"/>
  <c r="BG26" s="1"/>
  <c r="BI69" s="1"/>
  <c r="BK69" s="1"/>
  <c r="H31" s="1"/>
  <c r="BC29"/>
  <c r="BC24"/>
  <c r="BC23"/>
  <c r="AM58"/>
  <c r="AN58" s="1"/>
  <c r="AM66"/>
  <c r="AN66" s="1"/>
  <c r="AM61"/>
  <c r="AN61" s="1"/>
  <c r="AM65"/>
  <c r="AN65" s="1"/>
  <c r="AM63"/>
  <c r="AN63" s="1"/>
  <c r="AM60"/>
  <c r="AN60" s="1"/>
  <c r="AM67"/>
  <c r="AN67" s="1"/>
  <c r="AM62"/>
  <c r="AN62" s="1"/>
  <c r="AL46"/>
  <c r="AL20" s="1"/>
  <c r="AM64"/>
  <c r="AN64" s="1"/>
  <c r="AM54"/>
  <c r="AN54" s="1"/>
  <c r="AM50"/>
  <c r="AN50" s="1"/>
  <c r="AM52"/>
  <c r="AN52" s="1"/>
  <c r="AM56"/>
  <c r="AN56" s="1"/>
  <c r="AM55"/>
  <c r="AN55" s="1"/>
  <c r="AM59"/>
  <c r="AN59" s="1"/>
  <c r="AM57"/>
  <c r="AN57" s="1"/>
  <c r="AM51"/>
  <c r="AN51" s="1"/>
  <c r="AM49"/>
  <c r="AN49" s="1"/>
  <c r="AM53"/>
  <c r="AN53" s="1"/>
  <c r="AM48"/>
  <c r="AN48" s="1"/>
  <c r="AL23" i="24"/>
  <c r="AU47"/>
  <c r="AV62" s="1"/>
  <c r="AW62" s="1"/>
  <c r="AQ50" i="50" l="1"/>
  <c r="AR50" s="1"/>
  <c r="AQ66"/>
  <c r="AR66" s="1"/>
  <c r="AQ57"/>
  <c r="AR57" s="1"/>
  <c r="AP46"/>
  <c r="AL22" s="1"/>
  <c r="AQ67"/>
  <c r="AR67" s="1"/>
  <c r="O28" i="46"/>
  <c r="O28" i="50"/>
  <c r="O28" i="43"/>
  <c r="O28" i="38"/>
  <c r="O28" i="45"/>
  <c r="O28" i="47"/>
  <c r="O28" i="40"/>
  <c r="O28" i="49"/>
  <c r="O28" i="48"/>
  <c r="O28" i="44"/>
  <c r="O28" i="41"/>
  <c r="O28" i="39"/>
  <c r="BI20" i="37"/>
  <c r="BN23"/>
  <c r="AP46" i="49"/>
  <c r="AL22" s="1"/>
  <c r="AQ56"/>
  <c r="AR56" s="1"/>
  <c r="AQ63"/>
  <c r="AR63" s="1"/>
  <c r="AQ55"/>
  <c r="AR55" s="1"/>
  <c r="AQ61"/>
  <c r="AR61" s="1"/>
  <c r="AQ62"/>
  <c r="AR62" s="1"/>
  <c r="AQ65"/>
  <c r="AR65" s="1"/>
  <c r="AQ53"/>
  <c r="AR53" s="1"/>
  <c r="AQ67"/>
  <c r="AR67" s="1"/>
  <c r="AQ54"/>
  <c r="AR54" s="1"/>
  <c r="AQ58"/>
  <c r="AR58" s="1"/>
  <c r="AQ51"/>
  <c r="AR51" s="1"/>
  <c r="AQ60"/>
  <c r="AR60" s="1"/>
  <c r="AQ64"/>
  <c r="AR64" s="1"/>
  <c r="AQ66"/>
  <c r="AR66" s="1"/>
  <c r="AQ59"/>
  <c r="AR59" s="1"/>
  <c r="AQ57"/>
  <c r="AR57" s="1"/>
  <c r="AQ48"/>
  <c r="AR48" s="1"/>
  <c r="AQ52"/>
  <c r="AR52" s="1"/>
  <c r="O27" i="45"/>
  <c r="O27" i="47"/>
  <c r="O27" i="40"/>
  <c r="O27" i="49"/>
  <c r="O27" i="44"/>
  <c r="O27" i="41"/>
  <c r="O27" i="48"/>
  <c r="O27" i="38"/>
  <c r="O27" i="39"/>
  <c r="O27" i="43"/>
  <c r="O27" i="46"/>
  <c r="O27" i="50"/>
  <c r="A27" i="37"/>
  <c r="O26" i="50"/>
  <c r="O26" i="39"/>
  <c r="O26" i="41"/>
  <c r="O26" i="47"/>
  <c r="O26" i="45"/>
  <c r="O26" i="46"/>
  <c r="O26" i="43"/>
  <c r="O26" i="49"/>
  <c r="O26" i="44"/>
  <c r="O26" i="38"/>
  <c r="O26" i="48"/>
  <c r="O26" i="40"/>
  <c r="O29" i="44"/>
  <c r="O29" i="47"/>
  <c r="O29" i="43"/>
  <c r="O29" i="48"/>
  <c r="O29" i="46"/>
  <c r="O29" i="40"/>
  <c r="O29" i="38"/>
  <c r="O29" i="45"/>
  <c r="O29" i="49"/>
  <c r="O29" i="39"/>
  <c r="O29" i="41"/>
  <c r="O29" i="50"/>
  <c r="A29" i="37"/>
  <c r="AQ59" i="50"/>
  <c r="AR59" s="1"/>
  <c r="AQ62"/>
  <c r="AR62" s="1"/>
  <c r="AQ49" i="49"/>
  <c r="AR49" s="1"/>
  <c r="AU28"/>
  <c r="AO83"/>
  <c r="AT83" s="1"/>
  <c r="AK67" i="37"/>
  <c r="AL67" s="1"/>
  <c r="BO27"/>
  <c r="AC33"/>
  <c r="AQ61" i="50"/>
  <c r="AR61" s="1"/>
  <c r="AQ48"/>
  <c r="AR48" s="1"/>
  <c r="AQ52"/>
  <c r="AR52" s="1"/>
  <c r="AQ53"/>
  <c r="AR53" s="1"/>
  <c r="AQ54"/>
  <c r="AR54" s="1"/>
  <c r="AQ50" i="49"/>
  <c r="AR50" s="1"/>
  <c r="O30" i="38"/>
  <c r="O30" i="49"/>
  <c r="O30" i="48"/>
  <c r="O30" i="43"/>
  <c r="O30" i="39"/>
  <c r="O30" i="46"/>
  <c r="O30" i="45"/>
  <c r="O30" i="50"/>
  <c r="O30" i="41"/>
  <c r="O30" i="44"/>
  <c r="O30" i="47"/>
  <c r="O30" i="40"/>
  <c r="A30" i="37"/>
  <c r="AO83" i="50"/>
  <c r="AT83" s="1"/>
  <c r="AU28"/>
  <c r="AV28" s="1"/>
  <c r="AQ56"/>
  <c r="AR56" s="1"/>
  <c r="AQ64"/>
  <c r="AR64" s="1"/>
  <c r="AV28" i="49"/>
  <c r="A28" i="37"/>
  <c r="AK65"/>
  <c r="AL65" s="1"/>
  <c r="AC31"/>
  <c r="BO25"/>
  <c r="BO24"/>
  <c r="AC30"/>
  <c r="AK64"/>
  <c r="AL64" s="1"/>
  <c r="BO23"/>
  <c r="AK63"/>
  <c r="AL63" s="1"/>
  <c r="AC29"/>
  <c r="AC32"/>
  <c r="BO26"/>
  <c r="AK66"/>
  <c r="AL66" s="1"/>
  <c r="AQ58" i="50"/>
  <c r="AR58" s="1"/>
  <c r="AQ63"/>
  <c r="AR63" s="1"/>
  <c r="AQ51"/>
  <c r="AR51" s="1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s="1"/>
  <c r="AT28" s="1"/>
  <c r="AM22" i="45"/>
  <c r="AW28" s="1"/>
  <c r="AT28" s="1"/>
  <c r="AM22" i="46"/>
  <c r="AW28" s="1"/>
  <c r="AT28" s="1"/>
  <c r="AR47" i="48"/>
  <c r="AT56" s="1"/>
  <c r="AU56" s="1"/>
  <c r="AR47" i="47"/>
  <c r="AT50" s="1"/>
  <c r="AU50" s="1"/>
  <c r="AN22"/>
  <c r="AQ22" s="1"/>
  <c r="AQ84" s="1"/>
  <c r="AR47" i="45"/>
  <c r="AT67" s="1"/>
  <c r="AU67" s="1"/>
  <c r="AR47" i="46"/>
  <c r="AT67" s="1"/>
  <c r="AU67" s="1"/>
  <c r="AN20" i="34"/>
  <c r="AN47"/>
  <c r="AN46" s="1"/>
  <c r="AL21" s="1"/>
  <c r="AM21" s="1"/>
  <c r="AQ6" s="1"/>
  <c r="BG20"/>
  <c r="BK64" s="1"/>
  <c r="BG12"/>
  <c r="BK56" s="1"/>
  <c r="H18" s="1"/>
  <c r="I18" s="1"/>
  <c r="A18" s="1"/>
  <c r="BG16"/>
  <c r="BK60" s="1"/>
  <c r="H22" s="1"/>
  <c r="I22" s="1"/>
  <c r="BG21"/>
  <c r="BK65" s="1"/>
  <c r="BG6"/>
  <c r="BK50" s="1"/>
  <c r="H12" s="1"/>
  <c r="I12" s="1"/>
  <c r="BG23"/>
  <c r="BK67" s="1"/>
  <c r="BG7"/>
  <c r="BK51" s="1"/>
  <c r="H13" s="1"/>
  <c r="I13" s="1"/>
  <c r="BG24"/>
  <c r="BK68" s="1"/>
  <c r="BG18"/>
  <c r="BK62" s="1"/>
  <c r="H24" s="1"/>
  <c r="I24" s="1"/>
  <c r="BG8"/>
  <c r="BK52" s="1"/>
  <c r="H14" s="1"/>
  <c r="I14" s="1"/>
  <c r="BG19"/>
  <c r="BK63" s="1"/>
  <c r="H25" s="1"/>
  <c r="I25" s="1"/>
  <c r="BG5"/>
  <c r="BG22"/>
  <c r="BK66" s="1"/>
  <c r="BG9"/>
  <c r="BK53" s="1"/>
  <c r="H15" s="1"/>
  <c r="I15" s="1"/>
  <c r="BG15"/>
  <c r="BK59" s="1"/>
  <c r="H21" s="1"/>
  <c r="I21" s="1"/>
  <c r="BG10"/>
  <c r="BK54" s="1"/>
  <c r="H16" s="1"/>
  <c r="I16" s="1"/>
  <c r="BG14"/>
  <c r="BK58" s="1"/>
  <c r="H20" s="1"/>
  <c r="I20" s="1"/>
  <c r="BG17"/>
  <c r="BK61" s="1"/>
  <c r="H23" s="1"/>
  <c r="I23" s="1"/>
  <c r="BG13"/>
  <c r="BK57" s="1"/>
  <c r="H19" s="1"/>
  <c r="I19" s="1"/>
  <c r="BG11"/>
  <c r="BK55" s="1"/>
  <c r="H17" s="1"/>
  <c r="I17" s="1"/>
  <c r="A17" s="1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AO22" i="46"/>
  <c r="AR22"/>
  <c r="AR84" s="1"/>
  <c r="AQ22"/>
  <c r="AQ84" s="1"/>
  <c r="AR22" i="48"/>
  <c r="AR84" s="1"/>
  <c r="AO22"/>
  <c r="AQ22"/>
  <c r="AQ84" s="1"/>
  <c r="AR22" i="45"/>
  <c r="AR84" s="1"/>
  <c r="AQ22"/>
  <c r="AQ84" s="1"/>
  <c r="AO22"/>
  <c r="BN26" i="37" l="1"/>
  <c r="BI23"/>
  <c r="AN22" i="49"/>
  <c r="AM22"/>
  <c r="AW28" s="1"/>
  <c r="AT28" s="1"/>
  <c r="Q28" i="38"/>
  <c r="A28" s="1"/>
  <c r="AA31"/>
  <c r="BN25" i="37"/>
  <c r="BI22"/>
  <c r="Q26" i="38"/>
  <c r="AA29"/>
  <c r="AT59" i="50"/>
  <c r="AU59" s="1"/>
  <c r="AR47" i="49"/>
  <c r="AR47" i="50"/>
  <c r="AT53" s="1"/>
  <c r="AU53" s="1"/>
  <c r="AT48"/>
  <c r="AU48" s="1"/>
  <c r="Q29" i="38"/>
  <c r="A29" s="1"/>
  <c r="AA32"/>
  <c r="Q27"/>
  <c r="AA30"/>
  <c r="AT58" i="50"/>
  <c r="AU58" s="1"/>
  <c r="AT62"/>
  <c r="AU62" s="1"/>
  <c r="AT57"/>
  <c r="AU57" s="1"/>
  <c r="BN27" i="37"/>
  <c r="BI24"/>
  <c r="Q30" i="38"/>
  <c r="A30" s="1"/>
  <c r="AA33"/>
  <c r="BI21" i="37"/>
  <c r="A27" i="38"/>
  <c r="BN24" i="37"/>
  <c r="AN22" i="50"/>
  <c r="AM22"/>
  <c r="AW28" s="1"/>
  <c r="AT28" s="1"/>
  <c r="AT63"/>
  <c r="AU63" s="1"/>
  <c r="AT64"/>
  <c r="AU64" s="1"/>
  <c r="AT52"/>
  <c r="AU52" s="1"/>
  <c r="I25" i="36"/>
  <c r="I25" i="44"/>
  <c r="I25" i="35"/>
  <c r="I25" i="43"/>
  <c r="I25" i="45"/>
  <c r="I25" i="48"/>
  <c r="I25" i="49"/>
  <c r="I25" i="39"/>
  <c r="I25" i="38"/>
  <c r="I25" i="40"/>
  <c r="I25" i="50"/>
  <c r="I25" i="47"/>
  <c r="I25" i="41"/>
  <c r="I25" i="37"/>
  <c r="I25" i="46"/>
  <c r="A25" i="34"/>
  <c r="I24" i="37"/>
  <c r="I24" i="36"/>
  <c r="I24" i="50"/>
  <c r="I24" i="40"/>
  <c r="I24" i="48"/>
  <c r="I24" i="49"/>
  <c r="I24" i="35"/>
  <c r="I24" i="47"/>
  <c r="I24" i="44"/>
  <c r="I24" i="38"/>
  <c r="I24" i="41"/>
  <c r="I24" i="45"/>
  <c r="I24" i="43"/>
  <c r="I24" i="46"/>
  <c r="I24" i="39"/>
  <c r="A24" i="34"/>
  <c r="I23" i="39"/>
  <c r="I23" i="41"/>
  <c r="I23" i="43"/>
  <c r="I23" i="40"/>
  <c r="I23" i="44"/>
  <c r="I23" i="47"/>
  <c r="I23" i="35"/>
  <c r="I23" i="36"/>
  <c r="I23" i="37"/>
  <c r="I23" i="38"/>
  <c r="I23" i="45"/>
  <c r="I23" i="46"/>
  <c r="I23" i="48"/>
  <c r="I23" i="50"/>
  <c r="I23" i="49"/>
  <c r="A23" i="34"/>
  <c r="H25" i="50"/>
  <c r="H25" i="45"/>
  <c r="H25" i="39"/>
  <c r="H25" i="40"/>
  <c r="H25" i="48"/>
  <c r="H25" i="41"/>
  <c r="H25" i="38"/>
  <c r="H25" i="47"/>
  <c r="H25" i="36"/>
  <c r="H25" i="43"/>
  <c r="H25" i="44"/>
  <c r="H25" i="37"/>
  <c r="H25" i="35"/>
  <c r="H25" i="49"/>
  <c r="H25" i="46"/>
  <c r="H24" i="47"/>
  <c r="H24" i="49"/>
  <c r="H24" i="41"/>
  <c r="H24" i="39"/>
  <c r="H24" i="37"/>
  <c r="H24" i="46"/>
  <c r="H24" i="36"/>
  <c r="H24" i="48"/>
  <c r="H24" i="44"/>
  <c r="H24" i="40"/>
  <c r="H24" i="35"/>
  <c r="H24" i="50"/>
  <c r="H24" i="38"/>
  <c r="H24" i="45"/>
  <c r="H24" i="43"/>
  <c r="H23"/>
  <c r="H23" i="46"/>
  <c r="H23" i="37"/>
  <c r="H23" i="39"/>
  <c r="H23" i="49"/>
  <c r="H23" i="45"/>
  <c r="H23" i="36"/>
  <c r="H23" i="41"/>
  <c r="H23" i="40"/>
  <c r="H23" i="48"/>
  <c r="H23" i="50"/>
  <c r="H23" i="47"/>
  <c r="H23" i="44"/>
  <c r="H23" i="35"/>
  <c r="H23" i="38"/>
  <c r="AW47" i="24"/>
  <c r="BI11" i="34"/>
  <c r="BN14"/>
  <c r="BN15"/>
  <c r="BI12"/>
  <c r="AT48" i="48"/>
  <c r="AU48" s="1"/>
  <c r="AT58"/>
  <c r="AU58" s="1"/>
  <c r="AT66" i="45"/>
  <c r="AU66" s="1"/>
  <c r="AT54"/>
  <c r="AU54" s="1"/>
  <c r="AT58"/>
  <c r="AU58" s="1"/>
  <c r="AT61"/>
  <c r="AU61" s="1"/>
  <c r="AT59" i="48"/>
  <c r="AU59" s="1"/>
  <c r="AT50"/>
  <c r="AU50" s="1"/>
  <c r="AT52"/>
  <c r="AU52" s="1"/>
  <c r="AT57" i="45"/>
  <c r="AU57" s="1"/>
  <c r="AT62" i="47"/>
  <c r="AU62" s="1"/>
  <c r="AT66" i="48"/>
  <c r="AU66" s="1"/>
  <c r="I31" i="38"/>
  <c r="I31" i="39"/>
  <c r="I31" i="35"/>
  <c r="K31" s="1"/>
  <c r="I31" i="43"/>
  <c r="I31" i="46"/>
  <c r="I31" i="45"/>
  <c r="I31" i="41"/>
  <c r="I31" i="47"/>
  <c r="I31" i="48"/>
  <c r="I31" i="44"/>
  <c r="I31" i="50"/>
  <c r="I31" i="37"/>
  <c r="I31" i="49"/>
  <c r="I31" i="36"/>
  <c r="I31" i="40"/>
  <c r="AT61" i="48"/>
  <c r="AU61" s="1"/>
  <c r="AT51"/>
  <c r="AU51" s="1"/>
  <c r="AT62"/>
  <c r="AU62" s="1"/>
  <c r="AR46"/>
  <c r="AL23" s="1"/>
  <c r="AM23" s="1"/>
  <c r="AW29" s="1"/>
  <c r="AT29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I15" i="50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R46" i="45"/>
  <c r="AL23" s="1"/>
  <c r="AN23" s="1"/>
  <c r="AT64"/>
  <c r="AU64" s="1"/>
  <c r="AT57" i="48"/>
  <c r="AU57" s="1"/>
  <c r="AT53"/>
  <c r="AU53" s="1"/>
  <c r="AT49"/>
  <c r="AU49" s="1"/>
  <c r="AT54"/>
  <c r="AU54" s="1"/>
  <c r="AT49" i="45"/>
  <c r="AU49" s="1"/>
  <c r="AT63"/>
  <c r="AU63" s="1"/>
  <c r="AT64" i="48"/>
  <c r="AU64" s="1"/>
  <c r="AT55"/>
  <c r="AU55" s="1"/>
  <c r="AT60"/>
  <c r="AU60" s="1"/>
  <c r="AT67"/>
  <c r="AU67" s="1"/>
  <c r="AT50" i="45"/>
  <c r="AU50" s="1"/>
  <c r="AT63" i="48"/>
  <c r="AU63" s="1"/>
  <c r="AT65"/>
  <c r="AU65" s="1"/>
  <c r="AT48" i="47"/>
  <c r="AU48" s="1"/>
  <c r="AT59"/>
  <c r="AU59" s="1"/>
  <c r="AT60"/>
  <c r="AU60" s="1"/>
  <c r="AT54"/>
  <c r="AU54" s="1"/>
  <c r="AT50" i="46"/>
  <c r="AU50" s="1"/>
  <c r="AT58" i="47"/>
  <c r="AU58" s="1"/>
  <c r="AR46"/>
  <c r="AL23" s="1"/>
  <c r="AN23" s="1"/>
  <c r="AT56"/>
  <c r="AU56" s="1"/>
  <c r="AT63"/>
  <c r="AU63" s="1"/>
  <c r="AT65"/>
  <c r="AU65" s="1"/>
  <c r="AT49"/>
  <c r="AU49" s="1"/>
  <c r="AT64"/>
  <c r="AU64" s="1"/>
  <c r="AR46" i="46"/>
  <c r="AL23" s="1"/>
  <c r="AM23" s="1"/>
  <c r="AW29" s="1"/>
  <c r="AT29" s="1"/>
  <c r="AT51" i="47"/>
  <c r="AU51" s="1"/>
  <c r="AT55"/>
  <c r="AU55" s="1"/>
  <c r="AT61"/>
  <c r="AU61" s="1"/>
  <c r="AO22"/>
  <c r="AO84" s="1"/>
  <c r="AT58" i="46"/>
  <c r="AU58" s="1"/>
  <c r="AT64"/>
  <c r="AU64" s="1"/>
  <c r="AT66" i="47"/>
  <c r="AU66" s="1"/>
  <c r="AT52"/>
  <c r="AU52" s="1"/>
  <c r="AT57"/>
  <c r="AU57" s="1"/>
  <c r="AT53"/>
  <c r="AU53" s="1"/>
  <c r="AR22"/>
  <c r="AR84" s="1"/>
  <c r="AT52" i="46"/>
  <c r="AU52" s="1"/>
  <c r="AT66"/>
  <c r="AU66" s="1"/>
  <c r="AT67" i="47"/>
  <c r="AU67" s="1"/>
  <c r="AT59" i="45"/>
  <c r="AU59" s="1"/>
  <c r="AT55"/>
  <c r="AU55" s="1"/>
  <c r="AT51"/>
  <c r="AU51" s="1"/>
  <c r="AT62"/>
  <c r="AU62" s="1"/>
  <c r="AT56"/>
  <c r="AU56" s="1"/>
  <c r="AT60"/>
  <c r="AU60" s="1"/>
  <c r="AT65"/>
  <c r="AU65" s="1"/>
  <c r="AT53"/>
  <c r="AU53" s="1"/>
  <c r="AT52"/>
  <c r="AU52" s="1"/>
  <c r="AT48"/>
  <c r="AU48" s="1"/>
  <c r="AT61" i="46"/>
  <c r="AU61" s="1"/>
  <c r="AT49"/>
  <c r="AU49" s="1"/>
  <c r="AT54"/>
  <c r="AU54" s="1"/>
  <c r="AT65"/>
  <c r="AU65" s="1"/>
  <c r="AT59"/>
  <c r="AU59" s="1"/>
  <c r="AO54" i="34"/>
  <c r="AP54" s="1"/>
  <c r="AO50"/>
  <c r="AP50" s="1"/>
  <c r="AT56" i="46"/>
  <c r="AU56" s="1"/>
  <c r="AT62"/>
  <c r="AU62" s="1"/>
  <c r="AT60"/>
  <c r="AU60" s="1"/>
  <c r="AT63"/>
  <c r="AU63" s="1"/>
  <c r="AT48"/>
  <c r="AU48" s="1"/>
  <c r="AT53"/>
  <c r="AU53" s="1"/>
  <c r="AT57"/>
  <c r="AU57" s="1"/>
  <c r="AT51"/>
  <c r="AU51" s="1"/>
  <c r="AT55"/>
  <c r="AU55" s="1"/>
  <c r="AO60" i="34"/>
  <c r="AP60" s="1"/>
  <c r="AO49"/>
  <c r="AP49" s="1"/>
  <c r="AO65"/>
  <c r="AP65" s="1"/>
  <c r="AO61"/>
  <c r="AP61" s="1"/>
  <c r="AO53"/>
  <c r="AP53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s="1"/>
  <c r="AO52"/>
  <c r="AP52" s="1"/>
  <c r="AO56"/>
  <c r="AP56" s="1"/>
  <c r="AO55"/>
  <c r="AP55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s="1"/>
  <c r="AO63"/>
  <c r="AP63" s="1"/>
  <c r="AO57"/>
  <c r="AP57" s="1"/>
  <c r="AO66"/>
  <c r="AP66" s="1"/>
  <c r="AO51"/>
  <c r="AP51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s="1"/>
  <c r="BK70" s="1"/>
  <c r="BK49"/>
  <c r="H11" s="1"/>
  <c r="I11" s="1"/>
  <c r="AN21"/>
  <c r="AQ20"/>
  <c r="AQ82" s="1"/>
  <c r="AO20"/>
  <c r="AW27"/>
  <c r="AT27" s="1"/>
  <c r="AR20"/>
  <c r="AR82" s="1"/>
  <c r="AO67"/>
  <c r="AP67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s="1"/>
  <c r="AO48"/>
  <c r="AP48" s="1"/>
  <c r="AO64"/>
  <c r="AP64" s="1"/>
  <c r="AO84" i="24"/>
  <c r="AU29"/>
  <c r="AV29" s="1"/>
  <c r="AW46"/>
  <c r="AL25" s="1"/>
  <c r="AQ23"/>
  <c r="AQ85" s="1"/>
  <c r="AO23"/>
  <c r="AW29"/>
  <c r="AT29" s="1"/>
  <c r="AR22"/>
  <c r="AR84" s="1"/>
  <c r="AM24"/>
  <c r="AW30" s="1"/>
  <c r="AN24"/>
  <c r="AU29" i="48"/>
  <c r="AV29" s="1"/>
  <c r="AO84"/>
  <c r="AT84" s="1"/>
  <c r="AO84" i="46"/>
  <c r="AT84" s="1"/>
  <c r="AU29"/>
  <c r="AV29" s="1"/>
  <c r="AO84" i="45"/>
  <c r="AT84" s="1"/>
  <c r="AU29"/>
  <c r="AV29" s="1"/>
  <c r="BI22" i="38" l="1"/>
  <c r="BN25"/>
  <c r="BI23"/>
  <c r="BN26"/>
  <c r="BI24"/>
  <c r="BN27"/>
  <c r="BO26"/>
  <c r="AC32"/>
  <c r="AK66"/>
  <c r="AL66" s="1"/>
  <c r="AT56" i="50"/>
  <c r="AU56" s="1"/>
  <c r="AT66"/>
  <c r="AU66" s="1"/>
  <c r="AT54"/>
  <c r="AU54" s="1"/>
  <c r="BI21" i="38"/>
  <c r="BN24"/>
  <c r="Q27" i="41"/>
  <c r="Q27" i="40"/>
  <c r="Q27" i="47"/>
  <c r="Q27" i="46"/>
  <c r="Q27" i="50"/>
  <c r="Q27" i="39"/>
  <c r="Q27" i="49"/>
  <c r="Q27" i="48"/>
  <c r="Q27" i="43"/>
  <c r="Q27" i="45"/>
  <c r="Q27" i="44"/>
  <c r="AT65" i="50"/>
  <c r="AU65" s="1"/>
  <c r="AR46"/>
  <c r="AL23" s="1"/>
  <c r="AT55"/>
  <c r="AU55" s="1"/>
  <c r="AT49"/>
  <c r="AU49" s="1"/>
  <c r="AT60"/>
  <c r="AU60" s="1"/>
  <c r="Q28" i="46"/>
  <c r="Q28" i="43"/>
  <c r="Q28" i="50"/>
  <c r="Q28" i="45"/>
  <c r="Q28" i="48"/>
  <c r="Q28" i="40"/>
  <c r="Q28" i="47"/>
  <c r="Q28" i="39"/>
  <c r="Q28" i="41"/>
  <c r="Q28" i="49"/>
  <c r="Q28" i="44"/>
  <c r="AT61" i="50"/>
  <c r="AU61" s="1"/>
  <c r="AT67"/>
  <c r="AU67" s="1"/>
  <c r="Q30" i="48"/>
  <c r="Q30" i="47"/>
  <c r="Q30" i="49"/>
  <c r="Q30" i="39"/>
  <c r="Q30" i="44"/>
  <c r="Q30" i="41"/>
  <c r="Q30" i="46"/>
  <c r="Q30" i="43"/>
  <c r="Q30" i="50"/>
  <c r="Q30" i="45"/>
  <c r="Q30" i="40"/>
  <c r="AK64" i="38"/>
  <c r="AL64" s="1"/>
  <c r="BO24"/>
  <c r="AC30"/>
  <c r="Q26" i="44"/>
  <c r="Q26" i="47"/>
  <c r="Q26" i="50"/>
  <c r="Q26" i="48"/>
  <c r="Q26" i="43"/>
  <c r="Q26" i="41"/>
  <c r="Q26" i="40"/>
  <c r="Q26" i="46"/>
  <c r="Q26" i="45"/>
  <c r="Q26" i="39"/>
  <c r="Q26" i="49"/>
  <c r="A26" i="38"/>
  <c r="AC31"/>
  <c r="BO25"/>
  <c r="AK65"/>
  <c r="AL65" s="1"/>
  <c r="AT50" i="50"/>
  <c r="AU50" s="1"/>
  <c r="AU47" s="1"/>
  <c r="K31" i="41"/>
  <c r="K31" i="38"/>
  <c r="K31" i="47"/>
  <c r="K31" i="43"/>
  <c r="K31" i="46"/>
  <c r="K31" i="45"/>
  <c r="K31" i="37"/>
  <c r="K31" i="44"/>
  <c r="K31" i="39"/>
  <c r="K31" i="36"/>
  <c r="M31" s="1"/>
  <c r="K31" i="48"/>
  <c r="K31" i="49"/>
  <c r="K31" i="40"/>
  <c r="K31" i="50"/>
  <c r="AO22"/>
  <c r="AR22"/>
  <c r="AR84" s="1"/>
  <c r="AQ22"/>
  <c r="AQ84" s="1"/>
  <c r="AC33" i="38"/>
  <c r="BO27"/>
  <c r="AK67"/>
  <c r="AL67" s="1"/>
  <c r="Q29" i="48"/>
  <c r="Q29" i="44"/>
  <c r="Q29" i="50"/>
  <c r="Q29" i="47"/>
  <c r="Q29" i="45"/>
  <c r="Q29" i="46"/>
  <c r="Q29" i="39"/>
  <c r="Q29" i="40"/>
  <c r="Q29" i="43"/>
  <c r="Q29" i="41"/>
  <c r="Q29" i="49"/>
  <c r="AT51"/>
  <c r="AU51" s="1"/>
  <c r="AT58"/>
  <c r="AU58" s="1"/>
  <c r="AT61"/>
  <c r="AU61" s="1"/>
  <c r="AT67"/>
  <c r="AU67" s="1"/>
  <c r="AT48"/>
  <c r="AU48" s="1"/>
  <c r="AT63"/>
  <c r="AU63" s="1"/>
  <c r="AT53"/>
  <c r="AU53" s="1"/>
  <c r="AT50"/>
  <c r="AU50" s="1"/>
  <c r="AT54"/>
  <c r="AU54" s="1"/>
  <c r="AT59"/>
  <c r="AU59" s="1"/>
  <c r="AT64"/>
  <c r="AU64" s="1"/>
  <c r="AT52"/>
  <c r="AU52" s="1"/>
  <c r="AT65"/>
  <c r="AU65" s="1"/>
  <c r="AT62"/>
  <c r="AU62" s="1"/>
  <c r="AT60"/>
  <c r="AU60" s="1"/>
  <c r="AT57"/>
  <c r="AU57" s="1"/>
  <c r="AR46"/>
  <c r="AL23" s="1"/>
  <c r="AT66"/>
  <c r="AU66" s="1"/>
  <c r="AT55"/>
  <c r="AU55" s="1"/>
  <c r="AT49"/>
  <c r="AU49" s="1"/>
  <c r="AT56"/>
  <c r="AU56" s="1"/>
  <c r="AK63" i="38"/>
  <c r="AL63" s="1"/>
  <c r="BO23"/>
  <c r="AC29"/>
  <c r="AQ22" i="49"/>
  <c r="AQ84" s="1"/>
  <c r="AR22"/>
  <c r="AR84" s="1"/>
  <c r="AO22"/>
  <c r="AT51" i="50"/>
  <c r="AU51" s="1"/>
  <c r="BJ19" i="35"/>
  <c r="AA28"/>
  <c r="BN22" i="34"/>
  <c r="BI19"/>
  <c r="BJ18" i="35"/>
  <c r="AA27"/>
  <c r="BN21" i="34"/>
  <c r="BI18"/>
  <c r="BJ17" i="35"/>
  <c r="AA26"/>
  <c r="BI17" i="34"/>
  <c r="BN20"/>
  <c r="AR23" i="24"/>
  <c r="AR85" s="1"/>
  <c r="AT30"/>
  <c r="AN23" i="48"/>
  <c r="AO23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/>
  <c r="BN19"/>
  <c r="BJ16" i="35"/>
  <c r="AA25"/>
  <c r="BN10" i="34"/>
  <c r="BI7"/>
  <c r="AA16" i="35"/>
  <c r="BJ7"/>
  <c r="BN18" i="34"/>
  <c r="BI15"/>
  <c r="BI13"/>
  <c r="BN16"/>
  <c r="AU47" i="48"/>
  <c r="AV67" s="1"/>
  <c r="AW67" s="1"/>
  <c r="BI10" i="34"/>
  <c r="BN13"/>
  <c r="BJ6" i="35"/>
  <c r="AA15"/>
  <c r="BJ12"/>
  <c r="AA21"/>
  <c r="AA17"/>
  <c r="BJ8"/>
  <c r="AA18"/>
  <c r="BJ9"/>
  <c r="AA24"/>
  <c r="BJ15"/>
  <c r="AA22"/>
  <c r="BJ13"/>
  <c r="BJ11"/>
  <c r="AA20"/>
  <c r="BN11" i="34"/>
  <c r="BI8"/>
  <c r="BI9"/>
  <c r="BN12"/>
  <c r="AA19" i="35"/>
  <c r="BJ10"/>
  <c r="BN9" i="34"/>
  <c r="BI6"/>
  <c r="BN17"/>
  <c r="BI14"/>
  <c r="BJ14" i="35"/>
  <c r="AA23"/>
  <c r="AM23" i="45"/>
  <c r="AW29" s="1"/>
  <c r="AT29" s="1"/>
  <c r="AM23" i="47"/>
  <c r="AW29" s="1"/>
  <c r="AT29" s="1"/>
  <c r="AN23" i="46"/>
  <c r="AR23" s="1"/>
  <c r="AR85" s="1"/>
  <c r="AU29" i="47"/>
  <c r="AV29" s="1"/>
  <c r="AT84"/>
  <c r="AU47" i="45"/>
  <c r="AV64" s="1"/>
  <c r="AW64" s="1"/>
  <c r="AU47" i="47"/>
  <c r="AV56" s="1"/>
  <c r="AW56" s="1"/>
  <c r="AU47" i="46"/>
  <c r="AV56" s="1"/>
  <c r="AW56" s="1"/>
  <c r="AP47" i="34"/>
  <c r="AQ63" s="1"/>
  <c r="AR63" s="1"/>
  <c r="AQ21"/>
  <c r="AQ83" s="1"/>
  <c r="AO82"/>
  <c r="AT82" s="1"/>
  <c r="AU27"/>
  <c r="AV27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T84" i="24"/>
  <c r="AO24"/>
  <c r="AQ24"/>
  <c r="AQ86" s="1"/>
  <c r="AU30"/>
  <c r="AV30" s="1"/>
  <c r="AO85"/>
  <c r="AT85" s="1"/>
  <c r="AM25"/>
  <c r="AW31" s="1"/>
  <c r="AT31" s="1"/>
  <c r="AN25"/>
  <c r="AR23" i="47"/>
  <c r="AR85" s="1"/>
  <c r="AO23"/>
  <c r="AQ23"/>
  <c r="AQ85" s="1"/>
  <c r="AR23" i="45"/>
  <c r="AR85" s="1"/>
  <c r="AQ23"/>
  <c r="AQ85" s="1"/>
  <c r="AO23"/>
  <c r="AV52" i="50" l="1"/>
  <c r="AW52" s="1"/>
  <c r="AU46"/>
  <c r="AL24" s="1"/>
  <c r="AV57"/>
  <c r="AW57" s="1"/>
  <c r="AV63"/>
  <c r="AW63" s="1"/>
  <c r="AV58"/>
  <c r="AW58" s="1"/>
  <c r="AV59"/>
  <c r="AW59" s="1"/>
  <c r="AV62"/>
  <c r="AW62" s="1"/>
  <c r="AV48"/>
  <c r="AW48" s="1"/>
  <c r="AV64"/>
  <c r="AW64" s="1"/>
  <c r="AV53"/>
  <c r="AW53" s="1"/>
  <c r="AO84" i="49"/>
  <c r="AT84" s="1"/>
  <c r="AU29"/>
  <c r="AV29" s="1"/>
  <c r="M31" i="37"/>
  <c r="M31" i="45"/>
  <c r="M31" i="40"/>
  <c r="M31" i="39"/>
  <c r="M31" i="48"/>
  <c r="M31" i="43"/>
  <c r="M31" i="46"/>
  <c r="M31" i="49"/>
  <c r="M31" i="50"/>
  <c r="M31" i="47"/>
  <c r="M31" i="44"/>
  <c r="M31" i="38"/>
  <c r="M31" i="41"/>
  <c r="AA30" i="39"/>
  <c r="S27"/>
  <c r="AV55" i="50"/>
  <c r="AW55" s="1"/>
  <c r="AA32" i="39"/>
  <c r="S29"/>
  <c r="AO84" i="50"/>
  <c r="AT84" s="1"/>
  <c r="AU29"/>
  <c r="AV29" s="1"/>
  <c r="BN23" i="38"/>
  <c r="BI20"/>
  <c r="AV51" i="50"/>
  <c r="AW51" s="1"/>
  <c r="AV49"/>
  <c r="AW49" s="1"/>
  <c r="AV56"/>
  <c r="AW56" s="1"/>
  <c r="AN23" i="49"/>
  <c r="AM23"/>
  <c r="AW29" s="1"/>
  <c r="AT29" s="1"/>
  <c r="AA31" i="39"/>
  <c r="S28"/>
  <c r="AU47" i="49"/>
  <c r="AV65" s="1"/>
  <c r="AW65" s="1"/>
  <c r="AV50" i="50"/>
  <c r="AW50" s="1"/>
  <c r="AV61"/>
  <c r="AW61" s="1"/>
  <c r="AV60"/>
  <c r="AW60" s="1"/>
  <c r="AV65"/>
  <c r="AW65" s="1"/>
  <c r="AV66"/>
  <c r="AW66" s="1"/>
  <c r="AA29" i="39"/>
  <c r="S26"/>
  <c r="AA33"/>
  <c r="S30"/>
  <c r="AN23" i="50"/>
  <c r="AM23"/>
  <c r="AW29" s="1"/>
  <c r="AT29" s="1"/>
  <c r="AV67"/>
  <c r="AW67" s="1"/>
  <c r="AV54"/>
  <c r="AW54" s="1"/>
  <c r="AE28" i="35"/>
  <c r="AF28" s="1"/>
  <c r="AG28" s="1"/>
  <c r="AC28"/>
  <c r="BO22"/>
  <c r="AK62"/>
  <c r="AL62" s="1"/>
  <c r="AE27"/>
  <c r="AF27" s="1"/>
  <c r="AG27" s="1"/>
  <c r="BO21"/>
  <c r="AC27"/>
  <c r="AK61"/>
  <c r="AL61" s="1"/>
  <c r="AE26"/>
  <c r="AF26" s="1"/>
  <c r="AG26" s="1"/>
  <c r="AC26"/>
  <c r="AK60"/>
  <c r="AL60" s="1"/>
  <c r="BO20"/>
  <c r="AR24" i="24"/>
  <c r="AR86" s="1"/>
  <c r="AQ23" i="48"/>
  <c r="AQ85" s="1"/>
  <c r="AR23"/>
  <c r="AR85" s="1"/>
  <c r="AV50"/>
  <c r="AW50" s="1"/>
  <c r="AV57" i="47"/>
  <c r="AW57" s="1"/>
  <c r="AV51" i="48"/>
  <c r="AW51" s="1"/>
  <c r="AV48"/>
  <c r="AW48" s="1"/>
  <c r="AV58"/>
  <c r="AW58" s="1"/>
  <c r="AV49" i="45"/>
  <c r="AW49" s="1"/>
  <c r="AV65" i="48"/>
  <c r="AW65" s="1"/>
  <c r="AV56"/>
  <c r="AW56" s="1"/>
  <c r="AV60"/>
  <c r="AW60" s="1"/>
  <c r="AV55"/>
  <c r="AW55" s="1"/>
  <c r="AV61"/>
  <c r="AW61" s="1"/>
  <c r="AV59"/>
  <c r="AW59" s="1"/>
  <c r="AV57" i="45"/>
  <c r="AW57" s="1"/>
  <c r="AV66" i="48"/>
  <c r="AW66" s="1"/>
  <c r="AV64"/>
  <c r="AW64" s="1"/>
  <c r="AV53" i="45"/>
  <c r="AW53" s="1"/>
  <c r="AV55"/>
  <c r="AW55" s="1"/>
  <c r="AV51" i="46"/>
  <c r="AW51" s="1"/>
  <c r="AV62" i="45"/>
  <c r="AW62" s="1"/>
  <c r="AV52" i="46"/>
  <c r="AW52" s="1"/>
  <c r="AE22" i="35"/>
  <c r="AF22" s="1"/>
  <c r="AG22" s="1"/>
  <c r="AK56"/>
  <c r="AL56" s="1"/>
  <c r="AC22"/>
  <c r="BO16"/>
  <c r="AE18"/>
  <c r="AF18" s="1"/>
  <c r="AG18" s="1"/>
  <c r="AC18"/>
  <c r="AK52"/>
  <c r="AL52" s="1"/>
  <c r="BO12"/>
  <c r="I32" i="46"/>
  <c r="I33" s="1"/>
  <c r="I32" i="45"/>
  <c r="I33" s="1"/>
  <c r="I32" i="41"/>
  <c r="I33" s="1"/>
  <c r="I32" i="35"/>
  <c r="I33" s="1"/>
  <c r="I32" i="48"/>
  <c r="I33" s="1"/>
  <c r="I32" i="44"/>
  <c r="I33" s="1"/>
  <c r="I33" i="34"/>
  <c r="U4" s="1"/>
  <c r="I32" i="47"/>
  <c r="I33" s="1"/>
  <c r="I32" i="36"/>
  <c r="I33" s="1"/>
  <c r="I32" i="38"/>
  <c r="I33" s="1"/>
  <c r="I32" i="39"/>
  <c r="I33" s="1"/>
  <c r="I32" i="50"/>
  <c r="I33" s="1"/>
  <c r="I32" i="40"/>
  <c r="I33" s="1"/>
  <c r="I32" i="43"/>
  <c r="I33" s="1"/>
  <c r="I32" i="49"/>
  <c r="I33" s="1"/>
  <c r="I32" i="37"/>
  <c r="I33" s="1"/>
  <c r="AV58" i="45"/>
  <c r="AW58" s="1"/>
  <c r="AV51"/>
  <c r="AW51" s="1"/>
  <c r="AU46" i="46"/>
  <c r="AL24" s="1"/>
  <c r="AM24" s="1"/>
  <c r="AW30" s="1"/>
  <c r="AT30" s="1"/>
  <c r="AV64"/>
  <c r="AW64" s="1"/>
  <c r="AV52" i="48"/>
  <c r="AW52" s="1"/>
  <c r="AV62"/>
  <c r="AW62" s="1"/>
  <c r="AV49"/>
  <c r="AW49" s="1"/>
  <c r="AV57"/>
  <c r="AW57" s="1"/>
  <c r="AE23" i="35"/>
  <c r="AF23" s="1"/>
  <c r="AG23" s="1"/>
  <c r="AC23"/>
  <c r="BO17"/>
  <c r="AK57"/>
  <c r="AL57" s="1"/>
  <c r="AE20"/>
  <c r="AC20"/>
  <c r="BO14"/>
  <c r="AK54"/>
  <c r="AL54" s="1"/>
  <c r="AE15"/>
  <c r="AF15" s="1"/>
  <c r="AG15" s="1"/>
  <c r="AK49"/>
  <c r="AL49" s="1"/>
  <c r="BO9"/>
  <c r="AC15"/>
  <c r="AA14"/>
  <c r="BJ5"/>
  <c r="AE19"/>
  <c r="AF19" s="1"/>
  <c r="AG19" s="1"/>
  <c r="AC19"/>
  <c r="BO13"/>
  <c r="AK53"/>
  <c r="AL53" s="1"/>
  <c r="AE24"/>
  <c r="AF24" s="1"/>
  <c r="AG24" s="1"/>
  <c r="BO18"/>
  <c r="AK58"/>
  <c r="AL58" s="1"/>
  <c r="AC24"/>
  <c r="AE17"/>
  <c r="AF17" s="1"/>
  <c r="AG17" s="1"/>
  <c r="AC17"/>
  <c r="AK51"/>
  <c r="AL51" s="1"/>
  <c r="BO11"/>
  <c r="AE16"/>
  <c r="AF16" s="1"/>
  <c r="AG16" s="1"/>
  <c r="BO10"/>
  <c r="AK50"/>
  <c r="AL50" s="1"/>
  <c r="AC16"/>
  <c r="AE25"/>
  <c r="AF25" s="1"/>
  <c r="AG25" s="1"/>
  <c r="AK59"/>
  <c r="AL59" s="1"/>
  <c r="BO19"/>
  <c r="AC25"/>
  <c r="AV56" i="45"/>
  <c r="AW56" s="1"/>
  <c r="AV61"/>
  <c r="AW61" s="1"/>
  <c r="AV63"/>
  <c r="AW63" s="1"/>
  <c r="AV59" i="46"/>
  <c r="AW59" s="1"/>
  <c r="AV65"/>
  <c r="AW65" s="1"/>
  <c r="AV49"/>
  <c r="AW49" s="1"/>
  <c r="AV53" i="48"/>
  <c r="AW53" s="1"/>
  <c r="AV54"/>
  <c r="AW54" s="1"/>
  <c r="AU46"/>
  <c r="AL24" s="1"/>
  <c r="AN24" s="1"/>
  <c r="AO24" s="1"/>
  <c r="AO86" s="1"/>
  <c r="AV63"/>
  <c r="AW63" s="1"/>
  <c r="AE21" i="35"/>
  <c r="BO15"/>
  <c r="AC21"/>
  <c r="AK55"/>
  <c r="AL55" s="1"/>
  <c r="BN8" i="34"/>
  <c r="BI5"/>
  <c r="AV61" i="47"/>
  <c r="AW61" s="1"/>
  <c r="AO23" i="46"/>
  <c r="AO85" s="1"/>
  <c r="AV50" i="47"/>
  <c r="AW50" s="1"/>
  <c r="AV60" i="45"/>
  <c r="AW60" s="1"/>
  <c r="AV66"/>
  <c r="AW66" s="1"/>
  <c r="AV67"/>
  <c r="AW67" s="1"/>
  <c r="AV48"/>
  <c r="AW48" s="1"/>
  <c r="AV50" i="46"/>
  <c r="AW50" s="1"/>
  <c r="AV55"/>
  <c r="AW55" s="1"/>
  <c r="AV50" i="45"/>
  <c r="AW50" s="1"/>
  <c r="AV59"/>
  <c r="AW59" s="1"/>
  <c r="AV54"/>
  <c r="AW54" s="1"/>
  <c r="AV52"/>
  <c r="AW52" s="1"/>
  <c r="AU46"/>
  <c r="AL24" s="1"/>
  <c r="AN24" s="1"/>
  <c r="AV62" i="46"/>
  <c r="AW62" s="1"/>
  <c r="AV63"/>
  <c r="AW63" s="1"/>
  <c r="AV65" i="45"/>
  <c r="AW65" s="1"/>
  <c r="AU46" i="47"/>
  <c r="AL24" s="1"/>
  <c r="AM24" s="1"/>
  <c r="AW30" s="1"/>
  <c r="AT30" s="1"/>
  <c r="AQ23" i="46"/>
  <c r="AQ85" s="1"/>
  <c r="AV55" i="47"/>
  <c r="AW55" s="1"/>
  <c r="AV54"/>
  <c r="AW54" s="1"/>
  <c r="AV64"/>
  <c r="AW64" s="1"/>
  <c r="AV62"/>
  <c r="AW62" s="1"/>
  <c r="AV58"/>
  <c r="AW58" s="1"/>
  <c r="AV48"/>
  <c r="AW48" s="1"/>
  <c r="AV59"/>
  <c r="AW59" s="1"/>
  <c r="AV51"/>
  <c r="AW51" s="1"/>
  <c r="AV60"/>
  <c r="AW60" s="1"/>
  <c r="AV49"/>
  <c r="AW49" s="1"/>
  <c r="AV58" i="46"/>
  <c r="AW58" s="1"/>
  <c r="AV57"/>
  <c r="AW57" s="1"/>
  <c r="AV66" i="47"/>
  <c r="AW66" s="1"/>
  <c r="AV48" i="46"/>
  <c r="AW48" s="1"/>
  <c r="AV52" i="47"/>
  <c r="AW52" s="1"/>
  <c r="AV65"/>
  <c r="AW65" s="1"/>
  <c r="AV67"/>
  <c r="AW67" s="1"/>
  <c r="AV63"/>
  <c r="AW63" s="1"/>
  <c r="AV53"/>
  <c r="AW53" s="1"/>
  <c r="AV60" i="46"/>
  <c r="AW60" s="1"/>
  <c r="AV53"/>
  <c r="AW53" s="1"/>
  <c r="AV67"/>
  <c r="AW67" s="1"/>
  <c r="AV66"/>
  <c r="AW66" s="1"/>
  <c r="AV54"/>
  <c r="AW54" s="1"/>
  <c r="AV61"/>
  <c r="AW61" s="1"/>
  <c r="AQ57" i="34"/>
  <c r="AR57" s="1"/>
  <c r="AQ51"/>
  <c r="AR51" s="1"/>
  <c r="AQ67"/>
  <c r="AR67" s="1"/>
  <c r="AQ66"/>
  <c r="AR66" s="1"/>
  <c r="AQ52"/>
  <c r="AR52" s="1"/>
  <c r="AQ55"/>
  <c r="AR55" s="1"/>
  <c r="AQ64"/>
  <c r="AR64" s="1"/>
  <c r="AQ56"/>
  <c r="AR56" s="1"/>
  <c r="AQ62"/>
  <c r="AR62" s="1"/>
  <c r="AQ48"/>
  <c r="AR48" s="1"/>
  <c r="AQ58"/>
  <c r="AR58" s="1"/>
  <c r="AQ59"/>
  <c r="AR59" s="1"/>
  <c r="AQ49"/>
  <c r="AR49" s="1"/>
  <c r="AP46"/>
  <c r="AL22" s="1"/>
  <c r="AQ54"/>
  <c r="AR54" s="1"/>
  <c r="AQ50"/>
  <c r="AR50" s="1"/>
  <c r="AQ65"/>
  <c r="AR65" s="1"/>
  <c r="AQ61"/>
  <c r="AR61" s="1"/>
  <c r="AQ53"/>
  <c r="AR53" s="1"/>
  <c r="AQ60"/>
  <c r="AR60" s="1"/>
  <c r="AR25" i="24"/>
  <c r="AR87" s="1"/>
  <c r="AO25"/>
  <c r="AQ25"/>
  <c r="AQ87" s="1"/>
  <c r="AW32"/>
  <c r="AT32" s="1"/>
  <c r="AO86"/>
  <c r="AT86" s="1"/>
  <c r="AU31"/>
  <c r="AV31" s="1"/>
  <c r="AO85" i="48"/>
  <c r="AU30"/>
  <c r="AV30" s="1"/>
  <c r="AU30" i="47"/>
  <c r="AV30" s="1"/>
  <c r="AO85"/>
  <c r="AT85" s="1"/>
  <c r="AU30" i="45"/>
  <c r="AV30" s="1"/>
  <c r="AO85"/>
  <c r="AT85" s="1"/>
  <c r="S30" i="47" l="1"/>
  <c r="S30" i="49"/>
  <c r="S30" i="50"/>
  <c r="S30" i="43"/>
  <c r="S30" i="44"/>
  <c r="S30" i="40"/>
  <c r="S30" i="48"/>
  <c r="S30" i="46"/>
  <c r="S30" i="41"/>
  <c r="S30" i="45"/>
  <c r="A30" i="39"/>
  <c r="AV66" i="49"/>
  <c r="AW66" s="1"/>
  <c r="BN55" i="35"/>
  <c r="BJ55" s="1"/>
  <c r="BW55"/>
  <c r="BW69" s="1"/>
  <c r="AO23" i="50"/>
  <c r="AQ23"/>
  <c r="AQ85" s="1"/>
  <c r="AR23"/>
  <c r="AR85" s="1"/>
  <c r="AK63" i="39"/>
  <c r="AL63" s="1"/>
  <c r="AC29"/>
  <c r="BO23"/>
  <c r="AK65"/>
  <c r="AL65" s="1"/>
  <c r="AC31"/>
  <c r="BO25"/>
  <c r="AK66"/>
  <c r="AL66" s="1"/>
  <c r="BO26"/>
  <c r="AC32"/>
  <c r="AN24" i="50"/>
  <c r="AM24"/>
  <c r="AW30" s="1"/>
  <c r="AT30" s="1"/>
  <c r="AV62" i="49"/>
  <c r="AW62" s="1"/>
  <c r="S26" i="43"/>
  <c r="S26" i="46"/>
  <c r="S26" i="44"/>
  <c r="S26" i="48"/>
  <c r="S26" i="40"/>
  <c r="S26" i="45"/>
  <c r="S26" i="49"/>
  <c r="S26" i="41"/>
  <c r="S26" i="50"/>
  <c r="S26" i="47"/>
  <c r="S28" i="50"/>
  <c r="S28" i="41"/>
  <c r="S28" i="43"/>
  <c r="S28" i="45"/>
  <c r="S28" i="46"/>
  <c r="S28" i="48"/>
  <c r="S28" i="40"/>
  <c r="S28" i="47"/>
  <c r="S28" i="44"/>
  <c r="S28" i="49"/>
  <c r="A28" i="39"/>
  <c r="S29" i="49"/>
  <c r="S29" i="43"/>
  <c r="S29" i="46"/>
  <c r="S29" i="50"/>
  <c r="S29" i="40"/>
  <c r="S29" i="44"/>
  <c r="S29" i="41"/>
  <c r="S29" i="45"/>
  <c r="S29" i="48"/>
  <c r="S29" i="47"/>
  <c r="A29" i="39"/>
  <c r="AC30"/>
  <c r="BO24"/>
  <c r="AK64"/>
  <c r="AL64" s="1"/>
  <c r="A26"/>
  <c r="AV59" i="49"/>
  <c r="AW59" s="1"/>
  <c r="AK67" i="39"/>
  <c r="AL67" s="1"/>
  <c r="BO27"/>
  <c r="AC33"/>
  <c r="AU46" i="49"/>
  <c r="AL24" s="1"/>
  <c r="AV64"/>
  <c r="AW64" s="1"/>
  <c r="AV51"/>
  <c r="AW51" s="1"/>
  <c r="AV58"/>
  <c r="AW58" s="1"/>
  <c r="AV63"/>
  <c r="AW63" s="1"/>
  <c r="AV50"/>
  <c r="AW50" s="1"/>
  <c r="AV60"/>
  <c r="AW60" s="1"/>
  <c r="AV56"/>
  <c r="AW56" s="1"/>
  <c r="AV67"/>
  <c r="AW67" s="1"/>
  <c r="AV49"/>
  <c r="AW49" s="1"/>
  <c r="AV61"/>
  <c r="AW61" s="1"/>
  <c r="AV55"/>
  <c r="AW55" s="1"/>
  <c r="AV52"/>
  <c r="AW52" s="1"/>
  <c r="AV57"/>
  <c r="AW57" s="1"/>
  <c r="AV48"/>
  <c r="AW48" s="1"/>
  <c r="AV53"/>
  <c r="AW53" s="1"/>
  <c r="AO23"/>
  <c r="AQ23"/>
  <c r="AQ85" s="1"/>
  <c r="AR23"/>
  <c r="AR85" s="1"/>
  <c r="S27" i="44"/>
  <c r="S27" i="41"/>
  <c r="S27" i="50"/>
  <c r="S27" i="45"/>
  <c r="S27" i="49"/>
  <c r="S27" i="43"/>
  <c r="S27" i="48"/>
  <c r="S27" i="47"/>
  <c r="S27" i="46"/>
  <c r="S27" i="40"/>
  <c r="A27" i="39"/>
  <c r="AV54" i="49"/>
  <c r="AW54" s="1"/>
  <c r="AW47" i="50"/>
  <c r="AW46" s="1"/>
  <c r="AL25" s="1"/>
  <c r="AT85" i="48"/>
  <c r="AQ24"/>
  <c r="AQ86" s="1"/>
  <c r="AN24" i="46"/>
  <c r="AO24" s="1"/>
  <c r="AR24" i="48"/>
  <c r="AR86" s="1"/>
  <c r="AM24"/>
  <c r="AW30" s="1"/>
  <c r="AT30" s="1"/>
  <c r="AT85" i="46"/>
  <c r="AU30"/>
  <c r="AV30" s="1"/>
  <c r="AW47" i="45"/>
  <c r="AW46" s="1"/>
  <c r="AL25" s="1"/>
  <c r="AN25" s="1"/>
  <c r="AW47" i="48"/>
  <c r="AW46" s="1"/>
  <c r="AL25" s="1"/>
  <c r="AN25" s="1"/>
  <c r="AR25" s="1"/>
  <c r="AR87" s="1"/>
  <c r="AF20" i="35"/>
  <c r="AG20" s="1"/>
  <c r="AF21"/>
  <c r="AG21" s="1"/>
  <c r="AM24" i="45"/>
  <c r="AW30" s="1"/>
  <c r="AT30" s="1"/>
  <c r="AE14" i="35"/>
  <c r="AF14" s="1"/>
  <c r="AC14"/>
  <c r="AK48"/>
  <c r="AL48" s="1"/>
  <c r="BO8"/>
  <c r="AN24" i="47"/>
  <c r="AR24" s="1"/>
  <c r="AR86" s="1"/>
  <c r="AW47" i="46"/>
  <c r="AW46" s="1"/>
  <c r="AL25" s="1"/>
  <c r="AW47" i="47"/>
  <c r="AW46" s="1"/>
  <c r="AL25" s="1"/>
  <c r="AM25" s="1"/>
  <c r="AR47" i="34"/>
  <c r="AR46" s="1"/>
  <c r="AL23" s="1"/>
  <c r="AU31" i="48"/>
  <c r="AV31" s="1"/>
  <c r="AM22" i="34"/>
  <c r="AN22"/>
  <c r="AO21"/>
  <c r="AO87" i="24"/>
  <c r="AT87" s="1"/>
  <c r="AT89" s="1"/>
  <c r="AQ9" s="1"/>
  <c r="AU32"/>
  <c r="AV32" s="1"/>
  <c r="AV26" s="1"/>
  <c r="AO24" i="45"/>
  <c r="AR24"/>
  <c r="AR86" s="1"/>
  <c r="AQ24"/>
  <c r="AQ86" s="1"/>
  <c r="AN25" i="50" l="1"/>
  <c r="AM25"/>
  <c r="AW31" s="1"/>
  <c r="AT31" s="1"/>
  <c r="BI20" i="39"/>
  <c r="BN23"/>
  <c r="BI23"/>
  <c r="BN26"/>
  <c r="AA30" i="40"/>
  <c r="U27"/>
  <c r="AO85" i="49"/>
  <c r="AT85" s="1"/>
  <c r="AU30"/>
  <c r="AV30" s="1"/>
  <c r="AN24"/>
  <c r="AM24"/>
  <c r="AW30" s="1"/>
  <c r="AT30" s="1"/>
  <c r="BI22" i="39"/>
  <c r="BN25"/>
  <c r="AA31" i="40"/>
  <c r="U28"/>
  <c r="A28" s="1"/>
  <c r="AA29"/>
  <c r="U26"/>
  <c r="BZ31" i="35"/>
  <c r="BX30"/>
  <c r="AA33" i="40"/>
  <c r="U30"/>
  <c r="BN24" i="39"/>
  <c r="BI21"/>
  <c r="A27" i="40"/>
  <c r="AA32"/>
  <c r="U29"/>
  <c r="AO24" i="50"/>
  <c r="AQ24"/>
  <c r="AQ86" s="1"/>
  <c r="AR24"/>
  <c r="AR86" s="1"/>
  <c r="AU30"/>
  <c r="AV30" s="1"/>
  <c r="AO85"/>
  <c r="AT85" s="1"/>
  <c r="BN27" i="39"/>
  <c r="BI24"/>
  <c r="A30" i="40"/>
  <c r="AW47" i="49"/>
  <c r="AW46" s="1"/>
  <c r="AL25" s="1"/>
  <c r="AQ24" i="46"/>
  <c r="AQ86" s="1"/>
  <c r="AN25"/>
  <c r="AW32" s="1"/>
  <c r="AR24"/>
  <c r="AR86" s="1"/>
  <c r="AT86" i="48"/>
  <c r="AO24" i="47"/>
  <c r="AO86" s="1"/>
  <c r="AQ24"/>
  <c r="AQ86" s="1"/>
  <c r="AM25" i="48"/>
  <c r="AW31" s="1"/>
  <c r="AT31" s="1"/>
  <c r="AQ25"/>
  <c r="AQ87" s="1"/>
  <c r="AO25"/>
  <c r="AO87" s="1"/>
  <c r="AW32"/>
  <c r="AN25" i="47"/>
  <c r="AO25" s="1"/>
  <c r="AG14" i="35"/>
  <c r="AG3"/>
  <c r="BC12" s="1"/>
  <c r="AG2"/>
  <c r="AM25" i="45"/>
  <c r="AW31" s="1"/>
  <c r="AT31" s="1"/>
  <c r="AL47" i="35"/>
  <c r="AW31" i="47"/>
  <c r="AT31" s="1"/>
  <c r="AM25" i="46"/>
  <c r="AW31" s="1"/>
  <c r="AT31" s="1"/>
  <c r="AT62" i="34"/>
  <c r="AU62" s="1"/>
  <c r="AT58"/>
  <c r="AU58" s="1"/>
  <c r="AT60"/>
  <c r="AU60" s="1"/>
  <c r="AT64"/>
  <c r="AU64" s="1"/>
  <c r="AT57"/>
  <c r="AU57" s="1"/>
  <c r="AT54"/>
  <c r="AU54" s="1"/>
  <c r="AT67"/>
  <c r="AU67" s="1"/>
  <c r="AT51"/>
  <c r="AU51" s="1"/>
  <c r="AT52"/>
  <c r="AU52" s="1"/>
  <c r="AT65"/>
  <c r="AU65" s="1"/>
  <c r="AT49"/>
  <c r="AU49" s="1"/>
  <c r="AT61"/>
  <c r="AU61" s="1"/>
  <c r="AT53"/>
  <c r="AU53" s="1"/>
  <c r="AT66"/>
  <c r="AU66" s="1"/>
  <c r="AT55"/>
  <c r="AU55" s="1"/>
  <c r="AT59"/>
  <c r="AU59" s="1"/>
  <c r="AT50"/>
  <c r="AU50" s="1"/>
  <c r="AT48"/>
  <c r="AU48" s="1"/>
  <c r="AT56"/>
  <c r="AU56" s="1"/>
  <c r="AT63"/>
  <c r="AU63" s="1"/>
  <c r="AO83"/>
  <c r="AU28"/>
  <c r="AV28" s="1"/>
  <c r="AO22"/>
  <c r="AQ22"/>
  <c r="AQ84" s="1"/>
  <c r="AN23"/>
  <c r="AM23"/>
  <c r="AW29" s="1"/>
  <c r="AW28"/>
  <c r="AT28" s="1"/>
  <c r="AR21"/>
  <c r="AR83" s="1"/>
  <c r="AU31" i="46"/>
  <c r="AV31" s="1"/>
  <c r="AO86"/>
  <c r="AO86" i="45"/>
  <c r="AT86" s="1"/>
  <c r="AU31"/>
  <c r="AV31" s="1"/>
  <c r="AQ25"/>
  <c r="AQ87" s="1"/>
  <c r="AR25"/>
  <c r="AR87" s="1"/>
  <c r="AW32"/>
  <c r="AO25"/>
  <c r="BN25" i="40" l="1"/>
  <c r="BI22"/>
  <c r="BO26"/>
  <c r="AK66"/>
  <c r="AL66" s="1"/>
  <c r="AC32"/>
  <c r="U30" i="47"/>
  <c r="U30" i="45"/>
  <c r="U30" i="48"/>
  <c r="U30" i="43"/>
  <c r="U30" i="46"/>
  <c r="U30" i="49"/>
  <c r="U30" i="41"/>
  <c r="U30" i="44"/>
  <c r="U30" i="50"/>
  <c r="U26" i="48"/>
  <c r="U26" i="43"/>
  <c r="U26" i="44"/>
  <c r="U26" i="50"/>
  <c r="U26" i="45"/>
  <c r="U26" i="46"/>
  <c r="U26" i="47"/>
  <c r="U26" i="49"/>
  <c r="U26" i="41"/>
  <c r="AR24" i="49"/>
  <c r="AR86" s="1"/>
  <c r="AO24"/>
  <c r="AQ24"/>
  <c r="AQ86" s="1"/>
  <c r="BO24" i="40"/>
  <c r="AC30"/>
  <c r="AK64"/>
  <c r="AL64" s="1"/>
  <c r="AW32" i="50"/>
  <c r="AR25"/>
  <c r="AR87" s="1"/>
  <c r="AQ25"/>
  <c r="AQ87" s="1"/>
  <c r="AO25"/>
  <c r="BN27" i="40"/>
  <c r="BI24"/>
  <c r="U29" i="49"/>
  <c r="U29" i="45"/>
  <c r="U29" i="50"/>
  <c r="U29" i="41"/>
  <c r="U29" i="46"/>
  <c r="U29" i="47"/>
  <c r="U29" i="44"/>
  <c r="U29" i="43"/>
  <c r="U29" i="48"/>
  <c r="AC31" i="40"/>
  <c r="AK65"/>
  <c r="AL65" s="1"/>
  <c r="BO25"/>
  <c r="U27" i="44"/>
  <c r="U27" i="46"/>
  <c r="U27" i="43"/>
  <c r="U27" i="50"/>
  <c r="U27" i="48"/>
  <c r="U27" i="47"/>
  <c r="U27" i="45"/>
  <c r="U27" i="49"/>
  <c r="U27" i="41"/>
  <c r="AT32" i="50"/>
  <c r="AN25" i="49"/>
  <c r="AM25"/>
  <c r="AW31" s="1"/>
  <c r="AT31" s="1"/>
  <c r="AO86" i="50"/>
  <c r="AT86" s="1"/>
  <c r="AU31"/>
  <c r="AV31" s="1"/>
  <c r="U28" i="45"/>
  <c r="U28" i="50"/>
  <c r="U28" i="43"/>
  <c r="U28" i="47"/>
  <c r="U28" i="46"/>
  <c r="U28" i="44"/>
  <c r="U28" i="49"/>
  <c r="U28" i="48"/>
  <c r="U28" i="41"/>
  <c r="A29" i="40"/>
  <c r="BI21"/>
  <c r="BN24"/>
  <c r="BO27"/>
  <c r="AC33"/>
  <c r="AK67"/>
  <c r="AL67" s="1"/>
  <c r="BO23"/>
  <c r="AC29"/>
  <c r="AK63"/>
  <c r="AL63" s="1"/>
  <c r="A26"/>
  <c r="AR25" i="46"/>
  <c r="AR87" s="1"/>
  <c r="AO25"/>
  <c r="AO87" s="1"/>
  <c r="AQ25"/>
  <c r="AQ87" s="1"/>
  <c r="AT86"/>
  <c r="AU31" i="47"/>
  <c r="AV31" s="1"/>
  <c r="AU32" i="48"/>
  <c r="AV32" s="1"/>
  <c r="AV26" s="1"/>
  <c r="AT32"/>
  <c r="AT87"/>
  <c r="AT89" s="1"/>
  <c r="AQ9" s="1"/>
  <c r="AT86" i="47"/>
  <c r="AW32"/>
  <c r="AT32" s="1"/>
  <c r="AM61" i="35"/>
  <c r="AN61" s="1"/>
  <c r="AM63"/>
  <c r="AN63" s="1"/>
  <c r="AM67"/>
  <c r="AN67" s="1"/>
  <c r="AM65"/>
  <c r="AN65" s="1"/>
  <c r="AM66"/>
  <c r="AN66" s="1"/>
  <c r="AM60"/>
  <c r="AN60" s="1"/>
  <c r="AM64"/>
  <c r="AN64" s="1"/>
  <c r="AL46"/>
  <c r="AL20" s="1"/>
  <c r="AM62"/>
  <c r="AN62" s="1"/>
  <c r="AM51"/>
  <c r="AN51" s="1"/>
  <c r="AM52"/>
  <c r="AN52" s="1"/>
  <c r="AM58"/>
  <c r="AN58" s="1"/>
  <c r="AM59"/>
  <c r="AN59" s="1"/>
  <c r="AM54"/>
  <c r="AN54" s="1"/>
  <c r="AM56"/>
  <c r="AN56" s="1"/>
  <c r="AM49"/>
  <c r="AN49" s="1"/>
  <c r="AM53"/>
  <c r="AN53" s="1"/>
  <c r="AM55"/>
  <c r="AN55" s="1"/>
  <c r="AM50"/>
  <c r="AN50" s="1"/>
  <c r="AM57"/>
  <c r="AN57" s="1"/>
  <c r="AQ25" i="47"/>
  <c r="AQ87" s="1"/>
  <c r="AT32" i="45"/>
  <c r="AR25" i="47"/>
  <c r="AR87" s="1"/>
  <c r="BC29" i="35"/>
  <c r="BC25"/>
  <c r="BC24"/>
  <c r="BC23"/>
  <c r="AT32" i="46"/>
  <c r="AM48" i="35"/>
  <c r="AN48" s="1"/>
  <c r="AU47" i="34"/>
  <c r="AV52" s="1"/>
  <c r="AW52" s="1"/>
  <c r="AT83"/>
  <c r="AR22"/>
  <c r="AR84" s="1"/>
  <c r="AT29"/>
  <c r="AQ23"/>
  <c r="AQ85" s="1"/>
  <c r="AO84"/>
  <c r="AU29"/>
  <c r="AV29" s="1"/>
  <c r="AU32" i="47"/>
  <c r="AO87"/>
  <c r="AO87" i="45"/>
  <c r="AT87" s="1"/>
  <c r="AT89" s="1"/>
  <c r="AQ9" s="1"/>
  <c r="AU32"/>
  <c r="AV32" s="1"/>
  <c r="AV26" s="1"/>
  <c r="BN26" i="40" l="1"/>
  <c r="A29" i="41"/>
  <c r="BI23" i="40"/>
  <c r="AA32" i="41"/>
  <c r="W29"/>
  <c r="AA33"/>
  <c r="W30"/>
  <c r="AT32" i="49"/>
  <c r="AA30" i="41"/>
  <c r="W27"/>
  <c r="AU32" i="50"/>
  <c r="AV32" s="1"/>
  <c r="AV26" s="1"/>
  <c r="AO87"/>
  <c r="AT87" s="1"/>
  <c r="AT89" s="1"/>
  <c r="AQ9" s="1"/>
  <c r="AO86" i="49"/>
  <c r="AT86" s="1"/>
  <c r="AU31"/>
  <c r="AV31" s="1"/>
  <c r="BI20" i="40"/>
  <c r="BN23"/>
  <c r="AA31" i="41"/>
  <c r="W28"/>
  <c r="AO25" i="49"/>
  <c r="AW32"/>
  <c r="AR25"/>
  <c r="AR87" s="1"/>
  <c r="AQ25"/>
  <c r="AQ87" s="1"/>
  <c r="AA29" i="41"/>
  <c r="W26"/>
  <c r="AU32" i="46"/>
  <c r="AV32" s="1"/>
  <c r="AV26" s="1"/>
  <c r="AT87"/>
  <c r="AT89" s="1"/>
  <c r="AQ9" s="1"/>
  <c r="AV32" i="47"/>
  <c r="AV26" s="1"/>
  <c r="AT87"/>
  <c r="AT89" s="1"/>
  <c r="AQ9" s="1"/>
  <c r="BG6" i="35"/>
  <c r="BK50" s="1"/>
  <c r="J12" s="1"/>
  <c r="K12" s="1"/>
  <c r="BG13"/>
  <c r="BK57" s="1"/>
  <c r="J19" s="1"/>
  <c r="K19" s="1"/>
  <c r="BG10"/>
  <c r="BK54" s="1"/>
  <c r="J16" s="1"/>
  <c r="K16" s="1"/>
  <c r="BG19"/>
  <c r="BK63" s="1"/>
  <c r="J25" s="1"/>
  <c r="K25" s="1"/>
  <c r="BG22"/>
  <c r="BK66" s="1"/>
  <c r="BG20"/>
  <c r="BK64" s="1"/>
  <c r="BG9"/>
  <c r="BK53" s="1"/>
  <c r="J15" s="1"/>
  <c r="K15" s="1"/>
  <c r="BG16"/>
  <c r="BK60" s="1"/>
  <c r="J22" s="1"/>
  <c r="K22" s="1"/>
  <c r="BG7"/>
  <c r="BK51" s="1"/>
  <c r="J13" s="1"/>
  <c r="K13" s="1"/>
  <c r="BG14"/>
  <c r="BK58" s="1"/>
  <c r="J20" s="1"/>
  <c r="K20" s="1"/>
  <c r="BG12"/>
  <c r="BK56" s="1"/>
  <c r="J18" s="1"/>
  <c r="K18" s="1"/>
  <c r="A18" s="1"/>
  <c r="BG21"/>
  <c r="BK65" s="1"/>
  <c r="BG24"/>
  <c r="BK68" s="1"/>
  <c r="BG11"/>
  <c r="BK55" s="1"/>
  <c r="J17" s="1"/>
  <c r="K17" s="1"/>
  <c r="A17" s="1"/>
  <c r="BG23"/>
  <c r="BK67" s="1"/>
  <c r="BG15"/>
  <c r="BK59" s="1"/>
  <c r="J21" s="1"/>
  <c r="K21" s="1"/>
  <c r="BG18"/>
  <c r="BK62" s="1"/>
  <c r="J24" s="1"/>
  <c r="K24" s="1"/>
  <c r="BG17"/>
  <c r="BK61" s="1"/>
  <c r="J23" s="1"/>
  <c r="K23" s="1"/>
  <c r="BG8"/>
  <c r="BK52" s="1"/>
  <c r="J14" s="1"/>
  <c r="K14" s="1"/>
  <c r="BG5"/>
  <c r="AN47"/>
  <c r="AO66" s="1"/>
  <c r="AP66" s="1"/>
  <c r="AN20"/>
  <c r="AV58" i="34"/>
  <c r="AW58" s="1"/>
  <c r="AV65"/>
  <c r="AW65" s="1"/>
  <c r="AV57"/>
  <c r="AW57" s="1"/>
  <c r="AV51"/>
  <c r="AW51" s="1"/>
  <c r="AV66"/>
  <c r="AW66" s="1"/>
  <c r="AV56"/>
  <c r="AW56" s="1"/>
  <c r="AV63"/>
  <c r="AW63" s="1"/>
  <c r="AU46"/>
  <c r="AL24" s="1"/>
  <c r="AO23" s="1"/>
  <c r="AU30" s="1"/>
  <c r="AV30" s="1"/>
  <c r="AV48"/>
  <c r="AW48" s="1"/>
  <c r="AV60"/>
  <c r="AW60" s="1"/>
  <c r="AV54"/>
  <c r="AW54" s="1"/>
  <c r="AV50"/>
  <c r="AW50" s="1"/>
  <c r="AV49"/>
  <c r="AW49" s="1"/>
  <c r="AV59"/>
  <c r="AW59" s="1"/>
  <c r="AV61"/>
  <c r="AW61" s="1"/>
  <c r="AV64"/>
  <c r="AW64" s="1"/>
  <c r="AV55"/>
  <c r="AW55" s="1"/>
  <c r="AV53"/>
  <c r="AW53" s="1"/>
  <c r="AV67"/>
  <c r="AW67" s="1"/>
  <c r="AV62"/>
  <c r="AW62" s="1"/>
  <c r="AT84"/>
  <c r="W26" i="46" l="1"/>
  <c r="G72" i="50"/>
  <c r="G72" i="44"/>
  <c r="W26"/>
  <c r="W26" i="45"/>
  <c r="W26" i="48"/>
  <c r="W26" i="49"/>
  <c r="W26" i="47"/>
  <c r="G72"/>
  <c r="W26" i="50"/>
  <c r="G72" i="48"/>
  <c r="G72" i="43"/>
  <c r="G72" i="49"/>
  <c r="G72" i="46"/>
  <c r="G72" i="45"/>
  <c r="W26" i="43"/>
  <c r="BO24" i="41"/>
  <c r="AK64"/>
  <c r="AL64" s="1"/>
  <c r="AC30"/>
  <c r="G75" i="46"/>
  <c r="W29" i="45"/>
  <c r="G75" i="47"/>
  <c r="G75" i="49"/>
  <c r="G75" i="48"/>
  <c r="W29" i="46"/>
  <c r="W29" i="43"/>
  <c r="W29" i="49"/>
  <c r="W29" i="44"/>
  <c r="G75" i="43"/>
  <c r="G75" i="50"/>
  <c r="W29" i="48"/>
  <c r="W29" i="50"/>
  <c r="G75" i="44"/>
  <c r="G75" i="45"/>
  <c r="W29" i="47"/>
  <c r="A26" i="41"/>
  <c r="BO25"/>
  <c r="AK65"/>
  <c r="AL65" s="1"/>
  <c r="AC31"/>
  <c r="W27" i="46"/>
  <c r="W27" i="43"/>
  <c r="W27" i="47"/>
  <c r="G73" i="49"/>
  <c r="G73" i="50"/>
  <c r="G73" i="48"/>
  <c r="W27" i="45"/>
  <c r="W27" i="49"/>
  <c r="G73" i="46"/>
  <c r="W27" i="48"/>
  <c r="W27" i="50"/>
  <c r="W27" i="44"/>
  <c r="G73" i="47"/>
  <c r="G73" i="45"/>
  <c r="G73" i="44"/>
  <c r="G73" i="43"/>
  <c r="A27" i="41"/>
  <c r="BO27"/>
  <c r="AC33"/>
  <c r="AK67"/>
  <c r="AL67" s="1"/>
  <c r="BI23"/>
  <c r="BN26"/>
  <c r="W28" i="43"/>
  <c r="W28" i="50"/>
  <c r="G74"/>
  <c r="G74" i="43"/>
  <c r="G74" i="45"/>
  <c r="W28" i="47"/>
  <c r="G74" i="46"/>
  <c r="W28" i="48"/>
  <c r="W28" i="45"/>
  <c r="G74" i="44"/>
  <c r="W28" i="49"/>
  <c r="W28" i="46"/>
  <c r="W28" i="44"/>
  <c r="G74" i="49"/>
  <c r="G74" i="47"/>
  <c r="G74" i="48"/>
  <c r="A28" i="41"/>
  <c r="W30" i="47"/>
  <c r="W30" i="43"/>
  <c r="G76" i="46"/>
  <c r="G76" i="45"/>
  <c r="W30"/>
  <c r="W30" i="46"/>
  <c r="G76" i="47"/>
  <c r="G76" i="50"/>
  <c r="G76" i="49"/>
  <c r="G76" i="43"/>
  <c r="G76" i="44"/>
  <c r="W30" i="48"/>
  <c r="G76"/>
  <c r="W30" i="50"/>
  <c r="W30" i="49"/>
  <c r="W30" i="44"/>
  <c r="A30" i="41"/>
  <c r="BO23"/>
  <c r="AC29"/>
  <c r="AK63"/>
  <c r="AL63" s="1"/>
  <c r="AO87" i="49"/>
  <c r="AT87" s="1"/>
  <c r="AT89" s="1"/>
  <c r="AQ9" s="1"/>
  <c r="AU32"/>
  <c r="AV32" s="1"/>
  <c r="AV26" s="1"/>
  <c r="AC32" i="41"/>
  <c r="BO26"/>
  <c r="AK66"/>
  <c r="AL66" s="1"/>
  <c r="K25" i="47"/>
  <c r="K25" i="39"/>
  <c r="K25" i="37"/>
  <c r="K25" i="46"/>
  <c r="K25" i="40"/>
  <c r="K25" i="45"/>
  <c r="K25" i="50"/>
  <c r="K25" i="43"/>
  <c r="K25" i="41"/>
  <c r="K25" i="49"/>
  <c r="K25" i="38"/>
  <c r="K25" i="36"/>
  <c r="K25" i="48"/>
  <c r="K25" i="44"/>
  <c r="A25" i="35"/>
  <c r="K24" i="40"/>
  <c r="K24" i="39"/>
  <c r="K24" i="41"/>
  <c r="K24" i="46"/>
  <c r="K24" i="36"/>
  <c r="K24" i="45"/>
  <c r="K24" i="37"/>
  <c r="K24" i="50"/>
  <c r="K24" i="47"/>
  <c r="K24" i="38"/>
  <c r="K24" i="43"/>
  <c r="K24" i="48"/>
  <c r="K24" i="49"/>
  <c r="K24" i="44"/>
  <c r="A24" i="35"/>
  <c r="K23" i="37"/>
  <c r="K23" i="39"/>
  <c r="K23" i="41"/>
  <c r="K23" i="40"/>
  <c r="K23" i="43"/>
  <c r="K23" i="50"/>
  <c r="K23" i="45"/>
  <c r="K23" i="49"/>
  <c r="K23" i="36"/>
  <c r="K23" i="44"/>
  <c r="K23" i="38"/>
  <c r="K23" i="46"/>
  <c r="K23" i="48"/>
  <c r="K23" i="47"/>
  <c r="A23" i="35"/>
  <c r="J25" i="45"/>
  <c r="J25" i="44"/>
  <c r="J25" i="46"/>
  <c r="J25" i="39"/>
  <c r="J25" i="40"/>
  <c r="J25" i="47"/>
  <c r="J25" i="41"/>
  <c r="J25" i="49"/>
  <c r="J25" i="50"/>
  <c r="J25" i="43"/>
  <c r="J25" i="37"/>
  <c r="J25" i="48"/>
  <c r="J25" i="38"/>
  <c r="J25" i="36"/>
  <c r="J24" i="47"/>
  <c r="J24" i="40"/>
  <c r="J24" i="50"/>
  <c r="J24" i="46"/>
  <c r="J24" i="36"/>
  <c r="J24" i="38"/>
  <c r="J24" i="44"/>
  <c r="J24" i="48"/>
  <c r="J24" i="41"/>
  <c r="J24" i="43"/>
  <c r="J24" i="49"/>
  <c r="J24" i="39"/>
  <c r="J24" i="45"/>
  <c r="J24" i="37"/>
  <c r="J23" i="46"/>
  <c r="J23" i="36"/>
  <c r="J23" i="47"/>
  <c r="J23" i="41"/>
  <c r="J23" i="50"/>
  <c r="J23" i="37"/>
  <c r="J23" i="43"/>
  <c r="J23" i="40"/>
  <c r="J23" i="45"/>
  <c r="J23" i="38"/>
  <c r="J23" i="49"/>
  <c r="J23" i="48"/>
  <c r="J23" i="44"/>
  <c r="J23" i="39"/>
  <c r="BI12" i="35"/>
  <c r="BN15"/>
  <c r="BN14"/>
  <c r="BI11"/>
  <c r="AO85" i="34"/>
  <c r="AO64" i="35"/>
  <c r="AP64" s="1"/>
  <c r="AO65"/>
  <c r="AP65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/>
  <c r="AP54" s="1"/>
  <c r="AO56"/>
  <c r="AP56" s="1"/>
  <c r="AO60"/>
  <c r="AP60" s="1"/>
  <c r="AO53"/>
  <c r="AP53" s="1"/>
  <c r="AO57"/>
  <c r="AP57" s="1"/>
  <c r="AO51"/>
  <c r="AP51" s="1"/>
  <c r="AO48"/>
  <c r="AP48" s="1"/>
  <c r="AO52"/>
  <c r="AP52" s="1"/>
  <c r="AO62"/>
  <c r="AP62" s="1"/>
  <c r="AO55"/>
  <c r="AP55" s="1"/>
  <c r="AO49"/>
  <c r="AP49" s="1"/>
  <c r="AO50"/>
  <c r="AP50" s="1"/>
  <c r="AO58"/>
  <c r="AP58" s="1"/>
  <c r="AO61"/>
  <c r="AP61" s="1"/>
  <c r="BK49"/>
  <c r="J11" s="1"/>
  <c r="K11" s="1"/>
  <c r="BG25"/>
  <c r="BG27" s="1"/>
  <c r="BK70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s="1"/>
  <c r="AO67"/>
  <c r="AP67" s="1"/>
  <c r="AN46"/>
  <c r="AL21" s="1"/>
  <c r="AO59"/>
  <c r="AP59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s="1"/>
  <c r="AW47" i="34"/>
  <c r="AW46" s="1"/>
  <c r="AL25" s="1"/>
  <c r="AN24"/>
  <c r="AO24" s="1"/>
  <c r="AM24"/>
  <c r="AW30" s="1"/>
  <c r="AT30" s="1"/>
  <c r="AA33" i="43" l="1"/>
  <c r="I76"/>
  <c r="AA32"/>
  <c r="I75"/>
  <c r="AA31"/>
  <c r="I74"/>
  <c r="BN25" i="41"/>
  <c r="BI22"/>
  <c r="AA30" i="43"/>
  <c r="I73"/>
  <c r="BI24" i="41"/>
  <c r="BN27"/>
  <c r="A76" i="43"/>
  <c r="BI21" i="41"/>
  <c r="A73" i="43"/>
  <c r="BN24" i="41"/>
  <c r="BN23"/>
  <c r="BI20"/>
  <c r="AA29" i="43"/>
  <c r="I72"/>
  <c r="BN22" i="35"/>
  <c r="BI19"/>
  <c r="BJ19" i="36"/>
  <c r="AA28"/>
  <c r="BJ18"/>
  <c r="AA27"/>
  <c r="BN21" i="35"/>
  <c r="BI18"/>
  <c r="BJ17" i="36"/>
  <c r="AA26"/>
  <c r="BI17" i="35"/>
  <c r="BN20"/>
  <c r="AQ24" i="34"/>
  <c r="AQ86" s="1"/>
  <c r="BI10" i="35"/>
  <c r="BN13"/>
  <c r="AA23" i="36"/>
  <c r="BJ14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/>
  <c r="BI9"/>
  <c r="AA18" i="36"/>
  <c r="BJ9"/>
  <c r="AA17"/>
  <c r="BJ8"/>
  <c r="BI16" i="35"/>
  <c r="BN19"/>
  <c r="AA24" i="36"/>
  <c r="BJ15"/>
  <c r="BN17" i="35"/>
  <c r="BI14"/>
  <c r="BJ11" i="36"/>
  <c r="AA20"/>
  <c r="BN16" i="35"/>
  <c r="BI13"/>
  <c r="BI7"/>
  <c r="BN10"/>
  <c r="BJ10" i="36"/>
  <c r="AA19"/>
  <c r="BJ12"/>
  <c r="AA21"/>
  <c r="BN9" i="35"/>
  <c r="BI6"/>
  <c r="BJ7" i="36"/>
  <c r="AA16"/>
  <c r="BI8" i="35"/>
  <c r="BN11"/>
  <c r="AA25" i="36"/>
  <c r="BJ16"/>
  <c r="AA15"/>
  <c r="BJ6"/>
  <c r="BJ13"/>
  <c r="AA22"/>
  <c r="BN18" i="35"/>
  <c r="BI15"/>
  <c r="AP47"/>
  <c r="AQ58" s="1"/>
  <c r="AR58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/>
  <c r="AO20"/>
  <c r="AN25" i="34"/>
  <c r="AW32" s="1"/>
  <c r="AR23"/>
  <c r="AR85" s="1"/>
  <c r="AT85" s="1"/>
  <c r="AM25"/>
  <c r="AW31" s="1"/>
  <c r="AT31" s="1"/>
  <c r="AR24"/>
  <c r="AR86" s="1"/>
  <c r="AO86"/>
  <c r="AU31"/>
  <c r="AV31" s="1"/>
  <c r="AK63" i="43" l="1"/>
  <c r="AL63" s="1"/>
  <c r="AC29"/>
  <c r="BO23"/>
  <c r="AC31"/>
  <c r="AK65"/>
  <c r="AL65" s="1"/>
  <c r="BO25"/>
  <c r="AC33"/>
  <c r="BO27"/>
  <c r="AK67"/>
  <c r="AL67" s="1"/>
  <c r="I72" i="50"/>
  <c r="I72" i="47"/>
  <c r="I72" i="48"/>
  <c r="I72" i="44"/>
  <c r="AA29" s="1"/>
  <c r="I72" i="46"/>
  <c r="I72" i="49"/>
  <c r="I72" i="45"/>
  <c r="A30" i="43"/>
  <c r="A76" i="44"/>
  <c r="AK64" i="43"/>
  <c r="AL64" s="1"/>
  <c r="BO24"/>
  <c r="AC30"/>
  <c r="I74" i="46"/>
  <c r="I74" i="47"/>
  <c r="I74" i="49"/>
  <c r="I74" i="48"/>
  <c r="I74" i="44"/>
  <c r="AA31" s="1"/>
  <c r="I74" i="50"/>
  <c r="I74" i="45"/>
  <c r="I76" i="48"/>
  <c r="I76" i="47"/>
  <c r="I76" i="49"/>
  <c r="I76" i="44"/>
  <c r="AA33" s="1"/>
  <c r="I76" i="45"/>
  <c r="I76" i="50"/>
  <c r="I76" i="46"/>
  <c r="I73" i="50"/>
  <c r="I73" i="49"/>
  <c r="I73" i="46"/>
  <c r="I73" i="48"/>
  <c r="I73" i="47"/>
  <c r="I73" i="45"/>
  <c r="I73" i="44"/>
  <c r="AA30" s="1"/>
  <c r="BO26" i="43"/>
  <c r="AC32"/>
  <c r="AK66"/>
  <c r="AL66" s="1"/>
  <c r="A72"/>
  <c r="A74"/>
  <c r="A73" i="44"/>
  <c r="A27" i="43"/>
  <c r="I75" i="49"/>
  <c r="I75" i="45"/>
  <c r="I75" i="46"/>
  <c r="I75" i="47"/>
  <c r="I75" i="48"/>
  <c r="I75" i="44"/>
  <c r="AA32" s="1"/>
  <c r="I75" i="50"/>
  <c r="A75" i="43"/>
  <c r="AE28" i="36"/>
  <c r="AF28" s="1"/>
  <c r="AG28" s="1"/>
  <c r="AC28"/>
  <c r="AK62"/>
  <c r="AL62" s="1"/>
  <c r="BO22"/>
  <c r="AE27"/>
  <c r="AF27" s="1"/>
  <c r="AG27" s="1"/>
  <c r="AK61"/>
  <c r="AL61" s="1"/>
  <c r="BO21"/>
  <c r="AC27"/>
  <c r="AE26"/>
  <c r="AF26" s="1"/>
  <c r="AG26" s="1"/>
  <c r="AK60"/>
  <c r="AL60" s="1"/>
  <c r="BO20"/>
  <c r="AC26"/>
  <c r="AQ25" i="34"/>
  <c r="AQ87" s="1"/>
  <c r="AO25"/>
  <c r="AO87" s="1"/>
  <c r="AR25"/>
  <c r="AR87" s="1"/>
  <c r="AQ49" i="35"/>
  <c r="AR49" s="1"/>
  <c r="AQ66"/>
  <c r="AR66" s="1"/>
  <c r="AQ60"/>
  <c r="AR60" s="1"/>
  <c r="AQ55"/>
  <c r="AR55" s="1"/>
  <c r="AQ63"/>
  <c r="AR63" s="1"/>
  <c r="AE15" i="36"/>
  <c r="AF15" s="1"/>
  <c r="AG15" s="1"/>
  <c r="AC15"/>
  <c r="BO9"/>
  <c r="AK49"/>
  <c r="AL49" s="1"/>
  <c r="BJ5"/>
  <c r="AA14"/>
  <c r="K32"/>
  <c r="K33" s="1"/>
  <c r="AE21"/>
  <c r="AC21"/>
  <c r="BO15"/>
  <c r="AK55"/>
  <c r="AL55" s="1"/>
  <c r="AE24"/>
  <c r="AF24" s="1"/>
  <c r="AG24" s="1"/>
  <c r="AC24"/>
  <c r="AK58"/>
  <c r="AL58" s="1"/>
  <c r="BO18"/>
  <c r="AE23"/>
  <c r="AF23" s="1"/>
  <c r="AG23" s="1"/>
  <c r="BO17"/>
  <c r="AK57"/>
  <c r="AL57" s="1"/>
  <c r="AC23"/>
  <c r="AE17"/>
  <c r="AF17" s="1"/>
  <c r="AG17" s="1"/>
  <c r="AK51"/>
  <c r="AL51" s="1"/>
  <c r="BO11"/>
  <c r="AC17"/>
  <c r="K32" i="45"/>
  <c r="K33" s="1"/>
  <c r="K32" i="43"/>
  <c r="K33" s="1"/>
  <c r="K32" i="50"/>
  <c r="K33" s="1"/>
  <c r="K32" i="49"/>
  <c r="K33" s="1"/>
  <c r="K32" i="39"/>
  <c r="K33" s="1"/>
  <c r="K32" i="41"/>
  <c r="K33" s="1"/>
  <c r="K32" i="40"/>
  <c r="K33" s="1"/>
  <c r="K32" i="38"/>
  <c r="K33" s="1"/>
  <c r="K32" i="46"/>
  <c r="K33" s="1"/>
  <c r="K32" i="47"/>
  <c r="K33" s="1"/>
  <c r="K33" i="35"/>
  <c r="U4" s="1"/>
  <c r="K32" i="48"/>
  <c r="K33" s="1"/>
  <c r="K32" i="44"/>
  <c r="K33" s="1"/>
  <c r="K32" i="37"/>
  <c r="K33" s="1"/>
  <c r="AE22" i="36"/>
  <c r="AF22" s="1"/>
  <c r="AG22" s="1"/>
  <c r="BO16"/>
  <c r="AK56"/>
  <c r="AL56" s="1"/>
  <c r="AC22"/>
  <c r="AE19"/>
  <c r="AF19" s="1"/>
  <c r="AG19" s="1"/>
  <c r="AC19"/>
  <c r="AK53"/>
  <c r="AL53" s="1"/>
  <c r="BO13"/>
  <c r="AE20"/>
  <c r="AK54"/>
  <c r="AL54" s="1"/>
  <c r="AC20"/>
  <c r="BO14"/>
  <c r="AE25"/>
  <c r="AF25" s="1"/>
  <c r="AG25" s="1"/>
  <c r="AC25"/>
  <c r="AK59"/>
  <c r="AL59" s="1"/>
  <c r="BO19"/>
  <c r="AE16"/>
  <c r="AF16" s="1"/>
  <c r="AG16" s="1"/>
  <c r="AK50"/>
  <c r="AL50" s="1"/>
  <c r="BO10"/>
  <c r="AC16"/>
  <c r="AE18"/>
  <c r="AF18" s="1"/>
  <c r="AG18" s="1"/>
  <c r="BO12"/>
  <c r="AK52"/>
  <c r="AL52" s="1"/>
  <c r="AC18"/>
  <c r="BI5" i="35"/>
  <c r="BN8"/>
  <c r="AQ48"/>
  <c r="AR48" s="1"/>
  <c r="AQ67"/>
  <c r="AR67" s="1"/>
  <c r="AQ64"/>
  <c r="AR64" s="1"/>
  <c r="AQ61"/>
  <c r="AR61" s="1"/>
  <c r="AP46"/>
  <c r="AL22" s="1"/>
  <c r="AN22" s="1"/>
  <c r="AQ56"/>
  <c r="AR56" s="1"/>
  <c r="AQ54"/>
  <c r="AR54" s="1"/>
  <c r="AQ51"/>
  <c r="AR51" s="1"/>
  <c r="AQ53"/>
  <c r="AR53" s="1"/>
  <c r="AQ57"/>
  <c r="AR57" s="1"/>
  <c r="AQ50"/>
  <c r="AR50" s="1"/>
  <c r="AQ65"/>
  <c r="AR65" s="1"/>
  <c r="AQ62"/>
  <c r="AR62" s="1"/>
  <c r="AQ52"/>
  <c r="AR52" s="1"/>
  <c r="AQ59"/>
  <c r="AR59" s="1"/>
  <c r="AQ21"/>
  <c r="AQ83" s="1"/>
  <c r="AU27"/>
  <c r="AV27" s="1"/>
  <c r="AO82"/>
  <c r="AQ6"/>
  <c r="AR20"/>
  <c r="AR82" s="1"/>
  <c r="AW27"/>
  <c r="AT27" s="1"/>
  <c r="AT86" i="34"/>
  <c r="AT32"/>
  <c r="BW51" i="36" l="1"/>
  <c r="BW69" s="1"/>
  <c r="BN51"/>
  <c r="BJ51" s="1"/>
  <c r="A75" i="44"/>
  <c r="A29" i="43"/>
  <c r="BI21"/>
  <c r="BN24"/>
  <c r="BI24"/>
  <c r="BN27"/>
  <c r="AC29" i="44"/>
  <c r="AK63"/>
  <c r="AL63" s="1"/>
  <c r="BO23"/>
  <c r="A26" i="43"/>
  <c r="A72" i="44"/>
  <c r="AK64"/>
  <c r="AL64" s="1"/>
  <c r="BO24"/>
  <c r="AC30"/>
  <c r="AK65"/>
  <c r="AL65" s="1"/>
  <c r="BO25"/>
  <c r="AC31"/>
  <c r="A30"/>
  <c r="A76" i="45"/>
  <c r="BO26" i="44"/>
  <c r="AK66"/>
  <c r="AL66" s="1"/>
  <c r="AC32"/>
  <c r="A28" i="43"/>
  <c r="A74" i="44"/>
  <c r="A27"/>
  <c r="A73" i="45"/>
  <c r="AC33" i="44"/>
  <c r="BO27"/>
  <c r="AK67"/>
  <c r="AL67" s="1"/>
  <c r="AO21" i="35"/>
  <c r="AO83" s="1"/>
  <c r="AU32" i="34"/>
  <c r="AV32" s="1"/>
  <c r="AV26" s="1"/>
  <c r="AT87"/>
  <c r="AT89" s="1"/>
  <c r="AQ9" s="1"/>
  <c r="AT82" i="35"/>
  <c r="AM22"/>
  <c r="AR47"/>
  <c r="AT59" s="1"/>
  <c r="AU59" s="1"/>
  <c r="AF21" i="36"/>
  <c r="AG21" s="1"/>
  <c r="AF20"/>
  <c r="AG20" s="1"/>
  <c r="AE14"/>
  <c r="AF14" s="1"/>
  <c r="BO8"/>
  <c r="AK48"/>
  <c r="AL48" s="1"/>
  <c r="AC14"/>
  <c r="AQ22" i="35"/>
  <c r="AQ84" s="1"/>
  <c r="BI22" i="43" l="1"/>
  <c r="BN25"/>
  <c r="A30" i="45"/>
  <c r="A76" i="46"/>
  <c r="A26" i="44"/>
  <c r="A72" i="45"/>
  <c r="BZ31" i="36"/>
  <c r="BX30"/>
  <c r="A74" i="45"/>
  <c r="A28" i="44"/>
  <c r="BI21"/>
  <c r="BN24"/>
  <c r="A29"/>
  <c r="A75" i="45"/>
  <c r="A27"/>
  <c r="A73" i="46"/>
  <c r="BI24" i="44"/>
  <c r="BN27"/>
  <c r="BN23" i="43"/>
  <c r="BI20"/>
  <c r="BN26"/>
  <c r="BI23"/>
  <c r="AU28" i="35"/>
  <c r="AV28" s="1"/>
  <c r="AW28"/>
  <c r="AT28" s="1"/>
  <c r="AR21"/>
  <c r="AR83" s="1"/>
  <c r="AT83" s="1"/>
  <c r="AT67"/>
  <c r="AU67" s="1"/>
  <c r="AT51"/>
  <c r="AU51" s="1"/>
  <c r="AT63"/>
  <c r="AU63" s="1"/>
  <c r="AT58"/>
  <c r="AU58" s="1"/>
  <c r="AT55"/>
  <c r="AU55" s="1"/>
  <c r="AR46"/>
  <c r="AL23" s="1"/>
  <c r="AO22" s="1"/>
  <c r="AU29" s="1"/>
  <c r="AV29" s="1"/>
  <c r="AT48"/>
  <c r="AU48" s="1"/>
  <c r="AT53"/>
  <c r="AU53" s="1"/>
  <c r="AT62"/>
  <c r="AU62" s="1"/>
  <c r="AT64"/>
  <c r="AU64" s="1"/>
  <c r="AT50"/>
  <c r="AU50" s="1"/>
  <c r="AT60"/>
  <c r="AU60" s="1"/>
  <c r="AT61"/>
  <c r="AU61" s="1"/>
  <c r="AT52"/>
  <c r="AU52" s="1"/>
  <c r="AT66"/>
  <c r="AU66" s="1"/>
  <c r="AT56"/>
  <c r="AU56" s="1"/>
  <c r="AT54"/>
  <c r="AU54" s="1"/>
  <c r="AT57"/>
  <c r="AU57" s="1"/>
  <c r="AT49"/>
  <c r="AU49" s="1"/>
  <c r="AT65"/>
  <c r="AU65" s="1"/>
  <c r="AL47" i="36"/>
  <c r="AM48" s="1"/>
  <c r="AN48" s="1"/>
  <c r="AG14"/>
  <c r="AG2"/>
  <c r="AG3"/>
  <c r="BC12" s="1"/>
  <c r="BN26" i="44" l="1"/>
  <c r="BI23"/>
  <c r="A28" i="45"/>
  <c r="A74" i="46"/>
  <c r="BN23" i="44"/>
  <c r="BI20"/>
  <c r="A75" i="46"/>
  <c r="A29" i="45"/>
  <c r="BN25" i="44"/>
  <c r="BI22"/>
  <c r="A26" i="45"/>
  <c r="A72" i="46"/>
  <c r="BI21" i="45"/>
  <c r="BN24"/>
  <c r="BN27"/>
  <c r="BI24"/>
  <c r="A73" i="47"/>
  <c r="A27" i="46"/>
  <c r="A76" i="47"/>
  <c r="A30" i="46"/>
  <c r="AU47" i="35"/>
  <c r="AV50" s="1"/>
  <c r="AW50" s="1"/>
  <c r="AO84"/>
  <c r="AN23"/>
  <c r="AQ23" s="1"/>
  <c r="AQ85" s="1"/>
  <c r="AM23"/>
  <c r="AW29" s="1"/>
  <c r="AT29" s="1"/>
  <c r="BC25" i="36"/>
  <c r="BC24"/>
  <c r="BC23"/>
  <c r="BC29"/>
  <c r="AM65"/>
  <c r="AN65" s="1"/>
  <c r="AM60"/>
  <c r="AN60" s="1"/>
  <c r="AM62"/>
  <c r="AN62" s="1"/>
  <c r="AM67"/>
  <c r="AN67" s="1"/>
  <c r="AM66"/>
  <c r="AN66" s="1"/>
  <c r="AL46"/>
  <c r="AL20" s="1"/>
  <c r="AN20" s="1"/>
  <c r="AM61"/>
  <c r="AN61" s="1"/>
  <c r="AM63"/>
  <c r="AN63" s="1"/>
  <c r="AM64"/>
  <c r="AN64" s="1"/>
  <c r="AM56"/>
  <c r="AN56" s="1"/>
  <c r="AM59"/>
  <c r="AN59" s="1"/>
  <c r="AM58"/>
  <c r="AN58" s="1"/>
  <c r="AM54"/>
  <c r="AN54" s="1"/>
  <c r="AM51"/>
  <c r="AN51" s="1"/>
  <c r="AM53"/>
  <c r="AN53" s="1"/>
  <c r="AM49"/>
  <c r="AN49" s="1"/>
  <c r="AM57"/>
  <c r="AN57" s="1"/>
  <c r="AM55"/>
  <c r="AN55" s="1"/>
  <c r="AM50"/>
  <c r="AN50" s="1"/>
  <c r="AM52"/>
  <c r="AN52" s="1"/>
  <c r="A27" i="47" l="1"/>
  <c r="A73" i="48"/>
  <c r="BN24" i="46"/>
  <c r="BI21"/>
  <c r="A76" i="48"/>
  <c r="A30" i="47"/>
  <c r="BN23" i="45"/>
  <c r="BI20"/>
  <c r="A29" i="46"/>
  <c r="A75" i="47"/>
  <c r="BN25" i="45"/>
  <c r="BI22"/>
  <c r="BN27" i="46"/>
  <c r="BI24"/>
  <c r="A72" i="47"/>
  <c r="A26" i="46"/>
  <c r="BI23" i="45"/>
  <c r="BN26"/>
  <c r="A74" i="47"/>
  <c r="A28" i="46"/>
  <c r="AR22" i="35"/>
  <c r="AR84" s="1"/>
  <c r="AT84" s="1"/>
  <c r="AV56"/>
  <c r="AW56" s="1"/>
  <c r="AV62"/>
  <c r="AW62" s="1"/>
  <c r="AV61"/>
  <c r="AW61" s="1"/>
  <c r="AV52"/>
  <c r="AW52" s="1"/>
  <c r="AV51"/>
  <c r="AW51" s="1"/>
  <c r="AV63"/>
  <c r="AW63" s="1"/>
  <c r="AV66"/>
  <c r="AW66" s="1"/>
  <c r="AV59"/>
  <c r="AW59" s="1"/>
  <c r="AV49"/>
  <c r="AW49" s="1"/>
  <c r="AV58"/>
  <c r="AW58" s="1"/>
  <c r="AV53"/>
  <c r="AW53" s="1"/>
  <c r="AV65"/>
  <c r="AW65" s="1"/>
  <c r="AV55"/>
  <c r="AW55" s="1"/>
  <c r="AV57"/>
  <c r="AW57" s="1"/>
  <c r="AV60"/>
  <c r="AW60" s="1"/>
  <c r="AV54"/>
  <c r="AW54" s="1"/>
  <c r="AV64"/>
  <c r="AW64" s="1"/>
  <c r="AV48"/>
  <c r="AW48" s="1"/>
  <c r="AV67"/>
  <c r="AW67" s="1"/>
  <c r="AU46"/>
  <c r="AL24" s="1"/>
  <c r="AN24" s="1"/>
  <c r="AN47" i="36"/>
  <c r="AN46" s="1"/>
  <c r="AL21" s="1"/>
  <c r="AO20" s="1"/>
  <c r="AQ20"/>
  <c r="AQ82" s="1"/>
  <c r="BG10"/>
  <c r="BK54" s="1"/>
  <c r="L16" s="1"/>
  <c r="M16" s="1"/>
  <c r="BG12"/>
  <c r="BK56" s="1"/>
  <c r="L18" s="1"/>
  <c r="M18" s="1"/>
  <c r="A18" s="1"/>
  <c r="BG7"/>
  <c r="BK51" s="1"/>
  <c r="L13" s="1"/>
  <c r="M13" s="1"/>
  <c r="BG5"/>
  <c r="BG16"/>
  <c r="BK60" s="1"/>
  <c r="L22" s="1"/>
  <c r="M22" s="1"/>
  <c r="A22" s="1"/>
  <c r="BG17"/>
  <c r="BK61" s="1"/>
  <c r="L23" s="1"/>
  <c r="M23" s="1"/>
  <c r="BG23"/>
  <c r="BK67" s="1"/>
  <c r="BG9"/>
  <c r="BK53" s="1"/>
  <c r="L15" s="1"/>
  <c r="M15" s="1"/>
  <c r="BG14"/>
  <c r="BK58" s="1"/>
  <c r="L20" s="1"/>
  <c r="M20" s="1"/>
  <c r="BG13"/>
  <c r="BK57" s="1"/>
  <c r="L19" s="1"/>
  <c r="M19" s="1"/>
  <c r="A19" s="1"/>
  <c r="BG19"/>
  <c r="BK63" s="1"/>
  <c r="L25" s="1"/>
  <c r="M25" s="1"/>
  <c r="BG6"/>
  <c r="BK50" s="1"/>
  <c r="L12" s="1"/>
  <c r="M12" s="1"/>
  <c r="BG18"/>
  <c r="BK62" s="1"/>
  <c r="L24" s="1"/>
  <c r="M24" s="1"/>
  <c r="BG24"/>
  <c r="BK68" s="1"/>
  <c r="BG20"/>
  <c r="BK64" s="1"/>
  <c r="BG21"/>
  <c r="BK65" s="1"/>
  <c r="BG22"/>
  <c r="BK66" s="1"/>
  <c r="BG11"/>
  <c r="BK55" s="1"/>
  <c r="L17" s="1"/>
  <c r="M17" s="1"/>
  <c r="A17" s="1"/>
  <c r="BG15"/>
  <c r="BK59" s="1"/>
  <c r="L21" s="1"/>
  <c r="M21" s="1"/>
  <c r="BG8"/>
  <c r="BK52" s="1"/>
  <c r="L14" s="1"/>
  <c r="M14" s="1"/>
  <c r="AO23" i="35"/>
  <c r="BI23" i="46" l="1"/>
  <c r="BN26"/>
  <c r="A76" i="49"/>
  <c r="A30" i="48"/>
  <c r="BI21" i="47"/>
  <c r="BN24"/>
  <c r="A29"/>
  <c r="A75" i="48"/>
  <c r="BN27" i="47"/>
  <c r="BI24"/>
  <c r="A73" i="49"/>
  <c r="A27" i="48"/>
  <c r="A28" i="47"/>
  <c r="A74" i="48"/>
  <c r="A72"/>
  <c r="A26" i="47"/>
  <c r="BN25" i="46"/>
  <c r="BI22"/>
  <c r="BI20"/>
  <c r="BN23"/>
  <c r="M25" i="47"/>
  <c r="M25" i="38"/>
  <c r="M25" i="45"/>
  <c r="M25" i="37"/>
  <c r="M25" i="48"/>
  <c r="M25" i="50"/>
  <c r="M25" i="43"/>
  <c r="M25" i="40"/>
  <c r="M25" i="46"/>
  <c r="M25" i="49"/>
  <c r="M25" i="44"/>
  <c r="M25" i="39"/>
  <c r="M25" i="41"/>
  <c r="A25" i="36"/>
  <c r="M24" i="44"/>
  <c r="M24" i="49"/>
  <c r="M24" i="39"/>
  <c r="M24" i="43"/>
  <c r="M24" i="46"/>
  <c r="M24" i="41"/>
  <c r="M24" i="50"/>
  <c r="M24" i="40"/>
  <c r="M24" i="37"/>
  <c r="M24" i="45"/>
  <c r="M24" i="48"/>
  <c r="M24" i="47"/>
  <c r="M24" i="38"/>
  <c r="A24" i="36"/>
  <c r="M23" i="41"/>
  <c r="M23" i="38"/>
  <c r="M23" i="48"/>
  <c r="M23" i="43"/>
  <c r="M23" i="40"/>
  <c r="M23" i="47"/>
  <c r="M23" i="37"/>
  <c r="M23" i="49"/>
  <c r="M23" i="45"/>
  <c r="M23" i="44"/>
  <c r="M23" i="46"/>
  <c r="M23" i="39"/>
  <c r="M23" i="50"/>
  <c r="A23" i="36"/>
  <c r="L25" i="41"/>
  <c r="L25" i="49"/>
  <c r="L25" i="39"/>
  <c r="L25" i="46"/>
  <c r="L25" i="43"/>
  <c r="L25" i="37"/>
  <c r="L25" i="38"/>
  <c r="L25" i="47"/>
  <c r="L25" i="44"/>
  <c r="L25" i="45"/>
  <c r="L25" i="40"/>
  <c r="L25" i="50"/>
  <c r="L25" i="48"/>
  <c r="L24" i="44"/>
  <c r="L24" i="41"/>
  <c r="L24" i="37"/>
  <c r="L24" i="49"/>
  <c r="L24" i="48"/>
  <c r="L24" i="39"/>
  <c r="L24" i="47"/>
  <c r="L24" i="40"/>
  <c r="L24" i="50"/>
  <c r="L24" i="45"/>
  <c r="L24" i="43"/>
  <c r="L24" i="46"/>
  <c r="L24" i="38"/>
  <c r="L23" i="39"/>
  <c r="L23" i="43"/>
  <c r="L23" i="48"/>
  <c r="L23" i="40"/>
  <c r="L23" i="46"/>
  <c r="L23" i="50"/>
  <c r="L23" i="41"/>
  <c r="L23" i="44"/>
  <c r="L23" i="37"/>
  <c r="L23" i="47"/>
  <c r="L23" i="49"/>
  <c r="L23" i="38"/>
  <c r="L23" i="45"/>
  <c r="BN14" i="36"/>
  <c r="BI11"/>
  <c r="BN15"/>
  <c r="BI12"/>
  <c r="AM24" i="35"/>
  <c r="AW47"/>
  <c r="AW46" s="1"/>
  <c r="AL25" s="1"/>
  <c r="AN25" s="1"/>
  <c r="AO61" i="36"/>
  <c r="AP61" s="1"/>
  <c r="AO50"/>
  <c r="AP50" s="1"/>
  <c r="AO60"/>
  <c r="AP60" s="1"/>
  <c r="AO57"/>
  <c r="AP57" s="1"/>
  <c r="BI16"/>
  <c r="BN19"/>
  <c r="BN16"/>
  <c r="BI13"/>
  <c r="AO58"/>
  <c r="AP58" s="1"/>
  <c r="AO65"/>
  <c r="AP65" s="1"/>
  <c r="AO55"/>
  <c r="AP55" s="1"/>
  <c r="AO62"/>
  <c r="AP62" s="1"/>
  <c r="AO66"/>
  <c r="AP66" s="1"/>
  <c r="AO49"/>
  <c r="AP49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/>
  <c r="AP56" s="1"/>
  <c r="AO67"/>
  <c r="AP67" s="1"/>
  <c r="AO59"/>
  <c r="AP59" s="1"/>
  <c r="AO64"/>
  <c r="AP64" s="1"/>
  <c r="AO51"/>
  <c r="AP51" s="1"/>
  <c r="AO52"/>
  <c r="AP52" s="1"/>
  <c r="AO53"/>
  <c r="AP53" s="1"/>
  <c r="AO54"/>
  <c r="AP54" s="1"/>
  <c r="AO63"/>
  <c r="AP63" s="1"/>
  <c r="AO48"/>
  <c r="AP48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/>
  <c r="AV27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s="1"/>
  <c r="BK70" s="1"/>
  <c r="BK49"/>
  <c r="L11" s="1"/>
  <c r="M11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s="1"/>
  <c r="AO24"/>
  <c r="AW30"/>
  <c r="AT30" s="1"/>
  <c r="AR23"/>
  <c r="AR85" s="1"/>
  <c r="AU30"/>
  <c r="AV30" s="1"/>
  <c r="AO85"/>
  <c r="BI22" i="47" l="1"/>
  <c r="BN25"/>
  <c r="A74" i="49"/>
  <c r="A28" i="48"/>
  <c r="A26"/>
  <c r="A72" i="49"/>
  <c r="A73" i="50"/>
  <c r="A27" s="1"/>
  <c r="A27" i="49"/>
  <c r="BI23" i="47"/>
  <c r="BN26"/>
  <c r="A76" i="50"/>
  <c r="A30" s="1"/>
  <c r="A30" i="49"/>
  <c r="BN23" i="47"/>
  <c r="BI20"/>
  <c r="BN24" i="48"/>
  <c r="BI21"/>
  <c r="A29"/>
  <c r="A75" i="49"/>
  <c r="BI24" i="48"/>
  <c r="BN27"/>
  <c r="BI19" i="36"/>
  <c r="BN22"/>
  <c r="BJ19" i="37"/>
  <c r="AA28"/>
  <c r="BJ18"/>
  <c r="AA27"/>
  <c r="BI18" i="36"/>
  <c r="BN21"/>
  <c r="BN20"/>
  <c r="BI17"/>
  <c r="BJ17" i="37"/>
  <c r="AA26"/>
  <c r="AM25" i="35"/>
  <c r="AW31" s="1"/>
  <c r="AT31" s="1"/>
  <c r="AT85"/>
  <c r="BJ16" i="37"/>
  <c r="AA25"/>
  <c r="BI14" i="36"/>
  <c r="BN17"/>
  <c r="BJ7" i="37"/>
  <c r="AA16"/>
  <c r="AA23"/>
  <c r="BJ14"/>
  <c r="AA18"/>
  <c r="BJ9"/>
  <c r="BJ12"/>
  <c r="AA21"/>
  <c r="BI6" i="36"/>
  <c r="BN9"/>
  <c r="BJ8" i="37"/>
  <c r="AA17"/>
  <c r="AA22"/>
  <c r="BJ13"/>
  <c r="BN18" i="36"/>
  <c r="BI15"/>
  <c r="AA24" i="37"/>
  <c r="BJ15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/>
  <c r="BN10"/>
  <c r="BN11"/>
  <c r="BI8"/>
  <c r="BN12"/>
  <c r="BI9"/>
  <c r="AA15" i="37"/>
  <c r="BJ6"/>
  <c r="BN13" i="36"/>
  <c r="BI10"/>
  <c r="BJ10" i="37"/>
  <c r="AA19"/>
  <c r="BJ11"/>
  <c r="AA20"/>
  <c r="AP47" i="36"/>
  <c r="AQ61" s="1"/>
  <c r="AR61" s="1"/>
  <c r="AQ6"/>
  <c r="AR20"/>
  <c r="AR82" s="1"/>
  <c r="AT82" s="1"/>
  <c r="AW27"/>
  <c r="AT27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s="1"/>
  <c r="AO86" i="35"/>
  <c r="AU31"/>
  <c r="AV31" s="1"/>
  <c r="AR24"/>
  <c r="AR86" s="1"/>
  <c r="AR25"/>
  <c r="AR87" s="1"/>
  <c r="AO25"/>
  <c r="AW32"/>
  <c r="AQ25"/>
  <c r="AQ87" s="1"/>
  <c r="BI23" i="48" l="1"/>
  <c r="BN26"/>
  <c r="BN23"/>
  <c r="BI20"/>
  <c r="A75" i="50"/>
  <c r="A29" s="1"/>
  <c r="A29" i="49"/>
  <c r="A26"/>
  <c r="A72" i="50"/>
  <c r="A26" s="1"/>
  <c r="BN27"/>
  <c r="BI24"/>
  <c r="BI21"/>
  <c r="BN24"/>
  <c r="A74"/>
  <c r="A28" s="1"/>
  <c r="A28" i="49"/>
  <c r="BN27"/>
  <c r="BI24"/>
  <c r="BI21"/>
  <c r="BN24"/>
  <c r="BI22" i="48"/>
  <c r="BN25"/>
  <c r="AE28" i="37"/>
  <c r="AF28" s="1"/>
  <c r="AG28" s="1"/>
  <c r="AK62"/>
  <c r="AL62" s="1"/>
  <c r="AC28"/>
  <c r="BO22"/>
  <c r="AE27"/>
  <c r="AF27" s="1"/>
  <c r="AG27" s="1"/>
  <c r="BO21"/>
  <c r="AC27"/>
  <c r="AK61"/>
  <c r="AL61" s="1"/>
  <c r="AE26"/>
  <c r="AF26" s="1"/>
  <c r="AG26" s="1"/>
  <c r="AK60"/>
  <c r="AL60" s="1"/>
  <c r="BO20"/>
  <c r="AC26"/>
  <c r="AT32" i="35"/>
  <c r="AQ64" i="36"/>
  <c r="AR64" s="1"/>
  <c r="AP46"/>
  <c r="AL22" s="1"/>
  <c r="AO21" s="1"/>
  <c r="AU28" s="1"/>
  <c r="AV28" s="1"/>
  <c r="AQ52"/>
  <c r="AR52" s="1"/>
  <c r="AQ56"/>
  <c r="AR56" s="1"/>
  <c r="AQ51"/>
  <c r="AR51" s="1"/>
  <c r="AQ60"/>
  <c r="AR60" s="1"/>
  <c r="AE25" i="37"/>
  <c r="AF25" s="1"/>
  <c r="AG25" s="1"/>
  <c r="AC25"/>
  <c r="AK59"/>
  <c r="AL59" s="1"/>
  <c r="BO19"/>
  <c r="AE20"/>
  <c r="AC20"/>
  <c r="AK54"/>
  <c r="AL54" s="1"/>
  <c r="BO14"/>
  <c r="AE15"/>
  <c r="BO9"/>
  <c r="AC15"/>
  <c r="AK49"/>
  <c r="AL49" s="1"/>
  <c r="M32" i="46"/>
  <c r="M33" s="1"/>
  <c r="M32" i="44"/>
  <c r="M33" s="1"/>
  <c r="M32" i="40"/>
  <c r="M33" s="1"/>
  <c r="M32" i="38"/>
  <c r="M33" s="1"/>
  <c r="M32" i="45"/>
  <c r="M33" s="1"/>
  <c r="M33" i="36"/>
  <c r="U4" s="1"/>
  <c r="M32" i="50"/>
  <c r="M33" s="1"/>
  <c r="M32" i="39"/>
  <c r="M33" s="1"/>
  <c r="M32" i="43"/>
  <c r="M33" s="1"/>
  <c r="M32" i="41"/>
  <c r="M33" s="1"/>
  <c r="M32" i="47"/>
  <c r="M33" s="1"/>
  <c r="M32" i="48"/>
  <c r="M33" s="1"/>
  <c r="M32" i="37"/>
  <c r="M33" s="1"/>
  <c r="M32" i="49"/>
  <c r="M33" s="1"/>
  <c r="AE17" i="37"/>
  <c r="AF17" s="1"/>
  <c r="AG17" s="1"/>
  <c r="BO11"/>
  <c r="AK51"/>
  <c r="AL51" s="1"/>
  <c r="AC17"/>
  <c r="AE18"/>
  <c r="AF18" s="1"/>
  <c r="AG18" s="1"/>
  <c r="AK52"/>
  <c r="AL52" s="1"/>
  <c r="AC18"/>
  <c r="BO12"/>
  <c r="AE19"/>
  <c r="AF19" s="1"/>
  <c r="AG19" s="1"/>
  <c r="AC19"/>
  <c r="BO13"/>
  <c r="AK53"/>
  <c r="AL53" s="1"/>
  <c r="BN8" i="36"/>
  <c r="BI5"/>
  <c r="AE24" i="37"/>
  <c r="AF24" s="1"/>
  <c r="AG24" s="1"/>
  <c r="BO18"/>
  <c r="AK58"/>
  <c r="AL58" s="1"/>
  <c r="AC24"/>
  <c r="AE23"/>
  <c r="AF23" s="1"/>
  <c r="AG23" s="1"/>
  <c r="AC23"/>
  <c r="BO17"/>
  <c r="AK57"/>
  <c r="AL57" s="1"/>
  <c r="AE21"/>
  <c r="AC21"/>
  <c r="AK55"/>
  <c r="AL55" s="1"/>
  <c r="BO15"/>
  <c r="AA14"/>
  <c r="BJ5"/>
  <c r="AE22"/>
  <c r="AF22" s="1"/>
  <c r="AG22" s="1"/>
  <c r="BO16"/>
  <c r="AC22"/>
  <c r="AK56"/>
  <c r="AL56" s="1"/>
  <c r="AE16"/>
  <c r="AF16" s="1"/>
  <c r="AG16" s="1"/>
  <c r="BO10"/>
  <c r="AK50"/>
  <c r="AL50" s="1"/>
  <c r="AC16"/>
  <c r="AQ53" i="36"/>
  <c r="AR53" s="1"/>
  <c r="AQ62"/>
  <c r="AR62" s="1"/>
  <c r="AQ57"/>
  <c r="AR57" s="1"/>
  <c r="AQ55"/>
  <c r="AR55" s="1"/>
  <c r="AQ67"/>
  <c r="AR67" s="1"/>
  <c r="AQ58"/>
  <c r="AR58" s="1"/>
  <c r="AQ66"/>
  <c r="AR66" s="1"/>
  <c r="AQ49"/>
  <c r="AR49" s="1"/>
  <c r="AQ50"/>
  <c r="AR50" s="1"/>
  <c r="AQ65"/>
  <c r="AR65" s="1"/>
  <c r="AQ63"/>
  <c r="AR63" s="1"/>
  <c r="AQ54"/>
  <c r="AR54" s="1"/>
  <c r="AQ59"/>
  <c r="AR59" s="1"/>
  <c r="AQ48"/>
  <c r="AR48" s="1"/>
  <c r="AU32" i="35"/>
  <c r="AV32" s="1"/>
  <c r="AV26" s="1"/>
  <c r="AO87"/>
  <c r="AT87" s="1"/>
  <c r="AT86"/>
  <c r="BN25" i="50" l="1"/>
  <c r="BI22"/>
  <c r="BN26"/>
  <c r="BI23"/>
  <c r="BI22" i="49"/>
  <c r="BN25"/>
  <c r="BI23"/>
  <c r="BN26"/>
  <c r="BN23"/>
  <c r="BI20"/>
  <c r="BN23" i="50"/>
  <c r="BI20"/>
  <c r="AO83" i="36"/>
  <c r="AN22"/>
  <c r="AQ22" s="1"/>
  <c r="AQ84" s="1"/>
  <c r="AM22"/>
  <c r="AW28" s="1"/>
  <c r="AT28" s="1"/>
  <c r="AR47"/>
  <c r="AT64" s="1"/>
  <c r="AU64" s="1"/>
  <c r="AF15" i="37"/>
  <c r="AG15" s="1"/>
  <c r="AE14"/>
  <c r="AF14" s="1"/>
  <c r="AC14"/>
  <c r="BO8"/>
  <c r="AK48"/>
  <c r="AL48" s="1"/>
  <c r="AF21"/>
  <c r="AG21" s="1"/>
  <c r="AF20"/>
  <c r="AG20" s="1"/>
  <c r="AT89" i="35"/>
  <c r="AQ9" s="1"/>
  <c r="AR21" i="36" l="1"/>
  <c r="AR83" s="1"/>
  <c r="AT83" s="1"/>
  <c r="AT67"/>
  <c r="AU67" s="1"/>
  <c r="AT54"/>
  <c r="AU54" s="1"/>
  <c r="AT48"/>
  <c r="AU48" s="1"/>
  <c r="AT63"/>
  <c r="AU63" s="1"/>
  <c r="AT65"/>
  <c r="AU65" s="1"/>
  <c r="AT51"/>
  <c r="AU51" s="1"/>
  <c r="AT49"/>
  <c r="AU49" s="1"/>
  <c r="AT61"/>
  <c r="AU61" s="1"/>
  <c r="AT56"/>
  <c r="AU56" s="1"/>
  <c r="AT60"/>
  <c r="AU60" s="1"/>
  <c r="AT52"/>
  <c r="AU52" s="1"/>
  <c r="AT53"/>
  <c r="AU53" s="1"/>
  <c r="AT59"/>
  <c r="AU59" s="1"/>
  <c r="AT50"/>
  <c r="AU50" s="1"/>
  <c r="AT57"/>
  <c r="AU57" s="1"/>
  <c r="AT55"/>
  <c r="AU55" s="1"/>
  <c r="AT62"/>
  <c r="AU62" s="1"/>
  <c r="AT58"/>
  <c r="AU58" s="1"/>
  <c r="AT66"/>
  <c r="AU66" s="1"/>
  <c r="AR46"/>
  <c r="AL23" s="1"/>
  <c r="AN23" s="1"/>
  <c r="AL47" i="37"/>
  <c r="AM48" s="1"/>
  <c r="AN48" s="1"/>
  <c r="AG14"/>
  <c r="AG3"/>
  <c r="BC12" s="1"/>
  <c r="AG2"/>
  <c r="AO22" i="36"/>
  <c r="BC31" i="37" l="1"/>
  <c r="BI52"/>
  <c r="AM23" i="36"/>
  <c r="AW29" s="1"/>
  <c r="AT29" s="1"/>
  <c r="AU47"/>
  <c r="AV53" s="1"/>
  <c r="AW53" s="1"/>
  <c r="BC29" i="37"/>
  <c r="BC23"/>
  <c r="BC24" s="1"/>
  <c r="BC25" s="1"/>
  <c r="BG26" s="1"/>
  <c r="BI69" s="1"/>
  <c r="BK69" s="1"/>
  <c r="N31" s="1"/>
  <c r="AM55"/>
  <c r="AN55" s="1"/>
  <c r="AM66"/>
  <c r="AN66" s="1"/>
  <c r="AM61"/>
  <c r="AN61" s="1"/>
  <c r="AM64"/>
  <c r="AN64" s="1"/>
  <c r="AM63"/>
  <c r="AN63" s="1"/>
  <c r="AM67"/>
  <c r="AN67" s="1"/>
  <c r="AM62"/>
  <c r="AN62" s="1"/>
  <c r="AM60"/>
  <c r="AN60" s="1"/>
  <c r="AL46"/>
  <c r="AL20" s="1"/>
  <c r="AN20" s="1"/>
  <c r="AM65"/>
  <c r="AN65" s="1"/>
  <c r="AM59"/>
  <c r="AN59" s="1"/>
  <c r="AM50"/>
  <c r="AN50" s="1"/>
  <c r="AM56"/>
  <c r="AN56" s="1"/>
  <c r="AM58"/>
  <c r="AN58" s="1"/>
  <c r="AM57"/>
  <c r="AN57" s="1"/>
  <c r="AM52"/>
  <c r="AN52" s="1"/>
  <c r="AM54"/>
  <c r="AN54" s="1"/>
  <c r="AM49"/>
  <c r="AN49" s="1"/>
  <c r="AM53"/>
  <c r="AN53" s="1"/>
  <c r="AM51"/>
  <c r="AN51" s="1"/>
  <c r="AU29" i="36"/>
  <c r="AV29" s="1"/>
  <c r="AO84"/>
  <c r="AR22"/>
  <c r="AR84" s="1"/>
  <c r="AR23"/>
  <c r="AR85" s="1"/>
  <c r="AO23"/>
  <c r="AQ23"/>
  <c r="AQ85" s="1"/>
  <c r="N31" i="43" l="1"/>
  <c r="N31" i="39"/>
  <c r="N31" i="47"/>
  <c r="N31" i="44"/>
  <c r="N31" i="46"/>
  <c r="N31" i="50"/>
  <c r="N31" i="48"/>
  <c r="N31" i="45"/>
  <c r="N31" i="49"/>
  <c r="N31" i="41"/>
  <c r="N31" i="38"/>
  <c r="N31" i="40"/>
  <c r="O31" i="37"/>
  <c r="AV65" i="36"/>
  <c r="AW65" s="1"/>
  <c r="AV52"/>
  <c r="AW52" s="1"/>
  <c r="AV64"/>
  <c r="AW64" s="1"/>
  <c r="AV62"/>
  <c r="AW62" s="1"/>
  <c r="AV60"/>
  <c r="AW60" s="1"/>
  <c r="AU46"/>
  <c r="AL24" s="1"/>
  <c r="AM24" s="1"/>
  <c r="AW30" s="1"/>
  <c r="AT30" s="1"/>
  <c r="AV55"/>
  <c r="AW55" s="1"/>
  <c r="AV59"/>
  <c r="AW59" s="1"/>
  <c r="AV67"/>
  <c r="AW67" s="1"/>
  <c r="AV58"/>
  <c r="AW58" s="1"/>
  <c r="AV57"/>
  <c r="AW57" s="1"/>
  <c r="AV56"/>
  <c r="AW56" s="1"/>
  <c r="AV51"/>
  <c r="AW51" s="1"/>
  <c r="AV49"/>
  <c r="AW49" s="1"/>
  <c r="AV50"/>
  <c r="AW50" s="1"/>
  <c r="AV54"/>
  <c r="AW54" s="1"/>
  <c r="AV61"/>
  <c r="AW61" s="1"/>
  <c r="AV48"/>
  <c r="AW48" s="1"/>
  <c r="AV63"/>
  <c r="AW63" s="1"/>
  <c r="AV66"/>
  <c r="AW66" s="1"/>
  <c r="BG7" i="37"/>
  <c r="BK51" s="1"/>
  <c r="N13" s="1"/>
  <c r="O13" s="1"/>
  <c r="BG14"/>
  <c r="BK58" s="1"/>
  <c r="N20" s="1"/>
  <c r="O20" s="1"/>
  <c r="BG24"/>
  <c r="BK68" s="1"/>
  <c r="BG21"/>
  <c r="BK65" s="1"/>
  <c r="BG5"/>
  <c r="BG18"/>
  <c r="BK62" s="1"/>
  <c r="N24" s="1"/>
  <c r="O24" s="1"/>
  <c r="BG12"/>
  <c r="BK56" s="1"/>
  <c r="N18" s="1"/>
  <c r="O18" s="1"/>
  <c r="A18" s="1"/>
  <c r="BG6"/>
  <c r="BK50" s="1"/>
  <c r="N12" s="1"/>
  <c r="O12" s="1"/>
  <c r="A12" s="1"/>
  <c r="BG15"/>
  <c r="BK59" s="1"/>
  <c r="N21" s="1"/>
  <c r="O21" s="1"/>
  <c r="A21" s="1"/>
  <c r="BG19"/>
  <c r="BK63" s="1"/>
  <c r="N25" s="1"/>
  <c r="O25" s="1"/>
  <c r="BG23"/>
  <c r="BK67" s="1"/>
  <c r="BG16"/>
  <c r="BK60" s="1"/>
  <c r="N22" s="1"/>
  <c r="O22" s="1"/>
  <c r="A22" s="1"/>
  <c r="BG9"/>
  <c r="BK53" s="1"/>
  <c r="N15" s="1"/>
  <c r="O15" s="1"/>
  <c r="BG10"/>
  <c r="BK54" s="1"/>
  <c r="N16" s="1"/>
  <c r="O16" s="1"/>
  <c r="BG11"/>
  <c r="BK55" s="1"/>
  <c r="N17" s="1"/>
  <c r="O17" s="1"/>
  <c r="A17" s="1"/>
  <c r="BG8"/>
  <c r="BK52" s="1"/>
  <c r="N14" s="1"/>
  <c r="O14" s="1"/>
  <c r="BG17"/>
  <c r="BK61" s="1"/>
  <c r="N23" s="1"/>
  <c r="O23" s="1"/>
  <c r="BG13"/>
  <c r="BK57" s="1"/>
  <c r="N19" s="1"/>
  <c r="O19" s="1"/>
  <c r="A19" s="1"/>
  <c r="BG20"/>
  <c r="BK64" s="1"/>
  <c r="BG22"/>
  <c r="BK66" s="1"/>
  <c r="AQ20"/>
  <c r="AQ82" s="1"/>
  <c r="AN47"/>
  <c r="AO67" s="1"/>
  <c r="AP67" s="1"/>
  <c r="AO85" i="36"/>
  <c r="AT85" s="1"/>
  <c r="AU30"/>
  <c r="AV30" s="1"/>
  <c r="AT84"/>
  <c r="O31" i="38" l="1"/>
  <c r="Q31" s="1"/>
  <c r="O31" i="39"/>
  <c r="O31" i="44"/>
  <c r="O31" i="43"/>
  <c r="O31" i="40"/>
  <c r="O31" i="41"/>
  <c r="O31" i="50"/>
  <c r="O31" i="49"/>
  <c r="O31" i="47"/>
  <c r="O31" i="45"/>
  <c r="O31" i="48"/>
  <c r="O31" i="46"/>
  <c r="O23" i="45"/>
  <c r="O23" i="38"/>
  <c r="O23" i="50"/>
  <c r="O23" i="41"/>
  <c r="O23" i="49"/>
  <c r="O23" i="43"/>
  <c r="O23" i="47"/>
  <c r="O23" i="48"/>
  <c r="O23" i="39"/>
  <c r="O23" i="44"/>
  <c r="O23" i="40"/>
  <c r="O23" i="46"/>
  <c r="A23" i="37"/>
  <c r="O24" i="48"/>
  <c r="O24" i="49"/>
  <c r="O24" i="40"/>
  <c r="O24" i="43"/>
  <c r="O24" i="47"/>
  <c r="O24" i="46"/>
  <c r="O24" i="44"/>
  <c r="O24" i="38"/>
  <c r="O24" i="39"/>
  <c r="O24" i="41"/>
  <c r="O24" i="45"/>
  <c r="O24" i="50"/>
  <c r="A24" i="37"/>
  <c r="O25" i="50"/>
  <c r="O25" i="46"/>
  <c r="O25" i="39"/>
  <c r="O25" i="47"/>
  <c r="O25" i="49"/>
  <c r="O25" i="43"/>
  <c r="O25" i="38"/>
  <c r="O25" i="41"/>
  <c r="O25" i="40"/>
  <c r="O25" i="48"/>
  <c r="O25" i="44"/>
  <c r="O25" i="45"/>
  <c r="A25" i="37"/>
  <c r="N25" i="46"/>
  <c r="N25" i="49"/>
  <c r="N25" i="40"/>
  <c r="N25" i="48"/>
  <c r="N25" i="50"/>
  <c r="N25" i="38"/>
  <c r="N25" i="44"/>
  <c r="N25" i="47"/>
  <c r="N25" i="41"/>
  <c r="N25" i="45"/>
  <c r="N25" i="39"/>
  <c r="N25" i="43"/>
  <c r="N24" i="40"/>
  <c r="N24" i="49"/>
  <c r="N24" i="50"/>
  <c r="N24" i="47"/>
  <c r="N24" i="46"/>
  <c r="N24" i="44"/>
  <c r="N24" i="43"/>
  <c r="N24" i="41"/>
  <c r="N24" i="39"/>
  <c r="N24" i="38"/>
  <c r="N24" i="48"/>
  <c r="N24" i="45"/>
  <c r="N23" i="50"/>
  <c r="N23" i="43"/>
  <c r="N23" i="39"/>
  <c r="N23" i="46"/>
  <c r="N23" i="40"/>
  <c r="N23" i="38"/>
  <c r="N23" i="48"/>
  <c r="N23" i="47"/>
  <c r="N23" i="41"/>
  <c r="N23" i="49"/>
  <c r="N23" i="44"/>
  <c r="N23" i="45"/>
  <c r="BI11" i="37"/>
  <c r="BN14"/>
  <c r="BN15"/>
  <c r="BI12"/>
  <c r="AN24" i="36"/>
  <c r="AQ24" s="1"/>
  <c r="AQ86" s="1"/>
  <c r="AW47"/>
  <c r="AW46" s="1"/>
  <c r="AL25" s="1"/>
  <c r="BN19" i="37"/>
  <c r="BI16"/>
  <c r="BN16"/>
  <c r="BI13"/>
  <c r="BI15"/>
  <c r="BN18"/>
  <c r="BI6"/>
  <c r="BN9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/>
  <c r="AP50" s="1"/>
  <c r="AO63"/>
  <c r="AP63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s="1"/>
  <c r="BK70" s="1"/>
  <c r="BK49"/>
  <c r="N11" s="1"/>
  <c r="O11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s="1"/>
  <c r="AN46"/>
  <c r="AL21" s="1"/>
  <c r="AO48"/>
  <c r="AP48" s="1"/>
  <c r="AO65"/>
  <c r="AP65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s="1"/>
  <c r="AO64"/>
  <c r="AP64" s="1"/>
  <c r="AO51"/>
  <c r="AP51" s="1"/>
  <c r="AO54"/>
  <c r="AP54" s="1"/>
  <c r="AO58"/>
  <c r="AP58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s="1"/>
  <c r="AO52"/>
  <c r="AP52" s="1"/>
  <c r="AO56"/>
  <c r="AP56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s="1"/>
  <c r="AO61"/>
  <c r="AP61" s="1"/>
  <c r="AO62"/>
  <c r="AP62" s="1"/>
  <c r="AO66"/>
  <c r="AP66" s="1"/>
  <c r="AO49"/>
  <c r="AP49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s="1"/>
  <c r="AM25" i="36"/>
  <c r="AW31" s="1"/>
  <c r="AT31" s="1"/>
  <c r="AR24"/>
  <c r="AR86" s="1"/>
  <c r="Q31" i="40" l="1"/>
  <c r="Q31" i="43"/>
  <c r="Q31" i="44"/>
  <c r="Q31" i="46"/>
  <c r="Q31" i="50"/>
  <c r="Q31" i="45"/>
  <c r="Q31" i="49"/>
  <c r="Q31" i="41"/>
  <c r="Q31" i="48"/>
  <c r="Q31" i="47"/>
  <c r="Q31" i="39"/>
  <c r="BJ19" i="38"/>
  <c r="AA28"/>
  <c r="BJ18"/>
  <c r="AA27"/>
  <c r="BI17" i="37"/>
  <c r="BN20"/>
  <c r="BN21"/>
  <c r="BI18"/>
  <c r="BJ17" i="38"/>
  <c r="AA26"/>
  <c r="BI19" i="37"/>
  <c r="BN22"/>
  <c r="AN25" i="36"/>
  <c r="AO24"/>
  <c r="AO86" s="1"/>
  <c r="AT86" s="1"/>
  <c r="BJ16" i="38"/>
  <c r="AA25"/>
  <c r="BI9" i="37"/>
  <c r="BN12"/>
  <c r="BN11"/>
  <c r="BI8"/>
  <c r="AA15" i="38"/>
  <c r="BJ6"/>
  <c r="AA16"/>
  <c r="BJ7"/>
  <c r="AA24"/>
  <c r="BJ15"/>
  <c r="BI14" i="37"/>
  <c r="BN17"/>
  <c r="AA21" i="38"/>
  <c r="BJ12"/>
  <c r="BJ13"/>
  <c r="AA22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/>
  <c r="BI7"/>
  <c r="AA18" i="38"/>
  <c r="BJ9"/>
  <c r="AA17"/>
  <c r="BJ8"/>
  <c r="AA23"/>
  <c r="BJ14"/>
  <c r="BN13" i="37"/>
  <c r="BI10"/>
  <c r="AA19" i="38"/>
  <c r="BJ10"/>
  <c r="AA20"/>
  <c r="BJ11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s="1"/>
  <c r="AR64" s="1"/>
  <c r="AM21"/>
  <c r="AN21"/>
  <c r="AO20"/>
  <c r="AQ25" i="36"/>
  <c r="AQ87" s="1"/>
  <c r="AR25"/>
  <c r="AR87" s="1"/>
  <c r="AW32"/>
  <c r="AT32" s="1"/>
  <c r="AO25"/>
  <c r="AE28" i="38" l="1"/>
  <c r="AF28" s="1"/>
  <c r="AG28" s="1"/>
  <c r="AC28"/>
  <c r="AK62"/>
  <c r="AL62" s="1"/>
  <c r="BO22"/>
  <c r="AE26"/>
  <c r="AF26" s="1"/>
  <c r="AG26" s="1"/>
  <c r="BO20"/>
  <c r="AK60"/>
  <c r="AL60" s="1"/>
  <c r="AC26"/>
  <c r="AC27"/>
  <c r="AK61"/>
  <c r="AL61" s="1"/>
  <c r="BO21"/>
  <c r="AE27"/>
  <c r="AF27" s="1"/>
  <c r="AG27" s="1"/>
  <c r="AU31" i="36"/>
  <c r="AV31" s="1"/>
  <c r="AE25" i="38"/>
  <c r="AF25" s="1"/>
  <c r="AG25" s="1"/>
  <c r="BO19"/>
  <c r="AC25"/>
  <c r="AK59"/>
  <c r="AL59" s="1"/>
  <c r="AE20"/>
  <c r="AK54"/>
  <c r="AL54" s="1"/>
  <c r="BO14"/>
  <c r="AC20"/>
  <c r="AA14"/>
  <c r="BJ5"/>
  <c r="AE24"/>
  <c r="AF24" s="1"/>
  <c r="AG24" s="1"/>
  <c r="AC24"/>
  <c r="AK58"/>
  <c r="AL58" s="1"/>
  <c r="BO18"/>
  <c r="AE15"/>
  <c r="AC15"/>
  <c r="AK49"/>
  <c r="AL49" s="1"/>
  <c r="BO9"/>
  <c r="AE19"/>
  <c r="AK53"/>
  <c r="AL53" s="1"/>
  <c r="AC19"/>
  <c r="BO13"/>
  <c r="O32"/>
  <c r="O33" s="1"/>
  <c r="O32" i="48"/>
  <c r="O33" s="1"/>
  <c r="O32" i="41"/>
  <c r="O33" s="1"/>
  <c r="O33" i="37"/>
  <c r="O32" i="43"/>
  <c r="O33" s="1"/>
  <c r="O32" i="39"/>
  <c r="O33" s="1"/>
  <c r="O32" i="46"/>
  <c r="O33" s="1"/>
  <c r="O32" i="40"/>
  <c r="O33" s="1"/>
  <c r="O32" i="44"/>
  <c r="O33" s="1"/>
  <c r="O32" i="45"/>
  <c r="O33" s="1"/>
  <c r="O32" i="50"/>
  <c r="O33" s="1"/>
  <c r="O32" i="47"/>
  <c r="O33" s="1"/>
  <c r="O32" i="49"/>
  <c r="O33" s="1"/>
  <c r="AE21" i="38"/>
  <c r="BO15"/>
  <c r="AK55"/>
  <c r="AL55" s="1"/>
  <c r="AC21"/>
  <c r="AE17"/>
  <c r="AC17"/>
  <c r="BO11"/>
  <c r="AK51"/>
  <c r="AL51" s="1"/>
  <c r="AE22"/>
  <c r="AF22" s="1"/>
  <c r="AG22" s="1"/>
  <c r="AK56"/>
  <c r="AL56" s="1"/>
  <c r="AC22"/>
  <c r="BO16"/>
  <c r="AE23"/>
  <c r="AF23" s="1"/>
  <c r="AG23" s="1"/>
  <c r="AC23"/>
  <c r="AK57"/>
  <c r="AL57" s="1"/>
  <c r="BO17"/>
  <c r="AE18"/>
  <c r="AF18" s="1"/>
  <c r="AG18" s="1"/>
  <c r="BO12"/>
  <c r="AK52"/>
  <c r="AL52" s="1"/>
  <c r="AC18"/>
  <c r="BN8" i="37"/>
  <c r="BI5"/>
  <c r="AE16" i="38"/>
  <c r="AF16" s="1"/>
  <c r="AG16" s="1"/>
  <c r="AK50"/>
  <c r="AL50" s="1"/>
  <c r="BO10"/>
  <c r="AC16"/>
  <c r="AQ54" i="37"/>
  <c r="AR54" s="1"/>
  <c r="AQ61"/>
  <c r="AR61" s="1"/>
  <c r="AQ57"/>
  <c r="AR57" s="1"/>
  <c r="AQ62"/>
  <c r="AR62" s="1"/>
  <c r="AQ56"/>
  <c r="AR56" s="1"/>
  <c r="AQ48"/>
  <c r="AR48" s="1"/>
  <c r="AO82"/>
  <c r="AU27"/>
  <c r="AV27" s="1"/>
  <c r="AQ60"/>
  <c r="AR60" s="1"/>
  <c r="AP46"/>
  <c r="AL22" s="1"/>
  <c r="AO21" s="1"/>
  <c r="AQ67"/>
  <c r="AR67" s="1"/>
  <c r="AQ52"/>
  <c r="AR52" s="1"/>
  <c r="AQ66"/>
  <c r="AR66" s="1"/>
  <c r="AQ51"/>
  <c r="AR51" s="1"/>
  <c r="AQ49"/>
  <c r="AR49" s="1"/>
  <c r="AQ21"/>
  <c r="AQ83" s="1"/>
  <c r="AQ6"/>
  <c r="AR20"/>
  <c r="AR82" s="1"/>
  <c r="AW27"/>
  <c r="AT27" s="1"/>
  <c r="AQ50"/>
  <c r="AR50" s="1"/>
  <c r="AQ65"/>
  <c r="AR65" s="1"/>
  <c r="AQ63"/>
  <c r="AR63" s="1"/>
  <c r="AQ59"/>
  <c r="AR59" s="1"/>
  <c r="AQ55"/>
  <c r="AR55" s="1"/>
  <c r="AQ58"/>
  <c r="AR58" s="1"/>
  <c r="AQ53"/>
  <c r="AR53" s="1"/>
  <c r="AU32" i="36"/>
  <c r="AV32" s="1"/>
  <c r="AV26" s="1"/>
  <c r="AO87"/>
  <c r="AT87" s="1"/>
  <c r="AT89" s="1"/>
  <c r="AQ9" s="1"/>
  <c r="BW63" i="38" l="1"/>
  <c r="BN63"/>
  <c r="BJ63" s="1"/>
  <c r="AF17"/>
  <c r="AG17" s="1"/>
  <c r="BN53"/>
  <c r="BJ53" s="1"/>
  <c r="BW53"/>
  <c r="BW69" s="1"/>
  <c r="AE14"/>
  <c r="AF14" s="1"/>
  <c r="AC14"/>
  <c r="BO8"/>
  <c r="AK48"/>
  <c r="AL48" s="1"/>
  <c r="AF21"/>
  <c r="AG21" s="1"/>
  <c r="AF15"/>
  <c r="AG15" s="1"/>
  <c r="AF19"/>
  <c r="AG19" s="1"/>
  <c r="AF20"/>
  <c r="AG20" s="1"/>
  <c r="AR47" i="37"/>
  <c r="AT61" s="1"/>
  <c r="AU61" s="1"/>
  <c r="AO83"/>
  <c r="AU28"/>
  <c r="AV28" s="1"/>
  <c r="AT82"/>
  <c r="AN22"/>
  <c r="AM22"/>
  <c r="AT63" l="1"/>
  <c r="AU63" s="1"/>
  <c r="AT51"/>
  <c r="AU51" s="1"/>
  <c r="AT53"/>
  <c r="AU53" s="1"/>
  <c r="BX30" i="38"/>
  <c r="BZ31"/>
  <c r="AL47"/>
  <c r="AM48" s="1"/>
  <c r="AN48" s="1"/>
  <c r="AG14"/>
  <c r="AG2"/>
  <c r="AG3"/>
  <c r="BC12" s="1"/>
  <c r="AT59" i="37"/>
  <c r="AU59" s="1"/>
  <c r="AT55"/>
  <c r="AU55" s="1"/>
  <c r="AT67"/>
  <c r="AU67" s="1"/>
  <c r="AT52"/>
  <c r="AU52" s="1"/>
  <c r="AT58"/>
  <c r="AU58" s="1"/>
  <c r="AT66"/>
  <c r="AU66" s="1"/>
  <c r="AT65"/>
  <c r="AU65" s="1"/>
  <c r="AT56"/>
  <c r="AU56" s="1"/>
  <c r="AT50"/>
  <c r="AU50" s="1"/>
  <c r="AT49"/>
  <c r="AU49" s="1"/>
  <c r="AT60"/>
  <c r="AU60" s="1"/>
  <c r="AT54"/>
  <c r="AU54" s="1"/>
  <c r="AT64"/>
  <c r="AU64" s="1"/>
  <c r="AT48"/>
  <c r="AU48" s="1"/>
  <c r="AT62"/>
  <c r="AU62" s="1"/>
  <c r="AR46"/>
  <c r="AL23" s="1"/>
  <c r="AM23" s="1"/>
  <c r="AW29" s="1"/>
  <c r="AT57"/>
  <c r="AU57" s="1"/>
  <c r="AW28"/>
  <c r="AT28" s="1"/>
  <c r="AR21"/>
  <c r="AR83" s="1"/>
  <c r="AT83" s="1"/>
  <c r="AR22"/>
  <c r="AR84" s="1"/>
  <c r="AQ22"/>
  <c r="AQ84" s="1"/>
  <c r="AO22"/>
  <c r="BC25" i="38" l="1"/>
  <c r="BC29"/>
  <c r="BC23"/>
  <c r="BC24"/>
  <c r="AM49"/>
  <c r="AN49" s="1"/>
  <c r="AM59"/>
  <c r="AN59" s="1"/>
  <c r="AM60"/>
  <c r="AN60" s="1"/>
  <c r="AM66"/>
  <c r="AN66" s="1"/>
  <c r="AL46"/>
  <c r="AL20" s="1"/>
  <c r="AN20" s="1"/>
  <c r="AM64"/>
  <c r="AN64" s="1"/>
  <c r="AM65"/>
  <c r="AN65" s="1"/>
  <c r="AM61"/>
  <c r="AN61" s="1"/>
  <c r="AM67"/>
  <c r="AN67" s="1"/>
  <c r="AM62"/>
  <c r="AN62" s="1"/>
  <c r="AM63"/>
  <c r="AN63" s="1"/>
  <c r="AM58"/>
  <c r="AN58" s="1"/>
  <c r="AM55"/>
  <c r="AN55" s="1"/>
  <c r="AM53"/>
  <c r="AN53" s="1"/>
  <c r="AM56"/>
  <c r="AN56" s="1"/>
  <c r="AM52"/>
  <c r="AN52" s="1"/>
  <c r="AM51"/>
  <c r="AN51" s="1"/>
  <c r="AM54"/>
  <c r="AN54" s="1"/>
  <c r="AM50"/>
  <c r="AN50" s="1"/>
  <c r="AM57"/>
  <c r="AN57" s="1"/>
  <c r="AN23" i="37"/>
  <c r="AR23" s="1"/>
  <c r="AR85" s="1"/>
  <c r="AU47"/>
  <c r="AV61" s="1"/>
  <c r="AW61" s="1"/>
  <c r="AT29"/>
  <c r="AU29"/>
  <c r="AV29" s="1"/>
  <c r="AO84"/>
  <c r="AT84" s="1"/>
  <c r="AQ23" l="1"/>
  <c r="AQ85" s="1"/>
  <c r="AV66"/>
  <c r="AW66" s="1"/>
  <c r="AV67"/>
  <c r="AW67" s="1"/>
  <c r="AV49"/>
  <c r="AW49" s="1"/>
  <c r="AO23"/>
  <c r="AO85" s="1"/>
  <c r="AT85" s="1"/>
  <c r="AN47" i="38"/>
  <c r="AO66" s="1"/>
  <c r="AP66" s="1"/>
  <c r="BG17"/>
  <c r="BK61" s="1"/>
  <c r="P23" s="1"/>
  <c r="Q23" s="1"/>
  <c r="BG7"/>
  <c r="BK51" s="1"/>
  <c r="P13" s="1"/>
  <c r="Q13" s="1"/>
  <c r="BG15"/>
  <c r="BK59" s="1"/>
  <c r="P21" s="1"/>
  <c r="Q21" s="1"/>
  <c r="A21" s="1"/>
  <c r="BG12"/>
  <c r="BK56" s="1"/>
  <c r="P18" s="1"/>
  <c r="Q18" s="1"/>
  <c r="A18" s="1"/>
  <c r="BG9"/>
  <c r="BK53" s="1"/>
  <c r="P15" s="1"/>
  <c r="Q15" s="1"/>
  <c r="BG20"/>
  <c r="BK64" s="1"/>
  <c r="BG14"/>
  <c r="BK58" s="1"/>
  <c r="P20" s="1"/>
  <c r="Q20" s="1"/>
  <c r="A20" s="1"/>
  <c r="BG10"/>
  <c r="BK54" s="1"/>
  <c r="P16" s="1"/>
  <c r="Q16" s="1"/>
  <c r="A16" s="1"/>
  <c r="BG11"/>
  <c r="BK55" s="1"/>
  <c r="P17" s="1"/>
  <c r="Q17" s="1"/>
  <c r="A17" s="1"/>
  <c r="BG21"/>
  <c r="BK65" s="1"/>
  <c r="BG13"/>
  <c r="BK57" s="1"/>
  <c r="P19" s="1"/>
  <c r="Q19" s="1"/>
  <c r="A19" s="1"/>
  <c r="BG16"/>
  <c r="BK60" s="1"/>
  <c r="P22" s="1"/>
  <c r="Q22" s="1"/>
  <c r="A22" s="1"/>
  <c r="BG23"/>
  <c r="BK67" s="1"/>
  <c r="BG24"/>
  <c r="BK68" s="1"/>
  <c r="BG18"/>
  <c r="BK62" s="1"/>
  <c r="P24" s="1"/>
  <c r="Q24" s="1"/>
  <c r="BG22"/>
  <c r="BK66" s="1"/>
  <c r="BG8"/>
  <c r="BK52" s="1"/>
  <c r="P14" s="1"/>
  <c r="Q14" s="1"/>
  <c r="BG5"/>
  <c r="BG6"/>
  <c r="BK50" s="1"/>
  <c r="P12" s="1"/>
  <c r="Q12" s="1"/>
  <c r="A12" s="1"/>
  <c r="BG19"/>
  <c r="BK63" s="1"/>
  <c r="P25" s="1"/>
  <c r="Q25" s="1"/>
  <c r="AQ20"/>
  <c r="AQ82" s="1"/>
  <c r="AV57" i="37"/>
  <c r="AW57" s="1"/>
  <c r="AV55"/>
  <c r="AW55" s="1"/>
  <c r="AV62"/>
  <c r="AW62" s="1"/>
  <c r="AV65"/>
  <c r="AW65" s="1"/>
  <c r="AV56"/>
  <c r="AW56" s="1"/>
  <c r="AV53"/>
  <c r="AW53" s="1"/>
  <c r="AV59"/>
  <c r="AW59" s="1"/>
  <c r="AV58"/>
  <c r="AW58" s="1"/>
  <c r="AU46"/>
  <c r="AL24" s="1"/>
  <c r="AN24" s="1"/>
  <c r="AV64"/>
  <c r="AW64" s="1"/>
  <c r="AV52"/>
  <c r="AW52" s="1"/>
  <c r="AV60"/>
  <c r="AW60" s="1"/>
  <c r="AV48"/>
  <c r="AW48" s="1"/>
  <c r="AV54"/>
  <c r="AW54" s="1"/>
  <c r="AV51"/>
  <c r="AW51" s="1"/>
  <c r="AV50"/>
  <c r="AW50" s="1"/>
  <c r="AV63"/>
  <c r="AW63" s="1"/>
  <c r="AU30"/>
  <c r="AV30" s="1"/>
  <c r="Q24" i="48" l="1"/>
  <c r="Q24" i="45"/>
  <c r="Q24" i="40"/>
  <c r="Q24" i="43"/>
  <c r="Q24" i="50"/>
  <c r="Q24" i="49"/>
  <c r="Q24" i="39"/>
  <c r="Q24" i="46"/>
  <c r="Q24" i="44"/>
  <c r="Q24" i="47"/>
  <c r="Q24" i="41"/>
  <c r="A24" i="38"/>
  <c r="Q23" i="39"/>
  <c r="Q23" i="47"/>
  <c r="Q23" i="44"/>
  <c r="Q23" i="50"/>
  <c r="Q23" i="49"/>
  <c r="Q23" i="40"/>
  <c r="Q23" i="41"/>
  <c r="Q23" i="48"/>
  <c r="Q23" i="43"/>
  <c r="Q23" i="46"/>
  <c r="Q23" i="45"/>
  <c r="A23" i="38"/>
  <c r="Q25" i="49"/>
  <c r="Q25" i="50"/>
  <c r="Q25" i="47"/>
  <c r="Q25" i="44"/>
  <c r="Q25" i="45"/>
  <c r="Q25" i="41"/>
  <c r="Q25" i="43"/>
  <c r="Q25" i="48"/>
  <c r="Q25" i="39"/>
  <c r="Q25" i="40"/>
  <c r="Q25" i="46"/>
  <c r="A25" i="38"/>
  <c r="P25" i="45"/>
  <c r="P25" i="44"/>
  <c r="P25" i="50"/>
  <c r="P25" i="48"/>
  <c r="P25" i="43"/>
  <c r="P25" i="40"/>
  <c r="P25" i="47"/>
  <c r="P25" i="41"/>
  <c r="P25" i="49"/>
  <c r="P25" i="46"/>
  <c r="P25" i="39"/>
  <c r="P24" i="40"/>
  <c r="P24" i="47"/>
  <c r="P24" i="44"/>
  <c r="P24" i="48"/>
  <c r="P24" i="45"/>
  <c r="P24" i="49"/>
  <c r="P24" i="39"/>
  <c r="P24" i="43"/>
  <c r="P24" i="41"/>
  <c r="P24" i="50"/>
  <c r="P24" i="46"/>
  <c r="P23" i="50"/>
  <c r="P23" i="44"/>
  <c r="P23" i="46"/>
  <c r="P23" i="49"/>
  <c r="P23" i="47"/>
  <c r="P23" i="43"/>
  <c r="P23" i="45"/>
  <c r="P23" i="40"/>
  <c r="P23" i="41"/>
  <c r="P23" i="48"/>
  <c r="P23" i="39"/>
  <c r="BN14" i="38"/>
  <c r="BI11"/>
  <c r="A17" i="39"/>
  <c r="BI12" i="38"/>
  <c r="BN15"/>
  <c r="A18" i="39"/>
  <c r="BN19" i="38"/>
  <c r="BI16"/>
  <c r="BN16"/>
  <c r="BI13"/>
  <c r="BI15"/>
  <c r="BN18"/>
  <c r="A12" i="39"/>
  <c r="BN9" i="38"/>
  <c r="BI6"/>
  <c r="BI14"/>
  <c r="BN17"/>
  <c r="BN13"/>
  <c r="BI10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/>
  <c r="AP67" s="1"/>
  <c r="AO49"/>
  <c r="AP49" s="1"/>
  <c r="AO64"/>
  <c r="AP64" s="1"/>
  <c r="AO51"/>
  <c r="AP51" s="1"/>
  <c r="AO53"/>
  <c r="AP53" s="1"/>
  <c r="AO63"/>
  <c r="AP63" s="1"/>
  <c r="AO57"/>
  <c r="AP57" s="1"/>
  <c r="AO55"/>
  <c r="AP55" s="1"/>
  <c r="AO62"/>
  <c r="AP62" s="1"/>
  <c r="AO56"/>
  <c r="AP56" s="1"/>
  <c r="AO58"/>
  <c r="AP58" s="1"/>
  <c r="AO59"/>
  <c r="AP59" s="1"/>
  <c r="AO65"/>
  <c r="AP65" s="1"/>
  <c r="AO60"/>
  <c r="AP60" s="1"/>
  <c r="AO50"/>
  <c r="AP50" s="1"/>
  <c r="BK49"/>
  <c r="P11" s="1"/>
  <c r="Q11" s="1"/>
  <c r="BG25"/>
  <c r="BG27" s="1"/>
  <c r="BK70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s="1"/>
  <c r="AN46"/>
  <c r="AL21" s="1"/>
  <c r="AO48"/>
  <c r="AP48" s="1"/>
  <c r="AO52"/>
  <c r="AP52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s="1"/>
  <c r="AW47" i="37"/>
  <c r="AW46" s="1"/>
  <c r="AL25" s="1"/>
  <c r="AN25" s="1"/>
  <c r="AM24"/>
  <c r="AW30" s="1"/>
  <c r="AT30" s="1"/>
  <c r="AR24"/>
  <c r="AR86" s="1"/>
  <c r="AO24"/>
  <c r="AQ24"/>
  <c r="AQ86" s="1"/>
  <c r="BJ19" i="39" l="1"/>
  <c r="AA28"/>
  <c r="BJ17"/>
  <c r="AA26"/>
  <c r="BJ18"/>
  <c r="AA27"/>
  <c r="A25"/>
  <c r="BN22" i="38"/>
  <c r="BI19"/>
  <c r="BN20"/>
  <c r="BI17"/>
  <c r="BI18"/>
  <c r="BN21"/>
  <c r="BN14" i="39"/>
  <c r="A17" i="40"/>
  <c r="BI11" i="39"/>
  <c r="BN15"/>
  <c r="A18" i="40"/>
  <c r="BI12" i="39"/>
  <c r="A12" i="40"/>
  <c r="BI6" i="39"/>
  <c r="BN9"/>
  <c r="AM25" i="37"/>
  <c r="AW31" s="1"/>
  <c r="AT31" s="1"/>
  <c r="AA25" i="39"/>
  <c r="BJ16"/>
  <c r="AA22"/>
  <c r="BJ13"/>
  <c r="AA21"/>
  <c r="BJ12"/>
  <c r="AA20"/>
  <c r="BJ11"/>
  <c r="BJ9"/>
  <c r="AA18"/>
  <c r="AA24"/>
  <c r="BJ15"/>
  <c r="AA23"/>
  <c r="BJ14"/>
  <c r="BI9" i="38"/>
  <c r="BN12"/>
  <c r="BJ10" i="39"/>
  <c r="AA19"/>
  <c r="BJ8"/>
  <c r="AA17"/>
  <c r="AA15"/>
  <c r="BJ6"/>
  <c r="AA16"/>
  <c r="BJ7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/>
  <c r="A14" i="39"/>
  <c r="BN11" i="38"/>
  <c r="BN10"/>
  <c r="BI7"/>
  <c r="A13" i="39"/>
  <c r="AP47" i="38"/>
  <c r="AQ54" s="1"/>
  <c r="AR54" s="1"/>
  <c r="AM21"/>
  <c r="AN21"/>
  <c r="AO20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/>
  <c r="AR87" s="1"/>
  <c r="AQ25"/>
  <c r="AQ87" s="1"/>
  <c r="AO25"/>
  <c r="AU31"/>
  <c r="AV31" s="1"/>
  <c r="AO86"/>
  <c r="AT86" s="1"/>
  <c r="AE27" i="39" l="1"/>
  <c r="AF27" s="1"/>
  <c r="AG27" s="1"/>
  <c r="AC27"/>
  <c r="AK61"/>
  <c r="AL61" s="1"/>
  <c r="BO21"/>
  <c r="AE28"/>
  <c r="AF28" s="1"/>
  <c r="AG28" s="1"/>
  <c r="AC28"/>
  <c r="AK62"/>
  <c r="AL62" s="1"/>
  <c r="BO22"/>
  <c r="BI19"/>
  <c r="BN22"/>
  <c r="A25" i="40"/>
  <c r="AE26" i="39"/>
  <c r="AF26" s="1"/>
  <c r="AG26" s="1"/>
  <c r="AC26"/>
  <c r="BO20"/>
  <c r="AK60"/>
  <c r="AL60" s="1"/>
  <c r="BN14" i="40"/>
  <c r="A17" i="41"/>
  <c r="BI11" i="40"/>
  <c r="BN15"/>
  <c r="BI12"/>
  <c r="A18" i="41"/>
  <c r="AT32" i="37"/>
  <c r="A12" i="41"/>
  <c r="BI6" i="40"/>
  <c r="BN9"/>
  <c r="AK53" i="39"/>
  <c r="AL53" s="1"/>
  <c r="BO13"/>
  <c r="AE19"/>
  <c r="AC19"/>
  <c r="AK58"/>
  <c r="AL58" s="1"/>
  <c r="AC24"/>
  <c r="BO18"/>
  <c r="AE24"/>
  <c r="AF24" s="1"/>
  <c r="AG24" s="1"/>
  <c r="AC20"/>
  <c r="BO14"/>
  <c r="AK54"/>
  <c r="AL54" s="1"/>
  <c r="AE20"/>
  <c r="AK56"/>
  <c r="AL56" s="1"/>
  <c r="BO16"/>
  <c r="AC22"/>
  <c r="AE22"/>
  <c r="AF22" s="1"/>
  <c r="AG22" s="1"/>
  <c r="BO12"/>
  <c r="AE18"/>
  <c r="AF18" s="1"/>
  <c r="AG18" s="1"/>
  <c r="AK52"/>
  <c r="AL52" s="1"/>
  <c r="AC18"/>
  <c r="BO17"/>
  <c r="AK57"/>
  <c r="AL57" s="1"/>
  <c r="AC23"/>
  <c r="AE23"/>
  <c r="AF23" s="1"/>
  <c r="AG23" s="1"/>
  <c r="BO15"/>
  <c r="AC21"/>
  <c r="AE21"/>
  <c r="AK55"/>
  <c r="AL55" s="1"/>
  <c r="AK59"/>
  <c r="AL59" s="1"/>
  <c r="AC25"/>
  <c r="BO19"/>
  <c r="AE25"/>
  <c r="AF25" s="1"/>
  <c r="AG25" s="1"/>
  <c r="AA14"/>
  <c r="BJ5"/>
  <c r="BI5" i="38"/>
  <c r="BN8"/>
  <c r="A11" i="39"/>
  <c r="AK49"/>
  <c r="AL49" s="1"/>
  <c r="BO9"/>
  <c r="AE15"/>
  <c r="AC15"/>
  <c r="AK51"/>
  <c r="AL51" s="1"/>
  <c r="AE17"/>
  <c r="AC17"/>
  <c r="BO11"/>
  <c r="BI7"/>
  <c r="BN10"/>
  <c r="A13" i="40"/>
  <c r="A14"/>
  <c r="BN11" i="39"/>
  <c r="BI8"/>
  <c r="Q32" i="44"/>
  <c r="Q33" s="1"/>
  <c r="Q32" i="45"/>
  <c r="Q33" s="1"/>
  <c r="Q32" i="43"/>
  <c r="Q33" s="1"/>
  <c r="Q32" i="41"/>
  <c r="Q33" s="1"/>
  <c r="Q32" i="50"/>
  <c r="Q33" s="1"/>
  <c r="Q32" i="48"/>
  <c r="Q33" s="1"/>
  <c r="Q32" i="47"/>
  <c r="Q33" s="1"/>
  <c r="Q32" i="46"/>
  <c r="Q33" s="1"/>
  <c r="Q33" i="38"/>
  <c r="U4" s="1"/>
  <c r="Q32" i="40"/>
  <c r="Q33" s="1"/>
  <c r="Q32" i="49"/>
  <c r="Q33" s="1"/>
  <c r="Q32" i="39"/>
  <c r="Q33" s="1"/>
  <c r="AC16"/>
  <c r="AK50"/>
  <c r="AL50" s="1"/>
  <c r="BO10"/>
  <c r="AE16"/>
  <c r="AQ6" i="38"/>
  <c r="AW27"/>
  <c r="AT27" s="1"/>
  <c r="AR20"/>
  <c r="AR82" s="1"/>
  <c r="AO82"/>
  <c r="AU27"/>
  <c r="AV27" s="1"/>
  <c r="AQ62"/>
  <c r="AR62" s="1"/>
  <c r="AP46"/>
  <c r="AL22" s="1"/>
  <c r="AQ49"/>
  <c r="AR49" s="1"/>
  <c r="AQ57"/>
  <c r="AR57" s="1"/>
  <c r="AQ64"/>
  <c r="AR64" s="1"/>
  <c r="AQ58"/>
  <c r="AR58" s="1"/>
  <c r="AQ53"/>
  <c r="AR53" s="1"/>
  <c r="AQ67"/>
  <c r="AR67" s="1"/>
  <c r="AQ55"/>
  <c r="AR55" s="1"/>
  <c r="AQ63"/>
  <c r="AR63" s="1"/>
  <c r="AQ51"/>
  <c r="AR51" s="1"/>
  <c r="AQ50"/>
  <c r="AR50" s="1"/>
  <c r="AQ56"/>
  <c r="AR56" s="1"/>
  <c r="AQ59"/>
  <c r="AR59" s="1"/>
  <c r="AQ66"/>
  <c r="AR66" s="1"/>
  <c r="AQ60"/>
  <c r="AR60" s="1"/>
  <c r="AQ65"/>
  <c r="AR65" s="1"/>
  <c r="AQ52"/>
  <c r="AR52" s="1"/>
  <c r="AQ61"/>
  <c r="AR61" s="1"/>
  <c r="AQ21"/>
  <c r="AQ83" s="1"/>
  <c r="AQ48"/>
  <c r="AR48" s="1"/>
  <c r="AU32" i="37"/>
  <c r="AV32" s="1"/>
  <c r="AV26" s="1"/>
  <c r="AO87"/>
  <c r="AT87" s="1"/>
  <c r="AT89" s="1"/>
  <c r="AQ9" s="1"/>
  <c r="AF17" i="39" l="1"/>
  <c r="AG17" s="1"/>
  <c r="BI19" i="40"/>
  <c r="A25" i="41"/>
  <c r="BN22" i="40"/>
  <c r="BN15" i="41"/>
  <c r="BI12"/>
  <c r="A64" i="43"/>
  <c r="BI11" i="41"/>
  <c r="BN14"/>
  <c r="A63" i="43"/>
  <c r="BN9" i="41"/>
  <c r="BI6"/>
  <c r="A58" i="43"/>
  <c r="AF20" i="39"/>
  <c r="AG20" s="1"/>
  <c r="AF21"/>
  <c r="AG21" s="1"/>
  <c r="AF15"/>
  <c r="AG15" s="1"/>
  <c r="AF19"/>
  <c r="AG19" s="1"/>
  <c r="A13" i="41"/>
  <c r="BN10" i="40"/>
  <c r="BI7"/>
  <c r="AF16" i="39"/>
  <c r="AG16" s="1"/>
  <c r="BN11" i="40"/>
  <c r="BI8"/>
  <c r="A14" i="41"/>
  <c r="BN8" i="39"/>
  <c r="BI5"/>
  <c r="A11" i="40"/>
  <c r="AC14" i="39"/>
  <c r="AK48"/>
  <c r="AL48" s="1"/>
  <c r="AE14"/>
  <c r="AF14" s="1"/>
  <c r="BO8"/>
  <c r="AO21" i="38"/>
  <c r="AM22"/>
  <c r="AN22"/>
  <c r="AT82"/>
  <c r="AR47"/>
  <c r="AT55" s="1"/>
  <c r="AU55" s="1"/>
  <c r="BN22" i="41" l="1"/>
  <c r="BI19"/>
  <c r="A71" i="43"/>
  <c r="AW28" i="38"/>
  <c r="AT28" s="1"/>
  <c r="AR21"/>
  <c r="AR83" s="1"/>
  <c r="A18" i="43"/>
  <c r="A64" i="44"/>
  <c r="A17" i="43"/>
  <c r="A63" i="44"/>
  <c r="A12" i="43"/>
  <c r="A58" i="44"/>
  <c r="AG14" i="39"/>
  <c r="AG2"/>
  <c r="AG3"/>
  <c r="BC12" s="1"/>
  <c r="AL47"/>
  <c r="BN11" i="41"/>
  <c r="BI8"/>
  <c r="A60" i="43"/>
  <c r="BI5" i="40"/>
  <c r="A11" i="41"/>
  <c r="BN8" i="40"/>
  <c r="A59" i="43"/>
  <c r="BN10" i="41"/>
  <c r="BI7"/>
  <c r="AT52" i="38"/>
  <c r="AU52" s="1"/>
  <c r="AT49"/>
  <c r="AU49" s="1"/>
  <c r="AT58"/>
  <c r="AU58" s="1"/>
  <c r="AT53"/>
  <c r="AU53" s="1"/>
  <c r="AT56"/>
  <c r="AU56" s="1"/>
  <c r="AT48"/>
  <c r="AU48" s="1"/>
  <c r="AO83"/>
  <c r="AT83" s="1"/>
  <c r="AU28"/>
  <c r="AV28" s="1"/>
  <c r="AT63"/>
  <c r="AU63" s="1"/>
  <c r="AT50"/>
  <c r="AU50" s="1"/>
  <c r="AQ22"/>
  <c r="AQ84" s="1"/>
  <c r="AR22"/>
  <c r="AR84" s="1"/>
  <c r="AO22"/>
  <c r="AT67"/>
  <c r="AU67" s="1"/>
  <c r="AR46"/>
  <c r="AL23" s="1"/>
  <c r="AT54"/>
  <c r="AU54" s="1"/>
  <c r="AT61"/>
  <c r="AU61" s="1"/>
  <c r="AT59"/>
  <c r="AU59" s="1"/>
  <c r="AT57"/>
  <c r="AU57" s="1"/>
  <c r="AT62"/>
  <c r="AU62" s="1"/>
  <c r="AT51"/>
  <c r="AU51" s="1"/>
  <c r="AT66"/>
  <c r="AU66" s="1"/>
  <c r="AT64"/>
  <c r="AU64" s="1"/>
  <c r="AT60"/>
  <c r="AU60" s="1"/>
  <c r="AT65"/>
  <c r="AU65" s="1"/>
  <c r="BC31" i="39" l="1"/>
  <c r="BI50"/>
  <c r="A25" i="43"/>
  <c r="A71" i="44"/>
  <c r="A18"/>
  <c r="A64" i="45"/>
  <c r="A17" i="44"/>
  <c r="A63" i="45"/>
  <c r="BN14" i="43"/>
  <c r="BI11"/>
  <c r="BN15"/>
  <c r="BI12"/>
  <c r="A12" i="44"/>
  <c r="A58" i="45"/>
  <c r="BI6" i="43"/>
  <c r="BN9"/>
  <c r="A59" i="44"/>
  <c r="A13" s="1"/>
  <c r="A13" i="43"/>
  <c r="A60" i="44"/>
  <c r="A14" s="1"/>
  <c r="A14" i="43"/>
  <c r="AM55" i="39"/>
  <c r="AN55" s="1"/>
  <c r="AM64"/>
  <c r="AN64" s="1"/>
  <c r="AM53"/>
  <c r="AN53" s="1"/>
  <c r="AL46"/>
  <c r="AL20" s="1"/>
  <c r="AN20" s="1"/>
  <c r="AM62"/>
  <c r="AN62" s="1"/>
  <c r="AM61"/>
  <c r="AN61" s="1"/>
  <c r="AM66"/>
  <c r="AN66" s="1"/>
  <c r="AM65"/>
  <c r="AN65" s="1"/>
  <c r="AM59"/>
  <c r="AN59" s="1"/>
  <c r="AM54"/>
  <c r="AN54" s="1"/>
  <c r="AM63"/>
  <c r="AN63" s="1"/>
  <c r="AM58"/>
  <c r="AN58" s="1"/>
  <c r="AM60"/>
  <c r="AN60" s="1"/>
  <c r="AM67"/>
  <c r="AN67" s="1"/>
  <c r="AM56"/>
  <c r="AN56" s="1"/>
  <c r="AM57"/>
  <c r="AN57" s="1"/>
  <c r="AM52"/>
  <c r="AN52" s="1"/>
  <c r="AM51"/>
  <c r="AN51" s="1"/>
  <c r="AM49"/>
  <c r="AN49" s="1"/>
  <c r="AM50"/>
  <c r="AN50" s="1"/>
  <c r="BC29"/>
  <c r="BC23"/>
  <c r="BC24" s="1"/>
  <c r="BC25" s="1"/>
  <c r="BG26" s="1"/>
  <c r="BI69" s="1"/>
  <c r="BK69" s="1"/>
  <c r="R31" s="1"/>
  <c r="A57" i="43"/>
  <c r="BI5" i="41"/>
  <c r="BN8"/>
  <c r="AM48" i="39"/>
  <c r="AN48" s="1"/>
  <c r="AU47" i="38"/>
  <c r="AU46" s="1"/>
  <c r="AL24" s="1"/>
  <c r="AU29"/>
  <c r="AV29" s="1"/>
  <c r="AO84"/>
  <c r="AT84" s="1"/>
  <c r="AM23"/>
  <c r="AW29" s="1"/>
  <c r="AT29" s="1"/>
  <c r="AN23"/>
  <c r="R31" i="47" l="1"/>
  <c r="R31" i="46"/>
  <c r="R31" i="41"/>
  <c r="R31" i="40"/>
  <c r="R31" i="48"/>
  <c r="R31" i="43"/>
  <c r="R31" i="49"/>
  <c r="R31" i="44"/>
  <c r="R31" i="50"/>
  <c r="R31" i="45"/>
  <c r="S31" i="39"/>
  <c r="BN22" i="43"/>
  <c r="BI19"/>
  <c r="A25" i="44"/>
  <c r="A71" i="45"/>
  <c r="A17"/>
  <c r="A63" i="46"/>
  <c r="A64"/>
  <c r="A18" i="45"/>
  <c r="BI11" i="44"/>
  <c r="BN14"/>
  <c r="BI12"/>
  <c r="BN15"/>
  <c r="A60" i="45"/>
  <c r="A14" s="1"/>
  <c r="AV56" i="38"/>
  <c r="AW56" s="1"/>
  <c r="A12" i="45"/>
  <c r="A58" i="46"/>
  <c r="BI6" i="44"/>
  <c r="BN9"/>
  <c r="A59" i="45"/>
  <c r="A59" i="46" s="1"/>
  <c r="BI8" i="43"/>
  <c r="BN11"/>
  <c r="BI7"/>
  <c r="BN10"/>
  <c r="A57" i="44"/>
  <c r="A11" s="1"/>
  <c r="A11" i="43"/>
  <c r="AQ20" i="39"/>
  <c r="AQ82" s="1"/>
  <c r="BN11" i="44"/>
  <c r="BI8"/>
  <c r="BG9" i="39"/>
  <c r="BK53" s="1"/>
  <c r="R15" s="1"/>
  <c r="S15" s="1"/>
  <c r="BG5"/>
  <c r="BG6"/>
  <c r="BK50" s="1"/>
  <c r="R12" s="1"/>
  <c r="S12" s="1"/>
  <c r="BG11"/>
  <c r="BK55" s="1"/>
  <c r="R17" s="1"/>
  <c r="S17" s="1"/>
  <c r="BG12"/>
  <c r="BK56" s="1"/>
  <c r="R18" s="1"/>
  <c r="S18" s="1"/>
  <c r="BG21"/>
  <c r="BK65" s="1"/>
  <c r="BG20"/>
  <c r="BK64" s="1"/>
  <c r="BG18"/>
  <c r="BK62" s="1"/>
  <c r="R24" s="1"/>
  <c r="S24" s="1"/>
  <c r="BG19"/>
  <c r="BK63" s="1"/>
  <c r="R25" s="1"/>
  <c r="S25" s="1"/>
  <c r="BG24"/>
  <c r="BK68" s="1"/>
  <c r="BG22"/>
  <c r="BK66" s="1"/>
  <c r="BG14"/>
  <c r="BK58" s="1"/>
  <c r="R20" s="1"/>
  <c r="S20" s="1"/>
  <c r="BG17"/>
  <c r="BK61" s="1"/>
  <c r="R23" s="1"/>
  <c r="S23" s="1"/>
  <c r="BG10"/>
  <c r="BK54" s="1"/>
  <c r="R16" s="1"/>
  <c r="S16" s="1"/>
  <c r="BG15"/>
  <c r="BK59" s="1"/>
  <c r="R21" s="1"/>
  <c r="S21" s="1"/>
  <c r="BG23"/>
  <c r="BK67" s="1"/>
  <c r="BG8"/>
  <c r="BK52" s="1"/>
  <c r="R14" s="1"/>
  <c r="S14" s="1"/>
  <c r="BG7"/>
  <c r="BK51" s="1"/>
  <c r="R13" s="1"/>
  <c r="S13" s="1"/>
  <c r="BG16"/>
  <c r="BK60" s="1"/>
  <c r="R22" s="1"/>
  <c r="S22" s="1"/>
  <c r="BG13"/>
  <c r="BK57" s="1"/>
  <c r="R19" s="1"/>
  <c r="S19" s="1"/>
  <c r="AN47"/>
  <c r="AO67" s="1"/>
  <c r="AP67" s="1"/>
  <c r="BI7" i="44"/>
  <c r="BN10"/>
  <c r="AV48" i="38"/>
  <c r="AW48" s="1"/>
  <c r="AV64"/>
  <c r="AW64" s="1"/>
  <c r="AV67"/>
  <c r="AW67" s="1"/>
  <c r="AV52"/>
  <c r="AW52" s="1"/>
  <c r="AV57"/>
  <c r="AW57" s="1"/>
  <c r="AV63"/>
  <c r="AW63" s="1"/>
  <c r="AV61"/>
  <c r="AW61" s="1"/>
  <c r="AV65"/>
  <c r="AW65" s="1"/>
  <c r="AV59"/>
  <c r="AW59" s="1"/>
  <c r="AV62"/>
  <c r="AW62" s="1"/>
  <c r="AV53"/>
  <c r="AW53" s="1"/>
  <c r="AV50"/>
  <c r="AW50" s="1"/>
  <c r="AV51"/>
  <c r="AW51" s="1"/>
  <c r="AV54"/>
  <c r="AW54" s="1"/>
  <c r="AV66"/>
  <c r="AW66" s="1"/>
  <c r="AV60"/>
  <c r="AW60" s="1"/>
  <c r="AV58"/>
  <c r="AW58" s="1"/>
  <c r="AV49"/>
  <c r="AW49" s="1"/>
  <c r="AV55"/>
  <c r="AW55" s="1"/>
  <c r="AR23"/>
  <c r="AR85" s="1"/>
  <c r="AQ23"/>
  <c r="AQ85" s="1"/>
  <c r="AO23"/>
  <c r="AN24"/>
  <c r="AM24"/>
  <c r="AW30" s="1"/>
  <c r="AT30" s="1"/>
  <c r="S31" i="40" l="1"/>
  <c r="U31" s="1"/>
  <c r="S31" i="47"/>
  <c r="S31" i="48"/>
  <c r="S31" i="46"/>
  <c r="S31" i="41"/>
  <c r="S31" i="43"/>
  <c r="S31" i="50"/>
  <c r="S31" i="49"/>
  <c r="S31" i="44"/>
  <c r="S31" i="45"/>
  <c r="S22" i="48"/>
  <c r="S22" i="43"/>
  <c r="S22" i="45"/>
  <c r="S22" i="47"/>
  <c r="S22" i="44"/>
  <c r="S22" i="50"/>
  <c r="S22" i="40"/>
  <c r="S22" i="41"/>
  <c r="S22" i="46"/>
  <c r="S22" i="49"/>
  <c r="A22" i="39"/>
  <c r="S14" i="45"/>
  <c r="S14" i="46"/>
  <c r="S14" i="47"/>
  <c r="S14" i="44"/>
  <c r="S14" i="49"/>
  <c r="S14" i="48"/>
  <c r="S14" i="43"/>
  <c r="S14" i="40"/>
  <c r="S14" i="41"/>
  <c r="S14" i="50"/>
  <c r="S23"/>
  <c r="S23" i="46"/>
  <c r="S23" i="47"/>
  <c r="S23" i="41"/>
  <c r="S23" i="43"/>
  <c r="S23" i="49"/>
  <c r="S23" i="44"/>
  <c r="S23" i="45"/>
  <c r="S23" i="48"/>
  <c r="S23" i="40"/>
  <c r="A23" i="39"/>
  <c r="S25" i="45"/>
  <c r="S25" i="46"/>
  <c r="S25" i="50"/>
  <c r="S25" i="41"/>
  <c r="S25" i="43"/>
  <c r="S25" i="49"/>
  <c r="S25" i="47"/>
  <c r="S25" i="40"/>
  <c r="S25" i="48"/>
  <c r="S25" i="44"/>
  <c r="S18" i="47"/>
  <c r="S18" i="43"/>
  <c r="S18" i="41"/>
  <c r="S18" i="44"/>
  <c r="S18" i="49"/>
  <c r="S18" i="50"/>
  <c r="S18" i="46"/>
  <c r="S18" i="40"/>
  <c r="S18" i="45"/>
  <c r="S18" i="48"/>
  <c r="S15" i="41"/>
  <c r="S15" i="46"/>
  <c r="S15" i="47"/>
  <c r="S15" i="48"/>
  <c r="S15" i="49"/>
  <c r="S15" i="45"/>
  <c r="S15" i="40"/>
  <c r="S15" i="50"/>
  <c r="S15" i="43"/>
  <c r="S15" i="44"/>
  <c r="A15" i="39"/>
  <c r="S13" i="40"/>
  <c r="S13" i="46"/>
  <c r="S13" i="50"/>
  <c r="S13" i="49"/>
  <c r="S13" i="45"/>
  <c r="S13" i="43"/>
  <c r="S13" i="47"/>
  <c r="S13" i="41"/>
  <c r="S13" i="48"/>
  <c r="S13" i="44"/>
  <c r="S16" i="43"/>
  <c r="S16" i="48"/>
  <c r="S16" i="46"/>
  <c r="S16" i="44"/>
  <c r="S16" i="45"/>
  <c r="S16" i="49"/>
  <c r="S16" i="41"/>
  <c r="S16" i="47"/>
  <c r="S16" i="50"/>
  <c r="S16" i="40"/>
  <c r="A16" i="39"/>
  <c r="S21" i="44"/>
  <c r="S21" i="48"/>
  <c r="S21" i="50"/>
  <c r="S21" i="45"/>
  <c r="S21" i="41"/>
  <c r="S21" i="46"/>
  <c r="S21" i="47"/>
  <c r="S21" i="43"/>
  <c r="S21" i="49"/>
  <c r="S21" i="40"/>
  <c r="A21" i="39"/>
  <c r="S12" i="41"/>
  <c r="S12" i="50"/>
  <c r="S12" i="40"/>
  <c r="S12" i="47"/>
  <c r="S12" i="46"/>
  <c r="S12" i="45"/>
  <c r="S12" i="43"/>
  <c r="S12" i="44"/>
  <c r="S12" i="49"/>
  <c r="S12" i="48"/>
  <c r="S19" i="45"/>
  <c r="S19" i="49"/>
  <c r="S19" i="50"/>
  <c r="S19" i="44"/>
  <c r="S19" i="40"/>
  <c r="S19" i="41"/>
  <c r="S19" i="43"/>
  <c r="S19" i="47"/>
  <c r="S19" i="48"/>
  <c r="S19" i="46"/>
  <c r="A19" i="39"/>
  <c r="S20" i="49"/>
  <c r="S20" i="44"/>
  <c r="S20" i="43"/>
  <c r="S20" i="41"/>
  <c r="S20" i="45"/>
  <c r="S20" i="48"/>
  <c r="S20" i="40"/>
  <c r="S20" i="47"/>
  <c r="S20" i="50"/>
  <c r="S20" i="46"/>
  <c r="A20" i="39"/>
  <c r="S24" i="49"/>
  <c r="S24" i="46"/>
  <c r="S24" i="45"/>
  <c r="S24" i="50"/>
  <c r="S24" i="43"/>
  <c r="S24" i="48"/>
  <c r="S24" i="41"/>
  <c r="S24" i="40"/>
  <c r="S24" i="47"/>
  <c r="S24" i="44"/>
  <c r="A24" i="39"/>
  <c r="S17" i="50"/>
  <c r="S17" i="41"/>
  <c r="S17" i="49"/>
  <c r="S17" i="44"/>
  <c r="S17" i="46"/>
  <c r="S17" i="47"/>
  <c r="S17" i="43"/>
  <c r="S17" i="48"/>
  <c r="S17" i="45"/>
  <c r="S17" i="40"/>
  <c r="BI19" i="44"/>
  <c r="BN22"/>
  <c r="A71" i="46"/>
  <c r="A25" i="45"/>
  <c r="R25" i="43"/>
  <c r="R25" i="45"/>
  <c r="R25" i="49"/>
  <c r="R25" i="41"/>
  <c r="R25" i="46"/>
  <c r="R25" i="40"/>
  <c r="R25" i="50"/>
  <c r="R25" i="48"/>
  <c r="R25" i="47"/>
  <c r="R25" i="44"/>
  <c r="R24" i="50"/>
  <c r="R24" i="45"/>
  <c r="R24" i="41"/>
  <c r="R24" i="46"/>
  <c r="R24" i="43"/>
  <c r="R24" i="48"/>
  <c r="R24" i="44"/>
  <c r="R24" i="40"/>
  <c r="R24" i="49"/>
  <c r="R24" i="47"/>
  <c r="R23" i="43"/>
  <c r="R23" i="45"/>
  <c r="R23" i="50"/>
  <c r="R23" i="44"/>
  <c r="R23" i="41"/>
  <c r="R23" i="40"/>
  <c r="R23" i="48"/>
  <c r="R23" i="46"/>
  <c r="R23" i="47"/>
  <c r="R23" i="49"/>
  <c r="A64" i="47"/>
  <c r="A18" i="46"/>
  <c r="A17"/>
  <c r="A63" i="47"/>
  <c r="BN15" i="45"/>
  <c r="BI12"/>
  <c r="BI11"/>
  <c r="BN14"/>
  <c r="A60" i="46"/>
  <c r="A14" s="1"/>
  <c r="A12"/>
  <c r="A58" i="47"/>
  <c r="BN9" i="45"/>
  <c r="BI6"/>
  <c r="A13"/>
  <c r="BN10" s="1"/>
  <c r="A57"/>
  <c r="A57" i="46" s="1"/>
  <c r="BN8" i="43"/>
  <c r="BI5"/>
  <c r="AW47" i="38"/>
  <c r="AW46" s="1"/>
  <c r="AL25" s="1"/>
  <c r="AM25" s="1"/>
  <c r="AW31" s="1"/>
  <c r="AT31" s="1"/>
  <c r="AO62" i="39"/>
  <c r="AP62" s="1"/>
  <c r="AO60"/>
  <c r="AP60" s="1"/>
  <c r="AO52"/>
  <c r="AP52" s="1"/>
  <c r="AN46"/>
  <c r="AL21" s="1"/>
  <c r="AO61"/>
  <c r="AP61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s="1"/>
  <c r="BI8" i="45"/>
  <c r="BN11"/>
  <c r="AO65" i="39"/>
  <c r="AP65" s="1"/>
  <c r="AO55"/>
  <c r="AP55" s="1"/>
  <c r="AO54"/>
  <c r="AP54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s="1"/>
  <c r="AO58"/>
  <c r="AP58" s="1"/>
  <c r="BI5" i="44"/>
  <c r="BN8"/>
  <c r="A59" i="47"/>
  <c r="A13" i="46"/>
  <c r="R13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s="1"/>
  <c r="S11" s="1"/>
  <c r="BG25"/>
  <c r="BG27" s="1"/>
  <c r="BK70" s="1"/>
  <c r="AO53"/>
  <c r="AP53" s="1"/>
  <c r="AO49"/>
  <c r="AP49" s="1"/>
  <c r="AO57"/>
  <c r="AP57" s="1"/>
  <c r="AO59"/>
  <c r="AP59" s="1"/>
  <c r="AO48"/>
  <c r="AP48" s="1"/>
  <c r="AO64"/>
  <c r="AP64" s="1"/>
  <c r="AO51"/>
  <c r="AP51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s="1"/>
  <c r="AO50"/>
  <c r="AP50" s="1"/>
  <c r="AO85" i="38"/>
  <c r="AT85" s="1"/>
  <c r="AU30"/>
  <c r="AV30" s="1"/>
  <c r="AR24"/>
  <c r="AR86" s="1"/>
  <c r="AO24"/>
  <c r="AQ24"/>
  <c r="AQ86" s="1"/>
  <c r="U31" i="45" l="1"/>
  <c r="U31" i="47"/>
  <c r="U31" i="43"/>
  <c r="U31" i="41"/>
  <c r="W31" s="1"/>
  <c r="U31" i="50"/>
  <c r="U31" i="49"/>
  <c r="U31" i="46"/>
  <c r="U31" i="48"/>
  <c r="U31" i="44"/>
  <c r="BI18" i="39"/>
  <c r="BN21"/>
  <c r="BJ13" i="40"/>
  <c r="AA22"/>
  <c r="AA15"/>
  <c r="BJ6"/>
  <c r="AA24"/>
  <c r="BJ15"/>
  <c r="BJ12"/>
  <c r="AA21"/>
  <c r="BJ18"/>
  <c r="AA27"/>
  <c r="BI14" i="39"/>
  <c r="BN17"/>
  <c r="AA23" i="40"/>
  <c r="BJ14"/>
  <c r="BN18" i="39"/>
  <c r="BI15"/>
  <c r="BJ10" i="40"/>
  <c r="AA19"/>
  <c r="BI9" i="39"/>
  <c r="BN12"/>
  <c r="BJ9" i="40"/>
  <c r="AA18"/>
  <c r="BJ17"/>
  <c r="AA26"/>
  <c r="AA17"/>
  <c r="BJ8"/>
  <c r="BN19" i="39"/>
  <c r="BI16"/>
  <c r="AA25" i="40"/>
  <c r="BJ16"/>
  <c r="S11" i="47"/>
  <c r="S11" i="48"/>
  <c r="S11" i="41"/>
  <c r="S11" i="50"/>
  <c r="S11" i="49"/>
  <c r="S11" i="46"/>
  <c r="S32" i="39"/>
  <c r="S11" i="45"/>
  <c r="S11" i="43"/>
  <c r="S11" i="40"/>
  <c r="S11" i="44"/>
  <c r="AA20" i="40"/>
  <c r="BJ11"/>
  <c r="BN16" i="39"/>
  <c r="BI13"/>
  <c r="BN13"/>
  <c r="BI10"/>
  <c r="BJ7" i="40"/>
  <c r="AA16"/>
  <c r="AA28"/>
  <c r="BJ19"/>
  <c r="BN20" i="39"/>
  <c r="BI17"/>
  <c r="A25" i="46"/>
  <c r="A71" i="47"/>
  <c r="BN22" i="45"/>
  <c r="BI19"/>
  <c r="A60" i="47"/>
  <c r="A60" i="48" s="1"/>
  <c r="A17" i="47"/>
  <c r="A63" i="48"/>
  <c r="BN14" i="46"/>
  <c r="BI11"/>
  <c r="BN15"/>
  <c r="BI12"/>
  <c r="A64" i="48"/>
  <c r="A18" i="47"/>
  <c r="A12"/>
  <c r="A58" i="48"/>
  <c r="BI6" i="46"/>
  <c r="BN9"/>
  <c r="AN25" i="38"/>
  <c r="AO25" s="1"/>
  <c r="A11" i="45"/>
  <c r="BN8" s="1"/>
  <c r="BI7"/>
  <c r="A13" i="47"/>
  <c r="A59" i="48"/>
  <c r="BI8" i="46"/>
  <c r="BN11"/>
  <c r="R11" i="47"/>
  <c r="R11" i="44"/>
  <c r="R11" i="48"/>
  <c r="R11" i="49"/>
  <c r="R11" i="43"/>
  <c r="R11" i="41"/>
  <c r="R11" i="40"/>
  <c r="R11" i="45"/>
  <c r="R11" i="50"/>
  <c r="R11" i="46"/>
  <c r="AM21" i="39"/>
  <c r="AN21"/>
  <c r="AO20"/>
  <c r="AP47"/>
  <c r="AQ59" s="1"/>
  <c r="AR59" s="1"/>
  <c r="BI7" i="46"/>
  <c r="BN10"/>
  <c r="A11"/>
  <c r="A57" i="47"/>
  <c r="AU31" i="38"/>
  <c r="AV31" s="1"/>
  <c r="AO86"/>
  <c r="AT86" s="1"/>
  <c r="W31" i="44" l="1"/>
  <c r="W31" i="48"/>
  <c r="W31" i="47"/>
  <c r="G77" i="45"/>
  <c r="G77" i="49"/>
  <c r="W31" i="46"/>
  <c r="W31" i="49"/>
  <c r="G77" i="47"/>
  <c r="W31" i="43"/>
  <c r="W31" i="45"/>
  <c r="G77" i="50"/>
  <c r="G77" i="43"/>
  <c r="G77" i="44"/>
  <c r="G77" i="46"/>
  <c r="G77" i="48"/>
  <c r="W31" i="50"/>
  <c r="AE20" i="40"/>
  <c r="AF20" s="1"/>
  <c r="AG20" s="1"/>
  <c r="BO14"/>
  <c r="AC20"/>
  <c r="AK54"/>
  <c r="AL54" s="1"/>
  <c r="AE23"/>
  <c r="AF23" s="1"/>
  <c r="AG23" s="1"/>
  <c r="AK57"/>
  <c r="AL57" s="1"/>
  <c r="AC23"/>
  <c r="BO17"/>
  <c r="AE27"/>
  <c r="AF27" s="1"/>
  <c r="AG27" s="1"/>
  <c r="AK61"/>
  <c r="AL61" s="1"/>
  <c r="BO21"/>
  <c r="AC27"/>
  <c r="AE22"/>
  <c r="AF22" s="1"/>
  <c r="AG22" s="1"/>
  <c r="AK56"/>
  <c r="AL56" s="1"/>
  <c r="BO16"/>
  <c r="AC22"/>
  <c r="AE16"/>
  <c r="AF16" s="1"/>
  <c r="AG16" s="1"/>
  <c r="AK50"/>
  <c r="AL50" s="1"/>
  <c r="BO10"/>
  <c r="AC16"/>
  <c r="AE26"/>
  <c r="AF26" s="1"/>
  <c r="AG26" s="1"/>
  <c r="AC26"/>
  <c r="BO20"/>
  <c r="AK60"/>
  <c r="AL60" s="1"/>
  <c r="AE15"/>
  <c r="BO9"/>
  <c r="AC15"/>
  <c r="AK49"/>
  <c r="AL49" s="1"/>
  <c r="AE28"/>
  <c r="AF28" s="1"/>
  <c r="AG28" s="1"/>
  <c r="BO22"/>
  <c r="AK62"/>
  <c r="AL62" s="1"/>
  <c r="AC28"/>
  <c r="BJ5"/>
  <c r="AA14"/>
  <c r="AE17"/>
  <c r="AC17"/>
  <c r="AK51"/>
  <c r="AL51" s="1"/>
  <c r="BO11"/>
  <c r="AE19"/>
  <c r="AF19" s="1"/>
  <c r="AG19" s="1"/>
  <c r="AK53"/>
  <c r="AL53" s="1"/>
  <c r="BO13"/>
  <c r="AC19"/>
  <c r="AE21"/>
  <c r="AF21" s="1"/>
  <c r="AG21" s="1"/>
  <c r="BO15"/>
  <c r="AC21"/>
  <c r="AK55"/>
  <c r="AL55" s="1"/>
  <c r="S32" i="50"/>
  <c r="S33" s="1"/>
  <c r="S32" i="44"/>
  <c r="S33" s="1"/>
  <c r="S32" i="43"/>
  <c r="S33" s="1"/>
  <c r="S32" i="40"/>
  <c r="S33" s="1"/>
  <c r="S32" i="46"/>
  <c r="S33" s="1"/>
  <c r="S32" i="45"/>
  <c r="S33" s="1"/>
  <c r="S32" i="41"/>
  <c r="S33" s="1"/>
  <c r="S32" i="48"/>
  <c r="S33" s="1"/>
  <c r="S32" i="47"/>
  <c r="S33" s="1"/>
  <c r="S33" i="39"/>
  <c r="U4" s="1"/>
  <c r="S32" i="49"/>
  <c r="S33" s="1"/>
  <c r="AE25" i="40"/>
  <c r="AF25" s="1"/>
  <c r="AG25" s="1"/>
  <c r="BO19"/>
  <c r="AK59"/>
  <c r="AL59" s="1"/>
  <c r="AC25"/>
  <c r="AE18"/>
  <c r="AF18" s="1"/>
  <c r="AG18" s="1"/>
  <c r="AC18"/>
  <c r="BO12"/>
  <c r="AK52"/>
  <c r="AL52" s="1"/>
  <c r="AE24"/>
  <c r="AF24" s="1"/>
  <c r="AG24" s="1"/>
  <c r="AK58"/>
  <c r="AL58" s="1"/>
  <c r="BO18"/>
  <c r="AC24"/>
  <c r="BN22" i="46"/>
  <c r="BI19"/>
  <c r="A71" i="48"/>
  <c r="A25" i="47"/>
  <c r="A14"/>
  <c r="BN11" s="1"/>
  <c r="BI12"/>
  <c r="BN15"/>
  <c r="A63" i="49"/>
  <c r="A17" i="48"/>
  <c r="A18"/>
  <c r="A64" i="49"/>
  <c r="BN14" i="47"/>
  <c r="BI11"/>
  <c r="AW32" i="38"/>
  <c r="AT32" s="1"/>
  <c r="AR25"/>
  <c r="AR87" s="1"/>
  <c r="A58" i="49"/>
  <c r="A12" i="48"/>
  <c r="BN9" i="47"/>
  <c r="BI6"/>
  <c r="BI5" i="45"/>
  <c r="AQ25" i="38"/>
  <c r="AQ87" s="1"/>
  <c r="AQ50" i="39"/>
  <c r="AR50" s="1"/>
  <c r="AQ61"/>
  <c r="AR61" s="1"/>
  <c r="AQ65"/>
  <c r="AR65" s="1"/>
  <c r="AQ57"/>
  <c r="AR57" s="1"/>
  <c r="AQ48"/>
  <c r="AR48" s="1"/>
  <c r="AQ64"/>
  <c r="AR64" s="1"/>
  <c r="AQ55"/>
  <c r="AR55" s="1"/>
  <c r="AQ58"/>
  <c r="AR58" s="1"/>
  <c r="BN8" i="46"/>
  <c r="BI5"/>
  <c r="AU27" i="39"/>
  <c r="AV27" s="1"/>
  <c r="AO82"/>
  <c r="AR20"/>
  <c r="AR82" s="1"/>
  <c r="AQ6"/>
  <c r="AW27"/>
  <c r="AT27" s="1"/>
  <c r="BI7" i="47"/>
  <c r="BN10"/>
  <c r="A11"/>
  <c r="A57" i="48"/>
  <c r="AQ53" i="39"/>
  <c r="AR53" s="1"/>
  <c r="AQ52"/>
  <c r="AR52" s="1"/>
  <c r="AQ66"/>
  <c r="AR66" s="1"/>
  <c r="AQ63"/>
  <c r="AR63" s="1"/>
  <c r="AQ54"/>
  <c r="AR54" s="1"/>
  <c r="A60" i="49"/>
  <c r="A14" i="48"/>
  <c r="AP46" i="39"/>
  <c r="AL22" s="1"/>
  <c r="AO21" s="1"/>
  <c r="AQ60"/>
  <c r="AR60" s="1"/>
  <c r="AQ62"/>
  <c r="AR62" s="1"/>
  <c r="AQ67"/>
  <c r="AR67" s="1"/>
  <c r="AQ49"/>
  <c r="AR49" s="1"/>
  <c r="AQ21"/>
  <c r="AQ83" s="1"/>
  <c r="AQ56"/>
  <c r="AR56" s="1"/>
  <c r="AQ51"/>
  <c r="AR51" s="1"/>
  <c r="A59" i="49"/>
  <c r="A13" i="48"/>
  <c r="AU32" i="38"/>
  <c r="AV32" s="1"/>
  <c r="AV26" s="1"/>
  <c r="AO87"/>
  <c r="BW58" i="40" l="1"/>
  <c r="BW69" s="1"/>
  <c r="BN58"/>
  <c r="BJ58" s="1"/>
  <c r="AF17"/>
  <c r="AG17" s="1"/>
  <c r="AF15"/>
  <c r="AG15" s="1"/>
  <c r="AE14"/>
  <c r="AF14" s="1"/>
  <c r="AC14"/>
  <c r="AK48"/>
  <c r="AL48" s="1"/>
  <c r="BO8"/>
  <c r="A71" i="49"/>
  <c r="A25" i="48"/>
  <c r="BN22" i="47"/>
  <c r="BI19"/>
  <c r="BI8"/>
  <c r="BI11" i="48"/>
  <c r="BN14"/>
  <c r="A17" i="49"/>
  <c r="A63" i="50"/>
  <c r="A17" s="1"/>
  <c r="A64"/>
  <c r="A18" s="1"/>
  <c r="A18" i="49"/>
  <c r="BN15" i="48"/>
  <c r="BI12"/>
  <c r="AT87" i="38"/>
  <c r="AT89" s="1"/>
  <c r="AQ9" s="1"/>
  <c r="BN9" i="48"/>
  <c r="BI6"/>
  <c r="A12" i="49"/>
  <c r="A58" i="50"/>
  <c r="A12" s="1"/>
  <c r="AO83" i="39"/>
  <c r="AU28"/>
  <c r="AV28" s="1"/>
  <c r="AM22"/>
  <c r="AN22"/>
  <c r="BI5" i="47"/>
  <c r="BN8"/>
  <c r="BI7" i="48"/>
  <c r="BN10"/>
  <c r="BI8"/>
  <c r="BN11"/>
  <c r="AR47" i="39"/>
  <c r="AT67" s="1"/>
  <c r="AU67" s="1"/>
  <c r="A13" i="49"/>
  <c r="A59" i="50"/>
  <c r="A13" s="1"/>
  <c r="A60"/>
  <c r="A14" s="1"/>
  <c r="A14" i="49"/>
  <c r="A11" i="48"/>
  <c r="A57" i="49"/>
  <c r="AT82" i="39"/>
  <c r="BX30" i="40" l="1"/>
  <c r="BZ31"/>
  <c r="AL47"/>
  <c r="AG3"/>
  <c r="BC12" s="1"/>
  <c r="AG14"/>
  <c r="AG2"/>
  <c r="A71" i="50"/>
  <c r="A25" s="1"/>
  <c r="A25" i="49"/>
  <c r="BN22" i="48"/>
  <c r="BI19"/>
  <c r="BN14" i="50"/>
  <c r="BI11"/>
  <c r="BI11" i="49"/>
  <c r="BN14"/>
  <c r="BN15"/>
  <c r="BI12"/>
  <c r="BN15" i="50"/>
  <c r="BI12"/>
  <c r="AT53" i="39"/>
  <c r="AU53" s="1"/>
  <c r="BI6" i="50"/>
  <c r="BN9"/>
  <c r="BI6" i="49"/>
  <c r="BN9"/>
  <c r="AW28" i="39"/>
  <c r="AT28" s="1"/>
  <c r="AR21"/>
  <c r="AR83" s="1"/>
  <c r="AT83" s="1"/>
  <c r="AT51"/>
  <c r="AU51" s="1"/>
  <c r="AT62"/>
  <c r="AU62" s="1"/>
  <c r="AT49"/>
  <c r="AU49" s="1"/>
  <c r="AT63"/>
  <c r="AU63" s="1"/>
  <c r="AT54"/>
  <c r="AU54" s="1"/>
  <c r="AT60"/>
  <c r="AU60" s="1"/>
  <c r="AT52"/>
  <c r="AU52" s="1"/>
  <c r="A57" i="50"/>
  <c r="A11" s="1"/>
  <c r="A11" i="49"/>
  <c r="BN11" i="50"/>
  <c r="BI8"/>
  <c r="BN8" i="48"/>
  <c r="BI5"/>
  <c r="AT50" i="39"/>
  <c r="AU50" s="1"/>
  <c r="AR46"/>
  <c r="AL23" s="1"/>
  <c r="AT59"/>
  <c r="AU59" s="1"/>
  <c r="AT65"/>
  <c r="AU65" s="1"/>
  <c r="AT58"/>
  <c r="AU58" s="1"/>
  <c r="AT64"/>
  <c r="AU64" s="1"/>
  <c r="AT55"/>
  <c r="AU55" s="1"/>
  <c r="AT57"/>
  <c r="AU57" s="1"/>
  <c r="AT48"/>
  <c r="AU48" s="1"/>
  <c r="AT61"/>
  <c r="AU61" s="1"/>
  <c r="AT66"/>
  <c r="AU66" s="1"/>
  <c r="AT56"/>
  <c r="AU56" s="1"/>
  <c r="BI7" i="50"/>
  <c r="BN10"/>
  <c r="AQ22" i="39"/>
  <c r="AQ84" s="1"/>
  <c r="AO22"/>
  <c r="BN11" i="49"/>
  <c r="BI8"/>
  <c r="BN10"/>
  <c r="BI7"/>
  <c r="BC24" i="40" l="1"/>
  <c r="BC25"/>
  <c r="BC29"/>
  <c r="BC23"/>
  <c r="AM49"/>
  <c r="AN49" s="1"/>
  <c r="AL46"/>
  <c r="AL20" s="1"/>
  <c r="AM66"/>
  <c r="AN66" s="1"/>
  <c r="AM64"/>
  <c r="AN64" s="1"/>
  <c r="AM65"/>
  <c r="AN65" s="1"/>
  <c r="AM63"/>
  <c r="AN63" s="1"/>
  <c r="AM67"/>
  <c r="AN67" s="1"/>
  <c r="AM61"/>
  <c r="AN61" s="1"/>
  <c r="AM58"/>
  <c r="AN58" s="1"/>
  <c r="AM53"/>
  <c r="AN53" s="1"/>
  <c r="AM56"/>
  <c r="AN56" s="1"/>
  <c r="AM59"/>
  <c r="AN59" s="1"/>
  <c r="AM51"/>
  <c r="AN51" s="1"/>
  <c r="AM50"/>
  <c r="AN50" s="1"/>
  <c r="AM54"/>
  <c r="AN54" s="1"/>
  <c r="AM52"/>
  <c r="AN52" s="1"/>
  <c r="AM55"/>
  <c r="AN55" s="1"/>
  <c r="AM57"/>
  <c r="AN57" s="1"/>
  <c r="AM60"/>
  <c r="AN60" s="1"/>
  <c r="AM62"/>
  <c r="AN62" s="1"/>
  <c r="AM48"/>
  <c r="AN48" s="1"/>
  <c r="BN22" i="50"/>
  <c r="BI19"/>
  <c r="BN22" i="49"/>
  <c r="BI19"/>
  <c r="AU29" i="39"/>
  <c r="AV29" s="1"/>
  <c r="AO84"/>
  <c r="AM23"/>
  <c r="AN23"/>
  <c r="BN8" i="49"/>
  <c r="BI5"/>
  <c r="AU47" i="39"/>
  <c r="AV65" s="1"/>
  <c r="AW65" s="1"/>
  <c r="BI5" i="50"/>
  <c r="BN8"/>
  <c r="AN47" i="40" l="1"/>
  <c r="AO60" s="1"/>
  <c r="AP60" s="1"/>
  <c r="AO55"/>
  <c r="AP55" s="1"/>
  <c r="BG16"/>
  <c r="BK60" s="1"/>
  <c r="T22" s="1"/>
  <c r="U22" s="1"/>
  <c r="BG22"/>
  <c r="BK66" s="1"/>
  <c r="BG23"/>
  <c r="BK67" s="1"/>
  <c r="BG17"/>
  <c r="BK61" s="1"/>
  <c r="T23" s="1"/>
  <c r="U23" s="1"/>
  <c r="BG14"/>
  <c r="BK58" s="1"/>
  <c r="T20" s="1"/>
  <c r="U20" s="1"/>
  <c r="BG7"/>
  <c r="BK51" s="1"/>
  <c r="T13" s="1"/>
  <c r="U13" s="1"/>
  <c r="BG8"/>
  <c r="BK52" s="1"/>
  <c r="T14" s="1"/>
  <c r="U14" s="1"/>
  <c r="BG19"/>
  <c r="BK63" s="1"/>
  <c r="T25" s="1"/>
  <c r="U25" s="1"/>
  <c r="BG15"/>
  <c r="BK59" s="1"/>
  <c r="T21" s="1"/>
  <c r="U21" s="1"/>
  <c r="BG20"/>
  <c r="BK64" s="1"/>
  <c r="BG21"/>
  <c r="BK65" s="1"/>
  <c r="BG24"/>
  <c r="BK68" s="1"/>
  <c r="BG5"/>
  <c r="BG13"/>
  <c r="BK57" s="1"/>
  <c r="T19" s="1"/>
  <c r="U19" s="1"/>
  <c r="BG9"/>
  <c r="BK53" s="1"/>
  <c r="T15" s="1"/>
  <c r="U15" s="1"/>
  <c r="BG18"/>
  <c r="BK62" s="1"/>
  <c r="T24" s="1"/>
  <c r="U24" s="1"/>
  <c r="BG6"/>
  <c r="BK50" s="1"/>
  <c r="T12" s="1"/>
  <c r="U12" s="1"/>
  <c r="BG10"/>
  <c r="BK54" s="1"/>
  <c r="T16" s="1"/>
  <c r="U16" s="1"/>
  <c r="BG11"/>
  <c r="BK55" s="1"/>
  <c r="T17" s="1"/>
  <c r="U17" s="1"/>
  <c r="BG12"/>
  <c r="BK56" s="1"/>
  <c r="T18" s="1"/>
  <c r="U18" s="1"/>
  <c r="AO62"/>
  <c r="AP62" s="1"/>
  <c r="AO52"/>
  <c r="AP52" s="1"/>
  <c r="AO59"/>
  <c r="AP59" s="1"/>
  <c r="AO61"/>
  <c r="AP61" s="1"/>
  <c r="AO64"/>
  <c r="AP64" s="1"/>
  <c r="AO51"/>
  <c r="AP51" s="1"/>
  <c r="AO49"/>
  <c r="AP49" s="1"/>
  <c r="AN20"/>
  <c r="AO58"/>
  <c r="AP58" s="1"/>
  <c r="AO57"/>
  <c r="AP57" s="1"/>
  <c r="AO50"/>
  <c r="AP50" s="1"/>
  <c r="AO53"/>
  <c r="AP53" s="1"/>
  <c r="AO63"/>
  <c r="AP63" s="1"/>
  <c r="AW29" i="39"/>
  <c r="AT29" s="1"/>
  <c r="AR22"/>
  <c r="AR84" s="1"/>
  <c r="AT84" s="1"/>
  <c r="AV58"/>
  <c r="AW58" s="1"/>
  <c r="AV66"/>
  <c r="AW66" s="1"/>
  <c r="AV48"/>
  <c r="AW48" s="1"/>
  <c r="AQ23"/>
  <c r="AQ85" s="1"/>
  <c r="AV64"/>
  <c r="AW64" s="1"/>
  <c r="AU46"/>
  <c r="AL24" s="1"/>
  <c r="AO23" s="1"/>
  <c r="AV63"/>
  <c r="AW63" s="1"/>
  <c r="AV52"/>
  <c r="AW52" s="1"/>
  <c r="AV54"/>
  <c r="AW54" s="1"/>
  <c r="AV60"/>
  <c r="AW60" s="1"/>
  <c r="AV51"/>
  <c r="AW51" s="1"/>
  <c r="AV67"/>
  <c r="AW67" s="1"/>
  <c r="AV53"/>
  <c r="AW53" s="1"/>
  <c r="AV49"/>
  <c r="AW49" s="1"/>
  <c r="AV62"/>
  <c r="AW62" s="1"/>
  <c r="AV59"/>
  <c r="AW59" s="1"/>
  <c r="AV57"/>
  <c r="AW57" s="1"/>
  <c r="AV50"/>
  <c r="AW50" s="1"/>
  <c r="AV61"/>
  <c r="AW61" s="1"/>
  <c r="AV55"/>
  <c r="AW55" s="1"/>
  <c r="AV56"/>
  <c r="AW56" s="1"/>
  <c r="U20" i="50" l="1"/>
  <c r="U20" i="44"/>
  <c r="U20" i="47"/>
  <c r="U20" i="43"/>
  <c r="U20" i="45"/>
  <c r="U20" i="48"/>
  <c r="U20" i="46"/>
  <c r="U20" i="49"/>
  <c r="U20" i="41"/>
  <c r="A20" i="40"/>
  <c r="U17" i="48"/>
  <c r="U17" i="47"/>
  <c r="U17" i="50"/>
  <c r="U17" i="43"/>
  <c r="U17" i="46"/>
  <c r="U17" i="44"/>
  <c r="U17" i="41"/>
  <c r="U17" i="45"/>
  <c r="U17" i="49"/>
  <c r="U14" i="48"/>
  <c r="U14" i="50"/>
  <c r="U14" i="45"/>
  <c r="U14" i="41"/>
  <c r="U14" i="44"/>
  <c r="U14" i="46"/>
  <c r="U14" i="49"/>
  <c r="U14" i="43"/>
  <c r="U14" i="47"/>
  <c r="U25" i="48"/>
  <c r="U25" i="45"/>
  <c r="U25" i="47"/>
  <c r="U25" i="50"/>
  <c r="U25" i="46"/>
  <c r="U25" i="44"/>
  <c r="U25" i="43"/>
  <c r="U25" i="41"/>
  <c r="U25" i="49"/>
  <c r="U18" i="41"/>
  <c r="U18" i="44"/>
  <c r="U18" i="43"/>
  <c r="U18" i="50"/>
  <c r="U18" i="47"/>
  <c r="U18" i="48"/>
  <c r="U18" i="46"/>
  <c r="U18" i="45"/>
  <c r="U18" i="49"/>
  <c r="U12" i="44"/>
  <c r="U12" i="41"/>
  <c r="U12" i="43"/>
  <c r="U12" i="49"/>
  <c r="U12" i="48"/>
  <c r="U12" i="50"/>
  <c r="U12" i="45"/>
  <c r="U12" i="47"/>
  <c r="U12" i="46"/>
  <c r="U13" i="44"/>
  <c r="U13" i="48"/>
  <c r="U13" i="50"/>
  <c r="U13" i="43"/>
  <c r="U13" i="47"/>
  <c r="U13" i="46"/>
  <c r="U13" i="45"/>
  <c r="U13" i="49"/>
  <c r="U13" i="41"/>
  <c r="U21" i="50"/>
  <c r="U21" i="41"/>
  <c r="U21" i="46"/>
  <c r="U21" i="48"/>
  <c r="U21" i="45"/>
  <c r="U21" i="43"/>
  <c r="U21" i="49"/>
  <c r="U21" i="47"/>
  <c r="U21" i="44"/>
  <c r="A21" i="40"/>
  <c r="U15" i="43"/>
  <c r="U15" i="48"/>
  <c r="U15" i="50"/>
  <c r="U15" i="46"/>
  <c r="U15" i="41"/>
  <c r="U15" i="44"/>
  <c r="U15" i="47"/>
  <c r="U15" i="49"/>
  <c r="U15" i="45"/>
  <c r="A15" i="40"/>
  <c r="U24" i="43"/>
  <c r="U24" i="48"/>
  <c r="U24" i="50"/>
  <c r="U24" i="47"/>
  <c r="U24" i="41"/>
  <c r="U24" i="45"/>
  <c r="U24" i="49"/>
  <c r="U24" i="46"/>
  <c r="U24" i="44"/>
  <c r="A24" i="40"/>
  <c r="U23" i="45"/>
  <c r="U23" i="43"/>
  <c r="U23" i="41"/>
  <c r="U23" i="50"/>
  <c r="U23" i="47"/>
  <c r="U23" i="48"/>
  <c r="U23" i="46"/>
  <c r="U23" i="49"/>
  <c r="U23" i="44"/>
  <c r="A23" i="40"/>
  <c r="U22" i="46"/>
  <c r="U22" i="50"/>
  <c r="U22" i="48"/>
  <c r="U22" i="49"/>
  <c r="U22" i="41"/>
  <c r="U22" i="44"/>
  <c r="U22" i="45"/>
  <c r="U22" i="47"/>
  <c r="U22" i="43"/>
  <c r="A22" i="40"/>
  <c r="U19" i="45"/>
  <c r="U19" i="43"/>
  <c r="U19" i="49"/>
  <c r="U19" i="46"/>
  <c r="U19" i="50"/>
  <c r="U19" i="41"/>
  <c r="U19" i="44"/>
  <c r="U19" i="47"/>
  <c r="U19" i="48"/>
  <c r="A19" i="40"/>
  <c r="U16" i="44"/>
  <c r="U16" i="45"/>
  <c r="U16" i="47"/>
  <c r="U16" i="49"/>
  <c r="U16" i="41"/>
  <c r="U16" i="48"/>
  <c r="U16" i="43"/>
  <c r="U16" i="50"/>
  <c r="U16" i="46"/>
  <c r="A16" i="40"/>
  <c r="AO54"/>
  <c r="AP54" s="1"/>
  <c r="AO67"/>
  <c r="AP67" s="1"/>
  <c r="AO56"/>
  <c r="AP56" s="1"/>
  <c r="AO48"/>
  <c r="AP48" s="1"/>
  <c r="AO66"/>
  <c r="AP66" s="1"/>
  <c r="T17" i="46"/>
  <c r="T17" i="43"/>
  <c r="T17" i="49"/>
  <c r="T17" i="47"/>
  <c r="T17" i="45"/>
  <c r="T17" i="50"/>
  <c r="T17" i="44"/>
  <c r="T17" i="48"/>
  <c r="T17" i="41"/>
  <c r="T15" i="45"/>
  <c r="T15" i="49"/>
  <c r="T15" i="47"/>
  <c r="T15" i="48"/>
  <c r="T15" i="44"/>
  <c r="T15" i="50"/>
  <c r="T15" i="46"/>
  <c r="T15" i="41"/>
  <c r="T15" i="43"/>
  <c r="T14" i="48"/>
  <c r="T14" i="44"/>
  <c r="T14" i="45"/>
  <c r="T14" i="49"/>
  <c r="T14" i="46"/>
  <c r="T14" i="43"/>
  <c r="T14" i="41"/>
  <c r="T14" i="50"/>
  <c r="T14" i="47"/>
  <c r="AO65" i="40"/>
  <c r="AP65" s="1"/>
  <c r="AN46"/>
  <c r="AL21" s="1"/>
  <c r="T18" i="43"/>
  <c r="T18" i="44"/>
  <c r="T18" i="41"/>
  <c r="T18" i="46"/>
  <c r="T18" i="49"/>
  <c r="T18" i="47"/>
  <c r="T18" i="45"/>
  <c r="T18" i="48"/>
  <c r="T18" i="50"/>
  <c r="T24" i="47"/>
  <c r="T24" i="43"/>
  <c r="T24" i="41"/>
  <c r="T24" i="49"/>
  <c r="T24" i="45"/>
  <c r="T24" i="46"/>
  <c r="T24" i="50"/>
  <c r="T24" i="44"/>
  <c r="T24" i="48"/>
  <c r="T25" i="44"/>
  <c r="T25" i="46"/>
  <c r="T25" i="49"/>
  <c r="T25" i="47"/>
  <c r="T25" i="48"/>
  <c r="T25" i="43"/>
  <c r="T25" i="45"/>
  <c r="T25" i="41"/>
  <c r="T25" i="50"/>
  <c r="T23" i="46"/>
  <c r="T23" i="48"/>
  <c r="T23" i="50"/>
  <c r="T23" i="41"/>
  <c r="T23" i="44"/>
  <c r="T23" i="43"/>
  <c r="T23" i="45"/>
  <c r="T23" i="47"/>
  <c r="T23" i="49"/>
  <c r="AQ20" i="40"/>
  <c r="AQ82" s="1"/>
  <c r="T12" i="44"/>
  <c r="T12" i="45"/>
  <c r="T12" i="48"/>
  <c r="T12" i="41"/>
  <c r="T12" i="43"/>
  <c r="T12" i="50"/>
  <c r="T12" i="47"/>
  <c r="T12" i="46"/>
  <c r="T12" i="49"/>
  <c r="BG25" i="40"/>
  <c r="BG27" s="1"/>
  <c r="BK70" s="1"/>
  <c r="BK49"/>
  <c r="T11" s="1"/>
  <c r="U11" s="1"/>
  <c r="U32" s="1"/>
  <c r="T21" i="49"/>
  <c r="T21" i="48"/>
  <c r="T21" i="43"/>
  <c r="T21" i="50"/>
  <c r="T21" i="45"/>
  <c r="T21" i="47"/>
  <c r="T21" i="41"/>
  <c r="T21" i="44"/>
  <c r="T21" i="46"/>
  <c r="T20"/>
  <c r="T20" i="49"/>
  <c r="T20" i="48"/>
  <c r="T20" i="50"/>
  <c r="T20" i="41"/>
  <c r="T20" i="44"/>
  <c r="T20" i="47"/>
  <c r="T20" i="43"/>
  <c r="T20" i="45"/>
  <c r="T22" i="41"/>
  <c r="T22" i="47"/>
  <c r="T22" i="46"/>
  <c r="T22" i="45"/>
  <c r="T22" i="44"/>
  <c r="T22" i="50"/>
  <c r="T22" i="49"/>
  <c r="T22" i="43"/>
  <c r="T22" i="48"/>
  <c r="T16" i="46"/>
  <c r="T16" i="44"/>
  <c r="T16" i="47"/>
  <c r="T16" i="49"/>
  <c r="T16" i="48"/>
  <c r="T16" i="43"/>
  <c r="T16" i="41"/>
  <c r="T16" i="50"/>
  <c r="T16" i="45"/>
  <c r="T19"/>
  <c r="T19" i="47"/>
  <c r="T19" i="46"/>
  <c r="T19" i="48"/>
  <c r="T19" i="44"/>
  <c r="T19" i="41"/>
  <c r="T19" i="43"/>
  <c r="T19" i="49"/>
  <c r="T19" i="50"/>
  <c r="T13" i="43"/>
  <c r="T13" i="48"/>
  <c r="T13" i="50"/>
  <c r="T13" i="47"/>
  <c r="T13" i="41"/>
  <c r="T13" i="44"/>
  <c r="T13" i="45"/>
  <c r="T13" i="49"/>
  <c r="T13" i="46"/>
  <c r="AM24" i="39"/>
  <c r="AN24"/>
  <c r="AW47"/>
  <c r="AW46" s="1"/>
  <c r="AL25" s="1"/>
  <c r="AU30"/>
  <c r="AV30" s="1"/>
  <c r="AO85"/>
  <c r="BJ11" i="41" l="1"/>
  <c r="AA20"/>
  <c r="BJ14"/>
  <c r="AA23"/>
  <c r="AA21"/>
  <c r="BJ12"/>
  <c r="BI14" i="40"/>
  <c r="A20" i="41"/>
  <c r="BN17" i="40"/>
  <c r="AA17" i="41"/>
  <c r="BJ8"/>
  <c r="U11" i="50"/>
  <c r="U11" i="45"/>
  <c r="U11" i="46"/>
  <c r="U11" i="44"/>
  <c r="U11" i="49"/>
  <c r="U11" i="47"/>
  <c r="U11" i="41"/>
  <c r="U11" i="43"/>
  <c r="U11" i="48"/>
  <c r="BJ7" i="41"/>
  <c r="AA16"/>
  <c r="BJ6"/>
  <c r="AA15"/>
  <c r="BJ19"/>
  <c r="AA28"/>
  <c r="BN18" i="40"/>
  <c r="BI15"/>
  <c r="AA24" i="41"/>
  <c r="BJ15"/>
  <c r="AA18"/>
  <c r="BJ9"/>
  <c r="BI9" i="40"/>
  <c r="BN12"/>
  <c r="BJ18" i="41"/>
  <c r="AA27"/>
  <c r="BI18" i="40"/>
  <c r="BN21"/>
  <c r="BN20"/>
  <c r="BI17"/>
  <c r="BJ17" i="41"/>
  <c r="AA26"/>
  <c r="AA25"/>
  <c r="BJ16"/>
  <c r="BN19" i="40"/>
  <c r="BI16"/>
  <c r="BN16"/>
  <c r="BI13"/>
  <c r="BJ13" i="41"/>
  <c r="AA22"/>
  <c r="BJ10"/>
  <c r="AA19"/>
  <c r="BI10" i="40"/>
  <c r="BN13"/>
  <c r="U32" i="48"/>
  <c r="U33" s="1"/>
  <c r="U33" i="40"/>
  <c r="U4" s="1"/>
  <c r="U32" i="45"/>
  <c r="U33" s="1"/>
  <c r="U32" i="49"/>
  <c r="U33" s="1"/>
  <c r="U4" s="1"/>
  <c r="U32" i="47"/>
  <c r="U33" s="1"/>
  <c r="U32" i="50"/>
  <c r="U33" s="1"/>
  <c r="U32" i="44"/>
  <c r="U33" s="1"/>
  <c r="U32" i="41"/>
  <c r="U33" s="1"/>
  <c r="U32" i="43"/>
  <c r="U33" s="1"/>
  <c r="U32" i="46"/>
  <c r="U33" s="1"/>
  <c r="AP47" i="40"/>
  <c r="AQ57" s="1"/>
  <c r="AR57" s="1"/>
  <c r="AQ64"/>
  <c r="AR64" s="1"/>
  <c r="AQ61"/>
  <c r="AR61" s="1"/>
  <c r="AQ54"/>
  <c r="AR54" s="1"/>
  <c r="AQ62"/>
  <c r="AR62" s="1"/>
  <c r="AQ51"/>
  <c r="AR51" s="1"/>
  <c r="T11" i="50"/>
  <c r="T11" i="45"/>
  <c r="T11" i="41"/>
  <c r="T11" i="44"/>
  <c r="T11" i="48"/>
  <c r="T11" i="47"/>
  <c r="T11" i="49"/>
  <c r="T11" i="46"/>
  <c r="T11" i="43"/>
  <c r="AM21" i="40"/>
  <c r="AN21"/>
  <c r="AO20"/>
  <c r="AW30" i="39"/>
  <c r="AT30" s="1"/>
  <c r="AR23"/>
  <c r="AR85" s="1"/>
  <c r="AT85" s="1"/>
  <c r="AM25"/>
  <c r="AW31" s="1"/>
  <c r="AN25"/>
  <c r="AQ24"/>
  <c r="AQ86" s="1"/>
  <c r="AO24"/>
  <c r="AR24"/>
  <c r="AR86" s="1"/>
  <c r="AQ58" i="40" l="1"/>
  <c r="AR58" s="1"/>
  <c r="AQ56"/>
  <c r="AR56" s="1"/>
  <c r="AQ48"/>
  <c r="AR48" s="1"/>
  <c r="AQ55"/>
  <c r="AR55" s="1"/>
  <c r="AQ65"/>
  <c r="AR65" s="1"/>
  <c r="AQ50"/>
  <c r="AR50" s="1"/>
  <c r="AQ67"/>
  <c r="AR67" s="1"/>
  <c r="AQ52"/>
  <c r="AR52" s="1"/>
  <c r="AQ63"/>
  <c r="AR63" s="1"/>
  <c r="AP46"/>
  <c r="AL22" s="1"/>
  <c r="AQ49"/>
  <c r="AR49" s="1"/>
  <c r="AQ60"/>
  <c r="AR60" s="1"/>
  <c r="AQ59"/>
  <c r="AR59" s="1"/>
  <c r="AQ53"/>
  <c r="AR53" s="1"/>
  <c r="AQ66"/>
  <c r="AR66" s="1"/>
  <c r="AE21" i="41"/>
  <c r="AF21" s="1"/>
  <c r="AG21" s="1"/>
  <c r="AK55"/>
  <c r="AL55" s="1"/>
  <c r="AC21"/>
  <c r="BO15"/>
  <c r="AE28"/>
  <c r="AF28" s="1"/>
  <c r="AG28" s="1"/>
  <c r="AK62"/>
  <c r="AL62" s="1"/>
  <c r="BO22"/>
  <c r="AC28"/>
  <c r="AE16"/>
  <c r="AF16" s="1"/>
  <c r="AG16" s="1"/>
  <c r="BO10"/>
  <c r="AK50"/>
  <c r="AL50" s="1"/>
  <c r="AC16"/>
  <c r="BJ5"/>
  <c r="AA14"/>
  <c r="AE17"/>
  <c r="BO11"/>
  <c r="AK51"/>
  <c r="AL51" s="1"/>
  <c r="AC17"/>
  <c r="AE20"/>
  <c r="AF20" s="1"/>
  <c r="AG20" s="1"/>
  <c r="AK54"/>
  <c r="AL54" s="1"/>
  <c r="AC20"/>
  <c r="BO14"/>
  <c r="AE15"/>
  <c r="AC15"/>
  <c r="AK49"/>
  <c r="AL49" s="1"/>
  <c r="BO9"/>
  <c r="BN17"/>
  <c r="A66" i="43"/>
  <c r="BI14" i="41"/>
  <c r="AE23"/>
  <c r="AF23" s="1"/>
  <c r="AG23" s="1"/>
  <c r="AK57"/>
  <c r="AL57" s="1"/>
  <c r="AC23"/>
  <c r="BO17"/>
  <c r="AE24"/>
  <c r="AF24" s="1"/>
  <c r="AG24" s="1"/>
  <c r="BO18"/>
  <c r="AC24"/>
  <c r="AK58"/>
  <c r="AL58" s="1"/>
  <c r="AE18"/>
  <c r="AF18" s="1"/>
  <c r="AG18" s="1"/>
  <c r="AC18"/>
  <c r="AK52"/>
  <c r="AL52" s="1"/>
  <c r="BO12"/>
  <c r="AE27"/>
  <c r="AF27" s="1"/>
  <c r="AG27" s="1"/>
  <c r="AK61"/>
  <c r="AL61" s="1"/>
  <c r="AC27"/>
  <c r="BO21"/>
  <c r="AE26"/>
  <c r="AF26" s="1"/>
  <c r="AG26" s="1"/>
  <c r="AC26"/>
  <c r="BO20"/>
  <c r="AK60"/>
  <c r="AL60" s="1"/>
  <c r="AE25"/>
  <c r="AF25" s="1"/>
  <c r="AG25" s="1"/>
  <c r="AK59"/>
  <c r="AL59" s="1"/>
  <c r="AC25"/>
  <c r="BO19"/>
  <c r="AE22"/>
  <c r="AF22" s="1"/>
  <c r="AG22" s="1"/>
  <c r="BO16"/>
  <c r="AC22"/>
  <c r="AK56"/>
  <c r="AL56" s="1"/>
  <c r="AE19"/>
  <c r="AF19" s="1"/>
  <c r="AC19"/>
  <c r="BO13"/>
  <c r="AK53"/>
  <c r="AL53" s="1"/>
  <c r="AQ6" i="40"/>
  <c r="AW27"/>
  <c r="AT27" s="1"/>
  <c r="AR20"/>
  <c r="AR82" s="1"/>
  <c r="AU27"/>
  <c r="AV27" s="1"/>
  <c r="AO82"/>
  <c r="AT82" s="1"/>
  <c r="AR47"/>
  <c r="AT48" s="1"/>
  <c r="AU48" s="1"/>
  <c r="AN22"/>
  <c r="AM22"/>
  <c r="AW28" s="1"/>
  <c r="AT28" s="1"/>
  <c r="AT66"/>
  <c r="AU66" s="1"/>
  <c r="AR21"/>
  <c r="AR83" s="1"/>
  <c r="AO21"/>
  <c r="AQ21"/>
  <c r="AQ83" s="1"/>
  <c r="AT62"/>
  <c r="AU62" s="1"/>
  <c r="AT31" i="39"/>
  <c r="AW32"/>
  <c r="AR25"/>
  <c r="AR87" s="1"/>
  <c r="AO25"/>
  <c r="AQ25"/>
  <c r="AQ87" s="1"/>
  <c r="AO86"/>
  <c r="AT86" s="1"/>
  <c r="AU31"/>
  <c r="AV31" s="1"/>
  <c r="BN59" i="41" l="1"/>
  <c r="BJ59" s="1"/>
  <c r="BW59"/>
  <c r="BW69" s="1"/>
  <c r="AE14"/>
  <c r="AF14" s="1"/>
  <c r="AG14" s="1"/>
  <c r="AK48"/>
  <c r="AL48" s="1"/>
  <c r="AL47" s="1"/>
  <c r="AC14"/>
  <c r="BO8"/>
  <c r="AF17"/>
  <c r="AG17" s="1"/>
  <c r="A20" i="43"/>
  <c r="A66" i="44"/>
  <c r="AF15" i="41"/>
  <c r="AG15" s="1"/>
  <c r="AG19"/>
  <c r="AT54" i="40"/>
  <c r="AU54" s="1"/>
  <c r="AT57"/>
  <c r="AU57" s="1"/>
  <c r="AT50"/>
  <c r="AU50" s="1"/>
  <c r="AT61"/>
  <c r="AU61" s="1"/>
  <c r="AT52"/>
  <c r="AU52" s="1"/>
  <c r="AT55"/>
  <c r="AU55" s="1"/>
  <c r="AT64"/>
  <c r="AU64" s="1"/>
  <c r="AT51"/>
  <c r="AU51" s="1"/>
  <c r="AT60"/>
  <c r="AU60" s="1"/>
  <c r="AT53"/>
  <c r="AU53" s="1"/>
  <c r="AT65"/>
  <c r="AU65" s="1"/>
  <c r="AT56"/>
  <c r="AU56" s="1"/>
  <c r="AT63"/>
  <c r="AU63" s="1"/>
  <c r="AT49"/>
  <c r="AU49" s="1"/>
  <c r="AQ22"/>
  <c r="AQ84" s="1"/>
  <c r="AR22"/>
  <c r="AR84" s="1"/>
  <c r="AO22"/>
  <c r="AT59"/>
  <c r="AU59" s="1"/>
  <c r="AT67"/>
  <c r="AU67" s="1"/>
  <c r="AU28"/>
  <c r="AV28" s="1"/>
  <c r="AO83"/>
  <c r="AT83" s="1"/>
  <c r="AT58"/>
  <c r="AU58" s="1"/>
  <c r="AR46"/>
  <c r="AL23" s="1"/>
  <c r="AT32" i="39"/>
  <c r="AO87"/>
  <c r="AT87" s="1"/>
  <c r="AT89" s="1"/>
  <c r="AQ9" s="1"/>
  <c r="AU32"/>
  <c r="AV32" s="1"/>
  <c r="AV26" s="1"/>
  <c r="BX30" i="41" l="1"/>
  <c r="BZ31"/>
  <c r="AG2"/>
  <c r="BN17" i="43"/>
  <c r="BI14"/>
  <c r="A66" i="45"/>
  <c r="A20" i="44"/>
  <c r="AG3" i="41"/>
  <c r="BC12" s="1"/>
  <c r="BC29" s="1"/>
  <c r="AM59"/>
  <c r="AN59" s="1"/>
  <c r="AM55"/>
  <c r="AN55" s="1"/>
  <c r="AM48"/>
  <c r="AN48" s="1"/>
  <c r="AM65"/>
  <c r="AN65" s="1"/>
  <c r="AM62"/>
  <c r="AN62" s="1"/>
  <c r="AM52"/>
  <c r="AN52" s="1"/>
  <c r="AM54"/>
  <c r="AN54" s="1"/>
  <c r="AM49"/>
  <c r="AN49" s="1"/>
  <c r="AM61"/>
  <c r="AN61" s="1"/>
  <c r="AM57"/>
  <c r="AN57" s="1"/>
  <c r="AL46"/>
  <c r="AL20" s="1"/>
  <c r="AN20" s="1"/>
  <c r="AM56"/>
  <c r="AN56" s="1"/>
  <c r="AM66"/>
  <c r="AN66" s="1"/>
  <c r="AM64"/>
  <c r="AN64" s="1"/>
  <c r="AM58"/>
  <c r="AN58" s="1"/>
  <c r="AM67"/>
  <c r="AN67" s="1"/>
  <c r="AM51"/>
  <c r="AN51" s="1"/>
  <c r="AM50"/>
  <c r="AN50" s="1"/>
  <c r="AM60"/>
  <c r="AN60" s="1"/>
  <c r="AM63"/>
  <c r="AN63" s="1"/>
  <c r="AM53"/>
  <c r="AN53" s="1"/>
  <c r="AU47" i="40"/>
  <c r="AV51" s="1"/>
  <c r="AW51" s="1"/>
  <c r="AV49"/>
  <c r="AW49" s="1"/>
  <c r="AU46"/>
  <c r="AL24" s="1"/>
  <c r="AV56"/>
  <c r="AW56" s="1"/>
  <c r="AV64"/>
  <c r="AW64" s="1"/>
  <c r="AV60"/>
  <c r="AW60" s="1"/>
  <c r="AV55"/>
  <c r="AW55" s="1"/>
  <c r="AV63"/>
  <c r="AW63" s="1"/>
  <c r="AV53"/>
  <c r="AW53" s="1"/>
  <c r="AV66"/>
  <c r="AW66" s="1"/>
  <c r="AV61"/>
  <c r="AW61" s="1"/>
  <c r="AV62"/>
  <c r="AW62" s="1"/>
  <c r="AV52"/>
  <c r="AW52" s="1"/>
  <c r="AV50"/>
  <c r="AW50" s="1"/>
  <c r="AV54"/>
  <c r="AW54" s="1"/>
  <c r="AN23"/>
  <c r="AM23"/>
  <c r="AW29" s="1"/>
  <c r="AT29" s="1"/>
  <c r="AO84"/>
  <c r="AT84" s="1"/>
  <c r="AU29"/>
  <c r="AV29" s="1"/>
  <c r="AV58"/>
  <c r="AW58" s="1"/>
  <c r="AV67"/>
  <c r="AW67" s="1"/>
  <c r="BC25" i="41" l="1"/>
  <c r="AV59" i="40"/>
  <c r="AW59" s="1"/>
  <c r="AV57"/>
  <c r="AW57" s="1"/>
  <c r="AV48"/>
  <c r="AW48" s="1"/>
  <c r="AV65"/>
  <c r="AW65" s="1"/>
  <c r="BC24" i="41"/>
  <c r="BC23"/>
  <c r="BG17" s="1"/>
  <c r="BK61" s="1"/>
  <c r="V23" s="1"/>
  <c r="W23" s="1"/>
  <c r="A66" i="46"/>
  <c r="A20" i="45"/>
  <c r="BI14" i="44"/>
  <c r="BN17"/>
  <c r="BG21" i="41"/>
  <c r="BK65" s="1"/>
  <c r="BG16"/>
  <c r="BK60" s="1"/>
  <c r="V22" s="1"/>
  <c r="W22" s="1"/>
  <c r="BG10"/>
  <c r="BK54" s="1"/>
  <c r="V16" s="1"/>
  <c r="W16" s="1"/>
  <c r="BG22"/>
  <c r="BK66" s="1"/>
  <c r="BG12"/>
  <c r="BK56" s="1"/>
  <c r="V18" s="1"/>
  <c r="W18" s="1"/>
  <c r="BG6"/>
  <c r="BK50" s="1"/>
  <c r="V12" s="1"/>
  <c r="W12" s="1"/>
  <c r="BG7"/>
  <c r="BK51" s="1"/>
  <c r="V13" s="1"/>
  <c r="W13" s="1"/>
  <c r="BG24"/>
  <c r="BK68" s="1"/>
  <c r="BG5"/>
  <c r="BG18"/>
  <c r="BK62" s="1"/>
  <c r="V24" s="1"/>
  <c r="W24" s="1"/>
  <c r="BG11"/>
  <c r="BK55" s="1"/>
  <c r="V17" s="1"/>
  <c r="W17" s="1"/>
  <c r="BG19"/>
  <c r="BK63" s="1"/>
  <c r="V25" s="1"/>
  <c r="W25" s="1"/>
  <c r="BG14"/>
  <c r="BK58" s="1"/>
  <c r="V20" s="1"/>
  <c r="W20" s="1"/>
  <c r="BG20"/>
  <c r="BK64" s="1"/>
  <c r="BG8"/>
  <c r="BK52" s="1"/>
  <c r="V14" s="1"/>
  <c r="W14" s="1"/>
  <c r="AQ20"/>
  <c r="AQ82" s="1"/>
  <c r="AN47"/>
  <c r="AO61" s="1"/>
  <c r="AP61" s="1"/>
  <c r="AQ23" i="40"/>
  <c r="AQ85" s="1"/>
  <c r="AO23"/>
  <c r="AR23"/>
  <c r="AR85" s="1"/>
  <c r="AM24"/>
  <c r="AW30" s="1"/>
  <c r="AT30" s="1"/>
  <c r="AN24"/>
  <c r="AW47"/>
  <c r="AW46" s="1"/>
  <c r="AL25" s="1"/>
  <c r="BG15" i="41" l="1"/>
  <c r="BK59" s="1"/>
  <c r="V21" s="1"/>
  <c r="W21" s="1"/>
  <c r="BG23"/>
  <c r="BK67" s="1"/>
  <c r="BG13"/>
  <c r="BK57" s="1"/>
  <c r="V19" s="1"/>
  <c r="W19" s="1"/>
  <c r="BG9"/>
  <c r="BK53" s="1"/>
  <c r="V15" s="1"/>
  <c r="W15" s="1"/>
  <c r="W21" i="50"/>
  <c r="G67" i="44"/>
  <c r="G67" i="43"/>
  <c r="W21" i="45"/>
  <c r="W21" i="48"/>
  <c r="W21" i="46"/>
  <c r="W21" i="47"/>
  <c r="G67" i="45"/>
  <c r="G67" i="48"/>
  <c r="W21" i="44"/>
  <c r="G67" i="46"/>
  <c r="G67" i="49"/>
  <c r="G67" i="50"/>
  <c r="W21" i="43"/>
  <c r="G67" i="47"/>
  <c r="W21" i="49"/>
  <c r="A21" i="41"/>
  <c r="W17" i="44"/>
  <c r="W17" i="49"/>
  <c r="G63" i="47"/>
  <c r="W17" i="46"/>
  <c r="W17" i="45"/>
  <c r="W17" i="43"/>
  <c r="G63" i="45"/>
  <c r="W17" i="50"/>
  <c r="G63" i="48"/>
  <c r="G63" i="49"/>
  <c r="G63" i="43"/>
  <c r="G63" i="46"/>
  <c r="G63" i="44"/>
  <c r="W17" i="48"/>
  <c r="G63" i="50"/>
  <c r="W17" i="47"/>
  <c r="W20" i="45"/>
  <c r="W20" i="49"/>
  <c r="G66" i="45"/>
  <c r="W20" i="43"/>
  <c r="G66" i="48"/>
  <c r="G66" i="47"/>
  <c r="W20" i="46"/>
  <c r="W20" i="50"/>
  <c r="G66" i="43"/>
  <c r="W20" i="48"/>
  <c r="G66" i="46"/>
  <c r="W20" i="47"/>
  <c r="G66" i="49"/>
  <c r="W20" i="44"/>
  <c r="G66" i="50"/>
  <c r="G66" i="44"/>
  <c r="W24" i="47"/>
  <c r="G70" i="45"/>
  <c r="W24" i="46"/>
  <c r="G70" i="49"/>
  <c r="W24" i="43"/>
  <c r="W24" i="48"/>
  <c r="G70" i="50"/>
  <c r="G70" i="46"/>
  <c r="G70" i="47"/>
  <c r="W24" i="50"/>
  <c r="W24" i="45"/>
  <c r="G70" i="43"/>
  <c r="W24" i="49"/>
  <c r="G70" i="48"/>
  <c r="W24" i="44"/>
  <c r="G70"/>
  <c r="A24" i="41"/>
  <c r="W13" i="47"/>
  <c r="G59"/>
  <c r="W13" i="46"/>
  <c r="G59" i="49"/>
  <c r="G59" i="46"/>
  <c r="G59" i="43"/>
  <c r="G59" i="50"/>
  <c r="G59" i="44"/>
  <c r="W13" i="45"/>
  <c r="G59" i="48"/>
  <c r="W13"/>
  <c r="W13" i="43"/>
  <c r="W13" i="50"/>
  <c r="G59" i="45"/>
  <c r="W13" i="44"/>
  <c r="W13" i="49"/>
  <c r="G65" i="47"/>
  <c r="G65" i="48"/>
  <c r="G65" i="50"/>
  <c r="W19"/>
  <c r="G65" i="46"/>
  <c r="W19" i="47"/>
  <c r="W19" i="48"/>
  <c r="G65" i="44"/>
  <c r="W19" i="49"/>
  <c r="G65" i="43"/>
  <c r="W19" i="44"/>
  <c r="G65" i="49"/>
  <c r="G65" i="45"/>
  <c r="W19" i="43"/>
  <c r="W19" i="45"/>
  <c r="W19" i="46"/>
  <c r="A19" i="41"/>
  <c r="W15" i="50"/>
  <c r="W15" i="47"/>
  <c r="G61" i="50"/>
  <c r="W15" i="43"/>
  <c r="G61" i="45"/>
  <c r="G61" i="46"/>
  <c r="G61" i="44"/>
  <c r="G61" i="48"/>
  <c r="G61" i="47"/>
  <c r="W15" i="49"/>
  <c r="W15" i="45"/>
  <c r="G61" i="49"/>
  <c r="W15" i="44"/>
  <c r="W15" i="46"/>
  <c r="W15" i="48"/>
  <c r="G61" i="43"/>
  <c r="A15" i="41"/>
  <c r="G69" i="44"/>
  <c r="G69" i="48"/>
  <c r="G69" i="43"/>
  <c r="W23" i="48"/>
  <c r="W23" i="50"/>
  <c r="G69" i="46"/>
  <c r="W23" i="49"/>
  <c r="G69" i="47"/>
  <c r="G69" i="45"/>
  <c r="W23" i="43"/>
  <c r="G69" i="50"/>
  <c r="G69" i="49"/>
  <c r="W23" i="47"/>
  <c r="W23" i="44"/>
  <c r="W23" i="46"/>
  <c r="W23" i="45"/>
  <c r="A23" i="41"/>
  <c r="W18" i="45"/>
  <c r="G64" i="49"/>
  <c r="W18" i="43"/>
  <c r="G64" i="47"/>
  <c r="G64" i="45"/>
  <c r="G64" i="43"/>
  <c r="G64" i="48"/>
  <c r="G64" i="50"/>
  <c r="W18" i="47"/>
  <c r="G64" i="44"/>
  <c r="G64" i="46"/>
  <c r="W18"/>
  <c r="W18" i="50"/>
  <c r="W18" i="49"/>
  <c r="W18" i="48"/>
  <c r="W18" i="44"/>
  <c r="W22" i="47"/>
  <c r="G68" i="46"/>
  <c r="W22"/>
  <c r="W22" i="50"/>
  <c r="G68"/>
  <c r="G68" i="44"/>
  <c r="G68" i="45"/>
  <c r="G68" i="48"/>
  <c r="G68" i="47"/>
  <c r="G68" i="43"/>
  <c r="W22" i="45"/>
  <c r="W22" i="43"/>
  <c r="W22" i="44"/>
  <c r="W22" i="49"/>
  <c r="W22" i="48"/>
  <c r="G68" i="49"/>
  <c r="A22" i="41"/>
  <c r="G60" i="50"/>
  <c r="G60" i="48"/>
  <c r="G60" i="44"/>
  <c r="W14" i="45"/>
  <c r="G60" i="46"/>
  <c r="G60" i="45"/>
  <c r="W14" i="49"/>
  <c r="W14" i="50"/>
  <c r="G60" i="47"/>
  <c r="W14" i="44"/>
  <c r="W14" i="48"/>
  <c r="W14" i="43"/>
  <c r="W14" i="47"/>
  <c r="W14" i="46"/>
  <c r="G60" i="49"/>
  <c r="G60" i="43"/>
  <c r="W25"/>
  <c r="G71"/>
  <c r="G71" i="47"/>
  <c r="G71" i="46"/>
  <c r="G71" i="45"/>
  <c r="W25" i="44"/>
  <c r="W25" i="48"/>
  <c r="G71"/>
  <c r="G71" i="44"/>
  <c r="W25" i="46"/>
  <c r="W25" i="49"/>
  <c r="W25" i="45"/>
  <c r="G71" i="49"/>
  <c r="W25" i="47"/>
  <c r="W25" i="50"/>
  <c r="G71"/>
  <c r="G58" i="48"/>
  <c r="G58" i="50"/>
  <c r="W12" i="44"/>
  <c r="W12" i="49"/>
  <c r="W12" i="47"/>
  <c r="G58"/>
  <c r="G58" i="49"/>
  <c r="W12" i="48"/>
  <c r="W12" i="45"/>
  <c r="W12" i="46"/>
  <c r="G58"/>
  <c r="W12" i="50"/>
  <c r="G58" i="43"/>
  <c r="G58" i="45"/>
  <c r="W12" i="43"/>
  <c r="G58" i="44"/>
  <c r="G62" i="50"/>
  <c r="G62" i="43"/>
  <c r="G62" i="45"/>
  <c r="G62" i="44"/>
  <c r="G62" i="48"/>
  <c r="W16" i="49"/>
  <c r="G62" i="46"/>
  <c r="W16"/>
  <c r="W16" i="47"/>
  <c r="W16" i="45"/>
  <c r="W16" i="44"/>
  <c r="W16" i="43"/>
  <c r="W16" i="48"/>
  <c r="W16" i="50"/>
  <c r="G62" i="47"/>
  <c r="G62" i="49"/>
  <c r="A16" i="41"/>
  <c r="A66" i="47"/>
  <c r="A20" i="46"/>
  <c r="BN17" i="45"/>
  <c r="BI14"/>
  <c r="V20" i="49"/>
  <c r="F66"/>
  <c r="F66" i="46"/>
  <c r="F66" i="48"/>
  <c r="V20"/>
  <c r="V20" i="47"/>
  <c r="F66"/>
  <c r="V20" i="43"/>
  <c r="F66" i="45"/>
  <c r="F66" i="50"/>
  <c r="V20" i="45"/>
  <c r="V20" i="44"/>
  <c r="V20" i="46"/>
  <c r="V20" i="50"/>
  <c r="F66" i="43"/>
  <c r="F66" i="44"/>
  <c r="F70" i="49"/>
  <c r="V24" i="46"/>
  <c r="V24" i="44"/>
  <c r="V24" i="48"/>
  <c r="F70"/>
  <c r="V24" i="49"/>
  <c r="F70" i="43"/>
  <c r="V24" i="45"/>
  <c r="F70" i="47"/>
  <c r="V24"/>
  <c r="F70" i="45"/>
  <c r="V24" i="50"/>
  <c r="V24" i="43"/>
  <c r="F70" i="44"/>
  <c r="F70" i="50"/>
  <c r="F70" i="46"/>
  <c r="V13" i="50"/>
  <c r="F59" i="47"/>
  <c r="F59" i="45"/>
  <c r="V13" i="43"/>
  <c r="V13" i="49"/>
  <c r="F59" i="46"/>
  <c r="V13" i="45"/>
  <c r="F59" i="50"/>
  <c r="V13" i="44"/>
  <c r="V13" i="48"/>
  <c r="F59" i="43"/>
  <c r="F59" i="44"/>
  <c r="V13" i="46"/>
  <c r="F59" i="48"/>
  <c r="F59" i="49"/>
  <c r="V13" i="47"/>
  <c r="V21" i="46"/>
  <c r="F67" i="50"/>
  <c r="F67" i="46"/>
  <c r="F67" i="43"/>
  <c r="F67" i="47"/>
  <c r="F67" i="44"/>
  <c r="F67" i="45"/>
  <c r="V21"/>
  <c r="V21" i="44"/>
  <c r="V21" i="48"/>
  <c r="F67"/>
  <c r="V21" i="47"/>
  <c r="V21" i="43"/>
  <c r="V21" i="50"/>
  <c r="V21" i="49"/>
  <c r="F67"/>
  <c r="V19" i="45"/>
  <c r="V19" i="47"/>
  <c r="F65" i="46"/>
  <c r="F65" i="48"/>
  <c r="F65" i="43"/>
  <c r="V19" i="46"/>
  <c r="F65" i="50"/>
  <c r="F65" i="44"/>
  <c r="V19" i="50"/>
  <c r="V19" i="43"/>
  <c r="V19" i="44"/>
  <c r="F65" i="49"/>
  <c r="V19" i="48"/>
  <c r="V19" i="49"/>
  <c r="F65" i="47"/>
  <c r="F65" i="45"/>
  <c r="V15"/>
  <c r="V15" i="47"/>
  <c r="F61" i="48"/>
  <c r="F61" i="46"/>
  <c r="F61" i="43"/>
  <c r="F61" i="45"/>
  <c r="V15" i="44"/>
  <c r="V15" i="43"/>
  <c r="V15" i="49"/>
  <c r="F61" i="50"/>
  <c r="F61" i="44"/>
  <c r="F61" i="49"/>
  <c r="F61" i="47"/>
  <c r="V15" i="46"/>
  <c r="V15" i="48"/>
  <c r="V15" i="50"/>
  <c r="F69"/>
  <c r="F69" i="46"/>
  <c r="V23" i="50"/>
  <c r="F69" i="44"/>
  <c r="F69" i="45"/>
  <c r="F69" i="47"/>
  <c r="F69" i="48"/>
  <c r="V23" i="43"/>
  <c r="V23" i="46"/>
  <c r="V23" i="45"/>
  <c r="V23" i="49"/>
  <c r="V23" i="47"/>
  <c r="F69" i="49"/>
  <c r="V23" i="44"/>
  <c r="F69" i="43"/>
  <c r="V23" i="48"/>
  <c r="AO66" i="41"/>
  <c r="AP66" s="1"/>
  <c r="AO67"/>
  <c r="AP67" s="1"/>
  <c r="AO53"/>
  <c r="AP53" s="1"/>
  <c r="AO60"/>
  <c r="AP60" s="1"/>
  <c r="AO48"/>
  <c r="AP48" s="1"/>
  <c r="AO57"/>
  <c r="AP57" s="1"/>
  <c r="AO56"/>
  <c r="AP56" s="1"/>
  <c r="AO64"/>
  <c r="AP64" s="1"/>
  <c r="AN46"/>
  <c r="AL21" s="1"/>
  <c r="F63" i="50"/>
  <c r="V17" i="47"/>
  <c r="F63" i="43"/>
  <c r="V17" i="50"/>
  <c r="V17" i="45"/>
  <c r="F63" i="49"/>
  <c r="F63" i="48"/>
  <c r="V17" i="46"/>
  <c r="V17" i="49"/>
  <c r="F63" i="47"/>
  <c r="F63" i="44"/>
  <c r="V17" i="48"/>
  <c r="F63" i="45"/>
  <c r="V17" i="43"/>
  <c r="F63" i="46"/>
  <c r="V17" i="44"/>
  <c r="F64" i="49"/>
  <c r="V18" i="44"/>
  <c r="V18" i="45"/>
  <c r="F64" i="44"/>
  <c r="F64" i="46"/>
  <c r="V18" i="48"/>
  <c r="V18" i="47"/>
  <c r="F64" i="50"/>
  <c r="F64" i="43"/>
  <c r="V18" i="50"/>
  <c r="F64" i="45"/>
  <c r="V18" i="43"/>
  <c r="V18" i="46"/>
  <c r="V18" i="49"/>
  <c r="F64" i="47"/>
  <c r="F64" i="48"/>
  <c r="V22" i="45"/>
  <c r="F68" i="47"/>
  <c r="V22" i="50"/>
  <c r="F68" i="48"/>
  <c r="F68" i="49"/>
  <c r="F68" i="50"/>
  <c r="F68" i="46"/>
  <c r="V22" i="47"/>
  <c r="F68" i="44"/>
  <c r="V22" i="49"/>
  <c r="V22" i="46"/>
  <c r="V22" i="44"/>
  <c r="V22" i="43"/>
  <c r="F68"/>
  <c r="V22" i="48"/>
  <c r="F68" i="45"/>
  <c r="AO50" i="41"/>
  <c r="AP50" s="1"/>
  <c r="AO58"/>
  <c r="AP58" s="1"/>
  <c r="AO52"/>
  <c r="AP52" s="1"/>
  <c r="AO51"/>
  <c r="AP51" s="1"/>
  <c r="AO49"/>
  <c r="AP49" s="1"/>
  <c r="AO59"/>
  <c r="AP59" s="1"/>
  <c r="F60" i="47"/>
  <c r="V14" i="43"/>
  <c r="V14" i="48"/>
  <c r="V14" i="45"/>
  <c r="F60" i="43"/>
  <c r="V14" i="50"/>
  <c r="F60" i="49"/>
  <c r="V14"/>
  <c r="V14" i="46"/>
  <c r="F60" i="50"/>
  <c r="F60" i="45"/>
  <c r="V14" i="44"/>
  <c r="F60"/>
  <c r="F60" i="46"/>
  <c r="F60" i="48"/>
  <c r="V14" i="47"/>
  <c r="F71" i="46"/>
  <c r="V25" i="45"/>
  <c r="V25" i="46"/>
  <c r="F71" i="50"/>
  <c r="F71" i="49"/>
  <c r="V25" i="48"/>
  <c r="V25" i="50"/>
  <c r="F71" i="44"/>
  <c r="V25" i="47"/>
  <c r="V25" i="43"/>
  <c r="F71" i="48"/>
  <c r="F71" i="43"/>
  <c r="V25" i="49"/>
  <c r="F71" i="47"/>
  <c r="V25" i="44"/>
  <c r="F71" i="45"/>
  <c r="BG25" i="41"/>
  <c r="BG27" s="1"/>
  <c r="BK70" s="1"/>
  <c r="BK49"/>
  <c r="V11" s="1"/>
  <c r="W11" s="1"/>
  <c r="V12" i="43"/>
  <c r="V12" i="44"/>
  <c r="F58" i="48"/>
  <c r="F58" i="47"/>
  <c r="F58" i="43"/>
  <c r="V12" i="49"/>
  <c r="F58" i="44"/>
  <c r="F58" i="46"/>
  <c r="V12" i="47"/>
  <c r="V12" i="46"/>
  <c r="F58" i="45"/>
  <c r="V12"/>
  <c r="V12" i="48"/>
  <c r="F58" i="49"/>
  <c r="F58" i="50"/>
  <c r="V12"/>
  <c r="F62" i="45"/>
  <c r="V16" i="47"/>
  <c r="V16" i="43"/>
  <c r="F62" i="44"/>
  <c r="V16" i="45"/>
  <c r="V16" i="49"/>
  <c r="V16" i="46"/>
  <c r="F62" i="48"/>
  <c r="V16"/>
  <c r="V16" i="44"/>
  <c r="F62" i="43"/>
  <c r="F62" i="47"/>
  <c r="F62" i="46"/>
  <c r="F62" i="49"/>
  <c r="F62" i="50"/>
  <c r="V16"/>
  <c r="AO54" i="41"/>
  <c r="AP54" s="1"/>
  <c r="AO55"/>
  <c r="AP55" s="1"/>
  <c r="AO62"/>
  <c r="AP62" s="1"/>
  <c r="AO65"/>
  <c r="AP65" s="1"/>
  <c r="AO63"/>
  <c r="AP63" s="1"/>
  <c r="AM25" i="40"/>
  <c r="AW31" s="1"/>
  <c r="AT31" s="1"/>
  <c r="AN25"/>
  <c r="AU30"/>
  <c r="AV30" s="1"/>
  <c r="AO85"/>
  <c r="AT85" s="1"/>
  <c r="AR24"/>
  <c r="AR86" s="1"/>
  <c r="AO24"/>
  <c r="AQ24"/>
  <c r="AQ86" s="1"/>
  <c r="G57" i="48" l="1"/>
  <c r="W11" i="43"/>
  <c r="G57" i="45"/>
  <c r="G57" i="43"/>
  <c r="G57" i="46"/>
  <c r="W11" i="50"/>
  <c r="G57" i="49"/>
  <c r="W32" i="41"/>
  <c r="W11" i="45"/>
  <c r="W11" i="44"/>
  <c r="G57" i="50"/>
  <c r="W11" i="46"/>
  <c r="W11" i="47"/>
  <c r="G57"/>
  <c r="W11" i="49"/>
  <c r="G57" i="44"/>
  <c r="W11" i="48"/>
  <c r="BI17" i="41"/>
  <c r="A69" i="43"/>
  <c r="BN20" i="41"/>
  <c r="BJ18" i="43"/>
  <c r="AA27"/>
  <c r="BN18" i="41"/>
  <c r="A67" i="43"/>
  <c r="BI15" i="41"/>
  <c r="AA17" i="43"/>
  <c r="BJ8"/>
  <c r="BN19" i="41"/>
  <c r="BI16"/>
  <c r="BN21"/>
  <c r="BI18"/>
  <c r="BJ14" i="43"/>
  <c r="AA23"/>
  <c r="BN13" i="41"/>
  <c r="BI10"/>
  <c r="AA15" i="43"/>
  <c r="BJ6"/>
  <c r="AA25"/>
  <c r="BJ16"/>
  <c r="BJ12"/>
  <c r="AA21"/>
  <c r="BJ17"/>
  <c r="AA26"/>
  <c r="BJ9"/>
  <c r="AA18"/>
  <c r="BI13" i="41"/>
  <c r="BN16"/>
  <c r="AA24" i="43"/>
  <c r="BJ15"/>
  <c r="BJ10"/>
  <c r="AA19"/>
  <c r="AA28"/>
  <c r="BJ19"/>
  <c r="BI9" i="41"/>
  <c r="BN12"/>
  <c r="A61" i="43"/>
  <c r="BJ13"/>
  <c r="AA22"/>
  <c r="AA16"/>
  <c r="BJ7"/>
  <c r="AA20"/>
  <c r="BJ11"/>
  <c r="A20" i="47"/>
  <c r="A66" i="48"/>
  <c r="BI14" i="46"/>
  <c r="BN17"/>
  <c r="F57" i="44"/>
  <c r="V11" i="43"/>
  <c r="V11" i="50"/>
  <c r="V11" i="46"/>
  <c r="F57" i="43"/>
  <c r="F57" i="46"/>
  <c r="V11" i="49"/>
  <c r="V11" i="44"/>
  <c r="F57" i="48"/>
  <c r="F57" i="50"/>
  <c r="F57" i="45"/>
  <c r="V11"/>
  <c r="F57" i="47"/>
  <c r="V11"/>
  <c r="F57" i="49"/>
  <c r="V11" i="48"/>
  <c r="AN21" i="41"/>
  <c r="AM21"/>
  <c r="AO20"/>
  <c r="AP47"/>
  <c r="AQ57" s="1"/>
  <c r="AR57" s="1"/>
  <c r="AQ25" i="40"/>
  <c r="AQ87" s="1"/>
  <c r="AO25"/>
  <c r="AR25"/>
  <c r="AR87" s="1"/>
  <c r="AW32"/>
  <c r="AT32" s="1"/>
  <c r="AU31"/>
  <c r="AV31" s="1"/>
  <c r="AO86"/>
  <c r="AT86" s="1"/>
  <c r="AC15" i="43" l="1"/>
  <c r="AE15"/>
  <c r="AF15" s="1"/>
  <c r="AG15" s="1"/>
  <c r="BO9"/>
  <c r="AK49"/>
  <c r="AL49" s="1"/>
  <c r="A61" i="44"/>
  <c r="A15" i="43"/>
  <c r="BO14"/>
  <c r="AC20"/>
  <c r="AE20"/>
  <c r="AF20" s="1"/>
  <c r="AG20" s="1"/>
  <c r="AK54"/>
  <c r="AL54" s="1"/>
  <c r="AC25"/>
  <c r="AK59"/>
  <c r="AL59" s="1"/>
  <c r="BO19"/>
  <c r="AE25"/>
  <c r="AF25" s="1"/>
  <c r="AG25" s="1"/>
  <c r="BO10"/>
  <c r="AE16"/>
  <c r="AF16" s="1"/>
  <c r="AG16" s="1"/>
  <c r="AC16"/>
  <c r="AK50"/>
  <c r="AL50" s="1"/>
  <c r="AE23"/>
  <c r="AF23" s="1"/>
  <c r="AG23" s="1"/>
  <c r="BO17"/>
  <c r="AC23"/>
  <c r="AK57"/>
  <c r="AL57" s="1"/>
  <c r="AK62"/>
  <c r="AL62" s="1"/>
  <c r="AE28"/>
  <c r="AF28" s="1"/>
  <c r="AG28" s="1"/>
  <c r="BO22"/>
  <c r="AC28"/>
  <c r="AE24"/>
  <c r="AF24" s="1"/>
  <c r="AG24" s="1"/>
  <c r="AK58"/>
  <c r="AL58" s="1"/>
  <c r="AC24"/>
  <c r="BO18"/>
  <c r="BO12"/>
  <c r="AK52"/>
  <c r="AL52" s="1"/>
  <c r="AE18"/>
  <c r="AC18"/>
  <c r="BO15"/>
  <c r="AC21"/>
  <c r="AE21"/>
  <c r="AF21" s="1"/>
  <c r="AG21" s="1"/>
  <c r="AK55"/>
  <c r="AL55" s="1"/>
  <c r="AE22"/>
  <c r="AF22" s="1"/>
  <c r="AG22" s="1"/>
  <c r="AK56"/>
  <c r="AL56" s="1"/>
  <c r="AC22"/>
  <c r="BO16"/>
  <c r="AC26"/>
  <c r="AK60"/>
  <c r="AL60" s="1"/>
  <c r="AE26"/>
  <c r="BO20"/>
  <c r="AK51"/>
  <c r="AL51" s="1"/>
  <c r="AC17"/>
  <c r="AE17"/>
  <c r="AF17" s="1"/>
  <c r="AG17" s="1"/>
  <c r="BO11"/>
  <c r="AE27"/>
  <c r="AF27" s="1"/>
  <c r="AG27" s="1"/>
  <c r="BO21"/>
  <c r="AK61"/>
  <c r="AL61" s="1"/>
  <c r="AC27"/>
  <c r="AC19"/>
  <c r="AE19"/>
  <c r="AF19" s="1"/>
  <c r="AG19" s="1"/>
  <c r="BO13"/>
  <c r="AK53"/>
  <c r="AL53" s="1"/>
  <c r="A23"/>
  <c r="A69" i="44"/>
  <c r="A21" i="43"/>
  <c r="A67" i="44"/>
  <c r="W33" i="41"/>
  <c r="U4" s="1"/>
  <c r="G78" i="48"/>
  <c r="G79" s="1"/>
  <c r="G78" i="43"/>
  <c r="G79" s="1"/>
  <c r="G78" i="47"/>
  <c r="G79" s="1"/>
  <c r="G78" i="50"/>
  <c r="G79" s="1"/>
  <c r="W32" i="45"/>
  <c r="W33" s="1"/>
  <c r="W32" i="43"/>
  <c r="W33" s="1"/>
  <c r="G78" i="44"/>
  <c r="G79" s="1"/>
  <c r="W32"/>
  <c r="W33" s="1"/>
  <c r="W32" i="47"/>
  <c r="W33" s="1"/>
  <c r="W32" i="50"/>
  <c r="W33" s="1"/>
  <c r="W32" i="49"/>
  <c r="W33" s="1"/>
  <c r="G78"/>
  <c r="G79" s="1"/>
  <c r="G78" i="46"/>
  <c r="G79" s="1"/>
  <c r="G78" i="45"/>
  <c r="G79" s="1"/>
  <c r="W32" i="48"/>
  <c r="W33" s="1"/>
  <c r="W32" i="46"/>
  <c r="W33" s="1"/>
  <c r="AA14" i="43"/>
  <c r="BJ5"/>
  <c r="BN17" i="47"/>
  <c r="BI14"/>
  <c r="A66" i="49"/>
  <c r="A20" i="48"/>
  <c r="AQ56" i="41"/>
  <c r="AR56" s="1"/>
  <c r="AQ67"/>
  <c r="AR67" s="1"/>
  <c r="AQ65"/>
  <c r="AR65" s="1"/>
  <c r="AQ53"/>
  <c r="AR53" s="1"/>
  <c r="AQ49"/>
  <c r="AR49" s="1"/>
  <c r="AQ54"/>
  <c r="AR54" s="1"/>
  <c r="AQ51"/>
  <c r="AR51" s="1"/>
  <c r="AQ48"/>
  <c r="AR48" s="1"/>
  <c r="AQ59"/>
  <c r="AR59" s="1"/>
  <c r="AQ50"/>
  <c r="AR50" s="1"/>
  <c r="AQ66"/>
  <c r="AR66" s="1"/>
  <c r="AQ58"/>
  <c r="AR58" s="1"/>
  <c r="AQ63"/>
  <c r="AR63" s="1"/>
  <c r="AP46"/>
  <c r="AL22" s="1"/>
  <c r="AQ61"/>
  <c r="AR61" s="1"/>
  <c r="AQ60"/>
  <c r="AR60" s="1"/>
  <c r="AQ55"/>
  <c r="AR55" s="1"/>
  <c r="AQ21"/>
  <c r="AQ83" s="1"/>
  <c r="AO21"/>
  <c r="AR21"/>
  <c r="AR83" s="1"/>
  <c r="AQ62"/>
  <c r="AR62" s="1"/>
  <c r="AQ6"/>
  <c r="AR20"/>
  <c r="AR82" s="1"/>
  <c r="AW27"/>
  <c r="AT27" s="1"/>
  <c r="AQ52"/>
  <c r="AR52" s="1"/>
  <c r="AO82"/>
  <c r="AU27"/>
  <c r="AV27" s="1"/>
  <c r="AQ64"/>
  <c r="AR64" s="1"/>
  <c r="AO87" i="40"/>
  <c r="AT87" s="1"/>
  <c r="AT89" s="1"/>
  <c r="AQ9" s="1"/>
  <c r="AU32"/>
  <c r="AV32" s="1"/>
  <c r="AV26" s="1"/>
  <c r="AF26" i="43" l="1"/>
  <c r="AG26" s="1"/>
  <c r="AF18"/>
  <c r="AG18" s="1"/>
  <c r="BN18"/>
  <c r="BI15"/>
  <c r="BI17"/>
  <c r="BN20"/>
  <c r="A61" i="45"/>
  <c r="A15" i="44"/>
  <c r="A21"/>
  <c r="A67" i="45"/>
  <c r="A69"/>
  <c r="A23" i="44"/>
  <c r="BI9" i="43"/>
  <c r="BN12"/>
  <c r="AE14"/>
  <c r="AF14" s="1"/>
  <c r="BO8"/>
  <c r="AK48"/>
  <c r="AL48" s="1"/>
  <c r="AC14"/>
  <c r="A66" i="50"/>
  <c r="A20" s="1"/>
  <c r="A20" i="49"/>
  <c r="BN17" i="48"/>
  <c r="BI14"/>
  <c r="AT82" i="41"/>
  <c r="AU28"/>
  <c r="AV28" s="1"/>
  <c r="AO83"/>
  <c r="AT83" s="1"/>
  <c r="AR47"/>
  <c r="AT52" s="1"/>
  <c r="AU52" s="1"/>
  <c r="AM22"/>
  <c r="AW28" s="1"/>
  <c r="AT28" s="1"/>
  <c r="AN22"/>
  <c r="A69" i="46" l="1"/>
  <c r="A23" i="45"/>
  <c r="AL47" i="43"/>
  <c r="AM48" s="1"/>
  <c r="AN48" s="1"/>
  <c r="BN20" i="44"/>
  <c r="BI17"/>
  <c r="BN18"/>
  <c r="BI15"/>
  <c r="A61" i="46"/>
  <c r="A15" i="45"/>
  <c r="AG2" i="43"/>
  <c r="AG14"/>
  <c r="AG3"/>
  <c r="BC12" s="1"/>
  <c r="A67" i="46"/>
  <c r="A21" i="45"/>
  <c r="BN12" i="44"/>
  <c r="BI9"/>
  <c r="BI14" i="50"/>
  <c r="BN17"/>
  <c r="BI14" i="49"/>
  <c r="BN17"/>
  <c r="AT55" i="41"/>
  <c r="AU55" s="1"/>
  <c r="AT62"/>
  <c r="AU62" s="1"/>
  <c r="AT63"/>
  <c r="AU63" s="1"/>
  <c r="AT64"/>
  <c r="AU64" s="1"/>
  <c r="AR22"/>
  <c r="AR84" s="1"/>
  <c r="AQ22"/>
  <c r="AQ84" s="1"/>
  <c r="AO22"/>
  <c r="AT60"/>
  <c r="AU60" s="1"/>
  <c r="AR46"/>
  <c r="AL23" s="1"/>
  <c r="AT65"/>
  <c r="AU65" s="1"/>
  <c r="AT48"/>
  <c r="AU48" s="1"/>
  <c r="AT53"/>
  <c r="AU53" s="1"/>
  <c r="AT59"/>
  <c r="AU59" s="1"/>
  <c r="AT67"/>
  <c r="AU67" s="1"/>
  <c r="AT51"/>
  <c r="AU51" s="1"/>
  <c r="AT56"/>
  <c r="AU56" s="1"/>
  <c r="AT54"/>
  <c r="AU54" s="1"/>
  <c r="AT66"/>
  <c r="AU66" s="1"/>
  <c r="AT49"/>
  <c r="AU49" s="1"/>
  <c r="AT58"/>
  <c r="AU58" s="1"/>
  <c r="AT50"/>
  <c r="AU50" s="1"/>
  <c r="AT57"/>
  <c r="AU57" s="1"/>
  <c r="AT61"/>
  <c r="AU61" s="1"/>
  <c r="BC31" i="43" l="1"/>
  <c r="BI53"/>
  <c r="AM57"/>
  <c r="AN57" s="1"/>
  <c r="AL46"/>
  <c r="AL20" s="1"/>
  <c r="AN20" s="1"/>
  <c r="AM67"/>
  <c r="AN67" s="1"/>
  <c r="AM63"/>
  <c r="AN63" s="1"/>
  <c r="AM66"/>
  <c r="AN66" s="1"/>
  <c r="AM64"/>
  <c r="AN64" s="1"/>
  <c r="AM65"/>
  <c r="AN65" s="1"/>
  <c r="AM56"/>
  <c r="AN56" s="1"/>
  <c r="AM54"/>
  <c r="AN54" s="1"/>
  <c r="AM50"/>
  <c r="AN50" s="1"/>
  <c r="AM60"/>
  <c r="AN60" s="1"/>
  <c r="AM59"/>
  <c r="AN59" s="1"/>
  <c r="AM61"/>
  <c r="AN61" s="1"/>
  <c r="AM55"/>
  <c r="AN55" s="1"/>
  <c r="AM62"/>
  <c r="AN62" s="1"/>
  <c r="AM58"/>
  <c r="AN58" s="1"/>
  <c r="AM53"/>
  <c r="AN53" s="1"/>
  <c r="AM51"/>
  <c r="AN51" s="1"/>
  <c r="AM52"/>
  <c r="AN52" s="1"/>
  <c r="AM49"/>
  <c r="AN49" s="1"/>
  <c r="A69" i="47"/>
  <c r="A23" i="46"/>
  <c r="A67" i="47"/>
  <c r="A21" i="46"/>
  <c r="BN20" i="45"/>
  <c r="BI17"/>
  <c r="BI15"/>
  <c r="BN18"/>
  <c r="BC29" i="43"/>
  <c r="BC23"/>
  <c r="BC24"/>
  <c r="BC25"/>
  <c r="BG26" s="1"/>
  <c r="BI69" s="1"/>
  <c r="BK69" s="1"/>
  <c r="H77" s="1"/>
  <c r="A15" i="46"/>
  <c r="A61" i="47"/>
  <c r="BN12" i="45"/>
  <c r="BI9"/>
  <c r="AO84" i="41"/>
  <c r="AT84" s="1"/>
  <c r="AU29"/>
  <c r="AV29" s="1"/>
  <c r="AM23"/>
  <c r="AW29" s="1"/>
  <c r="AT29" s="1"/>
  <c r="AN23"/>
  <c r="AU47"/>
  <c r="H77" i="47" l="1"/>
  <c r="I77" i="43"/>
  <c r="H77" i="48"/>
  <c r="H77" i="46"/>
  <c r="H77" i="50"/>
  <c r="H77" i="44"/>
  <c r="H77" i="49"/>
  <c r="H77" i="45"/>
  <c r="AN47" i="43"/>
  <c r="AO48" s="1"/>
  <c r="AP48" s="1"/>
  <c r="A15" i="47"/>
  <c r="A61" i="48"/>
  <c r="BG7" i="43"/>
  <c r="BK51" s="1"/>
  <c r="H59" s="1"/>
  <c r="I59" s="1"/>
  <c r="BG5"/>
  <c r="BG11"/>
  <c r="BK55" s="1"/>
  <c r="H63" s="1"/>
  <c r="I63" s="1"/>
  <c r="BG13"/>
  <c r="BK57" s="1"/>
  <c r="H65" s="1"/>
  <c r="I65" s="1"/>
  <c r="BG6"/>
  <c r="BK50" s="1"/>
  <c r="H58" s="1"/>
  <c r="I58" s="1"/>
  <c r="BG24"/>
  <c r="BK68" s="1"/>
  <c r="BG18"/>
  <c r="BK62" s="1"/>
  <c r="H70" s="1"/>
  <c r="I70" s="1"/>
  <c r="BG15"/>
  <c r="BK59" s="1"/>
  <c r="H67" s="1"/>
  <c r="I67" s="1"/>
  <c r="BG9"/>
  <c r="BK53" s="1"/>
  <c r="H61" s="1"/>
  <c r="I61" s="1"/>
  <c r="BG16"/>
  <c r="BK60" s="1"/>
  <c r="H68" s="1"/>
  <c r="I68" s="1"/>
  <c r="BG23"/>
  <c r="BK67" s="1"/>
  <c r="BG22"/>
  <c r="BK66" s="1"/>
  <c r="BG20"/>
  <c r="BK64" s="1"/>
  <c r="BG17"/>
  <c r="BK61" s="1"/>
  <c r="H69" s="1"/>
  <c r="I69" s="1"/>
  <c r="BG19"/>
  <c r="BK63" s="1"/>
  <c r="H71" s="1"/>
  <c r="I71" s="1"/>
  <c r="BG12"/>
  <c r="BK56" s="1"/>
  <c r="H64" s="1"/>
  <c r="I64" s="1"/>
  <c r="BG21"/>
  <c r="BK65" s="1"/>
  <c r="BG14"/>
  <c r="BK58" s="1"/>
  <c r="H66" s="1"/>
  <c r="I66" s="1"/>
  <c r="BG10"/>
  <c r="BK54" s="1"/>
  <c r="H62" s="1"/>
  <c r="I62" s="1"/>
  <c r="BG8"/>
  <c r="BK52" s="1"/>
  <c r="H60" s="1"/>
  <c r="I60" s="1"/>
  <c r="BI15" i="46"/>
  <c r="BN18"/>
  <c r="A69" i="48"/>
  <c r="A23" i="47"/>
  <c r="AO53" i="43"/>
  <c r="AP53" s="1"/>
  <c r="AO61"/>
  <c r="AP61" s="1"/>
  <c r="AO66"/>
  <c r="AP66" s="1"/>
  <c r="AO57"/>
  <c r="AP57" s="1"/>
  <c r="BN12" i="46"/>
  <c r="BI9"/>
  <c r="BI17"/>
  <c r="BN20"/>
  <c r="AQ20" i="43"/>
  <c r="AQ82" s="1"/>
  <c r="AO51"/>
  <c r="AP51" s="1"/>
  <c r="AO55"/>
  <c r="AP55" s="1"/>
  <c r="AO64"/>
  <c r="AP64" s="1"/>
  <c r="A67" i="48"/>
  <c r="A21" i="47"/>
  <c r="AO62" i="43"/>
  <c r="AP62" s="1"/>
  <c r="AO60"/>
  <c r="AP60" s="1"/>
  <c r="AO65"/>
  <c r="AP65" s="1"/>
  <c r="AO49"/>
  <c r="AP49" s="1"/>
  <c r="AO56"/>
  <c r="AP56" s="1"/>
  <c r="AO63"/>
  <c r="AP63" s="1"/>
  <c r="AV63" i="41"/>
  <c r="AW63" s="1"/>
  <c r="AU46"/>
  <c r="AL24" s="1"/>
  <c r="AV52"/>
  <c r="AW52" s="1"/>
  <c r="AV55"/>
  <c r="AW55" s="1"/>
  <c r="AV48"/>
  <c r="AW48" s="1"/>
  <c r="AV50"/>
  <c r="AW50" s="1"/>
  <c r="AV64"/>
  <c r="AW64" s="1"/>
  <c r="AV58"/>
  <c r="AW58" s="1"/>
  <c r="AV54"/>
  <c r="AW54" s="1"/>
  <c r="AV59"/>
  <c r="AW59" s="1"/>
  <c r="AV67"/>
  <c r="AW67" s="1"/>
  <c r="AV62"/>
  <c r="AW62" s="1"/>
  <c r="AV56"/>
  <c r="AW56" s="1"/>
  <c r="AV66"/>
  <c r="AW66" s="1"/>
  <c r="AV65"/>
  <c r="AW65" s="1"/>
  <c r="AV53"/>
  <c r="AW53" s="1"/>
  <c r="AV61"/>
  <c r="AW61" s="1"/>
  <c r="AO23"/>
  <c r="AR23"/>
  <c r="AR85" s="1"/>
  <c r="AQ23"/>
  <c r="AQ85" s="1"/>
  <c r="AV51"/>
  <c r="AW51" s="1"/>
  <c r="AV49"/>
  <c r="AW49" s="1"/>
  <c r="AV60"/>
  <c r="AW60" s="1"/>
  <c r="AV57"/>
  <c r="AW57" s="1"/>
  <c r="I77" i="46" l="1"/>
  <c r="I77" i="45"/>
  <c r="I77" i="44"/>
  <c r="I77" i="48"/>
  <c r="I77" i="47"/>
  <c r="I77" i="50"/>
  <c r="I77" i="49"/>
  <c r="I66"/>
  <c r="I66" i="50"/>
  <c r="I66" i="45"/>
  <c r="I66" i="44"/>
  <c r="I66" i="47"/>
  <c r="I66" i="46"/>
  <c r="I66" i="48"/>
  <c r="I69" i="44"/>
  <c r="I69" i="45"/>
  <c r="I69" i="47"/>
  <c r="I69" i="48"/>
  <c r="I69" i="50"/>
  <c r="I69" i="46"/>
  <c r="I69" i="49"/>
  <c r="I68"/>
  <c r="I68" i="50"/>
  <c r="I68" i="46"/>
  <c r="I68" i="44"/>
  <c r="I68" i="48"/>
  <c r="I68" i="47"/>
  <c r="I68" i="45"/>
  <c r="I62" i="44"/>
  <c r="I62" i="48"/>
  <c r="I62" i="50"/>
  <c r="I62" i="47"/>
  <c r="I62" i="46"/>
  <c r="I62" i="49"/>
  <c r="I62" i="45"/>
  <c r="I71" i="44"/>
  <c r="I71" i="45"/>
  <c r="I71" i="49"/>
  <c r="I71" i="50"/>
  <c r="I71" i="46"/>
  <c r="I71" i="47"/>
  <c r="I71" i="48"/>
  <c r="I70" i="46"/>
  <c r="I70" i="44"/>
  <c r="I70" i="49"/>
  <c r="I70" i="45"/>
  <c r="I70" i="47"/>
  <c r="I70" i="50"/>
  <c r="I70" i="48"/>
  <c r="I63" i="49"/>
  <c r="I63" i="46"/>
  <c r="I63" i="47"/>
  <c r="I63" i="48"/>
  <c r="I63" i="45"/>
  <c r="I63" i="44"/>
  <c r="I63" i="50"/>
  <c r="I60" i="47"/>
  <c r="I60" i="46"/>
  <c r="I60" i="48"/>
  <c r="I60" i="50"/>
  <c r="I60" i="44"/>
  <c r="I60" i="45"/>
  <c r="I60" i="49"/>
  <c r="I64" i="45"/>
  <c r="I64" i="47"/>
  <c r="I64" i="44"/>
  <c r="I64" i="48"/>
  <c r="I64" i="49"/>
  <c r="I64" i="46"/>
  <c r="I64" i="50"/>
  <c r="I67"/>
  <c r="I67" i="47"/>
  <c r="I67" i="48"/>
  <c r="I67" i="45"/>
  <c r="I67" i="49"/>
  <c r="I67" i="46"/>
  <c r="I67" i="44"/>
  <c r="I65"/>
  <c r="I65" i="48"/>
  <c r="I65" i="45"/>
  <c r="I65" i="49"/>
  <c r="I65" i="47"/>
  <c r="I65" i="46"/>
  <c r="I65" i="50"/>
  <c r="I61" i="44"/>
  <c r="I61" i="50"/>
  <c r="I61" i="48"/>
  <c r="I61" i="49"/>
  <c r="I61" i="45"/>
  <c r="I61" i="46"/>
  <c r="I61" i="47"/>
  <c r="I58" i="44"/>
  <c r="I58" i="50"/>
  <c r="I58" i="46"/>
  <c r="I58" i="47"/>
  <c r="I58" i="48"/>
  <c r="I58" i="45"/>
  <c r="I58" i="49"/>
  <c r="I59" i="45"/>
  <c r="I59" i="49"/>
  <c r="I59" i="46"/>
  <c r="I59" i="44"/>
  <c r="I59" i="50"/>
  <c r="I59" i="47"/>
  <c r="I59" i="48"/>
  <c r="AO58" i="43"/>
  <c r="AP58" s="1"/>
  <c r="AO67"/>
  <c r="AP67" s="1"/>
  <c r="AO52"/>
  <c r="AP52" s="1"/>
  <c r="AO50"/>
  <c r="AP50" s="1"/>
  <c r="AO54"/>
  <c r="AP54" s="1"/>
  <c r="AO59"/>
  <c r="AP59" s="1"/>
  <c r="AN46"/>
  <c r="AL21" s="1"/>
  <c r="AN21" s="1"/>
  <c r="BI15" i="47"/>
  <c r="BN18"/>
  <c r="H61" i="48"/>
  <c r="H61" i="45"/>
  <c r="H61" i="47"/>
  <c r="H61" i="49"/>
  <c r="H61" i="46"/>
  <c r="H61" i="50"/>
  <c r="H61" i="44"/>
  <c r="H58" i="50"/>
  <c r="H58" i="45"/>
  <c r="H58" i="47"/>
  <c r="H58" i="48"/>
  <c r="H58" i="49"/>
  <c r="H58" i="46"/>
  <c r="H58" i="44"/>
  <c r="H59" i="48"/>
  <c r="H59" i="44"/>
  <c r="H59" i="49"/>
  <c r="H59" i="50"/>
  <c r="H59" i="46"/>
  <c r="H59" i="45"/>
  <c r="H59" i="47"/>
  <c r="AO20" i="43"/>
  <c r="H66" i="48"/>
  <c r="H66" i="47"/>
  <c r="H66" i="49"/>
  <c r="H66" i="44"/>
  <c r="H66" i="50"/>
  <c r="H66" i="46"/>
  <c r="H66" i="45"/>
  <c r="H69" i="44"/>
  <c r="H69" i="47"/>
  <c r="H69" i="49"/>
  <c r="H69" i="46"/>
  <c r="H69" i="48"/>
  <c r="H69" i="45"/>
  <c r="H69" i="50"/>
  <c r="H68" i="48"/>
  <c r="H68" i="44"/>
  <c r="H68" i="50"/>
  <c r="H68" i="46"/>
  <c r="H68" i="45"/>
  <c r="H68" i="49"/>
  <c r="H68" i="47"/>
  <c r="BG25" i="43"/>
  <c r="BG27" s="1"/>
  <c r="BK70" s="1"/>
  <c r="BK49"/>
  <c r="H57" s="1"/>
  <c r="I57" s="1"/>
  <c r="A23" i="48"/>
  <c r="A69" i="49"/>
  <c r="H62" i="50"/>
  <c r="H62" i="44"/>
  <c r="H62" i="48"/>
  <c r="H62" i="47"/>
  <c r="H62" i="49"/>
  <c r="H62" i="46"/>
  <c r="H62" i="45"/>
  <c r="H71" i="49"/>
  <c r="H71" i="47"/>
  <c r="H71" i="48"/>
  <c r="H71" i="46"/>
  <c r="H71" i="45"/>
  <c r="H71" i="50"/>
  <c r="H71" i="44"/>
  <c r="H70"/>
  <c r="H70" i="47"/>
  <c r="H70" i="46"/>
  <c r="H70" i="45"/>
  <c r="H70" i="50"/>
  <c r="H70" i="48"/>
  <c r="H70" i="49"/>
  <c r="H63" i="48"/>
  <c r="H63" i="44"/>
  <c r="H63" i="50"/>
  <c r="H63" i="49"/>
  <c r="H63" i="47"/>
  <c r="H63" i="45"/>
  <c r="H63" i="46"/>
  <c r="BN12" i="47"/>
  <c r="BI9"/>
  <c r="A67" i="49"/>
  <c r="A21" i="48"/>
  <c r="BN20" i="47"/>
  <c r="BI17"/>
  <c r="H60"/>
  <c r="H60" i="50"/>
  <c r="H60" i="48"/>
  <c r="H60" i="45"/>
  <c r="H60" i="49"/>
  <c r="H60" i="46"/>
  <c r="H60" i="44"/>
  <c r="H64" i="50"/>
  <c r="H64" i="48"/>
  <c r="H64" i="49"/>
  <c r="H64" i="45"/>
  <c r="H64" i="47"/>
  <c r="H64" i="46"/>
  <c r="H64" i="44"/>
  <c r="H67" i="49"/>
  <c r="H67" i="50"/>
  <c r="H67" i="44"/>
  <c r="H67" i="47"/>
  <c r="H67" i="46"/>
  <c r="H67" i="48"/>
  <c r="H67" i="45"/>
  <c r="H65" i="44"/>
  <c r="H65" i="48"/>
  <c r="H65" i="45"/>
  <c r="H65" i="46"/>
  <c r="H65" i="50"/>
  <c r="H65" i="49"/>
  <c r="H65" i="47"/>
  <c r="A61" i="49"/>
  <c r="A15" i="48"/>
  <c r="AW47" i="41"/>
  <c r="AW46" s="1"/>
  <c r="AL25" s="1"/>
  <c r="AM24"/>
  <c r="AW30" s="1"/>
  <c r="AT30" s="1"/>
  <c r="AN24"/>
  <c r="AU30"/>
  <c r="AV30" s="1"/>
  <c r="AO85"/>
  <c r="AT85" s="1"/>
  <c r="I57" i="45" l="1"/>
  <c r="I57" i="50"/>
  <c r="I57" i="47"/>
  <c r="I57" i="46"/>
  <c r="I57" i="44"/>
  <c r="I57" i="49"/>
  <c r="I57" i="48"/>
  <c r="I78" i="43"/>
  <c r="BJ6" i="44"/>
  <c r="AA15"/>
  <c r="A19" i="43"/>
  <c r="A65" i="44"/>
  <c r="BJ15"/>
  <c r="AA24"/>
  <c r="BJ8"/>
  <c r="AA17"/>
  <c r="A24" i="43"/>
  <c r="A70" i="44"/>
  <c r="BJ9"/>
  <c r="AA18"/>
  <c r="AA22"/>
  <c r="BJ13"/>
  <c r="AA21"/>
  <c r="BJ12"/>
  <c r="A16" i="43"/>
  <c r="A62" i="44"/>
  <c r="A22" i="43"/>
  <c r="A68" i="44"/>
  <c r="BJ16"/>
  <c r="AA25"/>
  <c r="BJ7"/>
  <c r="AA16"/>
  <c r="BJ11"/>
  <c r="AA20"/>
  <c r="BJ18"/>
  <c r="AA27"/>
  <c r="AA28"/>
  <c r="BJ19"/>
  <c r="BJ10"/>
  <c r="AA19"/>
  <c r="BJ17"/>
  <c r="AA26"/>
  <c r="AA23"/>
  <c r="BJ14"/>
  <c r="AP47" i="43"/>
  <c r="AP46" s="1"/>
  <c r="AL22" s="1"/>
  <c r="AM21"/>
  <c r="AQ62"/>
  <c r="AR62" s="1"/>
  <c r="A61" i="50"/>
  <c r="A15" s="1"/>
  <c r="A15" i="49"/>
  <c r="A67" i="50"/>
  <c r="A21" s="1"/>
  <c r="A21" i="49"/>
  <c r="BI17" i="48"/>
  <c r="BN20"/>
  <c r="AQ21" i="43"/>
  <c r="AQ83" s="1"/>
  <c r="AR21"/>
  <c r="AR83" s="1"/>
  <c r="AO21"/>
  <c r="AQ56"/>
  <c r="AR56" s="1"/>
  <c r="AQ57"/>
  <c r="AR57" s="1"/>
  <c r="AQ49"/>
  <c r="AR49" s="1"/>
  <c r="BI15" i="48"/>
  <c r="BN18"/>
  <c r="A69" i="50"/>
  <c r="A23" s="1"/>
  <c r="A23" i="49"/>
  <c r="H57" i="46"/>
  <c r="H57" i="44"/>
  <c r="H57" i="47"/>
  <c r="H57" i="49"/>
  <c r="H57" i="48"/>
  <c r="H57" i="50"/>
  <c r="H57" i="45"/>
  <c r="AQ6" i="43"/>
  <c r="AW27"/>
  <c r="AT27" s="1"/>
  <c r="AR20"/>
  <c r="AR82" s="1"/>
  <c r="AQ53"/>
  <c r="AR53" s="1"/>
  <c r="AQ67"/>
  <c r="AR67" s="1"/>
  <c r="AQ65"/>
  <c r="AR65" s="1"/>
  <c r="BN12" i="48"/>
  <c r="BI9"/>
  <c r="AN22" i="43"/>
  <c r="AM22"/>
  <c r="AW28" s="1"/>
  <c r="AT28" s="1"/>
  <c r="AQ55"/>
  <c r="AR55" s="1"/>
  <c r="AQ63"/>
  <c r="AR63" s="1"/>
  <c r="AU27"/>
  <c r="AV27" s="1"/>
  <c r="AO82"/>
  <c r="AQ61"/>
  <c r="AR61" s="1"/>
  <c r="AQ50"/>
  <c r="AR50" s="1"/>
  <c r="AQ48"/>
  <c r="AR48" s="1"/>
  <c r="AQ66"/>
  <c r="AR66" s="1"/>
  <c r="AQ60"/>
  <c r="AR60" s="1"/>
  <c r="AM25" i="41"/>
  <c r="AW31" s="1"/>
  <c r="AT31" s="1"/>
  <c r="AN25"/>
  <c r="AR24"/>
  <c r="AR86" s="1"/>
  <c r="AO24"/>
  <c r="AQ24"/>
  <c r="AQ86" s="1"/>
  <c r="AK62" i="44" l="1"/>
  <c r="AL62" s="1"/>
  <c r="AE28"/>
  <c r="AF28" s="1"/>
  <c r="AG28" s="1"/>
  <c r="AC28"/>
  <c r="BO22"/>
  <c r="BN13" i="43"/>
  <c r="BI10"/>
  <c r="BO16" i="44"/>
  <c r="AE22"/>
  <c r="AF22" s="1"/>
  <c r="AG22" s="1"/>
  <c r="AK56"/>
  <c r="AL56" s="1"/>
  <c r="AC22"/>
  <c r="BN21" i="43"/>
  <c r="BI18"/>
  <c r="BJ5" i="44"/>
  <c r="AA14"/>
  <c r="AE26"/>
  <c r="BO20"/>
  <c r="AK60"/>
  <c r="AL60" s="1"/>
  <c r="AC26"/>
  <c r="AE20"/>
  <c r="AF20" s="1"/>
  <c r="AG20" s="1"/>
  <c r="AK54"/>
  <c r="AL54" s="1"/>
  <c r="BO14"/>
  <c r="AC20"/>
  <c r="AE25"/>
  <c r="AF25" s="1"/>
  <c r="AG25" s="1"/>
  <c r="BO19"/>
  <c r="AK59"/>
  <c r="AL59" s="1"/>
  <c r="AC25"/>
  <c r="A16"/>
  <c r="A62" i="45"/>
  <c r="A24" i="44"/>
  <c r="A70" i="45"/>
  <c r="AE24" i="44"/>
  <c r="AF24" s="1"/>
  <c r="AG24" s="1"/>
  <c r="AC24"/>
  <c r="BO18"/>
  <c r="AK58"/>
  <c r="AL58" s="1"/>
  <c r="AC15"/>
  <c r="AE15"/>
  <c r="BO9"/>
  <c r="AK49"/>
  <c r="AL49" s="1"/>
  <c r="AC23"/>
  <c r="BO17"/>
  <c r="AE23"/>
  <c r="AF23" s="1"/>
  <c r="AG23" s="1"/>
  <c r="AK57"/>
  <c r="AL57" s="1"/>
  <c r="BI16" i="43"/>
  <c r="BN19"/>
  <c r="AC21" i="44"/>
  <c r="AE21"/>
  <c r="AF21" s="1"/>
  <c r="AG21" s="1"/>
  <c r="AK55"/>
  <c r="AL55" s="1"/>
  <c r="BO15"/>
  <c r="BN16" i="43"/>
  <c r="BI13"/>
  <c r="AE19" i="44"/>
  <c r="AF19" s="1"/>
  <c r="AG19" s="1"/>
  <c r="AC19"/>
  <c r="AK53"/>
  <c r="AL53" s="1"/>
  <c r="BO13"/>
  <c r="AE27"/>
  <c r="AF27" s="1"/>
  <c r="AG27" s="1"/>
  <c r="AC27"/>
  <c r="BO21"/>
  <c r="AK61"/>
  <c r="AL61" s="1"/>
  <c r="BO10"/>
  <c r="AC16"/>
  <c r="AK50"/>
  <c r="AL50" s="1"/>
  <c r="AE16"/>
  <c r="AF16" s="1"/>
  <c r="AG16" s="1"/>
  <c r="A22"/>
  <c r="A68" i="45"/>
  <c r="BO12" i="44"/>
  <c r="AE18"/>
  <c r="AK52"/>
  <c r="AL52" s="1"/>
  <c r="AC18"/>
  <c r="AE17"/>
  <c r="BO11"/>
  <c r="AK51"/>
  <c r="AL51" s="1"/>
  <c r="AC17"/>
  <c r="A65" i="45"/>
  <c r="A19" i="44"/>
  <c r="I78" i="45"/>
  <c r="I78" i="47"/>
  <c r="I78" i="44"/>
  <c r="I78" i="46"/>
  <c r="I78" i="50"/>
  <c r="I78" i="49"/>
  <c r="I79" i="43"/>
  <c r="I78" i="48"/>
  <c r="AQ64" i="43"/>
  <c r="AR64" s="1"/>
  <c r="AQ58"/>
  <c r="AR58" s="1"/>
  <c r="AQ52"/>
  <c r="AR52" s="1"/>
  <c r="AQ51"/>
  <c r="AR51" s="1"/>
  <c r="AQ59"/>
  <c r="AR59" s="1"/>
  <c r="AQ54"/>
  <c r="AR54" s="1"/>
  <c r="AR22"/>
  <c r="AR84" s="1"/>
  <c r="AO22"/>
  <c r="AQ22"/>
  <c r="AQ84" s="1"/>
  <c r="BI9" i="50"/>
  <c r="BN12"/>
  <c r="AT82" i="43"/>
  <c r="BN12" i="49"/>
  <c r="BI9"/>
  <c r="BI17" i="50"/>
  <c r="BN20"/>
  <c r="AO83" i="43"/>
  <c r="AT83" s="1"/>
  <c r="AU28"/>
  <c r="AV28" s="1"/>
  <c r="BI15" i="50"/>
  <c r="BN18"/>
  <c r="BN20" i="49"/>
  <c r="BI17"/>
  <c r="BI15"/>
  <c r="BN18"/>
  <c r="AR25" i="41"/>
  <c r="AR87" s="1"/>
  <c r="AQ25"/>
  <c r="AQ87" s="1"/>
  <c r="AW32"/>
  <c r="AT32" s="1"/>
  <c r="AO25"/>
  <c r="AU31"/>
  <c r="AV31" s="1"/>
  <c r="AO86"/>
  <c r="AT86" s="1"/>
  <c r="AF18" i="44" l="1"/>
  <c r="AG18" s="1"/>
  <c r="BN19"/>
  <c r="BI16"/>
  <c r="I79" i="45"/>
  <c r="I79" i="44"/>
  <c r="U4" i="43"/>
  <c r="I79" i="48"/>
  <c r="U50" i="43"/>
  <c r="I79" i="50"/>
  <c r="I79" i="49"/>
  <c r="I79" i="47"/>
  <c r="I79" i="46"/>
  <c r="A19" i="45"/>
  <c r="A65" i="46"/>
  <c r="BN21" i="44"/>
  <c r="BI18"/>
  <c r="AF17"/>
  <c r="AG17" s="1"/>
  <c r="A24" i="45"/>
  <c r="A70" i="46"/>
  <c r="BO8" i="44"/>
  <c r="AE14"/>
  <c r="AF14" s="1"/>
  <c r="AK48"/>
  <c r="AL48" s="1"/>
  <c r="AC14"/>
  <c r="BN13"/>
  <c r="BI10"/>
  <c r="AF26"/>
  <c r="AG26" s="1"/>
  <c r="BI13"/>
  <c r="BN16"/>
  <c r="A68" i="46"/>
  <c r="A22" i="45"/>
  <c r="A62" i="46"/>
  <c r="A16" i="45"/>
  <c r="AF15" i="44"/>
  <c r="AG15" s="1"/>
  <c r="AR47" i="43"/>
  <c r="AT66" s="1"/>
  <c r="AU66" s="1"/>
  <c r="AT59"/>
  <c r="AU59" s="1"/>
  <c r="AT53"/>
  <c r="AU53" s="1"/>
  <c r="AT56"/>
  <c r="AU56" s="1"/>
  <c r="AT65"/>
  <c r="AU65" s="1"/>
  <c r="AT48"/>
  <c r="AU48" s="1"/>
  <c r="AT50"/>
  <c r="AU50" s="1"/>
  <c r="AT57"/>
  <c r="AU57" s="1"/>
  <c r="AT67"/>
  <c r="AU67" s="1"/>
  <c r="AT58"/>
  <c r="AU58" s="1"/>
  <c r="AR46"/>
  <c r="AL23" s="1"/>
  <c r="AT51"/>
  <c r="AU51" s="1"/>
  <c r="AT52"/>
  <c r="AU52" s="1"/>
  <c r="AT54"/>
  <c r="AU54" s="1"/>
  <c r="AT64"/>
  <c r="AU64" s="1"/>
  <c r="AO84"/>
  <c r="AT84" s="1"/>
  <c r="AU29"/>
  <c r="AV29" s="1"/>
  <c r="AT60"/>
  <c r="AU60" s="1"/>
  <c r="AT55"/>
  <c r="AU55" s="1"/>
  <c r="AU32" i="41"/>
  <c r="AV32" s="1"/>
  <c r="AV26" s="1"/>
  <c r="AO87"/>
  <c r="AT87" s="1"/>
  <c r="AT89" s="1"/>
  <c r="AQ9" s="1"/>
  <c r="AT62" i="43" l="1"/>
  <c r="AU62" s="1"/>
  <c r="AT63"/>
  <c r="AU63" s="1"/>
  <c r="AT61"/>
  <c r="AU61" s="1"/>
  <c r="AT49"/>
  <c r="AU49" s="1"/>
  <c r="A62" i="47"/>
  <c r="A16" i="46"/>
  <c r="A22"/>
  <c r="A68" i="47"/>
  <c r="A24" i="46"/>
  <c r="A70" i="47"/>
  <c r="A65"/>
  <c r="A19" i="46"/>
  <c r="AG14" i="44"/>
  <c r="AG2"/>
  <c r="AG3"/>
  <c r="BC12" s="1"/>
  <c r="BI16" i="45"/>
  <c r="BN19"/>
  <c r="BN13"/>
  <c r="BI10"/>
  <c r="AL47" i="44"/>
  <c r="AM48" s="1"/>
  <c r="AN48" s="1"/>
  <c r="BN21" i="45"/>
  <c r="BI18"/>
  <c r="BI13"/>
  <c r="BN16"/>
  <c r="AN23" i="43"/>
  <c r="AM23"/>
  <c r="AW29" s="1"/>
  <c r="AT29" s="1"/>
  <c r="AU47"/>
  <c r="AV54" s="1"/>
  <c r="AW54" s="1"/>
  <c r="BC29" i="44" l="1"/>
  <c r="BC23"/>
  <c r="BC25"/>
  <c r="BC24"/>
  <c r="BI18" i="46"/>
  <c r="BN21"/>
  <c r="A62" i="48"/>
  <c r="A16" i="47"/>
  <c r="A24"/>
  <c r="A70" i="48"/>
  <c r="BN13" i="46"/>
  <c r="BI10"/>
  <c r="A65" i="48"/>
  <c r="A19" i="47"/>
  <c r="BN19" i="46"/>
  <c r="BI16"/>
  <c r="AL46" i="44"/>
  <c r="AL20" s="1"/>
  <c r="AM65"/>
  <c r="AN65" s="1"/>
  <c r="AM63"/>
  <c r="AN63" s="1"/>
  <c r="AM66"/>
  <c r="AN66" s="1"/>
  <c r="AM64"/>
  <c r="AN64" s="1"/>
  <c r="AM67"/>
  <c r="AN67" s="1"/>
  <c r="AM51"/>
  <c r="AN51" s="1"/>
  <c r="AM59"/>
  <c r="AN59" s="1"/>
  <c r="AM49"/>
  <c r="AN49" s="1"/>
  <c r="AM52"/>
  <c r="AN52" s="1"/>
  <c r="AM62"/>
  <c r="AN62" s="1"/>
  <c r="AM50"/>
  <c r="AN50" s="1"/>
  <c r="AM56"/>
  <c r="AN56" s="1"/>
  <c r="AM61"/>
  <c r="AN61" s="1"/>
  <c r="AM60"/>
  <c r="AN60" s="1"/>
  <c r="AM58"/>
  <c r="AN58" s="1"/>
  <c r="AM55"/>
  <c r="AN55" s="1"/>
  <c r="AM53"/>
  <c r="AN53" s="1"/>
  <c r="AM57"/>
  <c r="AN57" s="1"/>
  <c r="AM54"/>
  <c r="AN54" s="1"/>
  <c r="BN16" i="46"/>
  <c r="BI13"/>
  <c r="A68" i="48"/>
  <c r="A22" i="47"/>
  <c r="AV50" i="43"/>
  <c r="AW50" s="1"/>
  <c r="AV58"/>
  <c r="AW58" s="1"/>
  <c r="AV65"/>
  <c r="AW65" s="1"/>
  <c r="AV55"/>
  <c r="AW55" s="1"/>
  <c r="AV63"/>
  <c r="AW63" s="1"/>
  <c r="AV51"/>
  <c r="AW51" s="1"/>
  <c r="AQ23"/>
  <c r="AQ85" s="1"/>
  <c r="AR23"/>
  <c r="AR85" s="1"/>
  <c r="AO23"/>
  <c r="AV66"/>
  <c r="AW66" s="1"/>
  <c r="AU46"/>
  <c r="AL24" s="1"/>
  <c r="AV59"/>
  <c r="AW59" s="1"/>
  <c r="AV49"/>
  <c r="AW49" s="1"/>
  <c r="AV56"/>
  <c r="AW56" s="1"/>
  <c r="AV53"/>
  <c r="AW53" s="1"/>
  <c r="AV67"/>
  <c r="AW67" s="1"/>
  <c r="AV52"/>
  <c r="AW52" s="1"/>
  <c r="AV48"/>
  <c r="AW48" s="1"/>
  <c r="AV61"/>
  <c r="AW61" s="1"/>
  <c r="AV57"/>
  <c r="AW57" s="1"/>
  <c r="AV64"/>
  <c r="AW64" s="1"/>
  <c r="AV60"/>
  <c r="AW60" s="1"/>
  <c r="AV62"/>
  <c r="AW62" s="1"/>
  <c r="AN47" i="44" l="1"/>
  <c r="AO48" s="1"/>
  <c r="AP48" s="1"/>
  <c r="AO58"/>
  <c r="AP58" s="1"/>
  <c r="AN46"/>
  <c r="A68" i="49"/>
  <c r="A22" i="48"/>
  <c r="A62" i="49"/>
  <c r="A16" i="48"/>
  <c r="AO53" i="44"/>
  <c r="AP53" s="1"/>
  <c r="AO57"/>
  <c r="AP57" s="1"/>
  <c r="AO60"/>
  <c r="AP60" s="1"/>
  <c r="AO62"/>
  <c r="AP62" s="1"/>
  <c r="AO51"/>
  <c r="AP51" s="1"/>
  <c r="AO63"/>
  <c r="AP63" s="1"/>
  <c r="BN19" i="47"/>
  <c r="BI16"/>
  <c r="BN13"/>
  <c r="BI10"/>
  <c r="AO55" i="44"/>
  <c r="AP55" s="1"/>
  <c r="AO54"/>
  <c r="AP54" s="1"/>
  <c r="AO50"/>
  <c r="AP50" s="1"/>
  <c r="AO59"/>
  <c r="AP59" s="1"/>
  <c r="AO66"/>
  <c r="AP66" s="1"/>
  <c r="AL21"/>
  <c r="AN20"/>
  <c r="A19" i="48"/>
  <c r="A65" i="49"/>
  <c r="BN21" i="47"/>
  <c r="BI18"/>
  <c r="AO56" i="44"/>
  <c r="AP56" s="1"/>
  <c r="AO49"/>
  <c r="AP49" s="1"/>
  <c r="AO64"/>
  <c r="AP64" s="1"/>
  <c r="BN16" i="47"/>
  <c r="BI13"/>
  <c r="A24" i="48"/>
  <c r="A70" i="49"/>
  <c r="BG19" i="44"/>
  <c r="BK63" s="1"/>
  <c r="J71" s="1"/>
  <c r="BG16"/>
  <c r="BK60" s="1"/>
  <c r="J68" s="1"/>
  <c r="BG15"/>
  <c r="BK59" s="1"/>
  <c r="J67" s="1"/>
  <c r="BG17"/>
  <c r="BK61" s="1"/>
  <c r="J69" s="1"/>
  <c r="BG20"/>
  <c r="BK64" s="1"/>
  <c r="BG6"/>
  <c r="BK50" s="1"/>
  <c r="J58" s="1"/>
  <c r="BG5"/>
  <c r="BG21"/>
  <c r="BK65" s="1"/>
  <c r="BG18"/>
  <c r="BK62" s="1"/>
  <c r="J70" s="1"/>
  <c r="BG10"/>
  <c r="BK54" s="1"/>
  <c r="J62" s="1"/>
  <c r="BG23"/>
  <c r="BK67" s="1"/>
  <c r="BG24"/>
  <c r="BK68" s="1"/>
  <c r="BG11"/>
  <c r="BK55" s="1"/>
  <c r="J63" s="1"/>
  <c r="BG8"/>
  <c r="BK52" s="1"/>
  <c r="J60" s="1"/>
  <c r="BG13"/>
  <c r="BK57" s="1"/>
  <c r="J65" s="1"/>
  <c r="BG14"/>
  <c r="BK58" s="1"/>
  <c r="J66" s="1"/>
  <c r="BG9"/>
  <c r="BK53" s="1"/>
  <c r="J61" s="1"/>
  <c r="BG12"/>
  <c r="BK56" s="1"/>
  <c r="J64" s="1"/>
  <c r="BG22"/>
  <c r="BK66" s="1"/>
  <c r="BG7"/>
  <c r="BK51" s="1"/>
  <c r="J59" s="1"/>
  <c r="AO61"/>
  <c r="AP61" s="1"/>
  <c r="AO52"/>
  <c r="AP52" s="1"/>
  <c r="AO67"/>
  <c r="AP67" s="1"/>
  <c r="AO65"/>
  <c r="AP65" s="1"/>
  <c r="AN24" i="43"/>
  <c r="AM24"/>
  <c r="AW30" s="1"/>
  <c r="AT30" s="1"/>
  <c r="AW47"/>
  <c r="AW46" s="1"/>
  <c r="AL25" s="1"/>
  <c r="AO85"/>
  <c r="AT85" s="1"/>
  <c r="AU30"/>
  <c r="AV30" s="1"/>
  <c r="J61" i="47" l="1"/>
  <c r="J61" i="48"/>
  <c r="J61" i="46"/>
  <c r="J61" i="50"/>
  <c r="J61" i="49"/>
  <c r="J61" i="45"/>
  <c r="J70" i="49"/>
  <c r="J70" i="50"/>
  <c r="J70" i="45"/>
  <c r="J70" i="46"/>
  <c r="J70" i="47"/>
  <c r="J70" i="48"/>
  <c r="J64"/>
  <c r="J64" i="49"/>
  <c r="J64" i="45"/>
  <c r="J64" i="46"/>
  <c r="J64" i="50"/>
  <c r="J64" i="47"/>
  <c r="J60" i="46"/>
  <c r="J60" i="49"/>
  <c r="J60" i="50"/>
  <c r="J60" i="47"/>
  <c r="J60" i="48"/>
  <c r="J60" i="45"/>
  <c r="J62" i="46"/>
  <c r="J62" i="45"/>
  <c r="J62" i="47"/>
  <c r="J62" i="48"/>
  <c r="J62" i="50"/>
  <c r="J62" i="49"/>
  <c r="J58" i="46"/>
  <c r="J58" i="45"/>
  <c r="J58" i="50"/>
  <c r="J58" i="48"/>
  <c r="J58" i="49"/>
  <c r="J58" i="47"/>
  <c r="J68" i="48"/>
  <c r="J68" i="45"/>
  <c r="J68" i="49"/>
  <c r="J68" i="46"/>
  <c r="J68" i="50"/>
  <c r="J68" i="47"/>
  <c r="BN16" i="48"/>
  <c r="BI13"/>
  <c r="BI16"/>
  <c r="BN19"/>
  <c r="J65" i="49"/>
  <c r="J65" i="46"/>
  <c r="J65" i="50"/>
  <c r="J65" i="48"/>
  <c r="J65" i="47"/>
  <c r="J65" i="45"/>
  <c r="BK49" i="44"/>
  <c r="J57" s="1"/>
  <c r="BG25"/>
  <c r="BG27" s="1"/>
  <c r="BK70" s="1"/>
  <c r="J67" i="46"/>
  <c r="J67" i="50"/>
  <c r="J67" i="45"/>
  <c r="J67" i="48"/>
  <c r="J67" i="47"/>
  <c r="J67" i="49"/>
  <c r="BI18" i="48"/>
  <c r="BN21"/>
  <c r="A19" i="49"/>
  <c r="A65" i="50"/>
  <c r="A19" s="1"/>
  <c r="A16" i="49"/>
  <c r="A62" i="50"/>
  <c r="A16" s="1"/>
  <c r="J59" i="45"/>
  <c r="J59" i="50"/>
  <c r="J59" i="48"/>
  <c r="J59" i="46"/>
  <c r="J59" i="49"/>
  <c r="J59" i="47"/>
  <c r="J69" i="48"/>
  <c r="J69" i="47"/>
  <c r="J69" i="45"/>
  <c r="J69" i="49"/>
  <c r="J69" i="50"/>
  <c r="J69" i="46"/>
  <c r="A70" i="50"/>
  <c r="A24" s="1"/>
  <c r="A24" i="49"/>
  <c r="AM21" i="44"/>
  <c r="AQ6" s="1"/>
  <c r="AN21"/>
  <c r="BI10" i="48"/>
  <c r="BN13"/>
  <c r="AP47" i="44"/>
  <c r="AQ59" s="1"/>
  <c r="AR59" s="1"/>
  <c r="J66" i="46"/>
  <c r="J66" i="45"/>
  <c r="J66" i="49"/>
  <c r="J66" i="50"/>
  <c r="J66" i="47"/>
  <c r="J66" i="48"/>
  <c r="J63" i="49"/>
  <c r="J63" i="45"/>
  <c r="J63" i="46"/>
  <c r="J63" i="50"/>
  <c r="J63" i="47"/>
  <c r="J63" i="48"/>
  <c r="J71" i="46"/>
  <c r="J71" i="47"/>
  <c r="J71" i="50"/>
  <c r="J71" i="48"/>
  <c r="J71" i="45"/>
  <c r="J71" i="49"/>
  <c r="AQ20" i="44"/>
  <c r="AQ82" s="1"/>
  <c r="AW27"/>
  <c r="AT27" s="1"/>
  <c r="AO20"/>
  <c r="A68" i="50"/>
  <c r="A22" s="1"/>
  <c r="A22" i="49"/>
  <c r="AM25" i="43"/>
  <c r="AW31" s="1"/>
  <c r="AT31" s="1"/>
  <c r="AN25"/>
  <c r="AR24"/>
  <c r="AR86" s="1"/>
  <c r="AO24"/>
  <c r="AQ24"/>
  <c r="AQ86" s="1"/>
  <c r="BN13" i="50" l="1"/>
  <c r="BI10"/>
  <c r="AQ53" i="44"/>
  <c r="AR53" s="1"/>
  <c r="AQ67"/>
  <c r="AR67" s="1"/>
  <c r="AQ60"/>
  <c r="AR60" s="1"/>
  <c r="AQ58"/>
  <c r="AR58" s="1"/>
  <c r="AQ56"/>
  <c r="AR56" s="1"/>
  <c r="BN19" i="49"/>
  <c r="BI16"/>
  <c r="AO82" i="44"/>
  <c r="AU27"/>
  <c r="AV27" s="1"/>
  <c r="BN21" i="50"/>
  <c r="BI18"/>
  <c r="BN16" i="49"/>
  <c r="BI13"/>
  <c r="AQ62" i="44"/>
  <c r="AR62" s="1"/>
  <c r="AQ48"/>
  <c r="AR48" s="1"/>
  <c r="AQ61"/>
  <c r="AR61" s="1"/>
  <c r="AQ64"/>
  <c r="AR64" s="1"/>
  <c r="AQ49"/>
  <c r="AR49" s="1"/>
  <c r="AQ51"/>
  <c r="AR51" s="1"/>
  <c r="AP46"/>
  <c r="AL22" s="1"/>
  <c r="AQ21"/>
  <c r="AQ83" s="1"/>
  <c r="AO21"/>
  <c r="AR21"/>
  <c r="AR83" s="1"/>
  <c r="BN19" i="50"/>
  <c r="BI16"/>
  <c r="BN21" i="49"/>
  <c r="BI18"/>
  <c r="BN16" i="50"/>
  <c r="BI13"/>
  <c r="AQ50" i="44"/>
  <c r="AR50" s="1"/>
  <c r="AR20"/>
  <c r="AR82" s="1"/>
  <c r="AQ54"/>
  <c r="AR54" s="1"/>
  <c r="AQ66"/>
  <c r="AR66" s="1"/>
  <c r="AQ63"/>
  <c r="AR63" s="1"/>
  <c r="AQ65"/>
  <c r="AR65" s="1"/>
  <c r="BN13" i="49"/>
  <c r="BI10"/>
  <c r="J57" i="50"/>
  <c r="J57" i="46"/>
  <c r="J57" i="48"/>
  <c r="J57" i="45"/>
  <c r="J57" i="47"/>
  <c r="J57" i="49"/>
  <c r="AQ55" i="44"/>
  <c r="AR55" s="1"/>
  <c r="AQ57"/>
  <c r="AR57" s="1"/>
  <c r="AQ52"/>
  <c r="AR52" s="1"/>
  <c r="AR25" i="43"/>
  <c r="AR87" s="1"/>
  <c r="AW32"/>
  <c r="AT32" s="1"/>
  <c r="AO25"/>
  <c r="AQ25"/>
  <c r="AQ87" s="1"/>
  <c r="AU31"/>
  <c r="AV31" s="1"/>
  <c r="AO86"/>
  <c r="AT86" s="1"/>
  <c r="AO83" i="44" l="1"/>
  <c r="AT83" s="1"/>
  <c r="AU28"/>
  <c r="AV28" s="1"/>
  <c r="AT82"/>
  <c r="AR47"/>
  <c r="AT55" s="1"/>
  <c r="AU55" s="1"/>
  <c r="AN22"/>
  <c r="AM22"/>
  <c r="AW28" s="1"/>
  <c r="AT28" s="1"/>
  <c r="AU32" i="43"/>
  <c r="AV32" s="1"/>
  <c r="AV26" s="1"/>
  <c r="AO87"/>
  <c r="AT87" s="1"/>
  <c r="AT89" s="1"/>
  <c r="AQ9" s="1"/>
  <c r="AT64" i="44" l="1"/>
  <c r="AU64" s="1"/>
  <c r="AT67"/>
  <c r="AU67" s="1"/>
  <c r="AT56"/>
  <c r="AU56" s="1"/>
  <c r="AT51"/>
  <c r="AU51" s="1"/>
  <c r="AT63"/>
  <c r="AU63" s="1"/>
  <c r="AT60"/>
  <c r="AU60" s="1"/>
  <c r="AT50"/>
  <c r="AU50" s="1"/>
  <c r="AT54"/>
  <c r="AU54" s="1"/>
  <c r="AT48"/>
  <c r="AU48" s="1"/>
  <c r="AT57"/>
  <c r="AU57" s="1"/>
  <c r="AT58"/>
  <c r="AU58" s="1"/>
  <c r="AT65"/>
  <c r="AU65" s="1"/>
  <c r="AT62"/>
  <c r="AU62" s="1"/>
  <c r="AT66"/>
  <c r="AU66" s="1"/>
  <c r="AO22"/>
  <c r="AQ22"/>
  <c r="AQ84" s="1"/>
  <c r="AR22"/>
  <c r="AR84" s="1"/>
  <c r="AT52"/>
  <c r="AU52" s="1"/>
  <c r="AR46"/>
  <c r="AL23" s="1"/>
  <c r="AT59"/>
  <c r="AU59" s="1"/>
  <c r="AT53"/>
  <c r="AU53" s="1"/>
  <c r="AT61"/>
  <c r="AU61" s="1"/>
  <c r="AT49"/>
  <c r="AU49" s="1"/>
  <c r="AO84" l="1"/>
  <c r="AT84" s="1"/>
  <c r="AU29"/>
  <c r="AV29" s="1"/>
  <c r="AU47"/>
  <c r="AV54" s="1"/>
  <c r="AW54" s="1"/>
  <c r="AM23"/>
  <c r="AW29" s="1"/>
  <c r="AT29" s="1"/>
  <c r="AN23"/>
  <c r="AV66" l="1"/>
  <c r="AW66" s="1"/>
  <c r="AU46"/>
  <c r="AL24" s="1"/>
  <c r="AV64"/>
  <c r="AW64" s="1"/>
  <c r="AV55"/>
  <c r="AW55" s="1"/>
  <c r="AV56"/>
  <c r="AW56" s="1"/>
  <c r="AV67"/>
  <c r="AW67" s="1"/>
  <c r="AV63"/>
  <c r="AW63" s="1"/>
  <c r="AV51"/>
  <c r="AW51" s="1"/>
  <c r="AV53"/>
  <c r="AW53" s="1"/>
  <c r="AV60"/>
  <c r="AW60" s="1"/>
  <c r="AV61"/>
  <c r="AW61" s="1"/>
  <c r="AV48"/>
  <c r="AW48" s="1"/>
  <c r="AV52"/>
  <c r="AW52" s="1"/>
  <c r="AV58"/>
  <c r="AW58" s="1"/>
  <c r="AV62"/>
  <c r="AW62" s="1"/>
  <c r="AV65"/>
  <c r="AW65" s="1"/>
  <c r="AV50"/>
  <c r="AW50" s="1"/>
  <c r="AV59"/>
  <c r="AW59" s="1"/>
  <c r="AR23"/>
  <c r="AR85" s="1"/>
  <c r="AO23"/>
  <c r="AQ23"/>
  <c r="AQ85" s="1"/>
  <c r="AV49"/>
  <c r="AW49" s="1"/>
  <c r="AV57"/>
  <c r="AW57" s="1"/>
  <c r="AW47" l="1"/>
  <c r="AW46" s="1"/>
  <c r="AL25" s="1"/>
  <c r="AN24"/>
  <c r="AM24"/>
  <c r="AW30" s="1"/>
  <c r="AT30" s="1"/>
  <c r="AU30"/>
  <c r="AV30" s="1"/>
  <c r="AO85"/>
  <c r="AT85" s="1"/>
  <c r="AR24" l="1"/>
  <c r="AR86" s="1"/>
  <c r="AQ24"/>
  <c r="AQ86" s="1"/>
  <c r="AO24"/>
  <c r="AN25"/>
  <c r="AM25"/>
  <c r="AW31" s="1"/>
  <c r="AT31" s="1"/>
  <c r="AU31" l="1"/>
  <c r="AV31" s="1"/>
  <c r="AO86"/>
  <c r="AT86" s="1"/>
  <c r="AR25"/>
  <c r="AR87" s="1"/>
  <c r="AQ25"/>
  <c r="AQ87" s="1"/>
  <c r="AW32"/>
  <c r="AT32" s="1"/>
  <c r="AO25"/>
  <c r="AO87" l="1"/>
  <c r="AT87" s="1"/>
  <c r="AT89" s="1"/>
  <c r="AQ9" s="1"/>
  <c r="AU32"/>
  <c r="AV32" s="1"/>
  <c r="AV26" s="1"/>
</calcChain>
</file>

<file path=xl/sharedStrings.xml><?xml version="1.0" encoding="utf-8"?>
<sst xmlns="http://schemas.openxmlformats.org/spreadsheetml/2006/main" count="3815" uniqueCount="378">
  <si>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</si>
  <si>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</si>
  <si>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</si>
  <si>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</si>
  <si>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</si>
  <si>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</si>
  <si>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</si>
  <si>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</si>
  <si>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</si>
  <si>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</si>
  <si>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</si>
  <si>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</si>
  <si>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</si>
  <si>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</si>
  <si>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</si>
  <si>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</si>
  <si>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</si>
  <si>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</si>
  <si>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</si>
  <si>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</si>
  <si>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</si>
  <si>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</si>
  <si>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</si>
  <si>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</si>
  <si>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</si>
  <si>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</si>
  <si>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</si>
  <si>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</si>
  <si>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</si>
  <si>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</si>
  <si>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</si>
  <si>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</si>
  <si>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</si>
  <si>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</si>
  <si>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</si>
  <si>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</si>
  <si>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</si>
  <si>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</si>
  <si>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</si>
  <si>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</si>
  <si>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</si>
  <si>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</si>
  <si>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</si>
  <si>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</si>
  <si>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</si>
  <si>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</si>
  <si>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</si>
  <si>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</si>
  <si>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</si>
  <si>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</si>
  <si>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</si>
  <si>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</si>
  <si>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</si>
  <si>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</si>
  <si>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</si>
  <si>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</si>
  <si>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</si>
  <si>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</si>
  <si>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</si>
  <si>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</si>
  <si>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</si>
  <si>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</si>
  <si>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</si>
  <si>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</si>
  <si>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</si>
  <si>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</si>
  <si>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</si>
  <si>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</si>
  <si>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</si>
  <si>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</si>
  <si>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</si>
  <si>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</si>
  <si>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</si>
  <si>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</si>
  <si>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</si>
  <si>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</si>
  <si>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</si>
  <si>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</si>
  <si>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</si>
  <si>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</si>
  <si>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</si>
  <si>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</si>
  <si>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</si>
  <si>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</si>
  <si>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</si>
  <si>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</si>
  <si>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</si>
  <si>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</si>
  <si>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</si>
  <si>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</si>
  <si>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</si>
  <si>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</si>
  <si>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</si>
  <si>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</si>
  <si>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</si>
  <si>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</si>
  <si>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</si>
  <si>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</si>
  <si>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</si>
  <si>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</si>
  <si>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</si>
  <si>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</si>
  <si>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</si>
  <si>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</si>
  <si>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</si>
  <si>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</si>
  <si>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</si>
  <si>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</si>
  <si>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</si>
  <si>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</si>
  <si>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</si>
  <si>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</si>
  <si>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</si>
  <si>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</si>
  <si>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</si>
  <si>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</si>
  <si>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</si>
  <si>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</si>
  <si>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</si>
  <si>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</si>
  <si>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</si>
  <si>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</si>
  <si>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</si>
  <si>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</si>
  <si>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</si>
  <si>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</si>
  <si>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</si>
  <si>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</si>
  <si>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</si>
  <si>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</si>
  <si>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</si>
  <si>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</si>
  <si>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</si>
  <si>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</si>
  <si>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</si>
  <si>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</si>
  <si>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</si>
  <si>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</si>
  <si>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</si>
  <si>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</si>
  <si>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</si>
  <si>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</si>
  <si>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</si>
  <si>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</si>
  <si>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</si>
  <si>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</si>
  <si>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</si>
  <si>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</si>
  <si>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</si>
  <si>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</si>
  <si>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</si>
  <si>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</si>
  <si>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</si>
  <si>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</si>
  <si>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</si>
  <si>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</si>
  <si>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</si>
  <si>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</si>
  <si>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</si>
  <si>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</si>
  <si>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</si>
  <si>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</si>
  <si>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</si>
  <si>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</si>
  <si>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</si>
  <si>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</si>
  <si>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</si>
  <si>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</si>
  <si>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</si>
  <si>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</si>
  <si>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</si>
  <si>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</si>
  <si>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</si>
  <si>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</si>
  <si>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</si>
  <si>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</si>
  <si>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</si>
  <si>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</si>
  <si>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</si>
  <si>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</si>
  <si>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</si>
  <si>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</si>
  <si>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</si>
  <si>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</si>
  <si>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</si>
  <si>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</si>
  <si>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</si>
  <si>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</si>
  <si>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</si>
  <si>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</si>
  <si>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</si>
  <si>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</si>
  <si>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</si>
  <si>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</si>
  <si>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</si>
  <si>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</si>
  <si>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</si>
  <si>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</si>
  <si>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</si>
  <si>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</si>
  <si>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</si>
  <si>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</si>
  <si>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</si>
  <si>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</si>
  <si>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</si>
  <si>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</si>
  <si>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</si>
  <si>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</si>
  <si>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</si>
  <si>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</si>
  <si>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</si>
  <si>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</si>
  <si>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</si>
  <si>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</si>
  <si>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</si>
  <si>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</si>
  <si>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</si>
  <si>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</si>
  <si>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</si>
  <si>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</si>
  <si>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</si>
  <si>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</si>
  <si>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</si>
  <si>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</si>
  <si>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</si>
  <si>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</si>
  <si>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</si>
  <si>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</si>
  <si>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</si>
  <si>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</si>
  <si>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</si>
  <si>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</si>
  <si>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</si>
  <si>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</si>
  <si>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</si>
  <si>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</si>
  <si>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</si>
  <si>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</si>
  <si>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</si>
  <si>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</si>
  <si>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</si>
  <si>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</si>
  <si>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</si>
  <si>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</si>
  <si>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</si>
  <si>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</si>
  <si>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</si>
  <si>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</si>
  <si>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</si>
  <si>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</si>
  <si>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</si>
  <si>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</si>
  <si>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</si>
  <si>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</si>
  <si>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</si>
  <si>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</si>
  <si>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</si>
  <si>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</si>
  <si>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</si>
  <si>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</si>
  <si>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</si>
  <si>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</si>
  <si>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</si>
  <si>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</si>
  <si>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</si>
  <si>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</si>
  <si>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</si>
  <si>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</si>
  <si>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</si>
  <si>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</si>
  <si>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</si>
  <si>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</si>
  <si>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</si>
  <si>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</si>
  <si>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</si>
  <si>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</si>
  <si>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</si>
  <si>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</si>
  <si>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</si>
  <si>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</si>
  <si>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</si>
  <si>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</si>
  <si>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</si>
  <si>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</si>
  <si>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</si>
  <si>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</si>
  <si>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</si>
  <si>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</si>
  <si>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</si>
  <si>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</si>
  <si>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</si>
  <si>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</si>
  <si>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</si>
  <si>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</si>
  <si>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</si>
  <si>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</si>
  <si>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</si>
  <si>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</si>
  <si>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</si>
  <si>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</si>
  <si>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</si>
  <si>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</si>
  <si>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</si>
  <si>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</si>
  <si>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</si>
  <si>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</si>
  <si>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</si>
  <si>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</si>
  <si>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</si>
  <si>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</si>
  <si>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</si>
  <si>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</si>
  <si>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</si>
  <si>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</si>
  <si>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Council</t>
  </si>
  <si>
    <t>Waterside</t>
  </si>
  <si>
    <t>CARLIN MICHAEL</t>
  </si>
  <si>
    <t>INDEPENDENT</t>
  </si>
  <si>
    <t>DIVER GERARD</t>
  </si>
  <si>
    <t>SDLP</t>
  </si>
  <si>
    <t>GARDINER NIGEL</t>
  </si>
  <si>
    <t>PUP</t>
  </si>
  <si>
    <t>HAMILTON MARY</t>
  </si>
  <si>
    <t>UUP</t>
  </si>
  <si>
    <t>JACKSON CHRISTOPHER</t>
  </si>
  <si>
    <t>SF</t>
  </si>
  <si>
    <t>KEE JULIA</t>
  </si>
  <si>
    <t>KEREVICIENE ASTA</t>
  </si>
  <si>
    <t>ALLIANCE</t>
  </si>
  <si>
    <t>MALCOLM DAVE</t>
  </si>
  <si>
    <t>UKIP</t>
  </si>
  <si>
    <t>MCCLINTOCK HILARY</t>
  </si>
  <si>
    <t>DUP</t>
  </si>
  <si>
    <t>MCMORRIS NIREE</t>
  </si>
  <si>
    <t>MEEHAN BRIDGET</t>
  </si>
  <si>
    <t>RAMSEY DAVID</t>
  </si>
  <si>
    <t>REILLY MARTIN</t>
  </si>
  <si>
    <t>THOMPSON DREW</t>
  </si>
  <si>
    <t>THOMPSON KYLE</t>
  </si>
  <si>
    <t>ASHLEA PS</t>
  </si>
  <si>
    <t>1/WA</t>
  </si>
  <si>
    <t>2/WA</t>
  </si>
  <si>
    <t>DRUMAHOE PS</t>
  </si>
  <si>
    <t>3/WA</t>
  </si>
  <si>
    <t>4/WA</t>
  </si>
  <si>
    <t>NEWBUILDINGS PS</t>
  </si>
  <si>
    <t>5/WA</t>
  </si>
  <si>
    <t>CAW CENTRE</t>
  </si>
  <si>
    <t>6/WA</t>
  </si>
  <si>
    <t>7/WA</t>
  </si>
  <si>
    <t>8/WA</t>
  </si>
  <si>
    <t>LISNAGELVIN PS</t>
  </si>
  <si>
    <t>9/WA</t>
  </si>
  <si>
    <t>10/WA</t>
  </si>
  <si>
    <t>11/WA</t>
  </si>
  <si>
    <t>12/WA</t>
  </si>
  <si>
    <t>SCARED HEART PS</t>
  </si>
  <si>
    <t>13/WA</t>
  </si>
  <si>
    <t>14/WA</t>
  </si>
  <si>
    <t>15/WA</t>
  </si>
  <si>
    <t>16/WA</t>
  </si>
  <si>
    <t>GOOD SHEPHERD PS</t>
  </si>
  <si>
    <t>17/WA</t>
  </si>
  <si>
    <t>EBRINGTON PS</t>
  </si>
  <si>
    <t>18/WA</t>
  </si>
  <si>
    <t>19/WA</t>
  </si>
  <si>
    <t>20/WA</t>
  </si>
  <si>
    <t>21/WA</t>
  </si>
  <si>
    <t>N</t>
  </si>
  <si>
    <t>Y</t>
  </si>
  <si>
    <t>5.30 PM</t>
  </si>
  <si>
    <t>6.21 PM</t>
  </si>
  <si>
    <t>7.05 PM</t>
  </si>
  <si>
    <t>8.30 PM</t>
  </si>
  <si>
    <t>9.15 PM</t>
  </si>
  <si>
    <t>9.30 PM</t>
  </si>
  <si>
    <t>Excluded</t>
  </si>
  <si>
    <t>11.31 pm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</si>
</sst>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8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37" t="s">
        <v>132</v>
      </c>
      <c r="B67" s="338"/>
      <c r="C67" s="338"/>
      <c r="D67" s="338"/>
      <c r="E67" s="339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 Council</v>
      </c>
      <c r="F1" s="14" t="s">
        <v>70</v>
      </c>
      <c r="J1" s="100" t="s">
        <v>25</v>
      </c>
      <c r="K1" s="383">
        <f>'Basic Input'!C2</f>
        <v>41781</v>
      </c>
      <c r="L1" s="383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223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16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338</v>
      </c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224</v>
      </c>
      <c r="P4" s="385"/>
      <c r="Q4" s="385"/>
      <c r="R4" s="385"/>
      <c r="S4" s="386"/>
      <c r="U4" s="375" t="str">
        <f>IF(Q33="ERROR","DO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IF(C12=0,0,IF(O12=0,"Excluded",0))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0.76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519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IF($AT5=0,0,IF($AT5="T",$AZ7,$BR4))</f>
        <v>Exclude</v>
      </c>
      <c r="Q7" s="432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31" t="str">
        <f>IF($P7="Transfer",$BA8,$BT3)</f>
        <v>THOMPSON KYLE</v>
      </c>
      <c r="Q8" s="432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6'!A12&lt;&gt;0,'Stage 6'!A12,IF(Q12&gt;=$M$3,"Elected",IF(BP9&lt;&gt;0,"Excluded",0)))</f>
        <v>Elected</v>
      </c>
      <c r="B12" s="176">
        <v>2</v>
      </c>
      <c r="C12" s="188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 t="shared" si="12"/>
        <v>0</v>
      </c>
      <c r="Q12" s="33">
        <f t="shared" si="13"/>
        <v>1121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16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1086</v>
      </c>
      <c r="BP12" s="76"/>
      <c r="BQ12" s="6"/>
      <c r="BR12" s="13" t="str">
        <f>'Verification of Boxes'!J14</f>
        <v>JACKSON CHRISTOPHER</v>
      </c>
      <c r="BS12" s="74">
        <v>1</v>
      </c>
      <c r="BT12" s="7">
        <f t="shared" si="4"/>
        <v>1</v>
      </c>
      <c r="BU12" s="74">
        <v>2</v>
      </c>
      <c r="BV12" s="7">
        <f t="shared" si="5"/>
        <v>2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3</v>
      </c>
    </row>
    <row r="13" spans="1:83" ht="15" customHeight="1" thickBot="1">
      <c r="A13" s="330" t="str">
        <f>IF('Stage 6'!A13&lt;&gt;0,'Stage 6'!A13,IF(Q13&gt;=$M$3,"Elected",IF(BP10&lt;&gt;0,"Excluded",0)))</f>
        <v>Excluded</v>
      </c>
      <c r="B13" s="176">
        <v>3</v>
      </c>
      <c r="C13" s="188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547.52</v>
      </c>
      <c r="BP13" s="76"/>
      <c r="BQ13" s="6"/>
      <c r="BR13" s="13" t="str">
        <f>'Verification of Boxes'!J15</f>
        <v>KEE JULIA</v>
      </c>
      <c r="BS13" s="77">
        <v>82</v>
      </c>
      <c r="BT13" s="7">
        <f t="shared" si="4"/>
        <v>82</v>
      </c>
      <c r="BU13" s="77">
        <v>73</v>
      </c>
      <c r="BV13" s="7">
        <f t="shared" si="5"/>
        <v>73</v>
      </c>
      <c r="BW13" s="77">
        <v>1</v>
      </c>
      <c r="BX13" s="7">
        <f t="shared" si="6"/>
        <v>0.76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155.76</v>
      </c>
    </row>
    <row r="14" spans="1:83" ht="15" customHeight="1" thickBot="1">
      <c r="A14" s="330" t="str">
        <f>IF('Stage 6'!A14&lt;&gt;0,'Stage 6'!A14,IF(Q14&gt;=$M$3,"Elected",IF(BP11&lt;&gt;0,"Excluded",0)))</f>
        <v>Elected</v>
      </c>
      <c r="B14" s="176">
        <v>4</v>
      </c>
      <c r="C14" s="188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 t="shared" si="12"/>
        <v>0</v>
      </c>
      <c r="Q14" s="33">
        <f t="shared" si="13"/>
        <v>1105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CARLIN MICHAEL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 t="shared" si="12"/>
        <v>3</v>
      </c>
      <c r="Q15" s="33">
        <f t="shared" si="13"/>
        <v>1089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DIVER GERARD</v>
      </c>
      <c r="AA15" s="45">
        <f>O12</f>
        <v>1121</v>
      </c>
      <c r="AB15" s="5"/>
      <c r="AC15" s="117">
        <f t="shared" si="17"/>
        <v>16</v>
      </c>
      <c r="AD15" s="133"/>
      <c r="AE15" s="5" t="str">
        <f t="shared" ref="AE15:AE33" si="20">IF(Z15=0,0,IF(AA15&gt;=AG$4,"elected",IF(AA15=0,"excluded","continuing")))</f>
        <v>elected</v>
      </c>
      <c r="AF15" s="5">
        <f t="shared" si="18"/>
        <v>16</v>
      </c>
      <c r="AG15" s="112" t="str">
        <f t="shared" si="19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 t="shared" si="12"/>
        <v>155.76</v>
      </c>
      <c r="Q16" s="33">
        <f t="shared" si="13"/>
        <v>703.28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GARDINER NIGEL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864.8</v>
      </c>
      <c r="BP16" s="76"/>
      <c r="BQ16" s="6"/>
      <c r="BR16" s="13" t="str">
        <f>'Verification of Boxes'!J18</f>
        <v>MCCLINTOCK HILARY</v>
      </c>
      <c r="BS16" s="74">
        <v>32</v>
      </c>
      <c r="BT16" s="7">
        <f t="shared" si="4"/>
        <v>32</v>
      </c>
      <c r="BU16" s="74">
        <v>19</v>
      </c>
      <c r="BV16" s="7">
        <f t="shared" si="5"/>
        <v>19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51</v>
      </c>
    </row>
    <row r="17" spans="1:83" ht="15" customHeight="1" thickBot="1">
      <c r="A17" s="330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HAMILTON MARY</v>
      </c>
      <c r="AA17" s="45">
        <f t="shared" si="21"/>
        <v>1105</v>
      </c>
      <c r="AB17" s="5"/>
      <c r="AC17" s="117">
        <f t="shared" si="17"/>
        <v>0</v>
      </c>
      <c r="AD17" s="133"/>
      <c r="AE17" s="5" t="str">
        <f t="shared" si="20"/>
        <v>elected</v>
      </c>
      <c r="AF17" s="5">
        <f t="shared" si="18"/>
        <v>0</v>
      </c>
      <c r="AG17" s="112">
        <f t="shared" si="19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563.08000000000004</v>
      </c>
      <c r="BP17" s="76"/>
      <c r="BQ17" s="6"/>
      <c r="BR17" s="13" t="str">
        <f>'Verification of Boxes'!J19</f>
        <v>MCMORRIS NIREE</v>
      </c>
      <c r="BS17" s="74">
        <v>18</v>
      </c>
      <c r="BT17" s="7">
        <f t="shared" si="4"/>
        <v>18</v>
      </c>
      <c r="BU17" s="74">
        <v>13</v>
      </c>
      <c r="BV17" s="7">
        <f t="shared" si="5"/>
        <v>13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31</v>
      </c>
    </row>
    <row r="18" spans="1:83" ht="15" customHeight="1" thickBot="1">
      <c r="A18" s="330" t="str">
        <f>IF('Stage 6'!A18&lt;&gt;0,'Stage 6'!A18,IF(Q18&gt;=$M$3,"Elected",IF(BP15&lt;&gt;0,"Excluded",0)))</f>
        <v>Excluded</v>
      </c>
      <c r="B18" s="176">
        <v>8</v>
      </c>
      <c r="C18" s="188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JACKSON CHRISTOPHER</v>
      </c>
      <c r="AA18" s="45">
        <f t="shared" si="21"/>
        <v>1086</v>
      </c>
      <c r="AB18" s="5"/>
      <c r="AC18" s="117">
        <f t="shared" si="17"/>
        <v>-19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674</v>
      </c>
      <c r="BP18" s="76"/>
      <c r="BQ18" s="6"/>
      <c r="BR18" s="13" t="str">
        <f>'Verification of Boxes'!J20</f>
        <v>MEEHAN BRIDGET</v>
      </c>
      <c r="BS18" s="74">
        <v>2</v>
      </c>
      <c r="BT18" s="7">
        <f t="shared" si="4"/>
        <v>2</v>
      </c>
      <c r="BU18" s="74">
        <v>1</v>
      </c>
      <c r="BV18" s="7">
        <f t="shared" si="5"/>
        <v>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</v>
      </c>
    </row>
    <row r="19" spans="1:83" ht="15" customHeight="1" thickBot="1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 t="shared" si="12"/>
        <v>51</v>
      </c>
      <c r="Q19" s="33">
        <f t="shared" si="13"/>
        <v>915.8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KEE JULIA</v>
      </c>
      <c r="AA19" s="45">
        <f t="shared" si="21"/>
        <v>547.52</v>
      </c>
      <c r="AB19" s="5"/>
      <c r="AC19" s="117">
        <f t="shared" si="17"/>
        <v>-557.48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>
        <f t="shared" si="2"/>
        <v>0</v>
      </c>
      <c r="BM19" s="3"/>
      <c r="BN19" s="5">
        <f t="shared" si="11"/>
        <v>0</v>
      </c>
      <c r="BO19" s="47">
        <f t="shared" si="3"/>
        <v>591.79999999999995</v>
      </c>
      <c r="BP19" s="76"/>
      <c r="BQ19" s="6"/>
      <c r="BR19" s="13" t="str">
        <f>'Verification of Boxes'!J21</f>
        <v>RAMSEY DAVID</v>
      </c>
      <c r="BS19" s="74">
        <v>54</v>
      </c>
      <c r="BT19" s="7">
        <f t="shared" si="4"/>
        <v>54</v>
      </c>
      <c r="BU19" s="74">
        <v>16</v>
      </c>
      <c r="BV19" s="7">
        <f t="shared" si="5"/>
        <v>16</v>
      </c>
      <c r="BW19" s="74">
        <v>1</v>
      </c>
      <c r="BX19" s="7">
        <f t="shared" si="6"/>
        <v>0.76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70.760000000000005</v>
      </c>
    </row>
    <row r="20" spans="1:83" ht="15" customHeight="1" thickBot="1">
      <c r="A20" s="330">
        <f>IF('Stage 6'!A20&lt;&gt;0,'Stage 6'!A20,IF(Q20&gt;=$M$3,"Elected",IF(BP17&lt;&gt;0,"Excluded",0)))</f>
        <v>0</v>
      </c>
      <c r="B20" s="176">
        <v>10</v>
      </c>
      <c r="C20" s="188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 t="shared" si="12"/>
        <v>31</v>
      </c>
      <c r="Q20" s="33">
        <f t="shared" si="13"/>
        <v>594.08000000000004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KEREVICIENE ASTA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02" t="s">
        <v>103</v>
      </c>
      <c r="AK20" s="403"/>
      <c r="AL20" s="246">
        <f>AL46</f>
        <v>517.79999999999995</v>
      </c>
      <c r="AM20" s="167"/>
      <c r="AN20" s="166">
        <f>AL20+AG2</f>
        <v>533.79999999999995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1020.76</v>
      </c>
      <c r="BP20" s="76"/>
      <c r="BR20" s="13" t="str">
        <f>'Verification of Boxes'!J22</f>
        <v>REILLY MARTIN</v>
      </c>
      <c r="BS20" s="74">
        <v>10</v>
      </c>
      <c r="BT20" s="7">
        <f t="shared" si="4"/>
        <v>10</v>
      </c>
      <c r="BU20" s="74">
        <v>4</v>
      </c>
      <c r="BV20" s="7">
        <f t="shared" si="5"/>
        <v>4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14</v>
      </c>
    </row>
    <row r="21" spans="1:83" ht="15" customHeight="1" thickBot="1">
      <c r="A21" s="330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 t="shared" si="12"/>
        <v>3</v>
      </c>
      <c r="Q21" s="33">
        <f t="shared" si="13"/>
        <v>677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MALCOLM DAVE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404" t="s">
        <v>102</v>
      </c>
      <c r="AK21" s="360"/>
      <c r="AL21" s="48">
        <f>IF(AL20=1000000,0,AN46)</f>
        <v>547.52</v>
      </c>
      <c r="AM21" s="7">
        <f>AL21-AL20</f>
        <v>29.720000000000027</v>
      </c>
      <c r="AN21" s="5">
        <f>IF(AL21=1000000,0,IF(AN20=0,0,AN20+AL21))</f>
        <v>1081.32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645.04</v>
      </c>
      <c r="BP21" s="76"/>
      <c r="BQ21" s="6"/>
      <c r="BR21" s="13" t="str">
        <f>'Verification of Boxes'!J23</f>
        <v>THOMPSON DREW</v>
      </c>
      <c r="BS21" s="74">
        <v>49</v>
      </c>
      <c r="BT21" s="7">
        <f t="shared" si="4"/>
        <v>49</v>
      </c>
      <c r="BU21" s="74">
        <v>34</v>
      </c>
      <c r="BV21" s="7">
        <f t="shared" si="5"/>
        <v>34</v>
      </c>
      <c r="BW21" s="74">
        <v>1</v>
      </c>
      <c r="BX21" s="7">
        <f t="shared" si="6"/>
        <v>0.76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83.76</v>
      </c>
    </row>
    <row r="22" spans="1:83" ht="15" customHeight="1" thickBot="1">
      <c r="A22" s="330">
        <f>IF('Stage 6'!A22&lt;&gt;0,'Stage 6'!A22,IF(Q22&gt;=$M$3,"Elected",IF(BP19&lt;&gt;0,"Excluded",0)))</f>
        <v>0</v>
      </c>
      <c r="B22" s="176">
        <v>12</v>
      </c>
      <c r="C22" s="188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 t="shared" si="12"/>
        <v>70.760000000000005</v>
      </c>
      <c r="Q22" s="33">
        <f t="shared" si="13"/>
        <v>662.56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MCCLINTOCK HILARY</v>
      </c>
      <c r="AA22" s="45">
        <f t="shared" si="21"/>
        <v>864.8</v>
      </c>
      <c r="AB22" s="5"/>
      <c r="AC22" s="117">
        <f t="shared" si="17"/>
        <v>-240.20000000000005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4" t="s">
        <v>102</v>
      </c>
      <c r="AK22" s="360"/>
      <c r="AL22" s="48">
        <f>IF(AL21=1000000,0,AP46)</f>
        <v>563.08000000000004</v>
      </c>
      <c r="AM22" s="7">
        <f>IF(AL22=1000000,0,IF(AM21=0,0,AL22-AL21))</f>
        <v>15.560000000000059</v>
      </c>
      <c r="AN22" s="5">
        <f>IF(AL22=1000000,0,IF(AN21=0,0,AN21+AL22))</f>
        <v>1644.4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517.79999999999995</v>
      </c>
      <c r="BP22" s="76" t="s">
        <v>369</v>
      </c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6'!A23&lt;&gt;0,'Stage 6'!A23,IF(Q23&gt;=$M$3,"Elected",IF(BP20&lt;&gt;0,"Excluded",0)))</f>
        <v>0</v>
      </c>
      <c r="B23" s="176">
        <v>13</v>
      </c>
      <c r="C23" s="188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 t="shared" si="12"/>
        <v>14</v>
      </c>
      <c r="Q23" s="33">
        <f t="shared" si="13"/>
        <v>1034.76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MCMORRIS NIREE</v>
      </c>
      <c r="AA23" s="45">
        <f t="shared" si="21"/>
        <v>563.08000000000004</v>
      </c>
      <c r="AB23" s="5"/>
      <c r="AC23" s="117">
        <f t="shared" si="17"/>
        <v>-541.91999999999996</v>
      </c>
      <c r="AD23" s="133"/>
      <c r="AE23" s="5" t="str">
        <f t="shared" si="20"/>
        <v>continuing</v>
      </c>
      <c r="AF23" s="5">
        <f t="shared" si="18"/>
        <v>0</v>
      </c>
      <c r="AG23" s="112">
        <f t="shared" si="19"/>
        <v>0</v>
      </c>
      <c r="AJ23" s="404" t="s">
        <v>102</v>
      </c>
      <c r="AK23" s="360"/>
      <c r="AL23" s="48">
        <f>IF(AL22=1000000,0,AR46)</f>
        <v>591.79999999999995</v>
      </c>
      <c r="AM23" s="7">
        <f>IF(AL23=1000000,0,IF(AM22=0,0,AL23-AL22))</f>
        <v>28.719999999999914</v>
      </c>
      <c r="AN23" s="5">
        <f>IF(AL23=1000000,0,IF(AN22=0,0,AN22+AL23))</f>
        <v>2236.1999999999998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6'!A24&lt;&gt;0,'Stage 6'!A24,IF(Q24&gt;=$M$3,"Elected",IF(BP21&lt;&gt;0,"Excluded",0)))</f>
        <v>0</v>
      </c>
      <c r="B24" s="176">
        <v>14</v>
      </c>
      <c r="C24" s="188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 t="shared" si="12"/>
        <v>83.76</v>
      </c>
      <c r="Q24" s="33">
        <f t="shared" si="13"/>
        <v>728.8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MEEHAN BRIDGET</v>
      </c>
      <c r="AA24" s="45">
        <f t="shared" si="21"/>
        <v>674</v>
      </c>
      <c r="AB24" s="5"/>
      <c r="AC24" s="117">
        <f t="shared" si="17"/>
        <v>-431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404" t="s">
        <v>102</v>
      </c>
      <c r="AK24" s="360"/>
      <c r="AL24" s="48">
        <f>IF(AR46=1000000,0,AU46)</f>
        <v>645.04</v>
      </c>
      <c r="AM24" s="7">
        <f>IF(AL24=1000000,0,IF(AM23=0,0,AL24-AL23))</f>
        <v>53.240000000000009</v>
      </c>
      <c r="AN24" s="5">
        <f>IF(AL24=1000000,0,IF(AN23=0,0,AN23+AL24))</f>
        <v>2881.24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>IF('Stage 6'!A25&lt;&gt;0,'Stage 6'!A25,IF(Q25&gt;=$M$3,"Elected",IF(BP22&lt;&gt;0,"Excluded",0)))</f>
        <v>Excluded</v>
      </c>
      <c r="B25" s="176">
        <v>15</v>
      </c>
      <c r="C25" s="188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 t="shared" si="12"/>
        <v>-517.79999999999995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RAMSEY DAVID</v>
      </c>
      <c r="AA25" s="45">
        <f t="shared" si="21"/>
        <v>591.79999999999995</v>
      </c>
      <c r="AB25" s="5"/>
      <c r="AC25" s="117">
        <f t="shared" si="17"/>
        <v>-513.20000000000005</v>
      </c>
      <c r="AD25" s="133"/>
      <c r="AE25" s="5" t="str">
        <f t="shared" si="20"/>
        <v>continuing</v>
      </c>
      <c r="AF25" s="5">
        <f t="shared" si="18"/>
        <v>0</v>
      </c>
      <c r="AG25" s="112">
        <f t="shared" si="19"/>
        <v>0</v>
      </c>
      <c r="AJ25" s="425" t="s">
        <v>102</v>
      </c>
      <c r="AK25" s="426"/>
      <c r="AL25" s="104">
        <f>IF(AL24=1000000,0,AW46)</f>
        <v>674</v>
      </c>
      <c r="AM25" s="105">
        <f>IF(AL25=1000000,0,IF(AM24=0,0,AL25-AL24))</f>
        <v>28.960000000000036</v>
      </c>
      <c r="AN25" s="106">
        <f>IF(AL25=1000000,0,IF(AN24=0,0,AN24+AL25))</f>
        <v>3555.24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REILLY MARTIN</v>
      </c>
      <c r="AA26" s="45">
        <f t="shared" si="21"/>
        <v>1020.76</v>
      </c>
      <c r="AB26" s="5"/>
      <c r="AC26" s="117">
        <f t="shared" si="17"/>
        <v>-84.240000000000009</v>
      </c>
      <c r="AD26" s="133"/>
      <c r="AE26" s="5" t="str">
        <f t="shared" si="20"/>
        <v>continuing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 t="str">
        <f>'Verification of Boxes'!J23</f>
        <v>THOMPSON DREW</v>
      </c>
      <c r="AA27" s="45">
        <f t="shared" si="21"/>
        <v>645.04</v>
      </c>
      <c r="AB27" s="5"/>
      <c r="AC27" s="117">
        <f t="shared" si="17"/>
        <v>-459.96000000000004</v>
      </c>
      <c r="AD27" s="133"/>
      <c r="AE27" s="5" t="str">
        <f t="shared" si="20"/>
        <v>continuing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 t="str">
        <f>'Verification of Boxes'!J24</f>
        <v>THOMPSON KYLE</v>
      </c>
      <c r="AA28" s="45">
        <f t="shared" si="21"/>
        <v>517.79999999999995</v>
      </c>
      <c r="AB28" s="5"/>
      <c r="AC28" s="117">
        <f t="shared" si="17"/>
        <v>-587.20000000000005</v>
      </c>
      <c r="AD28" s="133"/>
      <c r="AE28" s="5" t="str">
        <f t="shared" si="20"/>
        <v>continuing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39</v>
      </c>
      <c r="BT28" s="140">
        <f t="shared" si="4"/>
        <v>39</v>
      </c>
      <c r="BU28" s="73">
        <v>65</v>
      </c>
      <c r="BV28" s="140">
        <f t="shared" si="5"/>
        <v>65</v>
      </c>
      <c r="BW28" s="73">
        <v>2</v>
      </c>
      <c r="BX28" s="140">
        <f t="shared" si="6"/>
        <v>1.52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105.52</v>
      </c>
    </row>
    <row r="29" spans="1:83" ht="13.5" thickBot="1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287</v>
      </c>
      <c r="BT29" s="7">
        <f t="shared" si="4"/>
        <v>287</v>
      </c>
      <c r="BU29" s="139">
        <f>SUM(BU8:BU28)</f>
        <v>227</v>
      </c>
      <c r="BV29" s="7">
        <f t="shared" si="5"/>
        <v>227</v>
      </c>
      <c r="BW29" s="139">
        <f>SUM(BW8:BW28)</f>
        <v>5</v>
      </c>
      <c r="BX29" s="7">
        <f t="shared" si="6"/>
        <v>3.8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517.79999999999995</v>
      </c>
    </row>
    <row r="30" spans="1:83" ht="14.25" customHeight="1" thickBot="1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$BK69</f>
        <v>105.52</v>
      </c>
      <c r="Q31" s="50">
        <f t="shared" si="13"/>
        <v>200.72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517.79999999999995</v>
      </c>
      <c r="BX31" s="392"/>
      <c r="BY31" s="392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59">
        <f>SUM(Q11:Q31)</f>
        <v>8831.9999999999982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 t="s">
        <v>374</v>
      </c>
      <c r="Q34" s="256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9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9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9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517.79999999999995</v>
      </c>
      <c r="AM46" s="5"/>
      <c r="AN46" s="45">
        <f>AN47+AL46</f>
        <v>547.52</v>
      </c>
      <c r="AO46" s="5"/>
      <c r="AP46" s="45">
        <f>AP47+AN46</f>
        <v>563.08000000000004</v>
      </c>
      <c r="AQ46" s="5"/>
      <c r="AR46" s="45">
        <f>AR47+AP46</f>
        <v>591.79999999999995</v>
      </c>
      <c r="AS46" s="2"/>
      <c r="AU46" s="2">
        <f>AU47+AR46</f>
        <v>645.04</v>
      </c>
      <c r="AW46" s="2">
        <f>AW47+AU46</f>
        <v>674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517.79999999999995</v>
      </c>
      <c r="AM47" s="5"/>
      <c r="AN47" s="45">
        <f>MIN(AN48:AN67)</f>
        <v>29.720000000000027</v>
      </c>
      <c r="AO47" s="5"/>
      <c r="AP47" s="45">
        <f>MIN(AP48:AP67)</f>
        <v>15.560000000000059</v>
      </c>
      <c r="AQ47" s="5"/>
      <c r="AR47" s="45">
        <f>MIN(AR48:AR67)</f>
        <v>28.719999999999914</v>
      </c>
      <c r="AS47" s="2"/>
      <c r="AU47" s="2">
        <f>MIN(AU48:AU67)</f>
        <v>53.240000000000009</v>
      </c>
      <c r="AW47" s="2">
        <f>MIN(AW48:AW67)</f>
        <v>28.960000000000036</v>
      </c>
      <c r="AX47" s="2"/>
    </row>
    <row r="48" spans="3:78" ht="38.25">
      <c r="AJ48" t="str">
        <f t="shared" ref="AJ48:AK63" si="27">Z14</f>
        <v>CARLIN MICHAEL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999482.2</v>
      </c>
      <c r="AN48" s="5">
        <f>IF(AM48&lt;&gt;0,AM48,1000000)</f>
        <v>999482.2</v>
      </c>
      <c r="AO48" s="45">
        <f t="shared" ref="AO48:AO67" si="29">AN48-AN$47</f>
        <v>999452.48</v>
      </c>
      <c r="AP48" s="5">
        <f t="shared" ref="AP48:AP67" si="30">IF(AO48&lt;&gt;0,AO48,1000000)</f>
        <v>999452.48</v>
      </c>
      <c r="AQ48" s="45">
        <f t="shared" ref="AQ48:AQ67" si="31">AP48-AP$47</f>
        <v>999436.91999999993</v>
      </c>
      <c r="AR48" s="5">
        <f t="shared" ref="AR48:AR67" si="32">IF(AQ48&lt;&gt;0,AQ48,1000000)</f>
        <v>999436.91999999993</v>
      </c>
      <c r="AT48" s="2">
        <f t="shared" ref="AT48:AT67" si="33">AR48-AR$47</f>
        <v>999408.2</v>
      </c>
      <c r="AU48">
        <f t="shared" ref="AU48:AU67" si="34">IF(AT48&lt;&gt;0,AT48,1000000)</f>
        <v>999408.2</v>
      </c>
      <c r="AV48" s="2">
        <f t="shared" ref="AV48:AV67" si="35">AU48-AU$47</f>
        <v>999354.96</v>
      </c>
      <c r="AW48">
        <f t="shared" ref="AW48:AW67" si="36">IF(AV48&lt;&gt;0,AV48,1000000)</f>
        <v>999354.96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7"/>
        <v>DIVER GERARD</v>
      </c>
      <c r="AK49" s="2">
        <f t="shared" si="27"/>
        <v>1121</v>
      </c>
      <c r="AL49" s="5">
        <f t="shared" ref="AL49:AL67" si="37">IF(AK49&lt;&gt;0,AK49,1000000)</f>
        <v>1121</v>
      </c>
      <c r="AM49" s="45">
        <f t="shared" si="28"/>
        <v>603.20000000000005</v>
      </c>
      <c r="AN49" s="5">
        <f t="shared" ref="AN49:AN67" si="38">IF(AM49&lt;&gt;0,AM49,1000000)</f>
        <v>603.20000000000005</v>
      </c>
      <c r="AO49" s="45">
        <f t="shared" si="29"/>
        <v>573.48</v>
      </c>
      <c r="AP49" s="5">
        <f t="shared" si="30"/>
        <v>573.48</v>
      </c>
      <c r="AQ49" s="45">
        <f t="shared" si="31"/>
        <v>557.91999999999996</v>
      </c>
      <c r="AR49" s="5">
        <f t="shared" si="32"/>
        <v>557.91999999999996</v>
      </c>
      <c r="AT49" s="2">
        <f t="shared" si="33"/>
        <v>529.20000000000005</v>
      </c>
      <c r="AU49">
        <f t="shared" si="34"/>
        <v>529.20000000000005</v>
      </c>
      <c r="AV49" s="2">
        <f t="shared" si="35"/>
        <v>475.96000000000004</v>
      </c>
      <c r="AW49">
        <f t="shared" si="36"/>
        <v>475.96000000000004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CARLIN MICHAEL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7"/>
        <v>GARDINER NIGEL</v>
      </c>
      <c r="AK50" s="2">
        <f t="shared" si="27"/>
        <v>0</v>
      </c>
      <c r="AL50" s="5">
        <f t="shared" si="37"/>
        <v>1000000</v>
      </c>
      <c r="AM50" s="45">
        <f t="shared" si="28"/>
        <v>999482.2</v>
      </c>
      <c r="AN50" s="5">
        <f t="shared" si="38"/>
        <v>999482.2</v>
      </c>
      <c r="AO50" s="45">
        <f t="shared" si="29"/>
        <v>999452.48</v>
      </c>
      <c r="AP50" s="5">
        <f t="shared" si="30"/>
        <v>999452.48</v>
      </c>
      <c r="AQ50" s="45">
        <f t="shared" si="31"/>
        <v>999436.91999999993</v>
      </c>
      <c r="AR50" s="5">
        <f t="shared" si="32"/>
        <v>999436.91999999993</v>
      </c>
      <c r="AT50" s="2">
        <f t="shared" si="33"/>
        <v>999408.2</v>
      </c>
      <c r="AU50">
        <f t="shared" si="34"/>
        <v>999408.2</v>
      </c>
      <c r="AV50" s="2">
        <f t="shared" si="35"/>
        <v>999354.96</v>
      </c>
      <c r="AW50">
        <f t="shared" si="36"/>
        <v>999354.96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DIVER GERARD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HAMILTON MARY</v>
      </c>
      <c r="AK51" s="2">
        <f t="shared" si="27"/>
        <v>1105</v>
      </c>
      <c r="AL51" s="5">
        <f t="shared" si="37"/>
        <v>1105</v>
      </c>
      <c r="AM51" s="45">
        <f t="shared" si="28"/>
        <v>587.20000000000005</v>
      </c>
      <c r="AN51" s="5">
        <f t="shared" si="38"/>
        <v>587.20000000000005</v>
      </c>
      <c r="AO51" s="45">
        <f t="shared" si="29"/>
        <v>557.48</v>
      </c>
      <c r="AP51" s="5">
        <f t="shared" si="30"/>
        <v>557.48</v>
      </c>
      <c r="AQ51" s="45">
        <f t="shared" si="31"/>
        <v>541.91999999999996</v>
      </c>
      <c r="AR51" s="5">
        <f t="shared" si="32"/>
        <v>541.91999999999996</v>
      </c>
      <c r="AT51" s="2">
        <f t="shared" si="33"/>
        <v>513.20000000000005</v>
      </c>
      <c r="AU51">
        <f t="shared" si="34"/>
        <v>513.20000000000005</v>
      </c>
      <c r="AV51" s="2">
        <f t="shared" si="35"/>
        <v>459.96000000000004</v>
      </c>
      <c r="AW51">
        <f t="shared" si="36"/>
        <v>459.96000000000004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GARDINER NIGEL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JACKSON CHRISTOPHER</v>
      </c>
      <c r="AK52" s="2">
        <f t="shared" si="27"/>
        <v>1086</v>
      </c>
      <c r="AL52" s="5">
        <f t="shared" si="37"/>
        <v>1086</v>
      </c>
      <c r="AM52" s="45">
        <f t="shared" si="28"/>
        <v>568.20000000000005</v>
      </c>
      <c r="AN52" s="5">
        <f t="shared" si="38"/>
        <v>568.20000000000005</v>
      </c>
      <c r="AO52" s="45">
        <f t="shared" si="29"/>
        <v>538.48</v>
      </c>
      <c r="AP52" s="5">
        <f t="shared" si="30"/>
        <v>538.48</v>
      </c>
      <c r="AQ52" s="45">
        <f t="shared" si="31"/>
        <v>522.91999999999996</v>
      </c>
      <c r="AR52" s="5">
        <f t="shared" si="32"/>
        <v>522.91999999999996</v>
      </c>
      <c r="AT52" s="2">
        <f t="shared" si="33"/>
        <v>494.20000000000005</v>
      </c>
      <c r="AU52">
        <f t="shared" si="34"/>
        <v>494.20000000000005</v>
      </c>
      <c r="AV52" s="2">
        <f t="shared" si="35"/>
        <v>440.96000000000004</v>
      </c>
      <c r="AW52">
        <f t="shared" si="36"/>
        <v>440.96000000000004</v>
      </c>
      <c r="BE52" s="5">
        <f>IF($BH23="y",$BE23,IF($BH24="y",$BE24,0))</f>
        <v>0</v>
      </c>
      <c r="BG52" s="148" t="str">
        <f t="shared" si="39"/>
        <v>HAMILTON MARY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>
      <c r="AJ53" t="str">
        <f t="shared" si="27"/>
        <v>KEE JULIA</v>
      </c>
      <c r="AK53" s="2">
        <f t="shared" si="27"/>
        <v>547.52</v>
      </c>
      <c r="AL53" s="5">
        <f t="shared" si="37"/>
        <v>547.52</v>
      </c>
      <c r="AM53" s="45">
        <f t="shared" si="28"/>
        <v>29.720000000000027</v>
      </c>
      <c r="AN53" s="5">
        <f t="shared" si="38"/>
        <v>29.720000000000027</v>
      </c>
      <c r="AO53" s="45">
        <f t="shared" si="29"/>
        <v>0</v>
      </c>
      <c r="AP53" s="5">
        <f t="shared" si="30"/>
        <v>1000000</v>
      </c>
      <c r="AQ53" s="45">
        <f t="shared" si="31"/>
        <v>999984.44</v>
      </c>
      <c r="AR53" s="5">
        <f t="shared" si="32"/>
        <v>999984.44</v>
      </c>
      <c r="AT53" s="2">
        <f t="shared" si="33"/>
        <v>999955.72</v>
      </c>
      <c r="AU53">
        <f t="shared" si="34"/>
        <v>999955.72</v>
      </c>
      <c r="AV53" s="2">
        <f t="shared" si="35"/>
        <v>999902.48</v>
      </c>
      <c r="AW53">
        <f t="shared" si="36"/>
        <v>999902.48</v>
      </c>
      <c r="BG53" s="148" t="str">
        <f t="shared" si="39"/>
        <v>JACKSON CHRISTOPHER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3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>
      <c r="AJ54" t="str">
        <f t="shared" si="27"/>
        <v>KEREVICIENE ASTA</v>
      </c>
      <c r="AK54" s="2">
        <f t="shared" si="27"/>
        <v>0</v>
      </c>
      <c r="AL54" s="5">
        <f t="shared" si="37"/>
        <v>1000000</v>
      </c>
      <c r="AM54" s="45">
        <f t="shared" si="28"/>
        <v>999482.2</v>
      </c>
      <c r="AN54" s="5">
        <f t="shared" si="38"/>
        <v>999482.2</v>
      </c>
      <c r="AO54" s="45">
        <f t="shared" si="29"/>
        <v>999452.48</v>
      </c>
      <c r="AP54" s="5">
        <f t="shared" si="30"/>
        <v>999452.48</v>
      </c>
      <c r="AQ54" s="45">
        <f t="shared" si="31"/>
        <v>999436.91999999993</v>
      </c>
      <c r="AR54" s="5">
        <f t="shared" si="32"/>
        <v>999436.91999999993</v>
      </c>
      <c r="AT54" s="2">
        <f t="shared" si="33"/>
        <v>999408.2</v>
      </c>
      <c r="AU54">
        <f t="shared" si="34"/>
        <v>999408.2</v>
      </c>
      <c r="AV54" s="2">
        <f t="shared" si="35"/>
        <v>999354.96</v>
      </c>
      <c r="AW54">
        <f t="shared" si="36"/>
        <v>999354.96</v>
      </c>
      <c r="BG54" s="148" t="str">
        <f t="shared" si="39"/>
        <v>KEE JULIA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155.76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>
      <c r="AJ55" t="str">
        <f t="shared" si="27"/>
        <v>MALCOLM DAVE</v>
      </c>
      <c r="AK55" s="2">
        <f t="shared" si="27"/>
        <v>0</v>
      </c>
      <c r="AL55" s="5">
        <f t="shared" si="37"/>
        <v>1000000</v>
      </c>
      <c r="AM55" s="45">
        <f t="shared" si="28"/>
        <v>999482.2</v>
      </c>
      <c r="AN55" s="5">
        <f t="shared" si="38"/>
        <v>999482.2</v>
      </c>
      <c r="AO55" s="45">
        <f t="shared" si="29"/>
        <v>999452.48</v>
      </c>
      <c r="AP55" s="5">
        <f t="shared" si="30"/>
        <v>999452.48</v>
      </c>
      <c r="AQ55" s="45">
        <f t="shared" si="31"/>
        <v>999436.91999999993</v>
      </c>
      <c r="AR55" s="5">
        <f t="shared" si="32"/>
        <v>999436.91999999993</v>
      </c>
      <c r="AT55" s="2">
        <f t="shared" si="33"/>
        <v>999408.2</v>
      </c>
      <c r="AU55">
        <f t="shared" si="34"/>
        <v>999408.2</v>
      </c>
      <c r="AV55" s="2">
        <f t="shared" si="35"/>
        <v>999354.96</v>
      </c>
      <c r="AW55">
        <f t="shared" si="36"/>
        <v>999354.96</v>
      </c>
      <c r="BG55" s="148" t="str">
        <f t="shared" si="39"/>
        <v>KEREVICIENE ASTA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MCCLINTOCK HILARY</v>
      </c>
      <c r="AK56" s="2">
        <f t="shared" si="27"/>
        <v>864.8</v>
      </c>
      <c r="AL56" s="5">
        <f t="shared" si="37"/>
        <v>864.8</v>
      </c>
      <c r="AM56" s="45">
        <f t="shared" si="28"/>
        <v>347</v>
      </c>
      <c r="AN56" s="5">
        <f t="shared" si="38"/>
        <v>347</v>
      </c>
      <c r="AO56" s="45">
        <f t="shared" si="29"/>
        <v>317.27999999999997</v>
      </c>
      <c r="AP56" s="5">
        <f t="shared" si="30"/>
        <v>317.27999999999997</v>
      </c>
      <c r="AQ56" s="45">
        <f t="shared" si="31"/>
        <v>301.71999999999991</v>
      </c>
      <c r="AR56" s="5">
        <f t="shared" si="32"/>
        <v>301.71999999999991</v>
      </c>
      <c r="AT56" s="2">
        <f t="shared" si="33"/>
        <v>273</v>
      </c>
      <c r="AU56">
        <f t="shared" si="34"/>
        <v>273</v>
      </c>
      <c r="AV56" s="2">
        <f t="shared" si="35"/>
        <v>219.76</v>
      </c>
      <c r="AW56">
        <f t="shared" si="36"/>
        <v>219.76</v>
      </c>
      <c r="BG56" s="148" t="str">
        <f t="shared" si="39"/>
        <v>MALCOLM DAVE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 t="str">
        <f t="shared" si="27"/>
        <v>MCMORRIS NIREE</v>
      </c>
      <c r="AK57" s="2">
        <f t="shared" si="27"/>
        <v>563.08000000000004</v>
      </c>
      <c r="AL57" s="5">
        <f t="shared" si="37"/>
        <v>563.08000000000004</v>
      </c>
      <c r="AM57" s="45">
        <f t="shared" si="28"/>
        <v>45.280000000000086</v>
      </c>
      <c r="AN57" s="5">
        <f t="shared" si="38"/>
        <v>45.280000000000086</v>
      </c>
      <c r="AO57" s="45">
        <f t="shared" si="29"/>
        <v>15.560000000000059</v>
      </c>
      <c r="AP57" s="5">
        <f t="shared" si="30"/>
        <v>15.560000000000059</v>
      </c>
      <c r="AQ57" s="45">
        <f t="shared" si="31"/>
        <v>0</v>
      </c>
      <c r="AR57" s="5">
        <f t="shared" si="32"/>
        <v>1000000</v>
      </c>
      <c r="AT57" s="2">
        <f t="shared" si="33"/>
        <v>999971.28</v>
      </c>
      <c r="AU57">
        <f t="shared" si="34"/>
        <v>999971.28</v>
      </c>
      <c r="AV57" s="2">
        <f t="shared" si="35"/>
        <v>999918.04</v>
      </c>
      <c r="AW57">
        <f t="shared" si="36"/>
        <v>999918.04</v>
      </c>
      <c r="BG57" s="148" t="str">
        <f t="shared" si="39"/>
        <v>MCCLINTOCK HILARY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51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 t="str">
        <f t="shared" si="27"/>
        <v>MEEHAN BRIDGET</v>
      </c>
      <c r="AK58" s="2">
        <f t="shared" si="27"/>
        <v>674</v>
      </c>
      <c r="AL58" s="5">
        <f t="shared" si="37"/>
        <v>674</v>
      </c>
      <c r="AM58" s="45">
        <f t="shared" si="28"/>
        <v>156.20000000000005</v>
      </c>
      <c r="AN58" s="5">
        <f t="shared" si="38"/>
        <v>156.20000000000005</v>
      </c>
      <c r="AO58" s="45">
        <f t="shared" si="29"/>
        <v>126.48000000000002</v>
      </c>
      <c r="AP58" s="5">
        <f t="shared" si="30"/>
        <v>126.48000000000002</v>
      </c>
      <c r="AQ58" s="45">
        <f t="shared" si="31"/>
        <v>110.91999999999996</v>
      </c>
      <c r="AR58" s="5">
        <f t="shared" si="32"/>
        <v>110.91999999999996</v>
      </c>
      <c r="AT58" s="2">
        <f t="shared" si="33"/>
        <v>82.200000000000045</v>
      </c>
      <c r="AU58">
        <f t="shared" si="34"/>
        <v>82.200000000000045</v>
      </c>
      <c r="AV58" s="2">
        <f t="shared" si="35"/>
        <v>28.960000000000036</v>
      </c>
      <c r="AW58">
        <f t="shared" si="36"/>
        <v>28.960000000000036</v>
      </c>
      <c r="BG58" s="148" t="str">
        <f t="shared" si="39"/>
        <v>MCMORRIS NIREE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31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 t="str">
        <f t="shared" si="27"/>
        <v>RAMSEY DAVID</v>
      </c>
      <c r="AK59" s="2">
        <f t="shared" si="27"/>
        <v>591.79999999999995</v>
      </c>
      <c r="AL59" s="5">
        <f t="shared" si="37"/>
        <v>591.79999999999995</v>
      </c>
      <c r="AM59" s="45">
        <f t="shared" si="28"/>
        <v>74</v>
      </c>
      <c r="AN59" s="5">
        <f t="shared" si="38"/>
        <v>74</v>
      </c>
      <c r="AO59" s="45">
        <f t="shared" si="29"/>
        <v>44.279999999999973</v>
      </c>
      <c r="AP59" s="5">
        <f t="shared" si="30"/>
        <v>44.279999999999973</v>
      </c>
      <c r="AQ59" s="45">
        <f t="shared" si="31"/>
        <v>28.719999999999914</v>
      </c>
      <c r="AR59" s="5">
        <f t="shared" si="32"/>
        <v>28.719999999999914</v>
      </c>
      <c r="AT59" s="2">
        <f t="shared" si="33"/>
        <v>0</v>
      </c>
      <c r="AU59">
        <f t="shared" si="34"/>
        <v>1000000</v>
      </c>
      <c r="AV59" s="2">
        <f t="shared" si="35"/>
        <v>999946.76</v>
      </c>
      <c r="AW59">
        <f t="shared" si="36"/>
        <v>999946.76</v>
      </c>
      <c r="BG59" s="148" t="str">
        <f t="shared" si="39"/>
        <v>MEEHAN BRIDGET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3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>
      <c r="AJ60" t="str">
        <f t="shared" si="27"/>
        <v>REILLY MARTIN</v>
      </c>
      <c r="AK60" s="2">
        <f t="shared" si="27"/>
        <v>1020.76</v>
      </c>
      <c r="AL60" s="5">
        <f t="shared" si="37"/>
        <v>1020.76</v>
      </c>
      <c r="AM60" s="45">
        <f t="shared" si="28"/>
        <v>502.96000000000004</v>
      </c>
      <c r="AN60" s="5">
        <f t="shared" si="38"/>
        <v>502.96000000000004</v>
      </c>
      <c r="AO60" s="45">
        <f t="shared" si="29"/>
        <v>473.24</v>
      </c>
      <c r="AP60" s="5">
        <f t="shared" si="30"/>
        <v>473.24</v>
      </c>
      <c r="AQ60" s="45">
        <f t="shared" si="31"/>
        <v>457.67999999999995</v>
      </c>
      <c r="AR60" s="5">
        <f t="shared" si="32"/>
        <v>457.67999999999995</v>
      </c>
      <c r="AT60" s="2">
        <f t="shared" si="33"/>
        <v>428.96000000000004</v>
      </c>
      <c r="AU60">
        <f t="shared" si="34"/>
        <v>428.96000000000004</v>
      </c>
      <c r="AV60" s="2">
        <f t="shared" si="35"/>
        <v>375.72</v>
      </c>
      <c r="AW60">
        <f t="shared" si="36"/>
        <v>375.72</v>
      </c>
      <c r="BG60" s="148" t="str">
        <f t="shared" si="39"/>
        <v>RAMSEY DAVID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70.760000000000005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>
      <c r="AJ61" t="str">
        <f t="shared" si="27"/>
        <v>THOMPSON DREW</v>
      </c>
      <c r="AK61" s="2">
        <f t="shared" si="27"/>
        <v>645.04</v>
      </c>
      <c r="AL61" s="5">
        <f t="shared" si="37"/>
        <v>645.04</v>
      </c>
      <c r="AM61" s="45">
        <f t="shared" si="28"/>
        <v>127.24000000000001</v>
      </c>
      <c r="AN61" s="5">
        <f t="shared" si="38"/>
        <v>127.24000000000001</v>
      </c>
      <c r="AO61" s="45">
        <f t="shared" si="29"/>
        <v>97.519999999999982</v>
      </c>
      <c r="AP61" s="5">
        <f t="shared" si="30"/>
        <v>97.519999999999982</v>
      </c>
      <c r="AQ61" s="45">
        <f t="shared" si="31"/>
        <v>81.959999999999923</v>
      </c>
      <c r="AR61" s="5">
        <f t="shared" si="32"/>
        <v>81.959999999999923</v>
      </c>
      <c r="AT61" s="2">
        <f t="shared" si="33"/>
        <v>53.240000000000009</v>
      </c>
      <c r="AU61">
        <f t="shared" si="34"/>
        <v>53.240000000000009</v>
      </c>
      <c r="AV61" s="2">
        <f t="shared" si="35"/>
        <v>0</v>
      </c>
      <c r="AW61">
        <f t="shared" si="36"/>
        <v>1000000</v>
      </c>
      <c r="BG61" s="148" t="str">
        <f t="shared" si="39"/>
        <v>REILLY MARTIN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14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 t="str">
        <f t="shared" si="27"/>
        <v>THOMPSON KYLE</v>
      </c>
      <c r="AK62" s="2">
        <f t="shared" si="27"/>
        <v>517.79999999999995</v>
      </c>
      <c r="AL62" s="5">
        <f t="shared" si="37"/>
        <v>517.79999999999995</v>
      </c>
      <c r="AM62" s="45">
        <f t="shared" si="28"/>
        <v>0</v>
      </c>
      <c r="AN62" s="5">
        <f t="shared" si="38"/>
        <v>1000000</v>
      </c>
      <c r="AO62" s="45">
        <f t="shared" si="29"/>
        <v>999970.28</v>
      </c>
      <c r="AP62" s="5">
        <f t="shared" si="30"/>
        <v>999970.28</v>
      </c>
      <c r="AQ62" s="45">
        <f t="shared" si="31"/>
        <v>999954.72</v>
      </c>
      <c r="AR62" s="5">
        <f t="shared" si="32"/>
        <v>999954.72</v>
      </c>
      <c r="AT62" s="2">
        <f t="shared" si="33"/>
        <v>999926</v>
      </c>
      <c r="AU62">
        <f t="shared" si="34"/>
        <v>999926</v>
      </c>
      <c r="AV62" s="2">
        <f t="shared" si="35"/>
        <v>999872.76</v>
      </c>
      <c r="AW62">
        <f t="shared" si="36"/>
        <v>999872.76</v>
      </c>
      <c r="BG62" s="148" t="str">
        <f t="shared" si="39"/>
        <v>THOMPSON DREW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83.76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999482.2</v>
      </c>
      <c r="AN63" s="5">
        <f t="shared" si="38"/>
        <v>999482.2</v>
      </c>
      <c r="AO63" s="45">
        <f t="shared" si="29"/>
        <v>999452.48</v>
      </c>
      <c r="AP63" s="5">
        <f t="shared" si="30"/>
        <v>999452.48</v>
      </c>
      <c r="AQ63" s="45">
        <f t="shared" si="31"/>
        <v>999436.91999999993</v>
      </c>
      <c r="AR63" s="5">
        <f t="shared" si="32"/>
        <v>999436.91999999993</v>
      </c>
      <c r="AT63" s="2">
        <f t="shared" si="33"/>
        <v>999408.2</v>
      </c>
      <c r="AU63">
        <f t="shared" si="34"/>
        <v>999408.2</v>
      </c>
      <c r="AV63" s="2">
        <f t="shared" si="35"/>
        <v>999354.96</v>
      </c>
      <c r="AW63">
        <f t="shared" si="36"/>
        <v>999354.96</v>
      </c>
      <c r="BG63" s="148" t="str">
        <f t="shared" si="39"/>
        <v>THOMPSON KYLE</v>
      </c>
      <c r="BH63" s="149"/>
      <c r="BI63" s="7">
        <f t="shared" si="40"/>
        <v>0</v>
      </c>
      <c r="BJ63" s="5">
        <f t="shared" si="41"/>
        <v>-517.79999999999995</v>
      </c>
      <c r="BK63" s="5">
        <f t="shared" si="42"/>
        <v>-517.79999999999995</v>
      </c>
      <c r="BN63" s="5">
        <f t="shared" si="43"/>
        <v>-517.79999999999995</v>
      </c>
      <c r="BW63" s="5">
        <f t="shared" si="44"/>
        <v>517.79999999999995</v>
      </c>
      <c r="BZ63" s="5">
        <f t="shared" si="45"/>
        <v>0</v>
      </c>
    </row>
    <row r="64" spans="36:78" ht="15" customHeight="1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999482.2</v>
      </c>
      <c r="AN64" s="5">
        <f t="shared" si="38"/>
        <v>999482.2</v>
      </c>
      <c r="AO64" s="45">
        <f t="shared" si="29"/>
        <v>999452.48</v>
      </c>
      <c r="AP64" s="5">
        <f t="shared" si="30"/>
        <v>999452.48</v>
      </c>
      <c r="AQ64" s="45">
        <f t="shared" si="31"/>
        <v>999436.91999999993</v>
      </c>
      <c r="AR64" s="5">
        <f t="shared" si="32"/>
        <v>999436.91999999993</v>
      </c>
      <c r="AT64" s="2">
        <f t="shared" si="33"/>
        <v>999408.2</v>
      </c>
      <c r="AU64">
        <f t="shared" si="34"/>
        <v>999408.2</v>
      </c>
      <c r="AV64" s="2">
        <f t="shared" si="35"/>
        <v>999354.96</v>
      </c>
      <c r="AW64">
        <f t="shared" si="36"/>
        <v>999354.96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1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999482.2</v>
      </c>
      <c r="AN65" s="5">
        <f t="shared" si="38"/>
        <v>999482.2</v>
      </c>
      <c r="AO65" s="45">
        <f t="shared" si="29"/>
        <v>999452.48</v>
      </c>
      <c r="AP65" s="5">
        <f t="shared" si="30"/>
        <v>999452.48</v>
      </c>
      <c r="AQ65" s="45">
        <f t="shared" si="31"/>
        <v>999436.91999999993</v>
      </c>
      <c r="AR65" s="5">
        <f t="shared" si="32"/>
        <v>999436.91999999993</v>
      </c>
      <c r="AT65" s="2">
        <f t="shared" si="33"/>
        <v>999408.2</v>
      </c>
      <c r="AU65">
        <f t="shared" si="34"/>
        <v>999408.2</v>
      </c>
      <c r="AV65" s="2">
        <f t="shared" si="35"/>
        <v>999354.96</v>
      </c>
      <c r="AW65">
        <f t="shared" si="36"/>
        <v>999354.96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999482.2</v>
      </c>
      <c r="AN66" s="5">
        <f t="shared" si="38"/>
        <v>999482.2</v>
      </c>
      <c r="AO66" s="45">
        <f t="shared" si="29"/>
        <v>999452.48</v>
      </c>
      <c r="AP66" s="5">
        <f t="shared" si="30"/>
        <v>999452.48</v>
      </c>
      <c r="AQ66" s="45">
        <f t="shared" si="31"/>
        <v>999436.91999999993</v>
      </c>
      <c r="AR66" s="5">
        <f t="shared" si="32"/>
        <v>999436.91999999993</v>
      </c>
      <c r="AT66" s="2">
        <f t="shared" si="33"/>
        <v>999408.2</v>
      </c>
      <c r="AU66">
        <f t="shared" si="34"/>
        <v>999408.2</v>
      </c>
      <c r="AV66" s="2">
        <f t="shared" si="35"/>
        <v>999354.96</v>
      </c>
      <c r="AW66">
        <f t="shared" si="36"/>
        <v>999354.96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999482.2</v>
      </c>
      <c r="AN67" s="5">
        <f t="shared" si="38"/>
        <v>999482.2</v>
      </c>
      <c r="AO67" s="45">
        <f t="shared" si="29"/>
        <v>999452.48</v>
      </c>
      <c r="AP67" s="5">
        <f t="shared" si="30"/>
        <v>999452.48</v>
      </c>
      <c r="AQ67" s="45">
        <f t="shared" si="31"/>
        <v>999436.91999999993</v>
      </c>
      <c r="AR67" s="5">
        <f t="shared" si="32"/>
        <v>999436.91999999993</v>
      </c>
      <c r="AT67" s="2">
        <f t="shared" si="33"/>
        <v>999408.2</v>
      </c>
      <c r="AU67">
        <f t="shared" si="34"/>
        <v>999408.2</v>
      </c>
      <c r="AV67" s="2">
        <f t="shared" si="35"/>
        <v>999354.96</v>
      </c>
      <c r="AW67">
        <f t="shared" si="36"/>
        <v>999354.96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105.52</v>
      </c>
      <c r="BK69" s="5">
        <f>BI69+BJ69</f>
        <v>105.52</v>
      </c>
      <c r="BM69" s="16"/>
      <c r="BN69" s="16"/>
      <c r="BO69" s="16"/>
      <c r="BP69" s="16"/>
      <c r="BW69" s="5">
        <f>SUM(BW49:BW68)</f>
        <v>517.79999999999995</v>
      </c>
      <c r="BZ69" s="5">
        <f t="shared" si="45"/>
        <v>0</v>
      </c>
    </row>
    <row r="70" spans="36:78">
      <c r="BK70" s="5">
        <f>BG27+CE29</f>
        <v>517.79999999999995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1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topLeftCell="A2" zoomScale="80" zoomScaleNormal="8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71</v>
      </c>
      <c r="J1" s="100" t="s">
        <v>25</v>
      </c>
      <c r="K1" s="383">
        <f>'Basic Input'!C2</f>
        <v>41781</v>
      </c>
      <c r="L1" s="383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225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16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226</v>
      </c>
      <c r="P4" s="385"/>
      <c r="Q4" s="385"/>
      <c r="R4" s="385"/>
      <c r="S4" s="386"/>
      <c r="U4" s="375" t="str">
        <f>IF(S33="ERROR","DO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369</v>
      </c>
      <c r="AT5" s="47" t="str">
        <f>IF(AQ5=0,0,IF(AQ5="Y","T","E"))</f>
        <v>T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442" t="s">
        <v>72</v>
      </c>
      <c r="U6" s="443"/>
      <c r="V6" s="442" t="s">
        <v>77</v>
      </c>
      <c r="W6" s="443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 t="s">
        <v>369</v>
      </c>
      <c r="BI6" s="5" t="str">
        <f t="shared" ref="BI6:BI24" si="1">IF(A12&lt;&gt;0,A12,0)</f>
        <v>Elected</v>
      </c>
      <c r="BJ6" s="5">
        <f t="shared" ref="BJ6:BJ24" si="2">IF(C12=0,0,IF(Q12=0,"Excluded",0))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IF($AT5=0,0,IF($AT5="T",$AZ7,$BR4))</f>
        <v>Transfer</v>
      </c>
      <c r="S7" s="440"/>
      <c r="T7" s="444"/>
      <c r="U7" s="445"/>
      <c r="V7" s="445"/>
      <c r="W7" s="446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31" t="str">
        <f>IF($R7="Transfer",$BA8,$BT3)</f>
        <v>DIVER GERARD</v>
      </c>
      <c r="S8" s="440"/>
      <c r="T8" s="436"/>
      <c r="U8" s="437"/>
      <c r="V8" s="437"/>
      <c r="W8" s="44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DIVER GERARD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438" t="s">
        <v>64</v>
      </c>
      <c r="U9" s="439"/>
      <c r="V9" s="163" t="s">
        <v>64</v>
      </c>
      <c r="W9" s="164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>
        <v>6</v>
      </c>
      <c r="BG9" s="117">
        <f t="shared" si="0"/>
        <v>3.42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1121</v>
      </c>
      <c r="BE10" s="71" t="str">
        <f>'Verification of Boxes'!J15</f>
        <v>KEE JULIA</v>
      </c>
      <c r="BF10" s="74">
        <v>2</v>
      </c>
      <c r="BG10" s="132">
        <f t="shared" si="0"/>
        <v>1.1399999999999999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 t="shared" si="12"/>
        <v>-16</v>
      </c>
      <c r="S12" s="33">
        <f t="shared" si="13"/>
        <v>1105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16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1089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7'!A13&lt;&gt;0,'Stage 7'!A13,IF(S13&gt;=$M$3,"Elected",IF(BP10&lt;&gt;0,"Excluded",0)))</f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41</v>
      </c>
      <c r="BE13" s="71" t="str">
        <f>'Verification of Boxes'!J18</f>
        <v>MCCLINTOCK HILARY</v>
      </c>
      <c r="BF13" s="74">
        <v>1</v>
      </c>
      <c r="BG13" s="117">
        <f t="shared" si="0"/>
        <v>0.56999999999999995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703.28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 t="shared" si="12"/>
        <v>0</v>
      </c>
      <c r="S14" s="33">
        <f t="shared" si="13"/>
        <v>1105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CARLIN MICHAEL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MCMORRIS NIREE</v>
      </c>
      <c r="BF14" s="74">
        <v>1</v>
      </c>
      <c r="BG14" s="117">
        <f t="shared" si="0"/>
        <v>0.56999999999999995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7'!A15&lt;&gt;0,'Stage 7'!A15,IF(S15&gt;=$M$3,"Elected",IF(BP12&lt;&gt;0,"Excluded",0)))</f>
        <v>0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 t="shared" si="12"/>
        <v>3.42</v>
      </c>
      <c r="S15" s="33">
        <f t="shared" si="13"/>
        <v>1092.42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DIVER GERARD</v>
      </c>
      <c r="AA15" s="45">
        <f>Q12</f>
        <v>1121</v>
      </c>
      <c r="AB15" s="5"/>
      <c r="AC15" s="117">
        <f t="shared" si="16"/>
        <v>16</v>
      </c>
      <c r="AD15" s="133"/>
      <c r="AE15" s="5" t="str">
        <f t="shared" ref="AE15:AE33" si="19">IF(Z15=0,0,IF(AA15&gt;=AG$4,"elected",IF(AA15=0,"excluded","continuing")))</f>
        <v>elected</v>
      </c>
      <c r="AF15" s="5">
        <f t="shared" si="17"/>
        <v>16</v>
      </c>
      <c r="AG15" s="112" t="str">
        <f t="shared" si="18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>
        <v>1</v>
      </c>
      <c r="BG15" s="117">
        <f t="shared" si="0"/>
        <v>0.56999999999999995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 t="shared" si="12"/>
        <v>1.1399999999999999</v>
      </c>
      <c r="S16" s="33">
        <f t="shared" si="13"/>
        <v>704.42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GARDINER NIGEL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915.8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HAMILTON MARY</v>
      </c>
      <c r="AA17" s="45">
        <f t="shared" si="20"/>
        <v>1105</v>
      </c>
      <c r="AB17" s="5"/>
      <c r="AC17" s="117">
        <f t="shared" si="16"/>
        <v>0</v>
      </c>
      <c r="AD17" s="133"/>
      <c r="AE17" s="5" t="str">
        <f t="shared" si="19"/>
        <v>elected</v>
      </c>
      <c r="AF17" s="5">
        <f t="shared" si="17"/>
        <v>0</v>
      </c>
      <c r="AG17" s="112">
        <f t="shared" si="18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>
        <v>17</v>
      </c>
      <c r="BG17" s="132">
        <f t="shared" si="0"/>
        <v>9.69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594.08000000000004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7'!A18&lt;&gt;0,'Stage 7'!A18,IF(S18&gt;=$M$3,"Elected",IF(BP15&lt;&gt;0,"Excluded",0)))</f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JACKSON CHRISTOPHER</v>
      </c>
      <c r="AA18" s="45">
        <f t="shared" si="20"/>
        <v>1089</v>
      </c>
      <c r="AB18" s="5"/>
      <c r="AC18" s="117">
        <f t="shared" si="16"/>
        <v>-16</v>
      </c>
      <c r="AD18" s="133"/>
      <c r="AE18" s="5" t="str">
        <f t="shared" si="19"/>
        <v>continuing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28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677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 t="shared" si="12"/>
        <v>0.56999999999999995</v>
      </c>
      <c r="S19" s="33">
        <f t="shared" si="13"/>
        <v>916.37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KEE JULIA</v>
      </c>
      <c r="AA19" s="45">
        <f t="shared" si="20"/>
        <v>703.28</v>
      </c>
      <c r="AB19" s="5"/>
      <c r="AC19" s="117">
        <f t="shared" si="16"/>
        <v>-401.72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28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>
        <f t="shared" si="11"/>
        <v>0</v>
      </c>
      <c r="BO19" s="47">
        <f t="shared" si="3"/>
        <v>662.56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7'!A20&lt;&gt;0,'Stage 7'!A20,IF(S20&gt;=$M$3,"Elected",IF(BP17&lt;&gt;0,"Excluded",0)))</f>
        <v>0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 t="shared" si="12"/>
        <v>0.56999999999999995</v>
      </c>
      <c r="S20" s="33">
        <f t="shared" si="13"/>
        <v>594.65000000000009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KEREVICIENE ASTA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02" t="s">
        <v>103</v>
      </c>
      <c r="AK20" s="403"/>
      <c r="AL20" s="246">
        <f>AL46</f>
        <v>594.08000000000004</v>
      </c>
      <c r="AM20" s="167"/>
      <c r="AN20" s="166">
        <f>AL20+AG2</f>
        <v>610.08000000000004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1034.76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7'!A21&lt;&gt;0,'Stage 7'!A21,IF(S21&gt;=$M$3,"Elected",IF(BP18&lt;&gt;0,"Excluded",0)))</f>
        <v>0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 t="shared" si="12"/>
        <v>0.56999999999999995</v>
      </c>
      <c r="S21" s="33">
        <f t="shared" si="13"/>
        <v>677.57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MALCOLM DAVE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404" t="s">
        <v>102</v>
      </c>
      <c r="AK21" s="360"/>
      <c r="AL21" s="48">
        <f>IF(AL20=1000000,0,AN46)</f>
        <v>662.56</v>
      </c>
      <c r="AM21" s="7">
        <f>AL21-AL20</f>
        <v>68.479999999999905</v>
      </c>
      <c r="AN21" s="5">
        <f>IF(AL21=1000000,0,IF(AN20=0,0,AN20+AL21))</f>
        <v>1272.6399999999999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728.8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7'!A22&lt;&gt;0,'Stage 7'!A22,IF(S22&gt;=$M$3,"Elected",IF(BP19&lt;&gt;0,"Excluded",0)))</f>
        <v>0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 t="shared" si="12"/>
        <v>0</v>
      </c>
      <c r="S22" s="33">
        <f t="shared" si="13"/>
        <v>662.56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MCCLINTOCK HILARY</v>
      </c>
      <c r="AA22" s="45">
        <f t="shared" si="20"/>
        <v>915.8</v>
      </c>
      <c r="AB22" s="5"/>
      <c r="AC22" s="117">
        <f t="shared" si="16"/>
        <v>-189.20000000000005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4" t="s">
        <v>102</v>
      </c>
      <c r="AK22" s="360"/>
      <c r="AL22" s="48">
        <f>IF(AL21=1000000,0,AP46)</f>
        <v>677</v>
      </c>
      <c r="AM22" s="7">
        <f>IF(AL22=1000000,0,IF(AM21=0,0,AL22-AL21))</f>
        <v>14.440000000000055</v>
      </c>
      <c r="AN22" s="5">
        <f>IF(AL22=1000000,0,IF(AN21=0,0,AN21+AL22))</f>
        <v>1949.6399999999999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7'!A23&lt;&gt;0,'Stage 7'!A23,IF(S23&gt;=$M$3,"Elected",IF(BP20&lt;&gt;0,"Excluded",0)))</f>
        <v>0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 t="shared" si="12"/>
        <v>9.69</v>
      </c>
      <c r="S23" s="33">
        <f t="shared" si="13"/>
        <v>1044.45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MCMORRIS NIREE</v>
      </c>
      <c r="AA23" s="45">
        <f t="shared" si="20"/>
        <v>594.08000000000004</v>
      </c>
      <c r="AB23" s="5"/>
      <c r="AC23" s="117">
        <f t="shared" si="16"/>
        <v>-510.91999999999996</v>
      </c>
      <c r="AD23" s="133"/>
      <c r="AE23" s="5" t="str">
        <f t="shared" si="19"/>
        <v>continuing</v>
      </c>
      <c r="AF23" s="5">
        <f t="shared" si="17"/>
        <v>0</v>
      </c>
      <c r="AG23" s="112">
        <f t="shared" si="18"/>
        <v>0</v>
      </c>
      <c r="AJ23" s="404" t="s">
        <v>102</v>
      </c>
      <c r="AK23" s="360"/>
      <c r="AL23" s="48">
        <f>IF(AL22=1000000,0,AR46)</f>
        <v>703.28</v>
      </c>
      <c r="AM23" s="7">
        <f>IF(AL23=1000000,0,IF(AM22=0,0,AL23-AL22))</f>
        <v>26.279999999999973</v>
      </c>
      <c r="AN23" s="5">
        <f>IF(AL23=1000000,0,IF(AN22=0,0,AN22+AL23))</f>
        <v>2652.92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0.56999999999999995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7'!A24&lt;&gt;0,'Stage 7'!A24,IF(S24&gt;=$M$3,"Elected",IF(BP21&lt;&gt;0,"Excluded",0)))</f>
        <v>0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 t="shared" si="12"/>
        <v>0</v>
      </c>
      <c r="S24" s="33">
        <f t="shared" si="13"/>
        <v>728.8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MEEHAN BRIDGET</v>
      </c>
      <c r="AA24" s="45">
        <f t="shared" si="20"/>
        <v>677</v>
      </c>
      <c r="AB24" s="5"/>
      <c r="AC24" s="117">
        <f t="shared" si="16"/>
        <v>-428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404" t="s">
        <v>102</v>
      </c>
      <c r="AK24" s="360"/>
      <c r="AL24" s="48">
        <f>IF(AR46=1000000,0,AU46)</f>
        <v>728.8</v>
      </c>
      <c r="AM24" s="7">
        <f>IF(AL24=1000000,0,IF(AM23=0,0,AL24-AL23))</f>
        <v>25.519999999999982</v>
      </c>
      <c r="AN24" s="5">
        <f>IF(AL24=1000000,0,IF(AN23=0,0,AN23+AL24))</f>
        <v>3381.7200000000003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15.959999999999999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>IF('Stage 7'!A25&lt;&gt;0,'Stage 7'!A25,IF(S25&gt;=$M$3,"Elected",IF(BP22&lt;&gt;0,"Excluded",0)))</f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RAMSEY DAVID</v>
      </c>
      <c r="AA25" s="45">
        <f t="shared" si="20"/>
        <v>662.56</v>
      </c>
      <c r="AB25" s="5"/>
      <c r="AC25" s="117">
        <f t="shared" si="16"/>
        <v>-442.44000000000005</v>
      </c>
      <c r="AD25" s="133"/>
      <c r="AE25" s="5" t="str">
        <f t="shared" si="19"/>
        <v>continuing</v>
      </c>
      <c r="AF25" s="5">
        <f t="shared" si="17"/>
        <v>0</v>
      </c>
      <c r="AG25" s="112">
        <f t="shared" si="18"/>
        <v>0</v>
      </c>
      <c r="AJ25" s="425" t="s">
        <v>102</v>
      </c>
      <c r="AK25" s="426"/>
      <c r="AL25" s="104">
        <f>IF(AL24=1000000,0,AW46)</f>
        <v>915.8</v>
      </c>
      <c r="AM25" s="105">
        <f>IF(AL25=1000000,0,IF(AM24=0,0,AL25-AL24))</f>
        <v>187</v>
      </c>
      <c r="AN25" s="106">
        <f>IF(AL25=1000000,0,IF(AN24=0,0,AN24+AL25))</f>
        <v>4297.5200000000004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4.0000000000000924E-2</v>
      </c>
      <c r="BE25" s="71" t="s">
        <v>30</v>
      </c>
      <c r="BF25" s="5">
        <f>SUM(BF5:BF24)</f>
        <v>28</v>
      </c>
      <c r="BG25" s="117">
        <f>SUM(BG5:BG24)</f>
        <v>15.96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REILLY MARTIN</v>
      </c>
      <c r="AA26" s="45">
        <f t="shared" si="20"/>
        <v>1034.76</v>
      </c>
      <c r="AB26" s="5"/>
      <c r="AC26" s="117">
        <f t="shared" si="16"/>
        <v>-70.240000000000009</v>
      </c>
      <c r="AD26" s="133"/>
      <c r="AE26" s="5" t="str">
        <f t="shared" si="19"/>
        <v>continuing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>
        <v>13</v>
      </c>
      <c r="BG26" s="117">
        <f>IF(AT5="T",BC25+BC31,0)</f>
        <v>4.0000000000000924E-2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 t="str">
        <f>'Verification of Boxes'!J23</f>
        <v>THOMPSON DREW</v>
      </c>
      <c r="AA27" s="45">
        <f t="shared" si="20"/>
        <v>728.8</v>
      </c>
      <c r="AB27" s="5"/>
      <c r="AC27" s="117">
        <f t="shared" si="16"/>
        <v>-376.20000000000005</v>
      </c>
      <c r="AD27" s="133"/>
      <c r="AE27" s="5" t="str">
        <f t="shared" si="19"/>
        <v>continuing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41</v>
      </c>
      <c r="BG27" s="118">
        <f>SUM(BG25:BG26)</f>
        <v>16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 t="str">
        <f>'Verification of Boxes'!J24</f>
        <v>THOMPSON KYLE</v>
      </c>
      <c r="AA28" s="45">
        <f t="shared" si="20"/>
        <v>0</v>
      </c>
      <c r="AB28" s="5"/>
      <c r="AC28" s="117">
        <f t="shared" si="16"/>
        <v>0</v>
      </c>
      <c r="AD28" s="133"/>
      <c r="AE28" s="5" t="str">
        <f t="shared" si="19"/>
        <v>excluded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41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236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$BK69</f>
        <v>4.0000000000000924E-2</v>
      </c>
      <c r="S31" s="50">
        <f t="shared" si="13"/>
        <v>200.76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59">
        <f>SUM(S11:S31)</f>
        <v>8832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 t="s">
        <v>375</v>
      </c>
      <c r="S34" s="256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594.08000000000004</v>
      </c>
      <c r="AM46" s="5"/>
      <c r="AN46" s="45">
        <f>AN47+AL46</f>
        <v>662.56</v>
      </c>
      <c r="AO46" s="5"/>
      <c r="AP46" s="45">
        <f>AP47+AN46</f>
        <v>677</v>
      </c>
      <c r="AQ46" s="5"/>
      <c r="AR46" s="45">
        <f>AR47+AP46</f>
        <v>703.28</v>
      </c>
      <c r="AS46" s="2"/>
      <c r="AU46" s="2">
        <f>AU47+AR46</f>
        <v>728.8</v>
      </c>
      <c r="AW46" s="2">
        <f>AW47+AU46</f>
        <v>915.8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594.08000000000004</v>
      </c>
      <c r="AM47" s="5"/>
      <c r="AN47" s="45">
        <f>MIN(AN48:AN67)</f>
        <v>68.479999999999905</v>
      </c>
      <c r="AO47" s="5"/>
      <c r="AP47" s="45">
        <f>MIN(AP48:AP67)</f>
        <v>14.440000000000055</v>
      </c>
      <c r="AQ47" s="5"/>
      <c r="AR47" s="45">
        <f>MIN(AR48:AR67)</f>
        <v>26.279999999999973</v>
      </c>
      <c r="AS47" s="2"/>
      <c r="AU47" s="2">
        <f>MIN(AU48:AU67)</f>
        <v>25.519999999999982</v>
      </c>
      <c r="AW47" s="2">
        <f>MIN(AW48:AW67)</f>
        <v>187</v>
      </c>
      <c r="AX47" s="2"/>
    </row>
    <row r="48" spans="3:78" ht="38.25">
      <c r="AJ48" t="str">
        <f t="shared" ref="AJ48:AK63" si="26">Z14</f>
        <v>CARLIN MICHAEL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999405.92</v>
      </c>
      <c r="AN48" s="5">
        <f>IF(AM48&lt;&gt;0,AM48,1000000)</f>
        <v>999405.92</v>
      </c>
      <c r="AO48" s="45">
        <f t="shared" ref="AO48:AO67" si="28">AN48-AN$47</f>
        <v>999337.44000000006</v>
      </c>
      <c r="AP48" s="5">
        <f t="shared" ref="AP48:AP67" si="29">IF(AO48&lt;&gt;0,AO48,1000000)</f>
        <v>999337.44000000006</v>
      </c>
      <c r="AQ48" s="45">
        <f t="shared" ref="AQ48:AQ67" si="30">AP48-AP$47</f>
        <v>999323.00000000012</v>
      </c>
      <c r="AR48" s="5">
        <f t="shared" ref="AR48:AR67" si="31">IF(AQ48&lt;&gt;0,AQ48,1000000)</f>
        <v>999323.00000000012</v>
      </c>
      <c r="AT48" s="2">
        <f t="shared" ref="AT48:AT67" si="32">AR48-AR$47</f>
        <v>999296.72000000009</v>
      </c>
      <c r="AU48">
        <f t="shared" ref="AU48:AU67" si="33">IF(AT48&lt;&gt;0,AT48,1000000)</f>
        <v>999296.72000000009</v>
      </c>
      <c r="AV48" s="2">
        <f t="shared" ref="AV48:AV67" si="34">AU48-AU$47</f>
        <v>999271.20000000007</v>
      </c>
      <c r="AW48">
        <f t="shared" ref="AW48:AW67" si="35">IF(AV48&lt;&gt;0,AV48,1000000)</f>
        <v>999271.20000000007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6"/>
        <v>DIVER GERARD</v>
      </c>
      <c r="AK49" s="2">
        <f t="shared" si="26"/>
        <v>1121</v>
      </c>
      <c r="AL49" s="5">
        <f t="shared" ref="AL49:AL67" si="36">IF(AK49&lt;&gt;0,AK49,1000000)</f>
        <v>1121</v>
      </c>
      <c r="AM49" s="45">
        <f t="shared" si="27"/>
        <v>526.91999999999996</v>
      </c>
      <c r="AN49" s="5">
        <f t="shared" ref="AN49:AN67" si="37">IF(AM49&lt;&gt;0,AM49,1000000)</f>
        <v>526.91999999999996</v>
      </c>
      <c r="AO49" s="45">
        <f t="shared" si="28"/>
        <v>458.44000000000005</v>
      </c>
      <c r="AP49" s="5">
        <f t="shared" si="29"/>
        <v>458.44000000000005</v>
      </c>
      <c r="AQ49" s="45">
        <f t="shared" si="30"/>
        <v>444</v>
      </c>
      <c r="AR49" s="5">
        <f t="shared" si="31"/>
        <v>444</v>
      </c>
      <c r="AT49" s="2">
        <f t="shared" si="32"/>
        <v>417.72</v>
      </c>
      <c r="AU49">
        <f t="shared" si="33"/>
        <v>417.72</v>
      </c>
      <c r="AV49" s="2">
        <f t="shared" si="34"/>
        <v>392.20000000000005</v>
      </c>
      <c r="AW49">
        <f t="shared" si="35"/>
        <v>392.20000000000005</v>
      </c>
      <c r="BE49" s="5" t="str">
        <f>IF($BH5="y",$BE5,IF($BH6="y",$BE6,IF($BH7="y",$BE7,IF($BH8="y",$BE8,IF($BH9="y",$BE9,IF($BH10="y",$BE10,0))))))</f>
        <v>DIVER GERARD</v>
      </c>
      <c r="BG49" s="146" t="str">
        <f t="shared" ref="BG49:BG68" si="38">BE5</f>
        <v>CARLIN MICHAEL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6"/>
        <v>GARDINER NIGEL</v>
      </c>
      <c r="AK50" s="2">
        <f t="shared" si="26"/>
        <v>0</v>
      </c>
      <c r="AL50" s="5">
        <f t="shared" si="36"/>
        <v>1000000</v>
      </c>
      <c r="AM50" s="45">
        <f t="shared" si="27"/>
        <v>999405.92</v>
      </c>
      <c r="AN50" s="5">
        <f t="shared" si="37"/>
        <v>999405.92</v>
      </c>
      <c r="AO50" s="45">
        <f t="shared" si="28"/>
        <v>999337.44000000006</v>
      </c>
      <c r="AP50" s="5">
        <f t="shared" si="29"/>
        <v>999337.44000000006</v>
      </c>
      <c r="AQ50" s="45">
        <f t="shared" si="30"/>
        <v>999323.00000000012</v>
      </c>
      <c r="AR50" s="5">
        <f t="shared" si="31"/>
        <v>999323.00000000012</v>
      </c>
      <c r="AT50" s="2">
        <f t="shared" si="32"/>
        <v>999296.72000000009</v>
      </c>
      <c r="AU50">
        <f t="shared" si="33"/>
        <v>999296.72000000009</v>
      </c>
      <c r="AV50" s="2">
        <f t="shared" si="34"/>
        <v>999271.20000000007</v>
      </c>
      <c r="AW50">
        <f t="shared" si="35"/>
        <v>999271.20000000007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DIVER GERARD</v>
      </c>
      <c r="BH50" s="149"/>
      <c r="BI50" s="7">
        <f t="shared" si="39"/>
        <v>-16</v>
      </c>
      <c r="BJ50" s="5">
        <f t="shared" si="40"/>
        <v>0</v>
      </c>
      <c r="BK50" s="5">
        <f t="shared" si="41"/>
        <v>-16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>
      <c r="AJ51" t="str">
        <f t="shared" si="26"/>
        <v>HAMILTON MARY</v>
      </c>
      <c r="AK51" s="2">
        <f t="shared" si="26"/>
        <v>1105</v>
      </c>
      <c r="AL51" s="5">
        <f t="shared" si="36"/>
        <v>1105</v>
      </c>
      <c r="AM51" s="45">
        <f t="shared" si="27"/>
        <v>510.91999999999996</v>
      </c>
      <c r="AN51" s="5">
        <f t="shared" si="37"/>
        <v>510.91999999999996</v>
      </c>
      <c r="AO51" s="45">
        <f t="shared" si="28"/>
        <v>442.44000000000005</v>
      </c>
      <c r="AP51" s="5">
        <f t="shared" si="29"/>
        <v>442.44000000000005</v>
      </c>
      <c r="AQ51" s="45">
        <f t="shared" si="30"/>
        <v>428</v>
      </c>
      <c r="AR51" s="5">
        <f t="shared" si="31"/>
        <v>428</v>
      </c>
      <c r="AT51" s="2">
        <f t="shared" si="32"/>
        <v>401.72</v>
      </c>
      <c r="AU51">
        <f t="shared" si="33"/>
        <v>401.72</v>
      </c>
      <c r="AV51" s="2">
        <f t="shared" si="34"/>
        <v>376.20000000000005</v>
      </c>
      <c r="AW51">
        <f t="shared" si="35"/>
        <v>376.20000000000005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GARDINER NIGEL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>
      <c r="AJ52" t="str">
        <f t="shared" si="26"/>
        <v>JACKSON CHRISTOPHER</v>
      </c>
      <c r="AK52" s="2">
        <f t="shared" si="26"/>
        <v>1089</v>
      </c>
      <c r="AL52" s="5">
        <f t="shared" si="36"/>
        <v>1089</v>
      </c>
      <c r="AM52" s="45">
        <f t="shared" si="27"/>
        <v>494.91999999999996</v>
      </c>
      <c r="AN52" s="5">
        <f t="shared" si="37"/>
        <v>494.91999999999996</v>
      </c>
      <c r="AO52" s="45">
        <f t="shared" si="28"/>
        <v>426.44000000000005</v>
      </c>
      <c r="AP52" s="5">
        <f t="shared" si="29"/>
        <v>426.44000000000005</v>
      </c>
      <c r="AQ52" s="45">
        <f t="shared" si="30"/>
        <v>412</v>
      </c>
      <c r="AR52" s="5">
        <f t="shared" si="31"/>
        <v>412</v>
      </c>
      <c r="AT52" s="2">
        <f t="shared" si="32"/>
        <v>385.72</v>
      </c>
      <c r="AU52">
        <f t="shared" si="33"/>
        <v>385.72</v>
      </c>
      <c r="AV52" s="2">
        <f t="shared" si="34"/>
        <v>360.20000000000005</v>
      </c>
      <c r="AW52">
        <f t="shared" si="35"/>
        <v>360.20000000000005</v>
      </c>
      <c r="BE52" s="5">
        <f>IF($BH23="y",$BE23,IF($BH24="y",$BE24,0))</f>
        <v>0</v>
      </c>
      <c r="BG52" s="148" t="str">
        <f t="shared" si="38"/>
        <v>HAMILTON MARY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KEE JULIA</v>
      </c>
      <c r="AK53" s="2">
        <f t="shared" si="26"/>
        <v>703.28</v>
      </c>
      <c r="AL53" s="5">
        <f t="shared" si="36"/>
        <v>703.28</v>
      </c>
      <c r="AM53" s="45">
        <f t="shared" si="27"/>
        <v>109.19999999999993</v>
      </c>
      <c r="AN53" s="5">
        <f t="shared" si="37"/>
        <v>109.19999999999993</v>
      </c>
      <c r="AO53" s="45">
        <f t="shared" si="28"/>
        <v>40.720000000000027</v>
      </c>
      <c r="AP53" s="5">
        <f t="shared" si="29"/>
        <v>40.720000000000027</v>
      </c>
      <c r="AQ53" s="45">
        <f t="shared" si="30"/>
        <v>26.279999999999973</v>
      </c>
      <c r="AR53" s="5">
        <f t="shared" si="31"/>
        <v>26.279999999999973</v>
      </c>
      <c r="AT53" s="2">
        <f t="shared" si="32"/>
        <v>0</v>
      </c>
      <c r="AU53">
        <f t="shared" si="33"/>
        <v>1000000</v>
      </c>
      <c r="AV53" s="2">
        <f t="shared" si="34"/>
        <v>999974.48</v>
      </c>
      <c r="AW53">
        <f t="shared" si="35"/>
        <v>999974.48</v>
      </c>
      <c r="BG53" s="148" t="str">
        <f t="shared" si="38"/>
        <v>JACKSON CHRISTOPHER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3.42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KEREVICIENE ASTA</v>
      </c>
      <c r="AK54" s="2">
        <f t="shared" si="26"/>
        <v>0</v>
      </c>
      <c r="AL54" s="5">
        <f t="shared" si="36"/>
        <v>1000000</v>
      </c>
      <c r="AM54" s="45">
        <f t="shared" si="27"/>
        <v>999405.92</v>
      </c>
      <c r="AN54" s="5">
        <f t="shared" si="37"/>
        <v>999405.92</v>
      </c>
      <c r="AO54" s="45">
        <f t="shared" si="28"/>
        <v>999337.44000000006</v>
      </c>
      <c r="AP54" s="5">
        <f t="shared" si="29"/>
        <v>999337.44000000006</v>
      </c>
      <c r="AQ54" s="45">
        <f t="shared" si="30"/>
        <v>999323.00000000012</v>
      </c>
      <c r="AR54" s="5">
        <f t="shared" si="31"/>
        <v>999323.00000000012</v>
      </c>
      <c r="AT54" s="2">
        <f t="shared" si="32"/>
        <v>999296.72000000009</v>
      </c>
      <c r="AU54">
        <f t="shared" si="33"/>
        <v>999296.72000000009</v>
      </c>
      <c r="AV54" s="2">
        <f t="shared" si="34"/>
        <v>999271.20000000007</v>
      </c>
      <c r="AW54">
        <f t="shared" si="35"/>
        <v>999271.20000000007</v>
      </c>
      <c r="BG54" s="148" t="str">
        <f t="shared" si="38"/>
        <v>KEE JULIA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1.1399999999999999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MALCOLM DAVE</v>
      </c>
      <c r="AK55" s="2">
        <f t="shared" si="26"/>
        <v>0</v>
      </c>
      <c r="AL55" s="5">
        <f t="shared" si="36"/>
        <v>1000000</v>
      </c>
      <c r="AM55" s="45">
        <f t="shared" si="27"/>
        <v>999405.92</v>
      </c>
      <c r="AN55" s="5">
        <f t="shared" si="37"/>
        <v>999405.92</v>
      </c>
      <c r="AO55" s="45">
        <f t="shared" si="28"/>
        <v>999337.44000000006</v>
      </c>
      <c r="AP55" s="5">
        <f t="shared" si="29"/>
        <v>999337.44000000006</v>
      </c>
      <c r="AQ55" s="45">
        <f t="shared" si="30"/>
        <v>999323.00000000012</v>
      </c>
      <c r="AR55" s="5">
        <f t="shared" si="31"/>
        <v>999323.00000000012</v>
      </c>
      <c r="AT55" s="2">
        <f t="shared" si="32"/>
        <v>999296.72000000009</v>
      </c>
      <c r="AU55">
        <f t="shared" si="33"/>
        <v>999296.72000000009</v>
      </c>
      <c r="AV55" s="2">
        <f t="shared" si="34"/>
        <v>999271.20000000007</v>
      </c>
      <c r="AW55">
        <f t="shared" si="35"/>
        <v>999271.20000000007</v>
      </c>
      <c r="BG55" s="148" t="str">
        <f t="shared" si="38"/>
        <v>KEREVICIENE ASTA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MCCLINTOCK HILARY</v>
      </c>
      <c r="AK56" s="2">
        <f t="shared" si="26"/>
        <v>915.8</v>
      </c>
      <c r="AL56" s="5">
        <f t="shared" si="36"/>
        <v>915.8</v>
      </c>
      <c r="AM56" s="45">
        <f t="shared" si="27"/>
        <v>321.71999999999991</v>
      </c>
      <c r="AN56" s="5">
        <f t="shared" si="37"/>
        <v>321.71999999999991</v>
      </c>
      <c r="AO56" s="45">
        <f t="shared" si="28"/>
        <v>253.24</v>
      </c>
      <c r="AP56" s="5">
        <f t="shared" si="29"/>
        <v>253.24</v>
      </c>
      <c r="AQ56" s="45">
        <f t="shared" si="30"/>
        <v>238.79999999999995</v>
      </c>
      <c r="AR56" s="5">
        <f t="shared" si="31"/>
        <v>238.79999999999995</v>
      </c>
      <c r="AT56" s="2">
        <f t="shared" si="32"/>
        <v>212.51999999999998</v>
      </c>
      <c r="AU56">
        <f t="shared" si="33"/>
        <v>212.51999999999998</v>
      </c>
      <c r="AV56" s="2">
        <f t="shared" si="34"/>
        <v>187</v>
      </c>
      <c r="AW56">
        <f t="shared" si="35"/>
        <v>187</v>
      </c>
      <c r="BG56" s="148" t="str">
        <f t="shared" si="38"/>
        <v>MALCOLM DAVE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 t="str">
        <f t="shared" si="26"/>
        <v>MCMORRIS NIREE</v>
      </c>
      <c r="AK57" s="2">
        <f t="shared" si="26"/>
        <v>594.08000000000004</v>
      </c>
      <c r="AL57" s="5">
        <f t="shared" si="36"/>
        <v>594.08000000000004</v>
      </c>
      <c r="AM57" s="45">
        <f t="shared" si="27"/>
        <v>0</v>
      </c>
      <c r="AN57" s="5">
        <f t="shared" si="37"/>
        <v>1000000</v>
      </c>
      <c r="AO57" s="45">
        <f t="shared" si="28"/>
        <v>999931.52</v>
      </c>
      <c r="AP57" s="5">
        <f t="shared" si="29"/>
        <v>999931.52</v>
      </c>
      <c r="AQ57" s="45">
        <f t="shared" si="30"/>
        <v>999917.08000000007</v>
      </c>
      <c r="AR57" s="5">
        <f t="shared" si="31"/>
        <v>999917.08000000007</v>
      </c>
      <c r="AT57" s="2">
        <f t="shared" si="32"/>
        <v>999890.8</v>
      </c>
      <c r="AU57">
        <f t="shared" si="33"/>
        <v>999890.8</v>
      </c>
      <c r="AV57" s="2">
        <f t="shared" si="34"/>
        <v>999865.28</v>
      </c>
      <c r="AW57">
        <f t="shared" si="35"/>
        <v>999865.28</v>
      </c>
      <c r="BG57" s="148" t="str">
        <f t="shared" si="38"/>
        <v>MCCLINTOCK HILARY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0.56999999999999995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>
      <c r="AJ58" t="str">
        <f t="shared" si="26"/>
        <v>MEEHAN BRIDGET</v>
      </c>
      <c r="AK58" s="2">
        <f t="shared" si="26"/>
        <v>677</v>
      </c>
      <c r="AL58" s="5">
        <f t="shared" si="36"/>
        <v>677</v>
      </c>
      <c r="AM58" s="45">
        <f t="shared" si="27"/>
        <v>82.919999999999959</v>
      </c>
      <c r="AN58" s="5">
        <f t="shared" si="37"/>
        <v>82.919999999999959</v>
      </c>
      <c r="AO58" s="45">
        <f t="shared" si="28"/>
        <v>14.440000000000055</v>
      </c>
      <c r="AP58" s="5">
        <f t="shared" si="29"/>
        <v>14.440000000000055</v>
      </c>
      <c r="AQ58" s="45">
        <f t="shared" si="30"/>
        <v>0</v>
      </c>
      <c r="AR58" s="5">
        <f t="shared" si="31"/>
        <v>1000000</v>
      </c>
      <c r="AT58" s="2">
        <f t="shared" si="32"/>
        <v>999973.72</v>
      </c>
      <c r="AU58">
        <f t="shared" si="33"/>
        <v>999973.72</v>
      </c>
      <c r="AV58" s="2">
        <f t="shared" si="34"/>
        <v>999948.2</v>
      </c>
      <c r="AW58">
        <f t="shared" si="35"/>
        <v>999948.2</v>
      </c>
      <c r="BG58" s="148" t="str">
        <f t="shared" si="38"/>
        <v>MCMORRIS NIREE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0.56999999999999995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>
      <c r="AJ59" t="str">
        <f t="shared" si="26"/>
        <v>RAMSEY DAVID</v>
      </c>
      <c r="AK59" s="2">
        <f t="shared" si="26"/>
        <v>662.56</v>
      </c>
      <c r="AL59" s="5">
        <f t="shared" si="36"/>
        <v>662.56</v>
      </c>
      <c r="AM59" s="45">
        <f t="shared" si="27"/>
        <v>68.479999999999905</v>
      </c>
      <c r="AN59" s="5">
        <f t="shared" si="37"/>
        <v>68.479999999999905</v>
      </c>
      <c r="AO59" s="45">
        <f t="shared" si="28"/>
        <v>0</v>
      </c>
      <c r="AP59" s="5">
        <f t="shared" si="29"/>
        <v>1000000</v>
      </c>
      <c r="AQ59" s="45">
        <f t="shared" si="30"/>
        <v>999985.56</v>
      </c>
      <c r="AR59" s="5">
        <f t="shared" si="31"/>
        <v>999985.56</v>
      </c>
      <c r="AT59" s="2">
        <f t="shared" si="32"/>
        <v>999959.28</v>
      </c>
      <c r="AU59">
        <f t="shared" si="33"/>
        <v>999959.28</v>
      </c>
      <c r="AV59" s="2">
        <f t="shared" si="34"/>
        <v>999933.76</v>
      </c>
      <c r="AW59">
        <f t="shared" si="35"/>
        <v>999933.76</v>
      </c>
      <c r="BG59" s="148" t="str">
        <f t="shared" si="38"/>
        <v>MEEHAN BRIDGET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0.56999999999999995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>
      <c r="AJ60" t="str">
        <f t="shared" si="26"/>
        <v>REILLY MARTIN</v>
      </c>
      <c r="AK60" s="2">
        <f t="shared" si="26"/>
        <v>1034.76</v>
      </c>
      <c r="AL60" s="5">
        <f t="shared" si="36"/>
        <v>1034.76</v>
      </c>
      <c r="AM60" s="45">
        <f t="shared" si="27"/>
        <v>440.67999999999995</v>
      </c>
      <c r="AN60" s="5">
        <f t="shared" si="37"/>
        <v>440.67999999999995</v>
      </c>
      <c r="AO60" s="45">
        <f t="shared" si="28"/>
        <v>372.20000000000005</v>
      </c>
      <c r="AP60" s="5">
        <f t="shared" si="29"/>
        <v>372.20000000000005</v>
      </c>
      <c r="AQ60" s="45">
        <f t="shared" si="30"/>
        <v>357.76</v>
      </c>
      <c r="AR60" s="5">
        <f t="shared" si="31"/>
        <v>357.76</v>
      </c>
      <c r="AT60" s="2">
        <f t="shared" si="32"/>
        <v>331.48</v>
      </c>
      <c r="AU60">
        <f t="shared" si="33"/>
        <v>331.48</v>
      </c>
      <c r="AV60" s="2">
        <f t="shared" si="34"/>
        <v>305.96000000000004</v>
      </c>
      <c r="AW60">
        <f t="shared" si="35"/>
        <v>305.96000000000004</v>
      </c>
      <c r="BG60" s="148" t="str">
        <f t="shared" si="38"/>
        <v>RAMSEY DAVID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 t="str">
        <f t="shared" si="26"/>
        <v>THOMPSON DREW</v>
      </c>
      <c r="AK61" s="2">
        <f t="shared" si="26"/>
        <v>728.8</v>
      </c>
      <c r="AL61" s="5">
        <f t="shared" si="36"/>
        <v>728.8</v>
      </c>
      <c r="AM61" s="45">
        <f t="shared" si="27"/>
        <v>134.71999999999991</v>
      </c>
      <c r="AN61" s="5">
        <f t="shared" si="37"/>
        <v>134.71999999999991</v>
      </c>
      <c r="AO61" s="45">
        <f t="shared" si="28"/>
        <v>66.240000000000009</v>
      </c>
      <c r="AP61" s="5">
        <f t="shared" si="29"/>
        <v>66.240000000000009</v>
      </c>
      <c r="AQ61" s="45">
        <f t="shared" si="30"/>
        <v>51.799999999999955</v>
      </c>
      <c r="AR61" s="5">
        <f t="shared" si="31"/>
        <v>51.799999999999955</v>
      </c>
      <c r="AT61" s="2">
        <f t="shared" si="32"/>
        <v>25.519999999999982</v>
      </c>
      <c r="AU61">
        <f t="shared" si="33"/>
        <v>25.519999999999982</v>
      </c>
      <c r="AV61" s="2">
        <f t="shared" si="34"/>
        <v>0</v>
      </c>
      <c r="AW61">
        <f t="shared" si="35"/>
        <v>1000000</v>
      </c>
      <c r="BG61" s="148" t="str">
        <f t="shared" si="38"/>
        <v>REILLY MARTIN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9.69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 t="str">
        <f t="shared" si="26"/>
        <v>THOMPSON KYLE</v>
      </c>
      <c r="AK62" s="2">
        <f t="shared" si="26"/>
        <v>0</v>
      </c>
      <c r="AL62" s="5">
        <f t="shared" si="36"/>
        <v>1000000</v>
      </c>
      <c r="AM62" s="45">
        <f t="shared" si="27"/>
        <v>999405.92</v>
      </c>
      <c r="AN62" s="5">
        <f t="shared" si="37"/>
        <v>999405.92</v>
      </c>
      <c r="AO62" s="45">
        <f t="shared" si="28"/>
        <v>999337.44000000006</v>
      </c>
      <c r="AP62" s="5">
        <f t="shared" si="29"/>
        <v>999337.44000000006</v>
      </c>
      <c r="AQ62" s="45">
        <f t="shared" si="30"/>
        <v>999323.00000000012</v>
      </c>
      <c r="AR62" s="5">
        <f t="shared" si="31"/>
        <v>999323.00000000012</v>
      </c>
      <c r="AT62" s="2">
        <f t="shared" si="32"/>
        <v>999296.72000000009</v>
      </c>
      <c r="AU62">
        <f t="shared" si="33"/>
        <v>999296.72000000009</v>
      </c>
      <c r="AV62" s="2">
        <f t="shared" si="34"/>
        <v>999271.20000000007</v>
      </c>
      <c r="AW62">
        <f t="shared" si="35"/>
        <v>999271.20000000007</v>
      </c>
      <c r="BG62" s="148" t="str">
        <f t="shared" si="38"/>
        <v>THOMPSON DREW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999405.92</v>
      </c>
      <c r="AN63" s="5">
        <f t="shared" si="37"/>
        <v>999405.92</v>
      </c>
      <c r="AO63" s="45">
        <f t="shared" si="28"/>
        <v>999337.44000000006</v>
      </c>
      <c r="AP63" s="5">
        <f t="shared" si="29"/>
        <v>999337.44000000006</v>
      </c>
      <c r="AQ63" s="45">
        <f t="shared" si="30"/>
        <v>999323.00000000012</v>
      </c>
      <c r="AR63" s="5">
        <f t="shared" si="31"/>
        <v>999323.00000000012</v>
      </c>
      <c r="AT63" s="2">
        <f t="shared" si="32"/>
        <v>999296.72000000009</v>
      </c>
      <c r="AU63">
        <f t="shared" si="33"/>
        <v>999296.72000000009</v>
      </c>
      <c r="AV63" s="2">
        <f t="shared" si="34"/>
        <v>999271.20000000007</v>
      </c>
      <c r="AW63">
        <f t="shared" si="35"/>
        <v>999271.20000000007</v>
      </c>
      <c r="BG63" s="148" t="str">
        <f t="shared" si="38"/>
        <v>THOMPSON KYLE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999405.92</v>
      </c>
      <c r="AN64" s="5">
        <f t="shared" si="37"/>
        <v>999405.92</v>
      </c>
      <c r="AO64" s="45">
        <f t="shared" si="28"/>
        <v>999337.44000000006</v>
      </c>
      <c r="AP64" s="5">
        <f t="shared" si="29"/>
        <v>999337.44000000006</v>
      </c>
      <c r="AQ64" s="45">
        <f t="shared" si="30"/>
        <v>999323.00000000012</v>
      </c>
      <c r="AR64" s="5">
        <f t="shared" si="31"/>
        <v>999323.00000000012</v>
      </c>
      <c r="AT64" s="2">
        <f t="shared" si="32"/>
        <v>999296.72000000009</v>
      </c>
      <c r="AU64">
        <f t="shared" si="33"/>
        <v>999296.72000000009</v>
      </c>
      <c r="AV64" s="2">
        <f t="shared" si="34"/>
        <v>999271.20000000007</v>
      </c>
      <c r="AW64">
        <f t="shared" si="35"/>
        <v>999271.20000000007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999405.92</v>
      </c>
      <c r="AN65" s="5">
        <f t="shared" si="37"/>
        <v>999405.92</v>
      </c>
      <c r="AO65" s="45">
        <f t="shared" si="28"/>
        <v>999337.44000000006</v>
      </c>
      <c r="AP65" s="5">
        <f t="shared" si="29"/>
        <v>999337.44000000006</v>
      </c>
      <c r="AQ65" s="45">
        <f t="shared" si="30"/>
        <v>999323.00000000012</v>
      </c>
      <c r="AR65" s="5">
        <f t="shared" si="31"/>
        <v>999323.00000000012</v>
      </c>
      <c r="AT65" s="2">
        <f t="shared" si="32"/>
        <v>999296.72000000009</v>
      </c>
      <c r="AU65">
        <f t="shared" si="33"/>
        <v>999296.72000000009</v>
      </c>
      <c r="AV65" s="2">
        <f t="shared" si="34"/>
        <v>999271.20000000007</v>
      </c>
      <c r="AW65">
        <f t="shared" si="35"/>
        <v>999271.20000000007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999405.92</v>
      </c>
      <c r="AN66" s="5">
        <f t="shared" si="37"/>
        <v>999405.92</v>
      </c>
      <c r="AO66" s="45">
        <f t="shared" si="28"/>
        <v>999337.44000000006</v>
      </c>
      <c r="AP66" s="5">
        <f t="shared" si="29"/>
        <v>999337.44000000006</v>
      </c>
      <c r="AQ66" s="45">
        <f t="shared" si="30"/>
        <v>999323.00000000012</v>
      </c>
      <c r="AR66" s="5">
        <f t="shared" si="31"/>
        <v>999323.00000000012</v>
      </c>
      <c r="AT66" s="2">
        <f t="shared" si="32"/>
        <v>999296.72000000009</v>
      </c>
      <c r="AU66">
        <f t="shared" si="33"/>
        <v>999296.72000000009</v>
      </c>
      <c r="AV66" s="2">
        <f t="shared" si="34"/>
        <v>999271.20000000007</v>
      </c>
      <c r="AW66">
        <f t="shared" si="35"/>
        <v>999271.20000000007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999405.92</v>
      </c>
      <c r="AN67" s="5">
        <f t="shared" si="37"/>
        <v>999405.92</v>
      </c>
      <c r="AO67" s="45">
        <f t="shared" si="28"/>
        <v>999337.44000000006</v>
      </c>
      <c r="AP67" s="5">
        <f t="shared" si="29"/>
        <v>999337.44000000006</v>
      </c>
      <c r="AQ67" s="45">
        <f t="shared" si="30"/>
        <v>999323.00000000012</v>
      </c>
      <c r="AR67" s="5">
        <f t="shared" si="31"/>
        <v>999323.00000000012</v>
      </c>
      <c r="AT67" s="2">
        <f t="shared" si="32"/>
        <v>999296.72000000009</v>
      </c>
      <c r="AU67">
        <f t="shared" si="33"/>
        <v>999296.72000000009</v>
      </c>
      <c r="AV67" s="2">
        <f t="shared" si="34"/>
        <v>999271.20000000007</v>
      </c>
      <c r="AW67">
        <f t="shared" si="35"/>
        <v>999271.20000000007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4.0000000000000924E-2</v>
      </c>
      <c r="BJ69" s="7">
        <f>CE28</f>
        <v>0</v>
      </c>
      <c r="BK69" s="5">
        <f>BI69+BJ69</f>
        <v>4.0000000000000924E-2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>
      <c r="BK70" s="5">
        <f>BG27+CE29</f>
        <v>16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1</v>
      </c>
    </row>
    <row r="79" spans="36:78">
      <c r="BK79" s="5">
        <f t="shared" si="46"/>
        <v>0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1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zoomScale="80" zoomScaleNormal="8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 Council</v>
      </c>
      <c r="F1" s="14" t="s">
        <v>72</v>
      </c>
      <c r="J1" s="100" t="s">
        <v>25</v>
      </c>
      <c r="K1" s="383">
        <f>'Basic Input'!C2</f>
        <v>41781</v>
      </c>
      <c r="L1" s="383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227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333</v>
      </c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228</v>
      </c>
      <c r="P4" s="385"/>
      <c r="Q4" s="385"/>
      <c r="R4" s="385"/>
      <c r="S4" s="386"/>
      <c r="U4" s="375" t="str">
        <f>IF(U33="ERROR","DO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IF(C12=0,0,IF(S12=0,"Excluded",0))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0.76</v>
      </c>
      <c r="BY6" s="143" t="s">
        <v>40</v>
      </c>
      <c r="BZ6" s="75">
        <v>0.56999999999999995</v>
      </c>
      <c r="CA6" s="143" t="s">
        <v>40</v>
      </c>
      <c r="CB6" s="75"/>
      <c r="CC6" s="143" t="s">
        <v>40</v>
      </c>
      <c r="CD6" s="75"/>
      <c r="CE6" s="286">
        <f>BS29+BU29+BW29+BY29+CA29+CC29</f>
        <v>597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IF($AT5=0,0,IF($AT5="T",$AZ7,$BR4))</f>
        <v>Exclude</v>
      </c>
      <c r="U7" s="432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IF($T7="Transfer",$BA8,$BT3)</f>
        <v>MCMORRIS NIREE</v>
      </c>
      <c r="U8" s="430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 t="shared" si="12"/>
        <v>0</v>
      </c>
      <c r="U12" s="33">
        <f t="shared" si="13"/>
        <v>1105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1092.42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8'!A13&lt;&gt;0,'Stage 8'!A13,IF(U13&gt;=$M$3,"Elected",IF(BP10&lt;&gt;0,"Excluded",0)))</f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704.42</v>
      </c>
      <c r="BP13" s="76"/>
      <c r="BQ13" s="6"/>
      <c r="BR13" s="13" t="str">
        <f>'Verification of Boxes'!J15</f>
        <v>KEE JULIA</v>
      </c>
      <c r="BS13" s="77">
        <v>11</v>
      </c>
      <c r="BT13" s="7">
        <f t="shared" si="4"/>
        <v>11</v>
      </c>
      <c r="BU13" s="77">
        <v>11</v>
      </c>
      <c r="BV13" s="7">
        <f t="shared" si="5"/>
        <v>11</v>
      </c>
      <c r="BW13" s="77">
        <v>1</v>
      </c>
      <c r="BX13" s="7">
        <f t="shared" si="6"/>
        <v>0.76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22.76</v>
      </c>
    </row>
    <row r="14" spans="1:83" ht="15" customHeight="1" thickBot="1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 t="shared" si="12"/>
        <v>0</v>
      </c>
      <c r="U14" s="33">
        <f t="shared" si="13"/>
        <v>1105</v>
      </c>
      <c r="V14" s="80"/>
      <c r="W14" s="49">
        <f t="shared" si="14"/>
        <v>0</v>
      </c>
      <c r="Z14" s="108" t="str">
        <f>'Verification of Boxes'!J10</f>
        <v>CARLIN MICHAEL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8'!A15&lt;&gt;0,'Stage 8'!A15,IF(U15&gt;=$M$3,"Elected",IF(BP12&lt;&gt;0,"Excluded",0)))</f>
        <v>0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 t="shared" si="12"/>
        <v>0</v>
      </c>
      <c r="U15" s="33">
        <f t="shared" si="13"/>
        <v>1092.42</v>
      </c>
      <c r="V15" s="80"/>
      <c r="W15" s="49">
        <f t="shared" si="14"/>
        <v>0</v>
      </c>
      <c r="Z15" s="111" t="str">
        <f>'Verification of Boxes'!J11</f>
        <v>DIVER GERARD</v>
      </c>
      <c r="AA15" s="45">
        <f>S12</f>
        <v>1105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elected</v>
      </c>
      <c r="AF15" s="5">
        <f t="shared" si="16"/>
        <v>0</v>
      </c>
      <c r="AG15" s="112">
        <f t="shared" si="17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8'!A16&lt;&gt;0,'Stage 8'!A16,IF(U16&gt;=$M$3,"Elected",IF(BP13&lt;&gt;0,"Excluded",0)))</f>
        <v>0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 t="shared" si="12"/>
        <v>22.76</v>
      </c>
      <c r="U16" s="33">
        <f t="shared" si="13"/>
        <v>727.18</v>
      </c>
      <c r="V16" s="80"/>
      <c r="W16" s="49">
        <f t="shared" si="14"/>
        <v>0</v>
      </c>
      <c r="Z16" s="111" t="str">
        <f>'Verification of Boxes'!J12</f>
        <v>GARDINER NIGEL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916.37</v>
      </c>
      <c r="BP16" s="76"/>
      <c r="BQ16" s="6"/>
      <c r="BR16" s="13" t="str">
        <f>'Verification of Boxes'!J18</f>
        <v>MCCLINTOCK HILARY</v>
      </c>
      <c r="BS16" s="74">
        <v>79</v>
      </c>
      <c r="BT16" s="7">
        <f t="shared" si="4"/>
        <v>79</v>
      </c>
      <c r="BU16" s="74">
        <v>17</v>
      </c>
      <c r="BV16" s="7">
        <f t="shared" si="5"/>
        <v>17</v>
      </c>
      <c r="BW16" s="74">
        <v>2</v>
      </c>
      <c r="BX16" s="7">
        <f t="shared" si="6"/>
        <v>1.52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97.52</v>
      </c>
    </row>
    <row r="17" spans="1:83" ht="15" customHeight="1" thickBot="1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HAMILTON MARY</v>
      </c>
      <c r="AA17" s="45">
        <f t="shared" si="19"/>
        <v>1105</v>
      </c>
      <c r="AB17" s="5"/>
      <c r="AC17" s="117">
        <f t="shared" si="15"/>
        <v>0</v>
      </c>
      <c r="AD17" s="133"/>
      <c r="AE17" s="5" t="str">
        <f t="shared" si="18"/>
        <v>elected</v>
      </c>
      <c r="AF17" s="5">
        <f t="shared" si="16"/>
        <v>0</v>
      </c>
      <c r="AG17" s="112">
        <f t="shared" si="1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594.65000000000009</v>
      </c>
      <c r="BP17" s="76" t="s">
        <v>369</v>
      </c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8'!A18&lt;&gt;0,'Stage 8'!A18,IF(U18&gt;=$M$3,"Elected",IF(BP15&lt;&gt;0,"Excluded",0)))</f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JACKSON CHRISTOPHER</v>
      </c>
      <c r="AA18" s="45">
        <f t="shared" si="19"/>
        <v>1092.42</v>
      </c>
      <c r="AB18" s="5"/>
      <c r="AC18" s="117">
        <f t="shared" si="15"/>
        <v>-12.579999999999927</v>
      </c>
      <c r="AD18" s="133"/>
      <c r="AE18" s="5" t="str">
        <f t="shared" si="18"/>
        <v>continuing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677.57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>
        <v>1</v>
      </c>
      <c r="BV18" s="7">
        <f t="shared" si="5"/>
        <v>1</v>
      </c>
      <c r="BW18" s="74">
        <v>1</v>
      </c>
      <c r="BX18" s="7">
        <f t="shared" si="6"/>
        <v>0.76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1.76</v>
      </c>
    </row>
    <row r="19" spans="1:83" ht="15" customHeight="1" thickBot="1">
      <c r="A19" s="330">
        <f>IF('Stage 8'!A19&lt;&gt;0,'Stage 8'!A19,IF(U19&gt;=$M$3,"Elected",IF(BP16&lt;&gt;0,"Excluded",0)))</f>
        <v>0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 t="shared" si="12"/>
        <v>97.52</v>
      </c>
      <c r="U19" s="33">
        <f t="shared" si="13"/>
        <v>1013.89</v>
      </c>
      <c r="V19" s="80"/>
      <c r="W19" s="49">
        <f t="shared" si="14"/>
        <v>0</v>
      </c>
      <c r="Z19" s="111" t="str">
        <f>'Verification of Boxes'!J15</f>
        <v>KEE JULIA</v>
      </c>
      <c r="AA19" s="45">
        <f t="shared" si="19"/>
        <v>704.42</v>
      </c>
      <c r="AB19" s="5"/>
      <c r="AC19" s="117">
        <f t="shared" si="15"/>
        <v>-400.58000000000004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>
        <f t="shared" si="11"/>
        <v>0</v>
      </c>
      <c r="BO19" s="47">
        <f t="shared" si="3"/>
        <v>662.56</v>
      </c>
      <c r="BP19" s="76"/>
      <c r="BQ19" s="6"/>
      <c r="BR19" s="13" t="str">
        <f>'Verification of Boxes'!J21</f>
        <v>RAMSEY DAVID</v>
      </c>
      <c r="BS19" s="74">
        <v>405</v>
      </c>
      <c r="BT19" s="7">
        <f t="shared" si="4"/>
        <v>405</v>
      </c>
      <c r="BU19" s="74">
        <v>15</v>
      </c>
      <c r="BV19" s="7">
        <f t="shared" si="5"/>
        <v>15</v>
      </c>
      <c r="BW19" s="74">
        <v>1</v>
      </c>
      <c r="BX19" s="7">
        <f t="shared" si="6"/>
        <v>0.76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420.76</v>
      </c>
    </row>
    <row r="20" spans="1:83" ht="15" customHeight="1" thickBot="1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 t="shared" si="12"/>
        <v>-594.65000000000009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KEREVICIENE ASTA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02" t="s">
        <v>103</v>
      </c>
      <c r="AK20" s="403"/>
      <c r="AL20" s="246">
        <f>AL46</f>
        <v>594.65000000000009</v>
      </c>
      <c r="AM20" s="167"/>
      <c r="AN20" s="166">
        <f>AL20+AG2</f>
        <v>594.65000000000009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1044.45</v>
      </c>
      <c r="BP20" s="76"/>
      <c r="BR20" s="13" t="str">
        <f>'Verification of Boxes'!J22</f>
        <v>REILLY MARTIN</v>
      </c>
      <c r="BS20" s="74">
        <v>1</v>
      </c>
      <c r="BT20" s="7">
        <f t="shared" si="4"/>
        <v>1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2</v>
      </c>
    </row>
    <row r="21" spans="1:83" ht="15" customHeight="1" thickBot="1">
      <c r="A21" s="330">
        <f>IF('Stage 8'!A21&lt;&gt;0,'Stage 8'!A21,IF(U21&gt;=$M$3,"Elected",IF(BP18&lt;&gt;0,"Excluded",0)))</f>
        <v>0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 t="shared" si="12"/>
        <v>1.76</v>
      </c>
      <c r="U21" s="33">
        <f t="shared" si="13"/>
        <v>679.33</v>
      </c>
      <c r="V21" s="80"/>
      <c r="W21" s="49">
        <f t="shared" si="14"/>
        <v>0</v>
      </c>
      <c r="Z21" s="111" t="str">
        <f>'Verification of Boxes'!J17</f>
        <v>MALCOLM DAVE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404" t="s">
        <v>102</v>
      </c>
      <c r="AK21" s="360"/>
      <c r="AL21" s="48">
        <f>IF(AL20=1000000,0,AN46)</f>
        <v>662.56</v>
      </c>
      <c r="AM21" s="7">
        <f>AL21-AL20</f>
        <v>67.909999999999854</v>
      </c>
      <c r="AN21" s="5">
        <f>IF(AL21=1000000,0,IF(AN20=0,0,AN20+AL21))</f>
        <v>1257.21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728.8</v>
      </c>
      <c r="BP21" s="76"/>
      <c r="BQ21" s="6"/>
      <c r="BR21" s="13" t="str">
        <f>'Verification of Boxes'!J23</f>
        <v>THOMPSON DREW</v>
      </c>
      <c r="BS21" s="74">
        <v>24</v>
      </c>
      <c r="BT21" s="7">
        <f t="shared" si="4"/>
        <v>24</v>
      </c>
      <c r="BU21" s="74">
        <v>8</v>
      </c>
      <c r="BV21" s="7">
        <f t="shared" si="5"/>
        <v>8</v>
      </c>
      <c r="BW21" s="74">
        <v>2</v>
      </c>
      <c r="BX21" s="7">
        <f t="shared" si="6"/>
        <v>1.52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33.520000000000003</v>
      </c>
    </row>
    <row r="22" spans="1:83" ht="15" customHeight="1" thickBot="1">
      <c r="A22" s="330">
        <f>IF('Stage 8'!A22&lt;&gt;0,'Stage 8'!A22,IF(U22&gt;=$M$3,"Elected",IF(BP19&lt;&gt;0,"Excluded",0)))</f>
        <v>0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 t="shared" si="12"/>
        <v>420.76</v>
      </c>
      <c r="U22" s="33">
        <f t="shared" si="13"/>
        <v>1083.32</v>
      </c>
      <c r="V22" s="80"/>
      <c r="W22" s="49">
        <f t="shared" si="14"/>
        <v>0</v>
      </c>
      <c r="Z22" s="111" t="str">
        <f>'Verification of Boxes'!J18</f>
        <v>MCCLINTOCK HILARY</v>
      </c>
      <c r="AA22" s="45">
        <f t="shared" si="19"/>
        <v>916.37</v>
      </c>
      <c r="AB22" s="5"/>
      <c r="AC22" s="117">
        <f t="shared" si="15"/>
        <v>-188.63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404" t="s">
        <v>102</v>
      </c>
      <c r="AK22" s="360"/>
      <c r="AL22" s="48">
        <f>IF(AL21=1000000,0,AP46)</f>
        <v>677.57</v>
      </c>
      <c r="AM22" s="7">
        <f>IF(AL22=1000000,0,IF(AM21=0,0,AL22-AL21))</f>
        <v>15.010000000000105</v>
      </c>
      <c r="AN22" s="5">
        <f>IF(AL22=1000000,0,IF(AN21=0,0,AN21+AL22))</f>
        <v>1934.7800000000002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8'!A23&lt;&gt;0,'Stage 8'!A23,IF(U23&gt;=$M$3,"Elected",IF(BP20&lt;&gt;0,"Excluded",0)))</f>
        <v>0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 t="shared" si="12"/>
        <v>2</v>
      </c>
      <c r="U23" s="33">
        <f t="shared" si="13"/>
        <v>1046.45</v>
      </c>
      <c r="V23" s="80"/>
      <c r="W23" s="49">
        <f t="shared" si="14"/>
        <v>0</v>
      </c>
      <c r="Z23" s="111" t="str">
        <f>'Verification of Boxes'!J19</f>
        <v>MCMORRIS NIREE</v>
      </c>
      <c r="AA23" s="45">
        <f t="shared" si="19"/>
        <v>594.65000000000009</v>
      </c>
      <c r="AB23" s="5"/>
      <c r="AC23" s="117">
        <f t="shared" si="15"/>
        <v>-510.34999999999991</v>
      </c>
      <c r="AD23" s="133"/>
      <c r="AE23" s="5" t="str">
        <f t="shared" si="18"/>
        <v>continuing</v>
      </c>
      <c r="AF23" s="5">
        <f t="shared" si="16"/>
        <v>0</v>
      </c>
      <c r="AG23" s="112">
        <f t="shared" si="17"/>
        <v>0</v>
      </c>
      <c r="AJ23" s="404" t="s">
        <v>102</v>
      </c>
      <c r="AK23" s="360"/>
      <c r="AL23" s="48">
        <f>IF(AL22=1000000,0,AR46)</f>
        <v>704.42</v>
      </c>
      <c r="AM23" s="7">
        <f>IF(AL23=1000000,0,IF(AM22=0,0,AL23-AL22))</f>
        <v>26.849999999999909</v>
      </c>
      <c r="AN23" s="5">
        <f>IF(AL23=1000000,0,IF(AN22=0,0,AN22+AL23))</f>
        <v>2639.2000000000003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8'!A24&lt;&gt;0,'Stage 8'!A24,IF(U24&gt;=$M$3,"Elected",IF(BP21&lt;&gt;0,"Excluded",0)))</f>
        <v>0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 t="shared" si="12"/>
        <v>33.520000000000003</v>
      </c>
      <c r="U24" s="33">
        <f t="shared" si="13"/>
        <v>762.31999999999994</v>
      </c>
      <c r="V24" s="80"/>
      <c r="W24" s="49">
        <f t="shared" si="14"/>
        <v>0</v>
      </c>
      <c r="Z24" s="111" t="str">
        <f>'Verification of Boxes'!J20</f>
        <v>MEEHAN BRIDGET</v>
      </c>
      <c r="AA24" s="45">
        <f t="shared" si="19"/>
        <v>677.57</v>
      </c>
      <c r="AB24" s="5"/>
      <c r="AC24" s="117">
        <f t="shared" si="15"/>
        <v>-427.42999999999995</v>
      </c>
      <c r="AD24" s="133"/>
      <c r="AE24" s="5" t="str">
        <f t="shared" si="18"/>
        <v>continuing</v>
      </c>
      <c r="AF24" s="5">
        <f t="shared" si="16"/>
        <v>0</v>
      </c>
      <c r="AG24" s="112">
        <f t="shared" si="17"/>
        <v>0</v>
      </c>
      <c r="AJ24" s="404" t="s">
        <v>102</v>
      </c>
      <c r="AK24" s="360"/>
      <c r="AL24" s="48">
        <f>IF(AR46=1000000,0,AU46)</f>
        <v>728.8</v>
      </c>
      <c r="AM24" s="7">
        <f>IF(AL24=1000000,0,IF(AM23=0,0,AL24-AL23))</f>
        <v>24.379999999999995</v>
      </c>
      <c r="AN24" s="5">
        <f>IF(AL24=1000000,0,IF(AN23=0,0,AN23+AL24))</f>
        <v>3368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>IF('Stage 8'!A25&lt;&gt;0,'Stage 8'!A25,IF(U25&gt;=$M$3,"Elected",IF(BP22&lt;&gt;0,"Excluded",0)))</f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RAMSEY DAVID</v>
      </c>
      <c r="AA25" s="45">
        <f t="shared" si="19"/>
        <v>662.56</v>
      </c>
      <c r="AB25" s="5"/>
      <c r="AC25" s="117">
        <f t="shared" si="15"/>
        <v>-442.44000000000005</v>
      </c>
      <c r="AD25" s="133"/>
      <c r="AE25" s="5" t="str">
        <f t="shared" si="18"/>
        <v>continuing</v>
      </c>
      <c r="AF25" s="5">
        <f t="shared" si="16"/>
        <v>0</v>
      </c>
      <c r="AG25" s="112">
        <f t="shared" si="17"/>
        <v>0</v>
      </c>
      <c r="AJ25" s="425" t="s">
        <v>102</v>
      </c>
      <c r="AK25" s="426"/>
      <c r="AL25" s="104">
        <f>IF(AL24=1000000,0,AW46)</f>
        <v>916.37</v>
      </c>
      <c r="AM25" s="105">
        <f>IF(AL25=1000000,0,IF(AM24=0,0,AL25-AL24))</f>
        <v>187.57000000000005</v>
      </c>
      <c r="AN25" s="106">
        <f>IF(AL25=1000000,0,IF(AN24=0,0,AN24+AL25))</f>
        <v>4284.37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REILLY MARTIN</v>
      </c>
      <c r="AA26" s="45">
        <f t="shared" si="19"/>
        <v>1044.45</v>
      </c>
      <c r="AB26" s="5"/>
      <c r="AC26" s="117">
        <f t="shared" si="15"/>
        <v>-60.549999999999955</v>
      </c>
      <c r="AD26" s="133"/>
      <c r="AE26" s="5" t="str">
        <f t="shared" si="18"/>
        <v>continuing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 t="str">
        <f>'Verification of Boxes'!J23</f>
        <v>THOMPSON DREW</v>
      </c>
      <c r="AA27" s="45">
        <f t="shared" si="19"/>
        <v>728.8</v>
      </c>
      <c r="AB27" s="5"/>
      <c r="AC27" s="117">
        <f t="shared" si="15"/>
        <v>-376.20000000000005</v>
      </c>
      <c r="AD27" s="133"/>
      <c r="AE27" s="5" t="str">
        <f t="shared" si="18"/>
        <v>continuing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 t="str">
        <f>'Verification of Boxes'!J24</f>
        <v>THOMPSON KYLE</v>
      </c>
      <c r="AA28" s="45">
        <f t="shared" si="19"/>
        <v>0</v>
      </c>
      <c r="AB28" s="5"/>
      <c r="AC28" s="117">
        <f t="shared" si="15"/>
        <v>0</v>
      </c>
      <c r="AD28" s="133"/>
      <c r="AE28" s="5" t="str">
        <f t="shared" si="18"/>
        <v>excluded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8</v>
      </c>
      <c r="BT28" s="140">
        <f t="shared" si="4"/>
        <v>8</v>
      </c>
      <c r="BU28" s="73">
        <v>7</v>
      </c>
      <c r="BV28" s="140">
        <f t="shared" si="5"/>
        <v>7</v>
      </c>
      <c r="BW28" s="73">
        <v>1</v>
      </c>
      <c r="BX28" s="140">
        <f t="shared" si="6"/>
        <v>0.76</v>
      </c>
      <c r="BY28" s="73">
        <v>1</v>
      </c>
      <c r="BZ28" s="140">
        <f t="shared" si="7"/>
        <v>0.56999999999999995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16.329999999999998</v>
      </c>
    </row>
    <row r="29" spans="1:83" ht="13.5" thickBot="1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528</v>
      </c>
      <c r="BT29" s="7">
        <f t="shared" si="4"/>
        <v>528</v>
      </c>
      <c r="BU29" s="139">
        <f>SUM(BU8:BU28)</f>
        <v>60</v>
      </c>
      <c r="BV29" s="7">
        <f t="shared" si="5"/>
        <v>60</v>
      </c>
      <c r="BW29" s="139">
        <f>SUM(BW8:BW28)</f>
        <v>8</v>
      </c>
      <c r="BX29" s="7">
        <f t="shared" si="6"/>
        <v>6.08</v>
      </c>
      <c r="BY29" s="139">
        <f>SUM(BY8:BY28)</f>
        <v>1</v>
      </c>
      <c r="BZ29" s="7">
        <f t="shared" si="7"/>
        <v>0.56999999999999995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594.65</v>
      </c>
    </row>
    <row r="30" spans="1:83" ht="14.25" customHeight="1" thickBot="1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$BK69</f>
        <v>16.329999999999998</v>
      </c>
      <c r="U31" s="50">
        <f t="shared" si="13"/>
        <v>217.08999999999997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594.65000000000009</v>
      </c>
      <c r="BX31" s="392"/>
      <c r="BY31" s="392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59">
        <f>SUM(U11:U31)</f>
        <v>8832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594.65000000000009</v>
      </c>
      <c r="AM46" s="5"/>
      <c r="AN46" s="45">
        <f>AN47+AL46</f>
        <v>662.56</v>
      </c>
      <c r="AO46" s="5"/>
      <c r="AP46" s="45">
        <f>AP47+AN46</f>
        <v>677.57</v>
      </c>
      <c r="AQ46" s="5"/>
      <c r="AR46" s="45">
        <f>AR47+AP46</f>
        <v>704.42</v>
      </c>
      <c r="AS46" s="2"/>
      <c r="AU46" s="2">
        <f>AU47+AR46</f>
        <v>728.8</v>
      </c>
      <c r="AW46" s="2">
        <f>AW47+AU46</f>
        <v>916.37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594.65000000000009</v>
      </c>
      <c r="AM47" s="5"/>
      <c r="AN47" s="45">
        <f>MIN(AN48:AN67)</f>
        <v>67.909999999999854</v>
      </c>
      <c r="AO47" s="5"/>
      <c r="AP47" s="45">
        <f>MIN(AP48:AP67)</f>
        <v>15.010000000000105</v>
      </c>
      <c r="AQ47" s="5"/>
      <c r="AR47" s="45">
        <f>MIN(AR48:AR67)</f>
        <v>26.849999999999909</v>
      </c>
      <c r="AS47" s="2"/>
      <c r="AU47" s="2">
        <f>MIN(AU48:AU67)</f>
        <v>24.379999999999995</v>
      </c>
      <c r="AW47" s="2">
        <f>MIN(AW48:AW67)</f>
        <v>187.57000000000005</v>
      </c>
      <c r="AX47" s="2"/>
    </row>
    <row r="48" spans="3:78" ht="38.25">
      <c r="AJ48" t="str">
        <f t="shared" ref="AJ48:AK63" si="25">Z14</f>
        <v>CARLIN MICHAEL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999405.35</v>
      </c>
      <c r="AN48" s="5">
        <f>IF(AM48&lt;&gt;0,AM48,1000000)</f>
        <v>999405.35</v>
      </c>
      <c r="AO48" s="45">
        <f t="shared" ref="AO48:AO67" si="27">AN48-AN$47</f>
        <v>999337.44</v>
      </c>
      <c r="AP48" s="5">
        <f t="shared" ref="AP48:AP67" si="28">IF(AO48&lt;&gt;0,AO48,1000000)</f>
        <v>999337.44</v>
      </c>
      <c r="AQ48" s="45">
        <f t="shared" ref="AQ48:AQ67" si="29">AP48-AP$47</f>
        <v>999322.42999999993</v>
      </c>
      <c r="AR48" s="5">
        <f t="shared" ref="AR48:AR67" si="30">IF(AQ48&lt;&gt;0,AQ48,1000000)</f>
        <v>999322.42999999993</v>
      </c>
      <c r="AT48" s="2">
        <f t="shared" ref="AT48:AT67" si="31">AR48-AR$47</f>
        <v>999295.58</v>
      </c>
      <c r="AU48">
        <f t="shared" ref="AU48:AU67" si="32">IF(AT48&lt;&gt;0,AT48,1000000)</f>
        <v>999295.58</v>
      </c>
      <c r="AV48" s="2">
        <f t="shared" ref="AV48:AV67" si="33">AU48-AU$47</f>
        <v>999271.2</v>
      </c>
      <c r="AW48">
        <f t="shared" ref="AW48:AW67" si="34">IF(AV48&lt;&gt;0,AV48,1000000)</f>
        <v>999271.2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5"/>
        <v>DIVER GERARD</v>
      </c>
      <c r="AK49" s="2">
        <f t="shared" si="25"/>
        <v>1105</v>
      </c>
      <c r="AL49" s="5">
        <f t="shared" ref="AL49:AL67" si="35">IF(AK49&lt;&gt;0,AK49,1000000)</f>
        <v>1105</v>
      </c>
      <c r="AM49" s="45">
        <f t="shared" si="26"/>
        <v>510.34999999999991</v>
      </c>
      <c r="AN49" s="5">
        <f t="shared" ref="AN49:AN67" si="36">IF(AM49&lt;&gt;0,AM49,1000000)</f>
        <v>510.34999999999991</v>
      </c>
      <c r="AO49" s="45">
        <f t="shared" si="27"/>
        <v>442.44000000000005</v>
      </c>
      <c r="AP49" s="5">
        <f t="shared" si="28"/>
        <v>442.44000000000005</v>
      </c>
      <c r="AQ49" s="45">
        <f t="shared" si="29"/>
        <v>427.42999999999995</v>
      </c>
      <c r="AR49" s="5">
        <f t="shared" si="30"/>
        <v>427.42999999999995</v>
      </c>
      <c r="AT49" s="2">
        <f t="shared" si="31"/>
        <v>400.58000000000004</v>
      </c>
      <c r="AU49">
        <f t="shared" si="32"/>
        <v>400.58000000000004</v>
      </c>
      <c r="AV49" s="2">
        <f t="shared" si="33"/>
        <v>376.20000000000005</v>
      </c>
      <c r="AW49">
        <f t="shared" si="34"/>
        <v>376.20000000000005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CARLIN MICHAEL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5"/>
        <v>GARDINER NIGEL</v>
      </c>
      <c r="AK50" s="2">
        <f t="shared" si="25"/>
        <v>0</v>
      </c>
      <c r="AL50" s="5">
        <f t="shared" si="35"/>
        <v>1000000</v>
      </c>
      <c r="AM50" s="45">
        <f t="shared" si="26"/>
        <v>999405.35</v>
      </c>
      <c r="AN50" s="5">
        <f t="shared" si="36"/>
        <v>999405.35</v>
      </c>
      <c r="AO50" s="45">
        <f t="shared" si="27"/>
        <v>999337.44</v>
      </c>
      <c r="AP50" s="5">
        <f t="shared" si="28"/>
        <v>999337.44</v>
      </c>
      <c r="AQ50" s="45">
        <f t="shared" si="29"/>
        <v>999322.42999999993</v>
      </c>
      <c r="AR50" s="5">
        <f t="shared" si="30"/>
        <v>999322.42999999993</v>
      </c>
      <c r="AT50" s="2">
        <f t="shared" si="31"/>
        <v>999295.58</v>
      </c>
      <c r="AU50">
        <f t="shared" si="32"/>
        <v>999295.58</v>
      </c>
      <c r="AV50" s="2">
        <f t="shared" si="33"/>
        <v>999271.2</v>
      </c>
      <c r="AW50">
        <f t="shared" si="34"/>
        <v>999271.2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DIVER GERARD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HAMILTON MARY</v>
      </c>
      <c r="AK51" s="2">
        <f t="shared" si="25"/>
        <v>1105</v>
      </c>
      <c r="AL51" s="5">
        <f t="shared" si="35"/>
        <v>1105</v>
      </c>
      <c r="AM51" s="45">
        <f t="shared" si="26"/>
        <v>510.34999999999991</v>
      </c>
      <c r="AN51" s="5">
        <f t="shared" si="36"/>
        <v>510.34999999999991</v>
      </c>
      <c r="AO51" s="45">
        <f t="shared" si="27"/>
        <v>442.44000000000005</v>
      </c>
      <c r="AP51" s="5">
        <f t="shared" si="28"/>
        <v>442.44000000000005</v>
      </c>
      <c r="AQ51" s="45">
        <f t="shared" si="29"/>
        <v>427.42999999999995</v>
      </c>
      <c r="AR51" s="5">
        <f t="shared" si="30"/>
        <v>427.42999999999995</v>
      </c>
      <c r="AT51" s="2">
        <f t="shared" si="31"/>
        <v>400.58000000000004</v>
      </c>
      <c r="AU51">
        <f t="shared" si="32"/>
        <v>400.58000000000004</v>
      </c>
      <c r="AV51" s="2">
        <f t="shared" si="33"/>
        <v>376.20000000000005</v>
      </c>
      <c r="AW51">
        <f t="shared" si="34"/>
        <v>376.20000000000005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GARDINER NIGEL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JACKSON CHRISTOPHER</v>
      </c>
      <c r="AK52" s="2">
        <f t="shared" si="25"/>
        <v>1092.42</v>
      </c>
      <c r="AL52" s="5">
        <f t="shared" si="35"/>
        <v>1092.42</v>
      </c>
      <c r="AM52" s="45">
        <f t="shared" si="26"/>
        <v>497.77</v>
      </c>
      <c r="AN52" s="5">
        <f t="shared" si="36"/>
        <v>497.77</v>
      </c>
      <c r="AO52" s="45">
        <f t="shared" si="27"/>
        <v>429.86000000000013</v>
      </c>
      <c r="AP52" s="5">
        <f t="shared" si="28"/>
        <v>429.86000000000013</v>
      </c>
      <c r="AQ52" s="45">
        <f t="shared" si="29"/>
        <v>414.85</v>
      </c>
      <c r="AR52" s="5">
        <f t="shared" si="30"/>
        <v>414.85</v>
      </c>
      <c r="AT52" s="2">
        <f t="shared" si="31"/>
        <v>388.00000000000011</v>
      </c>
      <c r="AU52">
        <f t="shared" si="32"/>
        <v>388.00000000000011</v>
      </c>
      <c r="AV52" s="2">
        <f t="shared" si="33"/>
        <v>363.62000000000012</v>
      </c>
      <c r="AW52">
        <f t="shared" si="34"/>
        <v>363.62000000000012</v>
      </c>
      <c r="BE52" s="5">
        <f>IF($BH23="y",$BE23,IF($BH24="y",$BE24,0))</f>
        <v>0</v>
      </c>
      <c r="BG52" s="148" t="str">
        <f t="shared" si="37"/>
        <v>HAMILTON MARY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>
      <c r="AJ53" t="str">
        <f t="shared" si="25"/>
        <v>KEE JULIA</v>
      </c>
      <c r="AK53" s="2">
        <f t="shared" si="25"/>
        <v>704.42</v>
      </c>
      <c r="AL53" s="5">
        <f t="shared" si="35"/>
        <v>704.42</v>
      </c>
      <c r="AM53" s="45">
        <f t="shared" si="26"/>
        <v>109.76999999999987</v>
      </c>
      <c r="AN53" s="5">
        <f t="shared" si="36"/>
        <v>109.76999999999987</v>
      </c>
      <c r="AO53" s="45">
        <f t="shared" si="27"/>
        <v>41.860000000000014</v>
      </c>
      <c r="AP53" s="5">
        <f t="shared" si="28"/>
        <v>41.860000000000014</v>
      </c>
      <c r="AQ53" s="45">
        <f t="shared" si="29"/>
        <v>26.849999999999909</v>
      </c>
      <c r="AR53" s="5">
        <f t="shared" si="30"/>
        <v>26.849999999999909</v>
      </c>
      <c r="AT53" s="2">
        <f t="shared" si="31"/>
        <v>0</v>
      </c>
      <c r="AU53">
        <f t="shared" si="32"/>
        <v>1000000</v>
      </c>
      <c r="AV53" s="2">
        <f t="shared" si="33"/>
        <v>999975.62</v>
      </c>
      <c r="AW53">
        <f t="shared" si="34"/>
        <v>999975.62</v>
      </c>
      <c r="BG53" s="148" t="str">
        <f t="shared" si="37"/>
        <v>JACKSON CHRISTOPHER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>
      <c r="AJ54" t="str">
        <f t="shared" si="25"/>
        <v>KEREVICIENE ASTA</v>
      </c>
      <c r="AK54" s="2">
        <f t="shared" si="25"/>
        <v>0</v>
      </c>
      <c r="AL54" s="5">
        <f t="shared" si="35"/>
        <v>1000000</v>
      </c>
      <c r="AM54" s="45">
        <f t="shared" si="26"/>
        <v>999405.35</v>
      </c>
      <c r="AN54" s="5">
        <f t="shared" si="36"/>
        <v>999405.35</v>
      </c>
      <c r="AO54" s="45">
        <f t="shared" si="27"/>
        <v>999337.44</v>
      </c>
      <c r="AP54" s="5">
        <f t="shared" si="28"/>
        <v>999337.44</v>
      </c>
      <c r="AQ54" s="45">
        <f t="shared" si="29"/>
        <v>999322.42999999993</v>
      </c>
      <c r="AR54" s="5">
        <f t="shared" si="30"/>
        <v>999322.42999999993</v>
      </c>
      <c r="AT54" s="2">
        <f t="shared" si="31"/>
        <v>999295.58</v>
      </c>
      <c r="AU54">
        <f t="shared" si="32"/>
        <v>999295.58</v>
      </c>
      <c r="AV54" s="2">
        <f t="shared" si="33"/>
        <v>999271.2</v>
      </c>
      <c r="AW54">
        <f t="shared" si="34"/>
        <v>999271.2</v>
      </c>
      <c r="BG54" s="148" t="str">
        <f t="shared" si="37"/>
        <v>KEE JULIA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22.76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MALCOLM DAVE</v>
      </c>
      <c r="AK55" s="2">
        <f t="shared" si="25"/>
        <v>0</v>
      </c>
      <c r="AL55" s="5">
        <f t="shared" si="35"/>
        <v>1000000</v>
      </c>
      <c r="AM55" s="45">
        <f t="shared" si="26"/>
        <v>999405.35</v>
      </c>
      <c r="AN55" s="5">
        <f t="shared" si="36"/>
        <v>999405.35</v>
      </c>
      <c r="AO55" s="45">
        <f t="shared" si="27"/>
        <v>999337.44</v>
      </c>
      <c r="AP55" s="5">
        <f t="shared" si="28"/>
        <v>999337.44</v>
      </c>
      <c r="AQ55" s="45">
        <f t="shared" si="29"/>
        <v>999322.42999999993</v>
      </c>
      <c r="AR55" s="5">
        <f t="shared" si="30"/>
        <v>999322.42999999993</v>
      </c>
      <c r="AT55" s="2">
        <f t="shared" si="31"/>
        <v>999295.58</v>
      </c>
      <c r="AU55">
        <f t="shared" si="32"/>
        <v>999295.58</v>
      </c>
      <c r="AV55" s="2">
        <f t="shared" si="33"/>
        <v>999271.2</v>
      </c>
      <c r="AW55">
        <f t="shared" si="34"/>
        <v>999271.2</v>
      </c>
      <c r="BG55" s="148" t="str">
        <f t="shared" si="37"/>
        <v>KEREVICIENE ASTA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>
      <c r="AJ56" t="str">
        <f t="shared" si="25"/>
        <v>MCCLINTOCK HILARY</v>
      </c>
      <c r="AK56" s="2">
        <f t="shared" si="25"/>
        <v>916.37</v>
      </c>
      <c r="AL56" s="5">
        <f t="shared" si="35"/>
        <v>916.37</v>
      </c>
      <c r="AM56" s="45">
        <f t="shared" si="26"/>
        <v>321.71999999999991</v>
      </c>
      <c r="AN56" s="5">
        <f t="shared" si="36"/>
        <v>321.71999999999991</v>
      </c>
      <c r="AO56" s="45">
        <f t="shared" si="27"/>
        <v>253.81000000000006</v>
      </c>
      <c r="AP56" s="5">
        <f t="shared" si="28"/>
        <v>253.81000000000006</v>
      </c>
      <c r="AQ56" s="45">
        <f t="shared" si="29"/>
        <v>238.79999999999995</v>
      </c>
      <c r="AR56" s="5">
        <f t="shared" si="30"/>
        <v>238.79999999999995</v>
      </c>
      <c r="AT56" s="2">
        <f t="shared" si="31"/>
        <v>211.95000000000005</v>
      </c>
      <c r="AU56">
        <f t="shared" si="32"/>
        <v>211.95000000000005</v>
      </c>
      <c r="AV56" s="2">
        <f t="shared" si="33"/>
        <v>187.57000000000005</v>
      </c>
      <c r="AW56">
        <f t="shared" si="34"/>
        <v>187.57000000000005</v>
      </c>
      <c r="BG56" s="148" t="str">
        <f t="shared" si="37"/>
        <v>MALCOLM DAVE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>
      <c r="AJ57" t="str">
        <f t="shared" si="25"/>
        <v>MCMORRIS NIREE</v>
      </c>
      <c r="AK57" s="2">
        <f t="shared" si="25"/>
        <v>594.65000000000009</v>
      </c>
      <c r="AL57" s="5">
        <f t="shared" si="35"/>
        <v>594.65000000000009</v>
      </c>
      <c r="AM57" s="45">
        <f t="shared" si="26"/>
        <v>0</v>
      </c>
      <c r="AN57" s="5">
        <f t="shared" si="36"/>
        <v>1000000</v>
      </c>
      <c r="AO57" s="45">
        <f t="shared" si="27"/>
        <v>999932.09</v>
      </c>
      <c r="AP57" s="5">
        <f t="shared" si="28"/>
        <v>999932.09</v>
      </c>
      <c r="AQ57" s="45">
        <f t="shared" si="29"/>
        <v>999917.08</v>
      </c>
      <c r="AR57" s="5">
        <f t="shared" si="30"/>
        <v>999917.08</v>
      </c>
      <c r="AT57" s="2">
        <f t="shared" si="31"/>
        <v>999890.23</v>
      </c>
      <c r="AU57">
        <f t="shared" si="32"/>
        <v>999890.23</v>
      </c>
      <c r="AV57" s="2">
        <f t="shared" si="33"/>
        <v>999865.85</v>
      </c>
      <c r="AW57">
        <f t="shared" si="34"/>
        <v>999865.85</v>
      </c>
      <c r="BG57" s="148" t="str">
        <f t="shared" si="37"/>
        <v>MCCLINTOCK HILARY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97.52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 t="str">
        <f t="shared" si="25"/>
        <v>MEEHAN BRIDGET</v>
      </c>
      <c r="AK58" s="2">
        <f t="shared" si="25"/>
        <v>677.57</v>
      </c>
      <c r="AL58" s="5">
        <f t="shared" si="35"/>
        <v>677.57</v>
      </c>
      <c r="AM58" s="45">
        <f t="shared" si="26"/>
        <v>82.919999999999959</v>
      </c>
      <c r="AN58" s="5">
        <f t="shared" si="36"/>
        <v>82.919999999999959</v>
      </c>
      <c r="AO58" s="45">
        <f t="shared" si="27"/>
        <v>15.010000000000105</v>
      </c>
      <c r="AP58" s="5">
        <f t="shared" si="28"/>
        <v>15.010000000000105</v>
      </c>
      <c r="AQ58" s="45">
        <f t="shared" si="29"/>
        <v>0</v>
      </c>
      <c r="AR58" s="5">
        <f t="shared" si="30"/>
        <v>1000000</v>
      </c>
      <c r="AT58" s="2">
        <f t="shared" si="31"/>
        <v>999973.15</v>
      </c>
      <c r="AU58">
        <f t="shared" si="32"/>
        <v>999973.15</v>
      </c>
      <c r="AV58" s="2">
        <f t="shared" si="33"/>
        <v>999948.77</v>
      </c>
      <c r="AW58">
        <f t="shared" si="34"/>
        <v>999948.77</v>
      </c>
      <c r="BG58" s="148" t="str">
        <f t="shared" si="37"/>
        <v>MCMORRIS NIREE</v>
      </c>
      <c r="BH58" s="149"/>
      <c r="BI58" s="7">
        <f t="shared" si="38"/>
        <v>0</v>
      </c>
      <c r="BJ58" s="5">
        <f t="shared" si="39"/>
        <v>-594.65000000000009</v>
      </c>
      <c r="BK58" s="5">
        <f t="shared" si="40"/>
        <v>-594.65000000000009</v>
      </c>
      <c r="BN58" s="5">
        <f t="shared" si="41"/>
        <v>-594.65000000000009</v>
      </c>
      <c r="BW58" s="5">
        <f t="shared" si="42"/>
        <v>594.65000000000009</v>
      </c>
      <c r="BZ58" s="5">
        <f t="shared" si="43"/>
        <v>0</v>
      </c>
    </row>
    <row r="59" spans="36:78" ht="12.75" customHeight="1">
      <c r="AJ59" t="str">
        <f t="shared" si="25"/>
        <v>RAMSEY DAVID</v>
      </c>
      <c r="AK59" s="2">
        <f t="shared" si="25"/>
        <v>662.56</v>
      </c>
      <c r="AL59" s="5">
        <f t="shared" si="35"/>
        <v>662.56</v>
      </c>
      <c r="AM59" s="45">
        <f t="shared" si="26"/>
        <v>67.909999999999854</v>
      </c>
      <c r="AN59" s="5">
        <f t="shared" si="36"/>
        <v>67.909999999999854</v>
      </c>
      <c r="AO59" s="45">
        <f t="shared" si="27"/>
        <v>0</v>
      </c>
      <c r="AP59" s="5">
        <f t="shared" si="28"/>
        <v>1000000</v>
      </c>
      <c r="AQ59" s="45">
        <f t="shared" si="29"/>
        <v>999984.99</v>
      </c>
      <c r="AR59" s="5">
        <f t="shared" si="30"/>
        <v>999984.99</v>
      </c>
      <c r="AT59" s="2">
        <f t="shared" si="31"/>
        <v>999958.14</v>
      </c>
      <c r="AU59">
        <f t="shared" si="32"/>
        <v>999958.14</v>
      </c>
      <c r="AV59" s="2">
        <f t="shared" si="33"/>
        <v>999933.76</v>
      </c>
      <c r="AW59">
        <f t="shared" si="34"/>
        <v>999933.76</v>
      </c>
      <c r="BG59" s="148" t="str">
        <f t="shared" si="37"/>
        <v>MEEHAN BRIDGET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1.76</v>
      </c>
      <c r="BN59" s="5">
        <f t="shared" si="41"/>
        <v>0</v>
      </c>
      <c r="BW59" s="5">
        <f t="shared" si="42"/>
        <v>0</v>
      </c>
      <c r="BZ59" s="5">
        <f t="shared" si="43"/>
        <v>1</v>
      </c>
    </row>
    <row r="60" spans="36:78" ht="12.75" customHeight="1">
      <c r="AJ60" t="str">
        <f t="shared" si="25"/>
        <v>REILLY MARTIN</v>
      </c>
      <c r="AK60" s="2">
        <f t="shared" si="25"/>
        <v>1044.45</v>
      </c>
      <c r="AL60" s="5">
        <f t="shared" si="35"/>
        <v>1044.45</v>
      </c>
      <c r="AM60" s="45">
        <f t="shared" si="26"/>
        <v>449.79999999999995</v>
      </c>
      <c r="AN60" s="5">
        <f t="shared" si="36"/>
        <v>449.79999999999995</v>
      </c>
      <c r="AO60" s="45">
        <f t="shared" si="27"/>
        <v>381.8900000000001</v>
      </c>
      <c r="AP60" s="5">
        <f t="shared" si="28"/>
        <v>381.8900000000001</v>
      </c>
      <c r="AQ60" s="45">
        <f t="shared" si="29"/>
        <v>366.88</v>
      </c>
      <c r="AR60" s="5">
        <f t="shared" si="30"/>
        <v>366.88</v>
      </c>
      <c r="AT60" s="2">
        <f t="shared" si="31"/>
        <v>340.03000000000009</v>
      </c>
      <c r="AU60">
        <f t="shared" si="32"/>
        <v>340.03000000000009</v>
      </c>
      <c r="AV60" s="2">
        <f t="shared" si="33"/>
        <v>315.65000000000009</v>
      </c>
      <c r="AW60">
        <f t="shared" si="34"/>
        <v>315.65000000000009</v>
      </c>
      <c r="BG60" s="148" t="str">
        <f t="shared" si="37"/>
        <v>RAMSEY DAVID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420.76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 t="str">
        <f t="shared" si="25"/>
        <v>THOMPSON DREW</v>
      </c>
      <c r="AK61" s="2">
        <f t="shared" si="25"/>
        <v>728.8</v>
      </c>
      <c r="AL61" s="5">
        <f t="shared" si="35"/>
        <v>728.8</v>
      </c>
      <c r="AM61" s="45">
        <f t="shared" si="26"/>
        <v>134.14999999999986</v>
      </c>
      <c r="AN61" s="5">
        <f t="shared" si="36"/>
        <v>134.14999999999986</v>
      </c>
      <c r="AO61" s="45">
        <f t="shared" si="27"/>
        <v>66.240000000000009</v>
      </c>
      <c r="AP61" s="5">
        <f t="shared" si="28"/>
        <v>66.240000000000009</v>
      </c>
      <c r="AQ61" s="45">
        <f t="shared" si="29"/>
        <v>51.229999999999905</v>
      </c>
      <c r="AR61" s="5">
        <f t="shared" si="30"/>
        <v>51.229999999999905</v>
      </c>
      <c r="AT61" s="2">
        <f t="shared" si="31"/>
        <v>24.379999999999995</v>
      </c>
      <c r="AU61">
        <f t="shared" si="32"/>
        <v>24.379999999999995</v>
      </c>
      <c r="AV61" s="2">
        <f t="shared" si="33"/>
        <v>0</v>
      </c>
      <c r="AW61">
        <f t="shared" si="34"/>
        <v>1000000</v>
      </c>
      <c r="BG61" s="148" t="str">
        <f t="shared" si="37"/>
        <v>REILLY MARTIN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2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 t="str">
        <f t="shared" si="25"/>
        <v>THOMPSON KYLE</v>
      </c>
      <c r="AK62" s="2">
        <f t="shared" si="25"/>
        <v>0</v>
      </c>
      <c r="AL62" s="5">
        <f t="shared" si="35"/>
        <v>1000000</v>
      </c>
      <c r="AM62" s="45">
        <f t="shared" si="26"/>
        <v>999405.35</v>
      </c>
      <c r="AN62" s="5">
        <f t="shared" si="36"/>
        <v>999405.35</v>
      </c>
      <c r="AO62" s="45">
        <f t="shared" si="27"/>
        <v>999337.44</v>
      </c>
      <c r="AP62" s="5">
        <f t="shared" si="28"/>
        <v>999337.44</v>
      </c>
      <c r="AQ62" s="45">
        <f t="shared" si="29"/>
        <v>999322.42999999993</v>
      </c>
      <c r="AR62" s="5">
        <f t="shared" si="30"/>
        <v>999322.42999999993</v>
      </c>
      <c r="AT62" s="2">
        <f t="shared" si="31"/>
        <v>999295.58</v>
      </c>
      <c r="AU62">
        <f t="shared" si="32"/>
        <v>999295.58</v>
      </c>
      <c r="AV62" s="2">
        <f t="shared" si="33"/>
        <v>999271.2</v>
      </c>
      <c r="AW62">
        <f t="shared" si="34"/>
        <v>999271.2</v>
      </c>
      <c r="BG62" s="148" t="str">
        <f t="shared" si="37"/>
        <v>THOMPSON DREW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33.520000000000003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999405.35</v>
      </c>
      <c r="AN63" s="5">
        <f t="shared" si="36"/>
        <v>999405.35</v>
      </c>
      <c r="AO63" s="45">
        <f t="shared" si="27"/>
        <v>999337.44</v>
      </c>
      <c r="AP63" s="5">
        <f t="shared" si="28"/>
        <v>999337.44</v>
      </c>
      <c r="AQ63" s="45">
        <f t="shared" si="29"/>
        <v>999322.42999999993</v>
      </c>
      <c r="AR63" s="5">
        <f t="shared" si="30"/>
        <v>999322.42999999993</v>
      </c>
      <c r="AT63" s="2">
        <f t="shared" si="31"/>
        <v>999295.58</v>
      </c>
      <c r="AU63">
        <f t="shared" si="32"/>
        <v>999295.58</v>
      </c>
      <c r="AV63" s="2">
        <f t="shared" si="33"/>
        <v>999271.2</v>
      </c>
      <c r="AW63">
        <f t="shared" si="34"/>
        <v>999271.2</v>
      </c>
      <c r="BG63" s="148" t="str">
        <f t="shared" si="37"/>
        <v>THOMPSON KYLE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999405.35</v>
      </c>
      <c r="AN64" s="5">
        <f t="shared" si="36"/>
        <v>999405.35</v>
      </c>
      <c r="AO64" s="45">
        <f t="shared" si="27"/>
        <v>999337.44</v>
      </c>
      <c r="AP64" s="5">
        <f t="shared" si="28"/>
        <v>999337.44</v>
      </c>
      <c r="AQ64" s="45">
        <f t="shared" si="29"/>
        <v>999322.42999999993</v>
      </c>
      <c r="AR64" s="5">
        <f t="shared" si="30"/>
        <v>999322.42999999993</v>
      </c>
      <c r="AT64" s="2">
        <f t="shared" si="31"/>
        <v>999295.58</v>
      </c>
      <c r="AU64">
        <f t="shared" si="32"/>
        <v>999295.58</v>
      </c>
      <c r="AV64" s="2">
        <f t="shared" si="33"/>
        <v>999271.2</v>
      </c>
      <c r="AW64">
        <f t="shared" si="34"/>
        <v>999271.2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999405.35</v>
      </c>
      <c r="AN65" s="5">
        <f t="shared" si="36"/>
        <v>999405.35</v>
      </c>
      <c r="AO65" s="45">
        <f t="shared" si="27"/>
        <v>999337.44</v>
      </c>
      <c r="AP65" s="5">
        <f t="shared" si="28"/>
        <v>999337.44</v>
      </c>
      <c r="AQ65" s="45">
        <f t="shared" si="29"/>
        <v>999322.42999999993</v>
      </c>
      <c r="AR65" s="5">
        <f t="shared" si="30"/>
        <v>999322.42999999993</v>
      </c>
      <c r="AT65" s="2">
        <f t="shared" si="31"/>
        <v>999295.58</v>
      </c>
      <c r="AU65">
        <f t="shared" si="32"/>
        <v>999295.58</v>
      </c>
      <c r="AV65" s="2">
        <f t="shared" si="33"/>
        <v>999271.2</v>
      </c>
      <c r="AW65">
        <f t="shared" si="34"/>
        <v>999271.2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999405.35</v>
      </c>
      <c r="AN66" s="5">
        <f t="shared" si="36"/>
        <v>999405.35</v>
      </c>
      <c r="AO66" s="45">
        <f t="shared" si="27"/>
        <v>999337.44</v>
      </c>
      <c r="AP66" s="5">
        <f t="shared" si="28"/>
        <v>999337.44</v>
      </c>
      <c r="AQ66" s="45">
        <f t="shared" si="29"/>
        <v>999322.42999999993</v>
      </c>
      <c r="AR66" s="5">
        <f t="shared" si="30"/>
        <v>999322.42999999993</v>
      </c>
      <c r="AT66" s="2">
        <f t="shared" si="31"/>
        <v>999295.58</v>
      </c>
      <c r="AU66">
        <f t="shared" si="32"/>
        <v>999295.58</v>
      </c>
      <c r="AV66" s="2">
        <f t="shared" si="33"/>
        <v>999271.2</v>
      </c>
      <c r="AW66">
        <f t="shared" si="34"/>
        <v>999271.2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999405.35</v>
      </c>
      <c r="AN67" s="5">
        <f t="shared" si="36"/>
        <v>999405.35</v>
      </c>
      <c r="AO67" s="45">
        <f t="shared" si="27"/>
        <v>999337.44</v>
      </c>
      <c r="AP67" s="5">
        <f t="shared" si="28"/>
        <v>999337.44</v>
      </c>
      <c r="AQ67" s="45">
        <f t="shared" si="29"/>
        <v>999322.42999999993</v>
      </c>
      <c r="AR67" s="5">
        <f t="shared" si="30"/>
        <v>999322.42999999993</v>
      </c>
      <c r="AT67" s="2">
        <f t="shared" si="31"/>
        <v>999295.58</v>
      </c>
      <c r="AU67">
        <f t="shared" si="32"/>
        <v>999295.58</v>
      </c>
      <c r="AV67" s="2">
        <f t="shared" si="33"/>
        <v>999271.2</v>
      </c>
      <c r="AW67">
        <f t="shared" si="34"/>
        <v>999271.2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16.329999999999998</v>
      </c>
      <c r="BK69" s="5">
        <f>BI69+BJ69</f>
        <v>16.329999999999998</v>
      </c>
      <c r="BM69" s="16"/>
      <c r="BN69" s="16"/>
      <c r="BO69" s="16"/>
      <c r="BP69" s="16"/>
      <c r="BW69" s="5">
        <f>SUM(BW49:BW68)</f>
        <v>594.65000000000009</v>
      </c>
      <c r="BZ69" s="5">
        <f t="shared" si="43"/>
        <v>0</v>
      </c>
    </row>
    <row r="70" spans="36:78">
      <c r="BK70" s="5">
        <f>BG27+CE29</f>
        <v>594.65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5">IF(BH5="y",1,0)</f>
        <v>0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topLeftCell="D3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 Council</v>
      </c>
      <c r="F1" s="14" t="s">
        <v>77</v>
      </c>
      <c r="J1" s="100" t="s">
        <v>25</v>
      </c>
      <c r="K1" s="383">
        <f>'Basic Input'!C2</f>
        <v>41781</v>
      </c>
      <c r="L1" s="383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229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77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334</v>
      </c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230</v>
      </c>
      <c r="P4" s="385"/>
      <c r="Q4" s="385"/>
      <c r="R4" s="385"/>
      <c r="S4" s="386"/>
      <c r="U4" s="375" t="str">
        <f>IF(W33="ERROR","DO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IF(C12=0,0,IF(U12=0,"Excluded",0))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0.76</v>
      </c>
      <c r="BY6" s="143" t="s">
        <v>40</v>
      </c>
      <c r="BZ6" s="75">
        <v>0.56999999999999995</v>
      </c>
      <c r="CA6" s="143" t="s">
        <v>40</v>
      </c>
      <c r="CB6" s="75"/>
      <c r="CC6" s="143" t="s">
        <v>40</v>
      </c>
      <c r="CD6" s="75"/>
      <c r="CE6" s="286">
        <f>BS29+BU29+BW29+BY29+CA29+CC29</f>
        <v>680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IF($AT5=0,0,IF($AT5="T",$AZ7,$BR4))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IF($V7="Transfer",$BA8,$BT3)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 t="shared" si="12"/>
        <v>0</v>
      </c>
      <c r="W12" s="49">
        <f t="shared" si="13"/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1092.42</v>
      </c>
      <c r="BP12" s="76"/>
      <c r="BQ12" s="6"/>
      <c r="BR12" s="13" t="str">
        <f>'Verification of Boxes'!J14</f>
        <v>JACKSON CHRISTOPHER</v>
      </c>
      <c r="BS12" s="74">
        <v>579</v>
      </c>
      <c r="BT12" s="7">
        <f t="shared" si="4"/>
        <v>579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579</v>
      </c>
    </row>
    <row r="13" spans="1:83" ht="15" customHeight="1" thickBot="1">
      <c r="A13" s="330" t="str">
        <f>IF('Stage 9'!A13&lt;&gt;0,'Stage 9'!A13,IF(W13&gt;=$M$3,"Elected",IF(BP10&lt;&gt;0,"Excluded",0)))</f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727.18</v>
      </c>
      <c r="BP13" s="76"/>
      <c r="BQ13" s="6"/>
      <c r="BR13" s="13" t="str">
        <f>'Verification of Boxes'!J15</f>
        <v>KEE JULIA</v>
      </c>
      <c r="BS13" s="77">
        <v>1</v>
      </c>
      <c r="BT13" s="7">
        <f t="shared" si="4"/>
        <v>1</v>
      </c>
      <c r="BU13" s="77">
        <v>1</v>
      </c>
      <c r="BV13" s="7">
        <f t="shared" si="5"/>
        <v>1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</v>
      </c>
    </row>
    <row r="14" spans="1:83" ht="15" customHeight="1" thickBot="1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 t="shared" si="12"/>
        <v>0</v>
      </c>
      <c r="W14" s="49">
        <f t="shared" si="13"/>
        <v>1105</v>
      </c>
      <c r="Z14" s="108" t="str">
        <f>'Verification of Boxes'!J10</f>
        <v>CARLIN MICHAEL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9'!A15&lt;&gt;0,'Stage 9'!A15,IF(W15&gt;=$M$3,"Elected",IF(BP12&lt;&gt;0,"Excluded",0)))</f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 t="shared" si="12"/>
        <v>579</v>
      </c>
      <c r="W15" s="49">
        <f t="shared" si="13"/>
        <v>1671.42</v>
      </c>
      <c r="Z15" s="111" t="str">
        <f>'Verification of Boxes'!J11</f>
        <v>DIVER GERARD</v>
      </c>
      <c r="AA15" s="45">
        <f>U12</f>
        <v>1105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5"/>
        <v>0</v>
      </c>
      <c r="AG15" s="112">
        <f t="shared" si="16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9'!A16&lt;&gt;0,'Stage 9'!A16,IF(W16&gt;=$M$3,"Elected",IF(BP13&lt;&gt;0,"Excluded",0)))</f>
        <v>0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 t="shared" si="12"/>
        <v>2</v>
      </c>
      <c r="W16" s="49">
        <f t="shared" si="13"/>
        <v>729.18</v>
      </c>
      <c r="Z16" s="111" t="str">
        <f>'Verification of Boxes'!J12</f>
        <v>GARDINER NIGEL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1013.89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>
        <v>2</v>
      </c>
      <c r="BV16" s="7">
        <f t="shared" si="5"/>
        <v>2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</v>
      </c>
    </row>
    <row r="17" spans="1:83" ht="15" customHeight="1" thickBot="1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HAMILTON MARY</v>
      </c>
      <c r="AA17" s="45">
        <f t="shared" si="18"/>
        <v>1105</v>
      </c>
      <c r="AB17" s="5"/>
      <c r="AC17" s="117">
        <f t="shared" si="14"/>
        <v>0</v>
      </c>
      <c r="AD17" s="133"/>
      <c r="AE17" s="5" t="str">
        <f t="shared" si="17"/>
        <v>elected</v>
      </c>
      <c r="AF17" s="5">
        <f t="shared" si="15"/>
        <v>0</v>
      </c>
      <c r="AG17" s="112">
        <f t="shared" si="16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JACKSON CHRISTOPHER</v>
      </c>
      <c r="AA18" s="45">
        <f t="shared" si="18"/>
        <v>1092.42</v>
      </c>
      <c r="AB18" s="5"/>
      <c r="AC18" s="117">
        <f t="shared" si="14"/>
        <v>-12.579999999999927</v>
      </c>
      <c r="AD18" s="133"/>
      <c r="AE18" s="5" t="str">
        <f t="shared" si="17"/>
        <v>continuing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679.33</v>
      </c>
      <c r="BP18" s="76" t="s">
        <v>369</v>
      </c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9'!A19&lt;&gt;0,'Stage 9'!A19,IF(W19&gt;=$M$3,"Elected",IF(BP16&lt;&gt;0,"Excluded",0)))</f>
        <v>0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 t="shared" si="12"/>
        <v>2</v>
      </c>
      <c r="W19" s="49">
        <f t="shared" si="13"/>
        <v>1015.89</v>
      </c>
      <c r="Z19" s="111" t="str">
        <f>'Verification of Boxes'!J15</f>
        <v>KEE JULIA</v>
      </c>
      <c r="AA19" s="45">
        <f t="shared" si="18"/>
        <v>727.18</v>
      </c>
      <c r="AB19" s="5"/>
      <c r="AC19" s="117">
        <f t="shared" si="14"/>
        <v>-377.82000000000005</v>
      </c>
      <c r="AD19" s="133"/>
      <c r="AE19" s="5" t="str">
        <f t="shared" si="17"/>
        <v>continuing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>
        <f t="shared" si="11"/>
        <v>0</v>
      </c>
      <c r="BO19" s="47">
        <f t="shared" si="3"/>
        <v>1083.32</v>
      </c>
      <c r="BP19" s="76"/>
      <c r="BQ19" s="6"/>
      <c r="BR19" s="13" t="str">
        <f>'Verification of Boxes'!J21</f>
        <v>RAMSEY DAVID</v>
      </c>
      <c r="BS19" s="74">
        <v>2</v>
      </c>
      <c r="BT19" s="7">
        <f t="shared" si="4"/>
        <v>2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</v>
      </c>
    </row>
    <row r="20" spans="1:83" ht="15" customHeight="1" thickBot="1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KEREVICIENE ASTA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2" t="s">
        <v>103</v>
      </c>
      <c r="AK20" s="403"/>
      <c r="AL20" s="246">
        <f>AL46</f>
        <v>679.33</v>
      </c>
      <c r="AM20" s="167"/>
      <c r="AN20" s="166">
        <f>AL20+AG2</f>
        <v>679.33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1046.45</v>
      </c>
      <c r="BP20" s="76"/>
      <c r="BR20" s="13" t="str">
        <f>'Verification of Boxes'!J22</f>
        <v>REILLY MARTIN</v>
      </c>
      <c r="BS20" s="74">
        <v>50</v>
      </c>
      <c r="BT20" s="7">
        <f t="shared" si="4"/>
        <v>50</v>
      </c>
      <c r="BU20" s="74">
        <v>9</v>
      </c>
      <c r="BV20" s="7">
        <f t="shared" si="5"/>
        <v>9</v>
      </c>
      <c r="BW20" s="74">
        <v>1</v>
      </c>
      <c r="BX20" s="7">
        <f t="shared" si="6"/>
        <v>0.76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59.76</v>
      </c>
    </row>
    <row r="21" spans="1:83" ht="15" customHeight="1" thickBot="1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 t="shared" si="12"/>
        <v>-679.33</v>
      </c>
      <c r="W21" s="49">
        <f t="shared" si="13"/>
        <v>0</v>
      </c>
      <c r="Z21" s="111" t="str">
        <f>'Verification of Boxes'!J17</f>
        <v>MALCOLM DAVE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404" t="s">
        <v>102</v>
      </c>
      <c r="AK21" s="360"/>
      <c r="AL21" s="48">
        <f>IF(AL20=1000000,0,AN46)</f>
        <v>727.18</v>
      </c>
      <c r="AM21" s="7">
        <f>AL21-AL20</f>
        <v>47.849999999999909</v>
      </c>
      <c r="AN21" s="5">
        <f>IF(AL21=1000000,0,IF(AN20=0,0,AN20+AL21))</f>
        <v>1406.51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762.31999999999994</v>
      </c>
      <c r="BP21" s="76"/>
      <c r="BQ21" s="6"/>
      <c r="BR21" s="13" t="str">
        <f>'Verification of Boxes'!J23</f>
        <v>THOMPSON DREW</v>
      </c>
      <c r="BS21" s="74">
        <v>1</v>
      </c>
      <c r="BT21" s="7">
        <f t="shared" si="4"/>
        <v>1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1</v>
      </c>
    </row>
    <row r="22" spans="1:83" ht="15" customHeight="1" thickBot="1">
      <c r="A22" s="330">
        <f>IF('Stage 9'!A22&lt;&gt;0,'Stage 9'!A22,IF(W22&gt;=$M$3,"Elected",IF(BP19&lt;&gt;0,"Excluded",0)))</f>
        <v>0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 t="shared" si="12"/>
        <v>2</v>
      </c>
      <c r="W22" s="49">
        <f t="shared" si="13"/>
        <v>1085.32</v>
      </c>
      <c r="Z22" s="111" t="str">
        <f>'Verification of Boxes'!J18</f>
        <v>MCCLINTOCK HILARY</v>
      </c>
      <c r="AA22" s="45">
        <f t="shared" si="18"/>
        <v>1013.89</v>
      </c>
      <c r="AB22" s="5"/>
      <c r="AC22" s="117">
        <f t="shared" si="14"/>
        <v>-91.110000000000014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404" t="s">
        <v>102</v>
      </c>
      <c r="AK22" s="360"/>
      <c r="AL22" s="48">
        <f>IF(AL21=1000000,0,AP46)</f>
        <v>762.31999999999994</v>
      </c>
      <c r="AM22" s="7">
        <f>IF(AL22=1000000,0,IF(AM21=0,0,AL22-AL21))</f>
        <v>35.139999999999986</v>
      </c>
      <c r="AN22" s="5">
        <f>IF(AL22=1000000,0,IF(AN21=0,0,AN21+AL22))</f>
        <v>2168.83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9'!A23&lt;&gt;0,'Stage 9'!A23,IF(W23&gt;=$M$3,"Elected",IF(BP20&lt;&gt;0,"Excluded",0)))</f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 t="shared" si="12"/>
        <v>59.76</v>
      </c>
      <c r="W23" s="49">
        <f t="shared" si="13"/>
        <v>1106.21</v>
      </c>
      <c r="Z23" s="111" t="str">
        <f>'Verification of Boxes'!J19</f>
        <v>MCMORRIS NIREE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404" t="s">
        <v>102</v>
      </c>
      <c r="AK23" s="360"/>
      <c r="AL23" s="48">
        <f>IF(AL22=1000000,0,AR46)</f>
        <v>1013.89</v>
      </c>
      <c r="AM23" s="7">
        <f>IF(AL23=1000000,0,IF(AM22=0,0,AL23-AL22))</f>
        <v>251.57000000000005</v>
      </c>
      <c r="AN23" s="5">
        <f>IF(AL23=1000000,0,IF(AN22=0,0,AN22+AL23))</f>
        <v>3182.72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9'!A24&lt;&gt;0,'Stage 9'!A24,IF(W24&gt;=$M$3,"Elected",IF(BP21&lt;&gt;0,"Excluded",0)))</f>
        <v>0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 t="shared" si="12"/>
        <v>1</v>
      </c>
      <c r="W24" s="49">
        <f t="shared" si="13"/>
        <v>763.31999999999994</v>
      </c>
      <c r="Z24" s="111" t="str">
        <f>'Verification of Boxes'!J20</f>
        <v>MEEHAN BRIDGET</v>
      </c>
      <c r="AA24" s="45">
        <f t="shared" si="18"/>
        <v>679.33</v>
      </c>
      <c r="AB24" s="5"/>
      <c r="AC24" s="117">
        <f t="shared" si="14"/>
        <v>-425.66999999999996</v>
      </c>
      <c r="AD24" s="133"/>
      <c r="AE24" s="5" t="str">
        <f t="shared" si="17"/>
        <v>continuing</v>
      </c>
      <c r="AF24" s="5">
        <f t="shared" si="15"/>
        <v>0</v>
      </c>
      <c r="AG24" s="112">
        <f t="shared" si="16"/>
        <v>0</v>
      </c>
      <c r="AJ24" s="404" t="s">
        <v>102</v>
      </c>
      <c r="AK24" s="360"/>
      <c r="AL24" s="48">
        <f>IF(AR46=1000000,0,AU46)</f>
        <v>1046.45</v>
      </c>
      <c r="AM24" s="7">
        <f>IF(AL24=1000000,0,IF(AM23=0,0,AL24-AL23))</f>
        <v>32.560000000000059</v>
      </c>
      <c r="AN24" s="5">
        <f>IF(AL24=1000000,0,IF(AN23=0,0,AN23+AL24))</f>
        <v>4229.17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>IF('Stage 9'!A25&lt;&gt;0,'Stage 9'!A25,IF(W25&gt;=$M$3,"Elected",IF(BP22&lt;&gt;0,"Excluded",0)))</f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RAMSEY DAVID</v>
      </c>
      <c r="AA25" s="45">
        <f t="shared" si="18"/>
        <v>1083.32</v>
      </c>
      <c r="AB25" s="5"/>
      <c r="AC25" s="117">
        <f t="shared" si="14"/>
        <v>-21.680000000000064</v>
      </c>
      <c r="AD25" s="133"/>
      <c r="AE25" s="5" t="str">
        <f t="shared" si="17"/>
        <v>continuing</v>
      </c>
      <c r="AF25" s="5">
        <f t="shared" si="15"/>
        <v>0</v>
      </c>
      <c r="AG25" s="112">
        <f t="shared" si="16"/>
        <v>0</v>
      </c>
      <c r="AJ25" s="425" t="s">
        <v>102</v>
      </c>
      <c r="AK25" s="426"/>
      <c r="AL25" s="104">
        <f>IF(AL24=1000000,0,AW46)</f>
        <v>1083.32</v>
      </c>
      <c r="AM25" s="105">
        <f>IF(AL25=1000000,0,IF(AM24=0,0,AL25-AL24))</f>
        <v>36.869999999999891</v>
      </c>
      <c r="AN25" s="106">
        <f>IF(AL25=1000000,0,IF(AN24=0,0,AN24+AL25))</f>
        <v>5312.49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REILLY MARTIN</v>
      </c>
      <c r="AA26" s="45">
        <f t="shared" si="18"/>
        <v>1046.45</v>
      </c>
      <c r="AB26" s="5"/>
      <c r="AC26" s="117">
        <f t="shared" si="14"/>
        <v>-58.549999999999955</v>
      </c>
      <c r="AD26" s="133"/>
      <c r="AE26" s="5" t="str">
        <f t="shared" si="17"/>
        <v>continuing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 t="str">
        <f>'Verification of Boxes'!J23</f>
        <v>THOMPSON DREW</v>
      </c>
      <c r="AA27" s="45">
        <f t="shared" si="18"/>
        <v>762.31999999999994</v>
      </c>
      <c r="AB27" s="5"/>
      <c r="AC27" s="117">
        <f t="shared" si="14"/>
        <v>-342.68000000000006</v>
      </c>
      <c r="AD27" s="133"/>
      <c r="AE27" s="5" t="str">
        <f t="shared" si="17"/>
        <v>continuing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 t="str">
        <f>'Verification of Boxes'!J24</f>
        <v>THOMPSON KYLE</v>
      </c>
      <c r="AA28" s="45">
        <f t="shared" si="18"/>
        <v>0</v>
      </c>
      <c r="AB28" s="5"/>
      <c r="AC28" s="117">
        <f t="shared" si="14"/>
        <v>0</v>
      </c>
      <c r="AD28" s="133"/>
      <c r="AE28" s="5" t="str">
        <f t="shared" si="17"/>
        <v>excluded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>
        <v>23</v>
      </c>
      <c r="BT28" s="140">
        <f t="shared" si="4"/>
        <v>23</v>
      </c>
      <c r="BU28" s="73">
        <v>10</v>
      </c>
      <c r="BV28" s="140">
        <f t="shared" si="5"/>
        <v>10</v>
      </c>
      <c r="BW28" s="73"/>
      <c r="BX28" s="140">
        <f t="shared" si="6"/>
        <v>0</v>
      </c>
      <c r="BY28" s="73">
        <v>1</v>
      </c>
      <c r="BZ28" s="140">
        <f t="shared" si="7"/>
        <v>0.56999999999999995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33.57</v>
      </c>
    </row>
    <row r="29" spans="1:83" ht="13.5" thickBot="1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656</v>
      </c>
      <c r="BT29" s="7">
        <f t="shared" si="4"/>
        <v>656</v>
      </c>
      <c r="BU29" s="139">
        <f>SUM(BU8:BU28)</f>
        <v>22</v>
      </c>
      <c r="BV29" s="7">
        <f t="shared" si="5"/>
        <v>22</v>
      </c>
      <c r="BW29" s="139">
        <f>SUM(BW8:BW28)</f>
        <v>1</v>
      </c>
      <c r="BX29" s="7">
        <f t="shared" si="6"/>
        <v>0.76</v>
      </c>
      <c r="BY29" s="139">
        <f>SUM(BY8:BY28)</f>
        <v>1</v>
      </c>
      <c r="BZ29" s="7">
        <f t="shared" si="7"/>
        <v>0.56999999999999995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679.33</v>
      </c>
    </row>
    <row r="30" spans="1:83" ht="14.25" customHeight="1" thickBot="1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$BK69</f>
        <v>33.57</v>
      </c>
      <c r="W31" s="51">
        <f t="shared" si="13"/>
        <v>250.65999999999997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679.33</v>
      </c>
      <c r="BX31" s="392"/>
      <c r="BY31" s="392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60">
        <f>SUM(W11:W31)</f>
        <v>8832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>
        <v>0.95833333333333337</v>
      </c>
      <c r="W34" s="256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679.33</v>
      </c>
      <c r="AM46" s="5"/>
      <c r="AN46" s="45">
        <f>AN47+AL46</f>
        <v>727.18</v>
      </c>
      <c r="AO46" s="5"/>
      <c r="AP46" s="45">
        <f>AP47+AN46</f>
        <v>762.31999999999994</v>
      </c>
      <c r="AQ46" s="5"/>
      <c r="AR46" s="45">
        <f>AR47+AP46</f>
        <v>1013.89</v>
      </c>
      <c r="AS46" s="2"/>
      <c r="AU46" s="2">
        <f>AU47+AR46</f>
        <v>1046.45</v>
      </c>
      <c r="AW46" s="2">
        <f>AW47+AU46</f>
        <v>1083.32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679.33</v>
      </c>
      <c r="AM47" s="5"/>
      <c r="AN47" s="45">
        <f>MIN(AN48:AN67)</f>
        <v>47.849999999999909</v>
      </c>
      <c r="AO47" s="5"/>
      <c r="AP47" s="45">
        <f>MIN(AP48:AP67)</f>
        <v>35.139999999999986</v>
      </c>
      <c r="AQ47" s="5"/>
      <c r="AR47" s="45">
        <f>MIN(AR48:AR67)</f>
        <v>251.57000000000005</v>
      </c>
      <c r="AS47" s="2"/>
      <c r="AU47" s="2">
        <f>MIN(AU48:AU67)</f>
        <v>32.560000000000059</v>
      </c>
      <c r="AW47" s="2">
        <f>MIN(AW48:AW67)</f>
        <v>36.869999999999891</v>
      </c>
      <c r="AX47" s="2"/>
    </row>
    <row r="48" spans="3:78" ht="38.25">
      <c r="AJ48" t="str">
        <f t="shared" ref="AJ48:AK63" si="24">Z14</f>
        <v>CARLIN MICHAEL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999320.67</v>
      </c>
      <c r="AN48" s="5">
        <f>IF(AM48&lt;&gt;0,AM48,1000000)</f>
        <v>999320.67</v>
      </c>
      <c r="AO48" s="45">
        <f t="shared" ref="AO48:AO67" si="26">AN48-AN$47</f>
        <v>999272.82000000007</v>
      </c>
      <c r="AP48" s="5">
        <f t="shared" ref="AP48:AP67" si="27">IF(AO48&lt;&gt;0,AO48,1000000)</f>
        <v>999272.82000000007</v>
      </c>
      <c r="AQ48" s="45">
        <f t="shared" ref="AQ48:AQ67" si="28">AP48-AP$47</f>
        <v>999237.68</v>
      </c>
      <c r="AR48" s="5">
        <f t="shared" ref="AR48:AR67" si="29">IF(AQ48&lt;&gt;0,AQ48,1000000)</f>
        <v>999237.68</v>
      </c>
      <c r="AT48" s="2">
        <f t="shared" ref="AT48:AT67" si="30">AR48-AR$47</f>
        <v>998986.1100000001</v>
      </c>
      <c r="AU48">
        <f t="shared" ref="AU48:AU67" si="31">IF(AT48&lt;&gt;0,AT48,1000000)</f>
        <v>998986.1100000001</v>
      </c>
      <c r="AV48" s="2">
        <f t="shared" ref="AV48:AV67" si="32">AU48-AU$47</f>
        <v>998953.55</v>
      </c>
      <c r="AW48">
        <f t="shared" ref="AW48:AW67" si="33">IF(AV48&lt;&gt;0,AV48,1000000)</f>
        <v>998953.55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4"/>
        <v>DIVER GERARD</v>
      </c>
      <c r="AK49" s="2">
        <f t="shared" si="24"/>
        <v>1105</v>
      </c>
      <c r="AL49" s="5">
        <f t="shared" ref="AL49:AL67" si="34">IF(AK49&lt;&gt;0,AK49,1000000)</f>
        <v>1105</v>
      </c>
      <c r="AM49" s="45">
        <f t="shared" si="25"/>
        <v>425.66999999999996</v>
      </c>
      <c r="AN49" s="5">
        <f t="shared" ref="AN49:AN67" si="35">IF(AM49&lt;&gt;0,AM49,1000000)</f>
        <v>425.66999999999996</v>
      </c>
      <c r="AO49" s="45">
        <f t="shared" si="26"/>
        <v>377.82000000000005</v>
      </c>
      <c r="AP49" s="5">
        <f t="shared" si="27"/>
        <v>377.82000000000005</v>
      </c>
      <c r="AQ49" s="45">
        <f t="shared" si="28"/>
        <v>342.68000000000006</v>
      </c>
      <c r="AR49" s="5">
        <f t="shared" si="29"/>
        <v>342.68000000000006</v>
      </c>
      <c r="AT49" s="2">
        <f t="shared" si="30"/>
        <v>91.110000000000014</v>
      </c>
      <c r="AU49">
        <f t="shared" si="31"/>
        <v>91.110000000000014</v>
      </c>
      <c r="AV49" s="2">
        <f t="shared" si="32"/>
        <v>58.549999999999955</v>
      </c>
      <c r="AW49">
        <f t="shared" si="33"/>
        <v>58.549999999999955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CARLIN MICHAEL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4"/>
        <v>GARDINER NIGEL</v>
      </c>
      <c r="AK50" s="2">
        <f t="shared" si="24"/>
        <v>0</v>
      </c>
      <c r="AL50" s="5">
        <f t="shared" si="34"/>
        <v>1000000</v>
      </c>
      <c r="AM50" s="45">
        <f t="shared" si="25"/>
        <v>999320.67</v>
      </c>
      <c r="AN50" s="5">
        <f t="shared" si="35"/>
        <v>999320.67</v>
      </c>
      <c r="AO50" s="45">
        <f t="shared" si="26"/>
        <v>999272.82000000007</v>
      </c>
      <c r="AP50" s="5">
        <f t="shared" si="27"/>
        <v>999272.82000000007</v>
      </c>
      <c r="AQ50" s="45">
        <f t="shared" si="28"/>
        <v>999237.68</v>
      </c>
      <c r="AR50" s="5">
        <f t="shared" si="29"/>
        <v>999237.68</v>
      </c>
      <c r="AT50" s="2">
        <f t="shared" si="30"/>
        <v>998986.1100000001</v>
      </c>
      <c r="AU50">
        <f t="shared" si="31"/>
        <v>998986.1100000001</v>
      </c>
      <c r="AV50" s="2">
        <f t="shared" si="32"/>
        <v>998953.55</v>
      </c>
      <c r="AW50">
        <f t="shared" si="33"/>
        <v>998953.55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DIVER GERARD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HAMILTON MARY</v>
      </c>
      <c r="AK51" s="2">
        <f t="shared" si="24"/>
        <v>1105</v>
      </c>
      <c r="AL51" s="5">
        <f t="shared" si="34"/>
        <v>1105</v>
      </c>
      <c r="AM51" s="45">
        <f t="shared" si="25"/>
        <v>425.66999999999996</v>
      </c>
      <c r="AN51" s="5">
        <f t="shared" si="35"/>
        <v>425.66999999999996</v>
      </c>
      <c r="AO51" s="45">
        <f t="shared" si="26"/>
        <v>377.82000000000005</v>
      </c>
      <c r="AP51" s="5">
        <f t="shared" si="27"/>
        <v>377.82000000000005</v>
      </c>
      <c r="AQ51" s="45">
        <f t="shared" si="28"/>
        <v>342.68000000000006</v>
      </c>
      <c r="AR51" s="5">
        <f t="shared" si="29"/>
        <v>342.68000000000006</v>
      </c>
      <c r="AT51" s="2">
        <f t="shared" si="30"/>
        <v>91.110000000000014</v>
      </c>
      <c r="AU51">
        <f t="shared" si="31"/>
        <v>91.110000000000014</v>
      </c>
      <c r="AV51" s="2">
        <f t="shared" si="32"/>
        <v>58.549999999999955</v>
      </c>
      <c r="AW51">
        <f t="shared" si="33"/>
        <v>58.549999999999955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GARDINER NIGEL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JACKSON CHRISTOPHER</v>
      </c>
      <c r="AK52" s="2">
        <f t="shared" si="24"/>
        <v>1092.42</v>
      </c>
      <c r="AL52" s="5">
        <f t="shared" si="34"/>
        <v>1092.42</v>
      </c>
      <c r="AM52" s="45">
        <f t="shared" si="25"/>
        <v>413.09000000000003</v>
      </c>
      <c r="AN52" s="5">
        <f t="shared" si="35"/>
        <v>413.09000000000003</v>
      </c>
      <c r="AO52" s="45">
        <f t="shared" si="26"/>
        <v>365.24000000000012</v>
      </c>
      <c r="AP52" s="5">
        <f t="shared" si="27"/>
        <v>365.24000000000012</v>
      </c>
      <c r="AQ52" s="45">
        <f t="shared" si="28"/>
        <v>330.10000000000014</v>
      </c>
      <c r="AR52" s="5">
        <f t="shared" si="29"/>
        <v>330.10000000000014</v>
      </c>
      <c r="AT52" s="2">
        <f t="shared" si="30"/>
        <v>78.530000000000086</v>
      </c>
      <c r="AU52">
        <f t="shared" si="31"/>
        <v>78.530000000000086</v>
      </c>
      <c r="AV52" s="2">
        <f t="shared" si="32"/>
        <v>45.970000000000027</v>
      </c>
      <c r="AW52">
        <f t="shared" si="33"/>
        <v>45.970000000000027</v>
      </c>
      <c r="BE52" s="5">
        <f>IF($BH23="y",$BE23,IF($BH24="y",$BE24,0))</f>
        <v>0</v>
      </c>
      <c r="BG52" s="148" t="str">
        <f t="shared" si="36"/>
        <v>HAMILTON MARY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KEE JULIA</v>
      </c>
      <c r="AK53" s="2">
        <f t="shared" si="24"/>
        <v>727.18</v>
      </c>
      <c r="AL53" s="5">
        <f t="shared" si="34"/>
        <v>727.18</v>
      </c>
      <c r="AM53" s="45">
        <f t="shared" si="25"/>
        <v>47.849999999999909</v>
      </c>
      <c r="AN53" s="5">
        <f t="shared" si="35"/>
        <v>47.849999999999909</v>
      </c>
      <c r="AO53" s="45">
        <f t="shared" si="26"/>
        <v>0</v>
      </c>
      <c r="AP53" s="5">
        <f t="shared" si="27"/>
        <v>1000000</v>
      </c>
      <c r="AQ53" s="45">
        <f t="shared" si="28"/>
        <v>999964.86</v>
      </c>
      <c r="AR53" s="5">
        <f t="shared" si="29"/>
        <v>999964.86</v>
      </c>
      <c r="AT53" s="2">
        <f t="shared" si="30"/>
        <v>999713.29</v>
      </c>
      <c r="AU53">
        <f t="shared" si="31"/>
        <v>999713.29</v>
      </c>
      <c r="AV53" s="2">
        <f t="shared" si="32"/>
        <v>999680.73</v>
      </c>
      <c r="AW53">
        <f t="shared" si="33"/>
        <v>999680.73</v>
      </c>
      <c r="BG53" s="148" t="str">
        <f t="shared" si="36"/>
        <v>JACKSON CHRISTOPHER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579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KEREVICIENE ASTA</v>
      </c>
      <c r="AK54" s="2">
        <f t="shared" si="24"/>
        <v>0</v>
      </c>
      <c r="AL54" s="5">
        <f t="shared" si="34"/>
        <v>1000000</v>
      </c>
      <c r="AM54" s="45">
        <f t="shared" si="25"/>
        <v>999320.67</v>
      </c>
      <c r="AN54" s="5">
        <f t="shared" si="35"/>
        <v>999320.67</v>
      </c>
      <c r="AO54" s="45">
        <f t="shared" si="26"/>
        <v>999272.82000000007</v>
      </c>
      <c r="AP54" s="5">
        <f t="shared" si="27"/>
        <v>999272.82000000007</v>
      </c>
      <c r="AQ54" s="45">
        <f t="shared" si="28"/>
        <v>999237.68</v>
      </c>
      <c r="AR54" s="5">
        <f t="shared" si="29"/>
        <v>999237.68</v>
      </c>
      <c r="AT54" s="2">
        <f t="shared" si="30"/>
        <v>998986.1100000001</v>
      </c>
      <c r="AU54">
        <f t="shared" si="31"/>
        <v>998986.1100000001</v>
      </c>
      <c r="AV54" s="2">
        <f t="shared" si="32"/>
        <v>998953.55</v>
      </c>
      <c r="AW54">
        <f t="shared" si="33"/>
        <v>998953.55</v>
      </c>
      <c r="BG54" s="148" t="str">
        <f t="shared" si="36"/>
        <v>KEE JULIA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2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MALCOLM DAVE</v>
      </c>
      <c r="AK55" s="2">
        <f t="shared" si="24"/>
        <v>0</v>
      </c>
      <c r="AL55" s="5">
        <f t="shared" si="34"/>
        <v>1000000</v>
      </c>
      <c r="AM55" s="45">
        <f t="shared" si="25"/>
        <v>999320.67</v>
      </c>
      <c r="AN55" s="5">
        <f t="shared" si="35"/>
        <v>999320.67</v>
      </c>
      <c r="AO55" s="45">
        <f t="shared" si="26"/>
        <v>999272.82000000007</v>
      </c>
      <c r="AP55" s="5">
        <f t="shared" si="27"/>
        <v>999272.82000000007</v>
      </c>
      <c r="AQ55" s="45">
        <f t="shared" si="28"/>
        <v>999237.68</v>
      </c>
      <c r="AR55" s="5">
        <f t="shared" si="29"/>
        <v>999237.68</v>
      </c>
      <c r="AT55" s="2">
        <f t="shared" si="30"/>
        <v>998986.1100000001</v>
      </c>
      <c r="AU55">
        <f t="shared" si="31"/>
        <v>998986.1100000001</v>
      </c>
      <c r="AV55" s="2">
        <f t="shared" si="32"/>
        <v>998953.55</v>
      </c>
      <c r="AW55">
        <f t="shared" si="33"/>
        <v>998953.55</v>
      </c>
      <c r="BG55" s="148" t="str">
        <f t="shared" si="36"/>
        <v>KEREVICIENE ASTA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MCCLINTOCK HILARY</v>
      </c>
      <c r="AK56" s="2">
        <f t="shared" si="24"/>
        <v>1013.89</v>
      </c>
      <c r="AL56" s="5">
        <f t="shared" si="34"/>
        <v>1013.89</v>
      </c>
      <c r="AM56" s="45">
        <f t="shared" si="25"/>
        <v>334.55999999999995</v>
      </c>
      <c r="AN56" s="5">
        <f t="shared" si="35"/>
        <v>334.55999999999995</v>
      </c>
      <c r="AO56" s="45">
        <f t="shared" si="26"/>
        <v>286.71000000000004</v>
      </c>
      <c r="AP56" s="5">
        <f t="shared" si="27"/>
        <v>286.71000000000004</v>
      </c>
      <c r="AQ56" s="45">
        <f t="shared" si="28"/>
        <v>251.57000000000005</v>
      </c>
      <c r="AR56" s="5">
        <f t="shared" si="29"/>
        <v>251.57000000000005</v>
      </c>
      <c r="AT56" s="2">
        <f t="shared" si="30"/>
        <v>0</v>
      </c>
      <c r="AU56">
        <f t="shared" si="31"/>
        <v>1000000</v>
      </c>
      <c r="AV56" s="2">
        <f t="shared" si="32"/>
        <v>999967.44</v>
      </c>
      <c r="AW56">
        <f t="shared" si="33"/>
        <v>999967.44</v>
      </c>
      <c r="BG56" s="148" t="str">
        <f t="shared" si="36"/>
        <v>MALCOLM DAVE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 t="str">
        <f t="shared" si="24"/>
        <v>MCMORRIS NIREE</v>
      </c>
      <c r="AK57" s="2">
        <f t="shared" si="24"/>
        <v>0</v>
      </c>
      <c r="AL57" s="5">
        <f t="shared" si="34"/>
        <v>1000000</v>
      </c>
      <c r="AM57" s="45">
        <f t="shared" si="25"/>
        <v>999320.67</v>
      </c>
      <c r="AN57" s="5">
        <f t="shared" si="35"/>
        <v>999320.67</v>
      </c>
      <c r="AO57" s="45">
        <f t="shared" si="26"/>
        <v>999272.82000000007</v>
      </c>
      <c r="AP57" s="5">
        <f t="shared" si="27"/>
        <v>999272.82000000007</v>
      </c>
      <c r="AQ57" s="45">
        <f t="shared" si="28"/>
        <v>999237.68</v>
      </c>
      <c r="AR57" s="5">
        <f t="shared" si="29"/>
        <v>999237.68</v>
      </c>
      <c r="AT57" s="2">
        <f t="shared" si="30"/>
        <v>998986.1100000001</v>
      </c>
      <c r="AU57">
        <f t="shared" si="31"/>
        <v>998986.1100000001</v>
      </c>
      <c r="AV57" s="2">
        <f t="shared" si="32"/>
        <v>998953.55</v>
      </c>
      <c r="AW57">
        <f t="shared" si="33"/>
        <v>998953.55</v>
      </c>
      <c r="BG57" s="148" t="str">
        <f t="shared" si="36"/>
        <v>MCCLINTOCK HILARY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2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 t="str">
        <f t="shared" si="24"/>
        <v>MEEHAN BRIDGET</v>
      </c>
      <c r="AK58" s="2">
        <f t="shared" si="24"/>
        <v>679.33</v>
      </c>
      <c r="AL58" s="5">
        <f t="shared" si="34"/>
        <v>679.33</v>
      </c>
      <c r="AM58" s="45">
        <f t="shared" si="25"/>
        <v>0</v>
      </c>
      <c r="AN58" s="5">
        <f t="shared" si="35"/>
        <v>1000000</v>
      </c>
      <c r="AO58" s="45">
        <f t="shared" si="26"/>
        <v>999952.15</v>
      </c>
      <c r="AP58" s="5">
        <f t="shared" si="27"/>
        <v>999952.15</v>
      </c>
      <c r="AQ58" s="45">
        <f t="shared" si="28"/>
        <v>999917.01</v>
      </c>
      <c r="AR58" s="5">
        <f t="shared" si="29"/>
        <v>999917.01</v>
      </c>
      <c r="AT58" s="2">
        <f t="shared" si="30"/>
        <v>999665.44000000006</v>
      </c>
      <c r="AU58">
        <f t="shared" si="31"/>
        <v>999665.44000000006</v>
      </c>
      <c r="AV58" s="2">
        <f t="shared" si="32"/>
        <v>999632.88</v>
      </c>
      <c r="AW58">
        <f t="shared" si="33"/>
        <v>999632.88</v>
      </c>
      <c r="BG58" s="148" t="str">
        <f t="shared" si="36"/>
        <v>MCMORRIS NIREE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>
      <c r="AJ59" t="str">
        <f t="shared" si="24"/>
        <v>RAMSEY DAVID</v>
      </c>
      <c r="AK59" s="2">
        <f t="shared" si="24"/>
        <v>1083.32</v>
      </c>
      <c r="AL59" s="5">
        <f t="shared" si="34"/>
        <v>1083.32</v>
      </c>
      <c r="AM59" s="45">
        <f t="shared" si="25"/>
        <v>403.9899999999999</v>
      </c>
      <c r="AN59" s="5">
        <f t="shared" si="35"/>
        <v>403.9899999999999</v>
      </c>
      <c r="AO59" s="45">
        <f t="shared" si="26"/>
        <v>356.14</v>
      </c>
      <c r="AP59" s="5">
        <f t="shared" si="27"/>
        <v>356.14</v>
      </c>
      <c r="AQ59" s="45">
        <f t="shared" si="28"/>
        <v>321</v>
      </c>
      <c r="AR59" s="5">
        <f t="shared" si="29"/>
        <v>321</v>
      </c>
      <c r="AT59" s="2">
        <f t="shared" si="30"/>
        <v>69.42999999999995</v>
      </c>
      <c r="AU59">
        <f t="shared" si="31"/>
        <v>69.42999999999995</v>
      </c>
      <c r="AV59" s="2">
        <f t="shared" si="32"/>
        <v>36.869999999999891</v>
      </c>
      <c r="AW59">
        <f t="shared" si="33"/>
        <v>36.869999999999891</v>
      </c>
      <c r="BG59" s="148" t="str">
        <f t="shared" si="36"/>
        <v>MEEHAN BRIDGET</v>
      </c>
      <c r="BH59" s="149"/>
      <c r="BI59" s="7">
        <f t="shared" si="37"/>
        <v>0</v>
      </c>
      <c r="BJ59" s="5">
        <f t="shared" si="38"/>
        <v>-679.33</v>
      </c>
      <c r="BK59" s="5">
        <f t="shared" si="39"/>
        <v>-679.33</v>
      </c>
      <c r="BN59" s="5">
        <f t="shared" si="40"/>
        <v>-679.33</v>
      </c>
      <c r="BW59" s="5">
        <f t="shared" si="41"/>
        <v>679.33</v>
      </c>
      <c r="BZ59" s="5">
        <f t="shared" si="42"/>
        <v>0</v>
      </c>
    </row>
    <row r="60" spans="36:78" ht="12.75" customHeight="1">
      <c r="AJ60" t="str">
        <f t="shared" si="24"/>
        <v>REILLY MARTIN</v>
      </c>
      <c r="AK60" s="2">
        <f t="shared" si="24"/>
        <v>1046.45</v>
      </c>
      <c r="AL60" s="5">
        <f t="shared" si="34"/>
        <v>1046.45</v>
      </c>
      <c r="AM60" s="45">
        <f t="shared" si="25"/>
        <v>367.12</v>
      </c>
      <c r="AN60" s="5">
        <f t="shared" si="35"/>
        <v>367.12</v>
      </c>
      <c r="AO60" s="45">
        <f t="shared" si="26"/>
        <v>319.2700000000001</v>
      </c>
      <c r="AP60" s="5">
        <f t="shared" si="27"/>
        <v>319.2700000000001</v>
      </c>
      <c r="AQ60" s="45">
        <f t="shared" si="28"/>
        <v>284.13000000000011</v>
      </c>
      <c r="AR60" s="5">
        <f t="shared" si="29"/>
        <v>284.13000000000011</v>
      </c>
      <c r="AT60" s="2">
        <f t="shared" si="30"/>
        <v>32.560000000000059</v>
      </c>
      <c r="AU60">
        <f t="shared" si="31"/>
        <v>32.560000000000059</v>
      </c>
      <c r="AV60" s="2">
        <f t="shared" si="32"/>
        <v>0</v>
      </c>
      <c r="AW60">
        <f t="shared" si="33"/>
        <v>1000000</v>
      </c>
      <c r="BG60" s="148" t="str">
        <f t="shared" si="36"/>
        <v>RAMSEY DAVID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2</v>
      </c>
      <c r="BN60" s="5">
        <f t="shared" si="40"/>
        <v>0</v>
      </c>
      <c r="BW60" s="5">
        <f t="shared" si="41"/>
        <v>0</v>
      </c>
      <c r="BZ60" s="5">
        <f t="shared" si="42"/>
        <v>1</v>
      </c>
    </row>
    <row r="61" spans="36:78">
      <c r="AJ61" t="str">
        <f t="shared" si="24"/>
        <v>THOMPSON DREW</v>
      </c>
      <c r="AK61" s="2">
        <f t="shared" si="24"/>
        <v>762.31999999999994</v>
      </c>
      <c r="AL61" s="5">
        <f t="shared" si="34"/>
        <v>762.31999999999994</v>
      </c>
      <c r="AM61" s="45">
        <f t="shared" si="25"/>
        <v>82.989999999999895</v>
      </c>
      <c r="AN61" s="5">
        <f t="shared" si="35"/>
        <v>82.989999999999895</v>
      </c>
      <c r="AO61" s="45">
        <f t="shared" si="26"/>
        <v>35.139999999999986</v>
      </c>
      <c r="AP61" s="5">
        <f t="shared" si="27"/>
        <v>35.139999999999986</v>
      </c>
      <c r="AQ61" s="45">
        <f t="shared" si="28"/>
        <v>0</v>
      </c>
      <c r="AR61" s="5">
        <f t="shared" si="29"/>
        <v>1000000</v>
      </c>
      <c r="AT61" s="2">
        <f t="shared" si="30"/>
        <v>999748.43</v>
      </c>
      <c r="AU61">
        <f t="shared" si="31"/>
        <v>999748.43</v>
      </c>
      <c r="AV61" s="2">
        <f t="shared" si="32"/>
        <v>999715.87</v>
      </c>
      <c r="AW61">
        <f t="shared" si="33"/>
        <v>999715.87</v>
      </c>
      <c r="BG61" s="148" t="str">
        <f t="shared" si="36"/>
        <v>REILLY MARTIN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59.76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>
      <c r="AJ62" t="str">
        <f t="shared" si="24"/>
        <v>THOMPSON KYLE</v>
      </c>
      <c r="AK62" s="2">
        <f t="shared" si="24"/>
        <v>0</v>
      </c>
      <c r="AL62" s="5">
        <f t="shared" si="34"/>
        <v>1000000</v>
      </c>
      <c r="AM62" s="45">
        <f t="shared" si="25"/>
        <v>999320.67</v>
      </c>
      <c r="AN62" s="5">
        <f t="shared" si="35"/>
        <v>999320.67</v>
      </c>
      <c r="AO62" s="45">
        <f t="shared" si="26"/>
        <v>999272.82000000007</v>
      </c>
      <c r="AP62" s="5">
        <f t="shared" si="27"/>
        <v>999272.82000000007</v>
      </c>
      <c r="AQ62" s="45">
        <f t="shared" si="28"/>
        <v>999237.68</v>
      </c>
      <c r="AR62" s="5">
        <f t="shared" si="29"/>
        <v>999237.68</v>
      </c>
      <c r="AT62" s="2">
        <f t="shared" si="30"/>
        <v>998986.1100000001</v>
      </c>
      <c r="AU62">
        <f t="shared" si="31"/>
        <v>998986.1100000001</v>
      </c>
      <c r="AV62" s="2">
        <f t="shared" si="32"/>
        <v>998953.55</v>
      </c>
      <c r="AW62">
        <f t="shared" si="33"/>
        <v>998953.55</v>
      </c>
      <c r="BG62" s="148" t="str">
        <f t="shared" si="36"/>
        <v>THOMPSON DREW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1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999320.67</v>
      </c>
      <c r="AN63" s="5">
        <f t="shared" si="35"/>
        <v>999320.67</v>
      </c>
      <c r="AO63" s="45">
        <f t="shared" si="26"/>
        <v>999272.82000000007</v>
      </c>
      <c r="AP63" s="5">
        <f t="shared" si="27"/>
        <v>999272.82000000007</v>
      </c>
      <c r="AQ63" s="45">
        <f t="shared" si="28"/>
        <v>999237.68</v>
      </c>
      <c r="AR63" s="5">
        <f t="shared" si="29"/>
        <v>999237.68</v>
      </c>
      <c r="AT63" s="2">
        <f t="shared" si="30"/>
        <v>998986.1100000001</v>
      </c>
      <c r="AU63">
        <f t="shared" si="31"/>
        <v>998986.1100000001</v>
      </c>
      <c r="AV63" s="2">
        <f t="shared" si="32"/>
        <v>998953.55</v>
      </c>
      <c r="AW63">
        <f t="shared" si="33"/>
        <v>998953.55</v>
      </c>
      <c r="BG63" s="148" t="str">
        <f t="shared" si="36"/>
        <v>THOMPSON KYLE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999320.67</v>
      </c>
      <c r="AN64" s="5">
        <f t="shared" si="35"/>
        <v>999320.67</v>
      </c>
      <c r="AO64" s="45">
        <f t="shared" si="26"/>
        <v>999272.82000000007</v>
      </c>
      <c r="AP64" s="5">
        <f t="shared" si="27"/>
        <v>999272.82000000007</v>
      </c>
      <c r="AQ64" s="45">
        <f t="shared" si="28"/>
        <v>999237.68</v>
      </c>
      <c r="AR64" s="5">
        <f t="shared" si="29"/>
        <v>999237.68</v>
      </c>
      <c r="AT64" s="2">
        <f t="shared" si="30"/>
        <v>998986.1100000001</v>
      </c>
      <c r="AU64">
        <f t="shared" si="31"/>
        <v>998986.1100000001</v>
      </c>
      <c r="AV64" s="2">
        <f t="shared" si="32"/>
        <v>998953.55</v>
      </c>
      <c r="AW64">
        <f t="shared" si="33"/>
        <v>998953.55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999320.67</v>
      </c>
      <c r="AN65" s="5">
        <f t="shared" si="35"/>
        <v>999320.67</v>
      </c>
      <c r="AO65" s="45">
        <f t="shared" si="26"/>
        <v>999272.82000000007</v>
      </c>
      <c r="AP65" s="5">
        <f t="shared" si="27"/>
        <v>999272.82000000007</v>
      </c>
      <c r="AQ65" s="45">
        <f t="shared" si="28"/>
        <v>999237.68</v>
      </c>
      <c r="AR65" s="5">
        <f t="shared" si="29"/>
        <v>999237.68</v>
      </c>
      <c r="AT65" s="2">
        <f t="shared" si="30"/>
        <v>998986.1100000001</v>
      </c>
      <c r="AU65">
        <f t="shared" si="31"/>
        <v>998986.1100000001</v>
      </c>
      <c r="AV65" s="2">
        <f t="shared" si="32"/>
        <v>998953.55</v>
      </c>
      <c r="AW65">
        <f t="shared" si="33"/>
        <v>998953.55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999320.67</v>
      </c>
      <c r="AN66" s="5">
        <f t="shared" si="35"/>
        <v>999320.67</v>
      </c>
      <c r="AO66" s="45">
        <f t="shared" si="26"/>
        <v>999272.82000000007</v>
      </c>
      <c r="AP66" s="5">
        <f t="shared" si="27"/>
        <v>999272.82000000007</v>
      </c>
      <c r="AQ66" s="45">
        <f t="shared" si="28"/>
        <v>999237.68</v>
      </c>
      <c r="AR66" s="5">
        <f t="shared" si="29"/>
        <v>999237.68</v>
      </c>
      <c r="AT66" s="2">
        <f t="shared" si="30"/>
        <v>998986.1100000001</v>
      </c>
      <c r="AU66">
        <f t="shared" si="31"/>
        <v>998986.1100000001</v>
      </c>
      <c r="AV66" s="2">
        <f t="shared" si="32"/>
        <v>998953.55</v>
      </c>
      <c r="AW66">
        <f t="shared" si="33"/>
        <v>998953.55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999320.67</v>
      </c>
      <c r="AN67" s="5">
        <f t="shared" si="35"/>
        <v>999320.67</v>
      </c>
      <c r="AO67" s="45">
        <f t="shared" si="26"/>
        <v>999272.82000000007</v>
      </c>
      <c r="AP67" s="5">
        <f t="shared" si="27"/>
        <v>999272.82000000007</v>
      </c>
      <c r="AQ67" s="45">
        <f t="shared" si="28"/>
        <v>999237.68</v>
      </c>
      <c r="AR67" s="5">
        <f t="shared" si="29"/>
        <v>999237.68</v>
      </c>
      <c r="AT67" s="2">
        <f t="shared" si="30"/>
        <v>998986.1100000001</v>
      </c>
      <c r="AU67">
        <f t="shared" si="31"/>
        <v>998986.1100000001</v>
      </c>
      <c r="AV67" s="2">
        <f t="shared" si="32"/>
        <v>998953.55</v>
      </c>
      <c r="AW67">
        <f t="shared" si="33"/>
        <v>998953.55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33.57</v>
      </c>
      <c r="BK69" s="5">
        <f>BI69+BJ69</f>
        <v>33.57</v>
      </c>
      <c r="BM69" s="16"/>
      <c r="BN69" s="16"/>
      <c r="BO69" s="16"/>
      <c r="BP69" s="16"/>
      <c r="BW69" s="5">
        <f>SUM(BW49:BW68)</f>
        <v>679.33</v>
      </c>
      <c r="BZ69" s="5">
        <f t="shared" si="42"/>
        <v>0</v>
      </c>
    </row>
    <row r="70" spans="36:78">
      <c r="BK70" s="5">
        <f>BG27+CE29</f>
        <v>679.33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1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abSelected="1" topLeftCell="A52" zoomScale="90" zoomScaleNormal="90" workbookViewId="0">
      <selection activeCell="I81" sqref="I8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 Council</v>
      </c>
      <c r="F1" s="14" t="s">
        <v>139</v>
      </c>
      <c r="J1" s="100" t="s">
        <v>25</v>
      </c>
      <c r="K1" s="383">
        <f>'Basic Input'!C2</f>
        <v>41781</v>
      </c>
      <c r="L1" s="383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244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567.63000000000011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139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266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566.42000000000007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243</v>
      </c>
      <c r="P4" s="385"/>
      <c r="Q4" s="385"/>
      <c r="R4" s="385"/>
      <c r="S4" s="386"/>
      <c r="U4" s="375" t="str">
        <f>IF(I79="ERROR","DO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369</v>
      </c>
      <c r="AT5" s="47" t="str">
        <f>IF(AQ5=0,0,IF(AQ5="Y","T","E"))</f>
        <v>T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IF(C58=0,0,IF(G58=0,"Excluded",0))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JACKSON CHRISTOPHER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 t="s">
        <v>369</v>
      </c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1671.42</v>
      </c>
      <c r="BE10" s="71" t="str">
        <f>'Verification of Boxes'!J15</f>
        <v>KEE JULIA</v>
      </c>
      <c r="BF10" s="74">
        <v>6</v>
      </c>
      <c r="BG10" s="132">
        <f t="shared" si="0"/>
        <v>6</v>
      </c>
      <c r="BH10" s="180"/>
      <c r="BI10" s="5" t="str">
        <f t="shared" si="1"/>
        <v>Excluded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332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333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566.42000000000007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333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579</v>
      </c>
      <c r="BE13" s="71" t="str">
        <f>'Verification of Boxes'!J18</f>
        <v>MCCLINTOCK HILARY</v>
      </c>
      <c r="BF13" s="74">
        <v>2</v>
      </c>
      <c r="BG13" s="117">
        <f t="shared" si="0"/>
        <v>2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729.18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333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99" t="str">
        <f>'Verification of Boxes'!J10</f>
        <v>CARLIN MICHAEL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333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200" t="str">
        <f>'Verification of Boxes'!J11</f>
        <v>DIVER GERARD</v>
      </c>
      <c r="AA15" s="45">
        <f t="shared" ref="AA15:AA33" si="16">G58</f>
        <v>1105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200" t="str">
        <f>'Verification of Boxes'!J12</f>
        <v>GARDINER NIGEL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>
        <v>3</v>
      </c>
      <c r="BG16" s="117">
        <f t="shared" si="0"/>
        <v>3</v>
      </c>
      <c r="BH16" s="180"/>
      <c r="BI16" s="5" t="str">
        <f t="shared" si="1"/>
        <v>Elected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1015.89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333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HAMILTON MARY</v>
      </c>
      <c r="AA17" s="45">
        <f t="shared" si="16"/>
        <v>1105</v>
      </c>
      <c r="AB17" s="133"/>
      <c r="AC17" s="117">
        <f t="shared" si="13"/>
        <v>0</v>
      </c>
      <c r="AD17" s="133"/>
      <c r="AE17" s="5" t="str">
        <f t="shared" si="17"/>
        <v>elected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333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JACKSON CHRISTOPHER</v>
      </c>
      <c r="AA18" s="45">
        <f t="shared" si="16"/>
        <v>1671.42</v>
      </c>
      <c r="AB18" s="133"/>
      <c r="AC18" s="117">
        <f t="shared" si="13"/>
        <v>566.42000000000007</v>
      </c>
      <c r="AD18" s="133"/>
      <c r="AE18" s="5" t="str">
        <f t="shared" si="17"/>
        <v>elected</v>
      </c>
      <c r="AF18" s="5">
        <f t="shared" si="14"/>
        <v>566.42000000000007</v>
      </c>
      <c r="AG18" s="112" t="str">
        <f t="shared" si="15"/>
        <v>transfer largest surplus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15</v>
      </c>
      <c r="BE18" s="71" t="str">
        <f>'Verification of Boxes'!J23</f>
        <v>THOMPSON DREW</v>
      </c>
      <c r="BF18" s="74">
        <v>4</v>
      </c>
      <c r="BG18" s="117">
        <f t="shared" si="0"/>
        <v>4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333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200" t="str">
        <f>'Verification of Boxes'!J15</f>
        <v>KEE JULIA</v>
      </c>
      <c r="AA19" s="45">
        <f t="shared" si="16"/>
        <v>729.18</v>
      </c>
      <c r="AB19" s="133"/>
      <c r="AC19" s="117">
        <f t="shared" si="13"/>
        <v>-375.82000000000005</v>
      </c>
      <c r="AD19" s="133"/>
      <c r="AE19" s="5" t="str">
        <f t="shared" si="17"/>
        <v>continuing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15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1085.32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333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KEREVICIENE ASTA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729.18</v>
      </c>
      <c r="AM20" s="167"/>
      <c r="AN20" s="166">
        <f>AL20+AG2</f>
        <v>1296.81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333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200" t="str">
        <f>'Verification of Boxes'!J17</f>
        <v>MALCOLM DAVE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763.31999999999994</v>
      </c>
      <c r="AM21" s="7">
        <f>AL21-AL20</f>
        <v>34.139999999999986</v>
      </c>
      <c r="AN21" s="5">
        <f>IF(AL21=1000000,0,IF(AN20=0,0,AN20+AL21))</f>
        <v>2060.13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763.31999999999994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333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200" t="str">
        <f>'Verification of Boxes'!J18</f>
        <v>MCCLINTOCK HILARY</v>
      </c>
      <c r="AA22" s="45">
        <f t="shared" si="16"/>
        <v>1015.89</v>
      </c>
      <c r="AB22" s="133"/>
      <c r="AC22" s="117">
        <f t="shared" si="13"/>
        <v>-89.110000000000014</v>
      </c>
      <c r="AD22" s="133"/>
      <c r="AE22" s="5" t="str">
        <f t="shared" si="17"/>
        <v>continuing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1015.89</v>
      </c>
      <c r="AM22" s="7">
        <f>IF(AL22=1000000,0,IF(AM21=0,0,AL22-AL21))</f>
        <v>252.57000000000005</v>
      </c>
      <c r="AN22" s="5">
        <f>IF(AL22=1000000,0,IF(AN21=0,0,AN21+AL22))</f>
        <v>3076.02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333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200" t="str">
        <f>'Verification of Boxes'!J19</f>
        <v>MCMORRIS NIREE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1085.32</v>
      </c>
      <c r="AM23" s="7">
        <f>IF(AL23=1000000,0,IF(AM22=0,0,AL23-AL22))</f>
        <v>69.42999999999995</v>
      </c>
      <c r="AN23" s="5">
        <f>IF(AL23=1000000,0,IF(AN22=0,0,AN22+AL23))</f>
        <v>4161.34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333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200" t="str">
        <f>'Verification of Boxes'!J20</f>
        <v>MEEHAN BRIDGET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1105</v>
      </c>
      <c r="AM24" s="7">
        <f>IF(AL24=1000000,0,IF(AM23=0,0,AL24-AL23))</f>
        <v>19.680000000000064</v>
      </c>
      <c r="AN24" s="5">
        <f>IF(AL24=1000000,0,IF(AN23=0,0,AN23+AL24))</f>
        <v>5266.34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333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RAMSEY DAVID</v>
      </c>
      <c r="AA25" s="45">
        <f t="shared" si="16"/>
        <v>1085.32</v>
      </c>
      <c r="AB25" s="133"/>
      <c r="AC25" s="117">
        <f t="shared" si="13"/>
        <v>-19.680000000000064</v>
      </c>
      <c r="AD25" s="133"/>
      <c r="AE25" s="5" t="str">
        <f t="shared" si="17"/>
        <v>continuing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1106.21</v>
      </c>
      <c r="AM25" s="105">
        <f>IF(AL25=1000000,0,IF(AM24=0,0,AL25-AL24))</f>
        <v>1.2100000000000364</v>
      </c>
      <c r="AN25" s="106">
        <f>IF(AL25=1000000,0,IF(AN24=0,0,AN24+AL25))</f>
        <v>6372.55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15</v>
      </c>
      <c r="BG25" s="117">
        <f>SUM(BG5:BG24)</f>
        <v>15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REILLY MARTIN</v>
      </c>
      <c r="AA26" s="45">
        <f t="shared" si="16"/>
        <v>1106.21</v>
      </c>
      <c r="AB26" s="133"/>
      <c r="AC26" s="117">
        <f t="shared" si="13"/>
        <v>1.2100000000000364</v>
      </c>
      <c r="AD26" s="133"/>
      <c r="AE26" s="5" t="str">
        <f t="shared" si="17"/>
        <v>elected</v>
      </c>
      <c r="AF26" s="5">
        <f t="shared" si="14"/>
        <v>1.2100000000000364</v>
      </c>
      <c r="AG26" s="112" t="str">
        <f t="shared" si="15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564</v>
      </c>
      <c r="BG26" s="117">
        <f>IF(AT5="T",BC25+BC31,0)</f>
        <v>551.42000000000007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 t="str">
        <f>'Verification of Boxes'!J23</f>
        <v>THOMPSON DREW</v>
      </c>
      <c r="AA27" s="45">
        <f t="shared" si="16"/>
        <v>763.31999999999994</v>
      </c>
      <c r="AB27" s="133"/>
      <c r="AC27" s="117">
        <f t="shared" si="13"/>
        <v>-341.68000000000006</v>
      </c>
      <c r="AD27" s="133"/>
      <c r="AE27" s="5" t="str">
        <f t="shared" si="17"/>
        <v>continuing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579</v>
      </c>
      <c r="BG27" s="118">
        <f>SUM(BG25:BG26)</f>
        <v>566.42000000000007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 t="str">
        <f>'Verification of Boxes'!J24</f>
        <v>THOMPSON KYLE</v>
      </c>
      <c r="AA28" s="45">
        <f t="shared" si="16"/>
        <v>0</v>
      </c>
      <c r="AB28" s="133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579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551.42000000000007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729.18</v>
      </c>
      <c r="AM46" s="5"/>
      <c r="AN46" s="45">
        <f>AN47+AL46</f>
        <v>763.31999999999994</v>
      </c>
      <c r="AO46" s="5"/>
      <c r="AP46" s="45">
        <f>AP47+AN46</f>
        <v>1015.89</v>
      </c>
      <c r="AQ46" s="5"/>
      <c r="AR46" s="45">
        <f>AR47+AP46</f>
        <v>1085.32</v>
      </c>
      <c r="AS46" s="2"/>
      <c r="AU46" s="2">
        <f>AU47+AR46</f>
        <v>1105</v>
      </c>
      <c r="AW46" s="2">
        <f>AW47+AU46</f>
        <v>1106.21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139</v>
      </c>
      <c r="J47" s="100" t="s">
        <v>25</v>
      </c>
      <c r="K47" s="383">
        <f>'Basic Input'!C2</f>
        <v>41781</v>
      </c>
      <c r="L47" s="383"/>
      <c r="AL47" s="45">
        <f>MIN(AL48:AL67)</f>
        <v>729.18</v>
      </c>
      <c r="AM47" s="5"/>
      <c r="AN47" s="45">
        <f>MIN(AN48:AN67)</f>
        <v>34.139999999999986</v>
      </c>
      <c r="AO47" s="5"/>
      <c r="AP47" s="45">
        <f>MIN(AP48:AP67)</f>
        <v>252.57000000000005</v>
      </c>
      <c r="AQ47" s="5"/>
      <c r="AR47" s="45">
        <f>MIN(AR48:AR67)</f>
        <v>69.42999999999995</v>
      </c>
      <c r="AS47" s="2"/>
      <c r="AU47" s="2">
        <f>MIN(AU48:AU67)</f>
        <v>19.680000000000064</v>
      </c>
      <c r="AW47" s="2">
        <f>MIN(AW48:AW67)</f>
        <v>1.2100000000000364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244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999270.82</v>
      </c>
      <c r="AN48" s="5">
        <f>IF(AM48&lt;&gt;0,AM48,1000000)</f>
        <v>999270.82</v>
      </c>
      <c r="AO48" s="45">
        <f t="shared" ref="AO48:AO67" si="25">AN48-AN$47</f>
        <v>999236.67999999993</v>
      </c>
      <c r="AP48" s="5">
        <f t="shared" ref="AP48:AP67" si="26">IF(AO48&lt;&gt;0,AO48,1000000)</f>
        <v>999236.67999999993</v>
      </c>
      <c r="AQ48" s="45">
        <f t="shared" ref="AQ48:AQ67" si="27">AP48-AP$47</f>
        <v>998984.11</v>
      </c>
      <c r="AR48" s="5">
        <f t="shared" ref="AR48:AR67" si="28">IF(AQ48&lt;&gt;0,AQ48,1000000)</f>
        <v>998984.11</v>
      </c>
      <c r="AT48" s="2">
        <f t="shared" ref="AT48:AT67" si="29">AR48-AR$47</f>
        <v>998914.67999999993</v>
      </c>
      <c r="AU48">
        <f t="shared" ref="AU48:AU67" si="30">IF(AT48&lt;&gt;0,AT48,1000000)</f>
        <v>998914.67999999993</v>
      </c>
      <c r="AV48" s="2">
        <f t="shared" ref="AV48:AV67" si="31">AU48-AU$47</f>
        <v>998894.99999999988</v>
      </c>
      <c r="AW48">
        <f t="shared" ref="AW48:AW67" si="32">IF(AV48&lt;&gt;0,AV48,1000000)</f>
        <v>998894.99999999988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1105</v>
      </c>
      <c r="AL49" s="5">
        <f t="shared" ref="AL49:AL67" si="33">IF(AK49&lt;&gt;0,AK49,1000000)</f>
        <v>1105</v>
      </c>
      <c r="AM49" s="45">
        <f t="shared" si="24"/>
        <v>375.82000000000005</v>
      </c>
      <c r="AN49" s="5">
        <f t="shared" ref="AN49:AN67" si="34">IF(AM49&lt;&gt;0,AM49,1000000)</f>
        <v>375.82000000000005</v>
      </c>
      <c r="AO49" s="45">
        <f t="shared" si="25"/>
        <v>341.68000000000006</v>
      </c>
      <c r="AP49" s="5">
        <f t="shared" si="26"/>
        <v>341.68000000000006</v>
      </c>
      <c r="AQ49" s="45">
        <f t="shared" si="27"/>
        <v>89.110000000000014</v>
      </c>
      <c r="AR49" s="5">
        <f t="shared" si="28"/>
        <v>89.110000000000014</v>
      </c>
      <c r="AT49" s="2">
        <f t="shared" si="29"/>
        <v>19.680000000000064</v>
      </c>
      <c r="AU49">
        <f t="shared" si="30"/>
        <v>19.680000000000064</v>
      </c>
      <c r="AV49" s="2">
        <f t="shared" si="31"/>
        <v>0</v>
      </c>
      <c r="AW49">
        <f t="shared" si="32"/>
        <v>1000000</v>
      </c>
      <c r="BE49" s="5" t="str">
        <f>IF($BH5="y",$BE5,IF($BH6="y",$BE6,IF($BH7="y",$BE7,IF($BH8="y",$BE8,IF($BH9="y",$BE9,IF($BH10="y",$BE10,0))))))</f>
        <v>JACKSON CHRISTOPHER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243</v>
      </c>
      <c r="P50" s="385"/>
      <c r="Q50" s="385"/>
      <c r="R50" s="385"/>
      <c r="S50" s="386"/>
      <c r="U50" s="375" t="str">
        <f>IF(I79="ERROR","DO NOT MOVE TO NEXT STAGE","OK TO MOVE TO NEXT STAGE")</f>
        <v>OK TO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999270.82</v>
      </c>
      <c r="AN50" s="5">
        <f t="shared" si="34"/>
        <v>999270.82</v>
      </c>
      <c r="AO50" s="45">
        <f t="shared" si="25"/>
        <v>999236.67999999993</v>
      </c>
      <c r="AP50" s="5">
        <f t="shared" si="26"/>
        <v>999236.67999999993</v>
      </c>
      <c r="AQ50" s="45">
        <f t="shared" si="27"/>
        <v>998984.11</v>
      </c>
      <c r="AR50" s="5">
        <f t="shared" si="28"/>
        <v>998984.11</v>
      </c>
      <c r="AT50" s="2">
        <f t="shared" si="29"/>
        <v>998914.67999999993</v>
      </c>
      <c r="AU50">
        <f t="shared" si="30"/>
        <v>998914.67999999993</v>
      </c>
      <c r="AV50" s="2">
        <f t="shared" si="31"/>
        <v>998894.99999999988</v>
      </c>
      <c r="AW50">
        <f t="shared" si="32"/>
        <v>998894.99999999988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1105</v>
      </c>
      <c r="AL51" s="5">
        <f t="shared" si="33"/>
        <v>1105</v>
      </c>
      <c r="AM51" s="45">
        <f t="shared" si="24"/>
        <v>375.82000000000005</v>
      </c>
      <c r="AN51" s="5">
        <f t="shared" si="34"/>
        <v>375.82000000000005</v>
      </c>
      <c r="AO51" s="45">
        <f t="shared" si="25"/>
        <v>341.68000000000006</v>
      </c>
      <c r="AP51" s="5">
        <f t="shared" si="26"/>
        <v>341.68000000000006</v>
      </c>
      <c r="AQ51" s="45">
        <f t="shared" si="27"/>
        <v>89.110000000000014</v>
      </c>
      <c r="AR51" s="5">
        <f t="shared" si="28"/>
        <v>89.110000000000014</v>
      </c>
      <c r="AT51" s="2">
        <f t="shared" si="29"/>
        <v>19.680000000000064</v>
      </c>
      <c r="AU51">
        <f t="shared" si="30"/>
        <v>19.680000000000064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1671.42</v>
      </c>
      <c r="AL52" s="5">
        <f t="shared" si="33"/>
        <v>1671.42</v>
      </c>
      <c r="AM52" s="45">
        <f t="shared" si="24"/>
        <v>942.24000000000012</v>
      </c>
      <c r="AN52" s="5">
        <f t="shared" si="34"/>
        <v>942.24000000000012</v>
      </c>
      <c r="AO52" s="45">
        <f t="shared" si="25"/>
        <v>908.10000000000014</v>
      </c>
      <c r="AP52" s="5">
        <f t="shared" si="26"/>
        <v>908.10000000000014</v>
      </c>
      <c r="AQ52" s="45">
        <f t="shared" si="27"/>
        <v>655.53000000000009</v>
      </c>
      <c r="AR52" s="5">
        <f t="shared" si="28"/>
        <v>655.53000000000009</v>
      </c>
      <c r="AT52" s="2">
        <f t="shared" si="29"/>
        <v>586.10000000000014</v>
      </c>
      <c r="AU52">
        <f t="shared" si="30"/>
        <v>586.10000000000014</v>
      </c>
      <c r="AV52" s="2">
        <f t="shared" si="31"/>
        <v>566.42000000000007</v>
      </c>
      <c r="AW52">
        <f t="shared" si="32"/>
        <v>566.42000000000007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IF($AT5=0,0,IF($AT5="T",$AZ7,$BR4))</f>
        <v>Transfer</v>
      </c>
      <c r="I53" s="432"/>
      <c r="J53" s="431"/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729.18</v>
      </c>
      <c r="AL53" s="5">
        <f t="shared" si="33"/>
        <v>729.18</v>
      </c>
      <c r="AM53" s="45">
        <f t="shared" si="24"/>
        <v>0</v>
      </c>
      <c r="AN53" s="5">
        <f t="shared" si="34"/>
        <v>1000000</v>
      </c>
      <c r="AO53" s="45">
        <f t="shared" si="25"/>
        <v>999965.86</v>
      </c>
      <c r="AP53" s="5">
        <f t="shared" si="26"/>
        <v>999965.86</v>
      </c>
      <c r="AQ53" s="45">
        <f t="shared" si="27"/>
        <v>999713.29</v>
      </c>
      <c r="AR53" s="5">
        <f t="shared" si="28"/>
        <v>999713.29</v>
      </c>
      <c r="AT53" s="2">
        <f t="shared" si="29"/>
        <v>999643.86</v>
      </c>
      <c r="AU53">
        <f t="shared" si="30"/>
        <v>999643.86</v>
      </c>
      <c r="AV53" s="2">
        <f t="shared" si="31"/>
        <v>999624.17999999993</v>
      </c>
      <c r="AW53">
        <f t="shared" si="32"/>
        <v>999624.17999999993</v>
      </c>
      <c r="BG53" s="148" t="str">
        <f t="shared" si="35"/>
        <v>JACKSON CHRISTOPHER</v>
      </c>
      <c r="BH53" s="149"/>
      <c r="BI53" s="7">
        <f t="shared" si="36"/>
        <v>-566.42000000000007</v>
      </c>
      <c r="BJ53" s="5">
        <f t="shared" si="37"/>
        <v>0</v>
      </c>
      <c r="BK53" s="5">
        <f t="shared" si="38"/>
        <v>-566.42000000000007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29" t="str">
        <f>IF($H53="Transfer",$BA8,$BT3)</f>
        <v>JACKSON CHRISTOPHER</v>
      </c>
      <c r="I54" s="430"/>
      <c r="J54" s="429"/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999270.82</v>
      </c>
      <c r="AN54" s="5">
        <f t="shared" si="34"/>
        <v>999270.82</v>
      </c>
      <c r="AO54" s="45">
        <f t="shared" si="25"/>
        <v>999236.67999999993</v>
      </c>
      <c r="AP54" s="5">
        <f t="shared" si="26"/>
        <v>999236.67999999993</v>
      </c>
      <c r="AQ54" s="45">
        <f t="shared" si="27"/>
        <v>998984.11</v>
      </c>
      <c r="AR54" s="5">
        <f t="shared" si="28"/>
        <v>998984.11</v>
      </c>
      <c r="AT54" s="2">
        <f t="shared" si="29"/>
        <v>998914.67999999993</v>
      </c>
      <c r="AU54">
        <f t="shared" si="30"/>
        <v>998914.67999999993</v>
      </c>
      <c r="AV54" s="2">
        <f t="shared" si="31"/>
        <v>998894.99999999988</v>
      </c>
      <c r="AW54">
        <f t="shared" si="32"/>
        <v>998894.99999999988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6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999270.82</v>
      </c>
      <c r="AN55" s="5">
        <f t="shared" si="34"/>
        <v>999270.82</v>
      </c>
      <c r="AO55" s="45">
        <f t="shared" si="25"/>
        <v>999236.67999999993</v>
      </c>
      <c r="AP55" s="5">
        <f t="shared" si="26"/>
        <v>999236.67999999993</v>
      </c>
      <c r="AQ55" s="45">
        <f t="shared" si="27"/>
        <v>998984.11</v>
      </c>
      <c r="AR55" s="5">
        <f t="shared" si="28"/>
        <v>998984.11</v>
      </c>
      <c r="AT55" s="2">
        <f t="shared" si="29"/>
        <v>998914.67999999993</v>
      </c>
      <c r="AU55">
        <f t="shared" si="30"/>
        <v>998914.67999999993</v>
      </c>
      <c r="AV55" s="2">
        <f t="shared" si="31"/>
        <v>998894.99999999988</v>
      </c>
      <c r="AW55">
        <f t="shared" si="32"/>
        <v>998894.99999999988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1015.89</v>
      </c>
      <c r="AL56" s="5">
        <f t="shared" si="33"/>
        <v>1015.89</v>
      </c>
      <c r="AM56" s="45">
        <f t="shared" si="24"/>
        <v>286.71000000000004</v>
      </c>
      <c r="AN56" s="5">
        <f t="shared" si="34"/>
        <v>286.71000000000004</v>
      </c>
      <c r="AO56" s="45">
        <f t="shared" si="25"/>
        <v>252.57000000000005</v>
      </c>
      <c r="AP56" s="5">
        <f t="shared" si="26"/>
        <v>252.57000000000005</v>
      </c>
      <c r="AQ56" s="45">
        <f t="shared" si="27"/>
        <v>0</v>
      </c>
      <c r="AR56" s="5">
        <f t="shared" si="28"/>
        <v>1000000</v>
      </c>
      <c r="AT56" s="2">
        <f t="shared" si="29"/>
        <v>999930.57</v>
      </c>
      <c r="AU56">
        <f t="shared" si="30"/>
        <v>999930.57</v>
      </c>
      <c r="AV56" s="2">
        <f t="shared" si="31"/>
        <v>999910.8899999999</v>
      </c>
      <c r="AW56">
        <f t="shared" si="32"/>
        <v>999910.8899999999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999270.82</v>
      </c>
      <c r="AN57" s="5">
        <f t="shared" si="34"/>
        <v>999270.82</v>
      </c>
      <c r="AO57" s="45">
        <f t="shared" si="25"/>
        <v>999236.67999999993</v>
      </c>
      <c r="AP57" s="5">
        <f t="shared" si="26"/>
        <v>999236.67999999993</v>
      </c>
      <c r="AQ57" s="45">
        <f t="shared" si="27"/>
        <v>998984.11</v>
      </c>
      <c r="AR57" s="5">
        <f t="shared" si="28"/>
        <v>998984.11</v>
      </c>
      <c r="AT57" s="2">
        <f t="shared" si="29"/>
        <v>998914.67999999993</v>
      </c>
      <c r="AU57">
        <f t="shared" si="30"/>
        <v>998914.67999999993</v>
      </c>
      <c r="AV57" s="2">
        <f t="shared" si="31"/>
        <v>998894.99999999988</v>
      </c>
      <c r="AW57">
        <f t="shared" si="32"/>
        <v>998894.99999999988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2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192">
        <f t="shared" ref="H58:H76" si="42">IF($C58&lt;&gt;0,$BK50,0)</f>
        <v>0</v>
      </c>
      <c r="I58" s="49">
        <f t="shared" ref="I58:I76" si="43">IF(H$54=0,0,G58+H58)</f>
        <v>1105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999270.82</v>
      </c>
      <c r="AN58" s="5">
        <f t="shared" si="34"/>
        <v>999270.82</v>
      </c>
      <c r="AO58" s="45">
        <f t="shared" si="25"/>
        <v>999236.67999999993</v>
      </c>
      <c r="AP58" s="5">
        <f t="shared" si="26"/>
        <v>999236.67999999993</v>
      </c>
      <c r="AQ58" s="45">
        <f t="shared" si="27"/>
        <v>998984.11</v>
      </c>
      <c r="AR58" s="5">
        <f t="shared" si="28"/>
        <v>998984.11</v>
      </c>
      <c r="AT58" s="2">
        <f t="shared" si="29"/>
        <v>998914.67999999993</v>
      </c>
      <c r="AU58">
        <f t="shared" si="30"/>
        <v>998914.67999999993</v>
      </c>
      <c r="AV58" s="2">
        <f t="shared" si="31"/>
        <v>998894.99999999988</v>
      </c>
      <c r="AW58">
        <f t="shared" si="32"/>
        <v>998894.99999999988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10'!A13&lt;&gt;0,'Stage 10'!A13,IF(I59&gt;=$M$3,"Elected",IF(BP10&lt;&gt;0,"Excluded",0)))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RAMSEY DAVID</v>
      </c>
      <c r="AK59" s="2">
        <f t="shared" si="23"/>
        <v>1085.32</v>
      </c>
      <c r="AL59" s="5">
        <f t="shared" si="33"/>
        <v>1085.32</v>
      </c>
      <c r="AM59" s="45">
        <f t="shared" si="24"/>
        <v>356.14</v>
      </c>
      <c r="AN59" s="5">
        <f t="shared" si="34"/>
        <v>356.14</v>
      </c>
      <c r="AO59" s="45">
        <f t="shared" si="25"/>
        <v>322</v>
      </c>
      <c r="AP59" s="5">
        <f t="shared" si="26"/>
        <v>322</v>
      </c>
      <c r="AQ59" s="45">
        <f t="shared" si="27"/>
        <v>69.42999999999995</v>
      </c>
      <c r="AR59" s="5">
        <f t="shared" si="28"/>
        <v>69.42999999999995</v>
      </c>
      <c r="AT59" s="2">
        <f t="shared" si="29"/>
        <v>0</v>
      </c>
      <c r="AU59">
        <f t="shared" si="30"/>
        <v>1000000</v>
      </c>
      <c r="AV59" s="2">
        <f t="shared" si="31"/>
        <v>999980.32</v>
      </c>
      <c r="AW59">
        <f t="shared" si="32"/>
        <v>999980.32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192">
        <f t="shared" si="42"/>
        <v>0</v>
      </c>
      <c r="I60" s="49">
        <f t="shared" si="43"/>
        <v>1105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REILLY MARTIN</v>
      </c>
      <c r="AK60" s="2">
        <f t="shared" si="23"/>
        <v>1106.21</v>
      </c>
      <c r="AL60" s="5">
        <f t="shared" si="33"/>
        <v>1106.21</v>
      </c>
      <c r="AM60" s="45">
        <f t="shared" si="24"/>
        <v>377.03000000000009</v>
      </c>
      <c r="AN60" s="5">
        <f t="shared" si="34"/>
        <v>377.03000000000009</v>
      </c>
      <c r="AO60" s="45">
        <f t="shared" si="25"/>
        <v>342.8900000000001</v>
      </c>
      <c r="AP60" s="5">
        <f t="shared" si="26"/>
        <v>342.8900000000001</v>
      </c>
      <c r="AQ60" s="45">
        <f t="shared" si="27"/>
        <v>90.32000000000005</v>
      </c>
      <c r="AR60" s="5">
        <f t="shared" si="28"/>
        <v>90.32000000000005</v>
      </c>
      <c r="AT60" s="2">
        <f t="shared" si="29"/>
        <v>20.8900000000001</v>
      </c>
      <c r="AU60">
        <f t="shared" si="30"/>
        <v>20.8900000000001</v>
      </c>
      <c r="AV60" s="2">
        <f t="shared" si="31"/>
        <v>1.2100000000000364</v>
      </c>
      <c r="AW60">
        <f t="shared" si="32"/>
        <v>1.2100000000000364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3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10'!A15&lt;&gt;0,'Stage 10'!A15,IF(I61&gt;=$M$3,"Elected",IF(BP12&lt;&gt;0,"Excluded",0)))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192">
        <f t="shared" si="42"/>
        <v>-566.42000000000007</v>
      </c>
      <c r="I61" s="49">
        <f t="shared" si="43"/>
        <v>1105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THOMPSON DREW</v>
      </c>
      <c r="AK61" s="2">
        <f t="shared" si="23"/>
        <v>763.31999999999994</v>
      </c>
      <c r="AL61" s="5">
        <f t="shared" si="33"/>
        <v>763.31999999999994</v>
      </c>
      <c r="AM61" s="45">
        <f t="shared" si="24"/>
        <v>34.139999999999986</v>
      </c>
      <c r="AN61" s="5">
        <f t="shared" si="34"/>
        <v>34.139999999999986</v>
      </c>
      <c r="AO61" s="45">
        <f t="shared" si="25"/>
        <v>0</v>
      </c>
      <c r="AP61" s="5">
        <f t="shared" si="26"/>
        <v>1000000</v>
      </c>
      <c r="AQ61" s="45">
        <f t="shared" si="27"/>
        <v>999747.43</v>
      </c>
      <c r="AR61" s="5">
        <f t="shared" si="28"/>
        <v>999747.43</v>
      </c>
      <c r="AT61" s="2">
        <f t="shared" si="29"/>
        <v>999678</v>
      </c>
      <c r="AU61">
        <f t="shared" si="30"/>
        <v>999678</v>
      </c>
      <c r="AV61" s="2">
        <f t="shared" si="31"/>
        <v>999658.32</v>
      </c>
      <c r="AW61">
        <f t="shared" si="32"/>
        <v>999658.32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">
        <v>376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192">
        <f t="shared" si="42"/>
        <v>6</v>
      </c>
      <c r="I62" s="49">
        <f t="shared" si="43"/>
        <v>735.18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999270.82</v>
      </c>
      <c r="AN62" s="5">
        <f t="shared" si="34"/>
        <v>999270.82</v>
      </c>
      <c r="AO62" s="45">
        <f t="shared" si="25"/>
        <v>999236.67999999993</v>
      </c>
      <c r="AP62" s="5">
        <f t="shared" si="26"/>
        <v>999236.67999999993</v>
      </c>
      <c r="AQ62" s="45">
        <f t="shared" si="27"/>
        <v>998984.11</v>
      </c>
      <c r="AR62" s="5">
        <f t="shared" si="28"/>
        <v>998984.11</v>
      </c>
      <c r="AT62" s="2">
        <f t="shared" si="29"/>
        <v>998914.67999999993</v>
      </c>
      <c r="AU62">
        <f t="shared" si="30"/>
        <v>998914.67999999993</v>
      </c>
      <c r="AV62" s="2">
        <f t="shared" si="31"/>
        <v>998894.99999999988</v>
      </c>
      <c r="AW62">
        <f t="shared" si="32"/>
        <v>998894.99999999988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4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999270.82</v>
      </c>
      <c r="AN63" s="5">
        <f t="shared" si="34"/>
        <v>999270.82</v>
      </c>
      <c r="AO63" s="45">
        <f t="shared" si="25"/>
        <v>999236.67999999993</v>
      </c>
      <c r="AP63" s="5">
        <f t="shared" si="26"/>
        <v>999236.67999999993</v>
      </c>
      <c r="AQ63" s="45">
        <f t="shared" si="27"/>
        <v>998984.11</v>
      </c>
      <c r="AR63" s="5">
        <f t="shared" si="28"/>
        <v>998984.11</v>
      </c>
      <c r="AT63" s="2">
        <f t="shared" si="29"/>
        <v>998914.67999999993</v>
      </c>
      <c r="AU63">
        <f t="shared" si="30"/>
        <v>998914.67999999993</v>
      </c>
      <c r="AV63" s="2">
        <f t="shared" si="31"/>
        <v>998894.99999999988</v>
      </c>
      <c r="AW63">
        <f t="shared" si="32"/>
        <v>998894.99999999988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999270.82</v>
      </c>
      <c r="AN64" s="5">
        <f t="shared" si="34"/>
        <v>999270.82</v>
      </c>
      <c r="AO64" s="45">
        <f t="shared" si="25"/>
        <v>999236.67999999993</v>
      </c>
      <c r="AP64" s="5">
        <f t="shared" si="26"/>
        <v>999236.67999999993</v>
      </c>
      <c r="AQ64" s="45">
        <f t="shared" si="27"/>
        <v>998984.11</v>
      </c>
      <c r="AR64" s="5">
        <f t="shared" si="28"/>
        <v>998984.11</v>
      </c>
      <c r="AT64" s="2">
        <f t="shared" si="29"/>
        <v>998914.67999999993</v>
      </c>
      <c r="AU64">
        <f t="shared" si="30"/>
        <v>998914.67999999993</v>
      </c>
      <c r="AV64" s="2">
        <f t="shared" si="31"/>
        <v>998894.99999999988</v>
      </c>
      <c r="AW64">
        <f t="shared" si="32"/>
        <v>998894.99999999988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">
        <v>54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192">
        <f t="shared" si="42"/>
        <v>2</v>
      </c>
      <c r="I65" s="49">
        <f t="shared" si="43"/>
        <v>1017.89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999270.82</v>
      </c>
      <c r="AN65" s="5">
        <f t="shared" si="34"/>
        <v>999270.82</v>
      </c>
      <c r="AO65" s="45">
        <f t="shared" si="25"/>
        <v>999236.67999999993</v>
      </c>
      <c r="AP65" s="5">
        <f t="shared" si="26"/>
        <v>999236.67999999993</v>
      </c>
      <c r="AQ65" s="45">
        <f t="shared" si="27"/>
        <v>998984.11</v>
      </c>
      <c r="AR65" s="5">
        <f t="shared" si="28"/>
        <v>998984.11</v>
      </c>
      <c r="AT65" s="2">
        <f t="shared" si="29"/>
        <v>998914.67999999993</v>
      </c>
      <c r="AU65">
        <f t="shared" si="30"/>
        <v>998914.67999999993</v>
      </c>
      <c r="AV65" s="2">
        <f t="shared" si="31"/>
        <v>998894.99999999988</v>
      </c>
      <c r="AW65">
        <f t="shared" si="32"/>
        <v>998894.99999999988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999270.82</v>
      </c>
      <c r="AN66" s="5">
        <f t="shared" si="34"/>
        <v>999270.82</v>
      </c>
      <c r="AO66" s="45">
        <f t="shared" si="25"/>
        <v>999236.67999999993</v>
      </c>
      <c r="AP66" s="5">
        <f t="shared" si="26"/>
        <v>999236.67999999993</v>
      </c>
      <c r="AQ66" s="45">
        <f t="shared" si="27"/>
        <v>998984.11</v>
      </c>
      <c r="AR66" s="5">
        <f t="shared" si="28"/>
        <v>998984.11</v>
      </c>
      <c r="AT66" s="2">
        <f t="shared" si="29"/>
        <v>998914.67999999993</v>
      </c>
      <c r="AU66">
        <f t="shared" si="30"/>
        <v>998914.67999999993</v>
      </c>
      <c r="AV66" s="2">
        <f t="shared" si="31"/>
        <v>998894.99999999988</v>
      </c>
      <c r="AW66">
        <f t="shared" si="32"/>
        <v>998894.99999999988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999270.82</v>
      </c>
      <c r="AN67" s="5">
        <f t="shared" si="34"/>
        <v>999270.82</v>
      </c>
      <c r="AO67" s="45">
        <f t="shared" si="25"/>
        <v>999236.67999999993</v>
      </c>
      <c r="AP67" s="5">
        <f t="shared" si="26"/>
        <v>999236.67999999993</v>
      </c>
      <c r="AQ67" s="45">
        <f t="shared" si="27"/>
        <v>998984.11</v>
      </c>
      <c r="AR67" s="5">
        <f t="shared" si="28"/>
        <v>998984.11</v>
      </c>
      <c r="AT67" s="2">
        <f t="shared" si="29"/>
        <v>998914.67999999993</v>
      </c>
      <c r="AU67">
        <f t="shared" si="30"/>
        <v>998914.67999999993</v>
      </c>
      <c r="AV67" s="2">
        <f t="shared" si="31"/>
        <v>998894.99999999988</v>
      </c>
      <c r="AW67">
        <f t="shared" si="32"/>
        <v>998894.99999999988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">
        <v>54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192">
        <f t="shared" si="42"/>
        <v>3</v>
      </c>
      <c r="I68" s="49">
        <f t="shared" si="43"/>
        <v>1088.32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10'!A23&lt;&gt;0,'Stage 10'!A23,IF(I69&gt;=$M$3,"Elected",IF(BP20&lt;&gt;0,"Excluded",0)))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192">
        <f t="shared" si="42"/>
        <v>0</v>
      </c>
      <c r="I69" s="49">
        <f t="shared" si="43"/>
        <v>1106.21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551.42000000000007</v>
      </c>
      <c r="BJ69" s="7">
        <f>CE28</f>
        <v>0</v>
      </c>
      <c r="BK69" s="5">
        <f>BI69+BJ69</f>
        <v>551.42000000000007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">
        <v>54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192">
        <f t="shared" si="42"/>
        <v>4</v>
      </c>
      <c r="I70" s="49">
        <f t="shared" si="43"/>
        <v>767.31999999999994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566.42000000000007</v>
      </c>
      <c r="BM70" s="16"/>
      <c r="BN70" s="16"/>
      <c r="BO70" s="16"/>
      <c r="BP70" s="16"/>
    </row>
    <row r="71" spans="1:78" ht="13.5" thickBot="1">
      <c r="A71" s="330" t="str">
        <f>IF('Stage 10'!A25&lt;&gt;0,'Stage 10'!A25,IF(I71&gt;=$M$3,"Elected",IF(BP22&lt;&gt;0,"Excluded",0)))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$BK69</f>
        <v>551.42000000000007</v>
      </c>
      <c r="I77" s="51">
        <f>IF(H$54=0,0,G77+H77)</f>
        <v>802.08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60">
        <f>SUM(I57:I77)</f>
        <v>8832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Totals Correct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 t="s">
        <v>377</v>
      </c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1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140</v>
      </c>
      <c r="J1" s="100" t="s">
        <v>25</v>
      </c>
      <c r="K1" s="383">
        <f>'Basic Input'!C2</f>
        <v>41781</v>
      </c>
      <c r="L1" s="383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450" t="s">
        <v>246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1.2100000000000364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53" t="s">
        <v>267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1.2100000000000364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450" t="s">
        <v>247</v>
      </c>
      <c r="P4" s="451"/>
      <c r="Q4" s="451"/>
      <c r="R4" s="451"/>
      <c r="S4" s="452"/>
      <c r="U4" s="375" t="str">
        <f>IF(K79="ERROR","DO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3" si="2">IF(C58=0,0,IF(I58=0,"Excluded",0))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1.2100000000000364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735.18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>I58</f>
        <v>1105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elected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1017.89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7"/>
        <v>1105</v>
      </c>
      <c r="AB17" s="5"/>
      <c r="AC17" s="117">
        <f t="shared" si="13"/>
        <v>0</v>
      </c>
      <c r="AD17" s="133"/>
      <c r="AE17" s="5" t="str">
        <f t="shared" si="16"/>
        <v>elected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7"/>
        <v>1105</v>
      </c>
      <c r="AB18" s="5"/>
      <c r="AC18" s="117">
        <f t="shared" si="13"/>
        <v>0</v>
      </c>
      <c r="AD18" s="133"/>
      <c r="AE18" s="5" t="str">
        <f t="shared" si="16"/>
        <v>elected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7"/>
        <v>735.18</v>
      </c>
      <c r="AB19" s="5"/>
      <c r="AC19" s="117">
        <f t="shared" si="13"/>
        <v>-369.82000000000005</v>
      </c>
      <c r="AD19" s="133"/>
      <c r="AE19" s="5" t="str">
        <f t="shared" si="16"/>
        <v>continuing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1088.32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735.18</v>
      </c>
      <c r="AM20" s="167"/>
      <c r="AN20" s="166">
        <f>AL20+AG2</f>
        <v>736.39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 t="str">
        <f t="shared" si="3"/>
        <v>Elected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767.31999999999994</v>
      </c>
      <c r="AM21" s="7">
        <f>AL21-AL20</f>
        <v>32.139999999999986</v>
      </c>
      <c r="AN21" s="5">
        <f>IF(AL21=1000000,0,IF(AN20=0,0,AN20+AL21))</f>
        <v>1503.71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767.31999999999994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7"/>
        <v>1017.89</v>
      </c>
      <c r="AB22" s="5"/>
      <c r="AC22" s="117">
        <f t="shared" si="13"/>
        <v>-87.110000000000014</v>
      </c>
      <c r="AD22" s="133"/>
      <c r="AE22" s="5" t="str">
        <f t="shared" si="16"/>
        <v>continuing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1017.89</v>
      </c>
      <c r="AM22" s="7">
        <f>IF(AL22=1000000,0,IF(AM21=0,0,AL22-AL21))</f>
        <v>250.57000000000005</v>
      </c>
      <c r="AN22" s="5">
        <f>IF(AL22=1000000,0,IF(AN21=0,0,AN21+AL22))</f>
        <v>2521.6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1088.32</v>
      </c>
      <c r="AM23" s="7">
        <f>IF(AL23=1000000,0,IF(AM22=0,0,AL23-AL22))</f>
        <v>70.42999999999995</v>
      </c>
      <c r="AN23" s="5">
        <f>IF(AL23=1000000,0,IF(AN22=0,0,AN22+AL23))</f>
        <v>3609.92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1105</v>
      </c>
      <c r="AM24" s="7">
        <f>IF(AL24=1000000,0,IF(AM23=0,0,AL24-AL23))</f>
        <v>16.680000000000064</v>
      </c>
      <c r="AN24" s="5">
        <f>IF(AL24=1000000,0,IF(AN23=0,0,AN23+AL24))</f>
        <v>4714.92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7"/>
        <v>1088.32</v>
      </c>
      <c r="AB25" s="5"/>
      <c r="AC25" s="117">
        <f t="shared" si="13"/>
        <v>-16.680000000000064</v>
      </c>
      <c r="AD25" s="133"/>
      <c r="AE25" s="5" t="str">
        <f t="shared" si="16"/>
        <v>continuing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1106.21</v>
      </c>
      <c r="AM25" s="105">
        <f>IF(AL25=1000000,0,IF(AM24=0,0,AL25-AL24))</f>
        <v>1.2100000000000364</v>
      </c>
      <c r="AN25" s="106">
        <f>IF(AL25=1000000,0,IF(AN24=0,0,AN24+AL25))</f>
        <v>5821.13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7"/>
        <v>1106.21</v>
      </c>
      <c r="AB26" s="5"/>
      <c r="AC26" s="117">
        <f t="shared" si="13"/>
        <v>1.2100000000000364</v>
      </c>
      <c r="AD26" s="133"/>
      <c r="AE26" s="5" t="str">
        <f t="shared" si="16"/>
        <v>elected</v>
      </c>
      <c r="AF26" s="5">
        <f t="shared" si="14"/>
        <v>1.2100000000000364</v>
      </c>
      <c r="AG26" s="112" t="str">
        <f t="shared" si="15"/>
        <v>transfer largest surplus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7"/>
        <v>767.31999999999994</v>
      </c>
      <c r="AB27" s="5"/>
      <c r="AC27" s="117">
        <f t="shared" si="13"/>
        <v>-337.68000000000006</v>
      </c>
      <c r="AD27" s="133"/>
      <c r="AE27" s="5" t="str">
        <f t="shared" si="16"/>
        <v>continuing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7"/>
        <v>0</v>
      </c>
      <c r="AB28" s="5"/>
      <c r="AC28" s="117">
        <f t="shared" si="13"/>
        <v>0</v>
      </c>
      <c r="AD28" s="133"/>
      <c r="AE28" s="5" t="str">
        <f t="shared" si="16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245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735.18</v>
      </c>
      <c r="AM46" s="5"/>
      <c r="AN46" s="45">
        <f>AN47+AL46</f>
        <v>767.31999999999994</v>
      </c>
      <c r="AO46" s="5"/>
      <c r="AP46" s="45">
        <f>AP47+AN46</f>
        <v>1017.89</v>
      </c>
      <c r="AQ46" s="5"/>
      <c r="AR46" s="45">
        <f>AR47+AP46</f>
        <v>1088.32</v>
      </c>
      <c r="AS46" s="2"/>
      <c r="AU46" s="2">
        <f>AU47+AR46</f>
        <v>1105</v>
      </c>
      <c r="AW46" s="2">
        <f>AW47+AU46</f>
        <v>1106.21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140</v>
      </c>
      <c r="J47" s="100" t="s">
        <v>25</v>
      </c>
      <c r="K47" s="383">
        <f>'Basic Input'!C2</f>
        <v>41781</v>
      </c>
      <c r="L47" s="383"/>
      <c r="AL47" s="45">
        <f>MIN(AL48:AL67)</f>
        <v>735.18</v>
      </c>
      <c r="AM47" s="5"/>
      <c r="AN47" s="45">
        <f>MIN(AN48:AN67)</f>
        <v>32.139999999999986</v>
      </c>
      <c r="AO47" s="5"/>
      <c r="AP47" s="45">
        <f>MIN(AP48:AP67)</f>
        <v>250.57000000000005</v>
      </c>
      <c r="AQ47" s="5"/>
      <c r="AR47" s="45">
        <f>MIN(AR48:AR67)</f>
        <v>70.42999999999995</v>
      </c>
      <c r="AS47" s="2"/>
      <c r="AU47" s="2">
        <f>MIN(AU48:AU67)</f>
        <v>16.680000000000064</v>
      </c>
      <c r="AW47" s="2">
        <f>MIN(AW48:AW67)</f>
        <v>1.2100000000000364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246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999264.82</v>
      </c>
      <c r="AN48" s="5">
        <f>IF(AM48&lt;&gt;0,AM48,1000000)</f>
        <v>999264.82</v>
      </c>
      <c r="AO48" s="45">
        <f t="shared" ref="AO48:AO67" si="25">AN48-AN$47</f>
        <v>999232.67999999993</v>
      </c>
      <c r="AP48" s="5">
        <f t="shared" ref="AP48:AP67" si="26">IF(AO48&lt;&gt;0,AO48,1000000)</f>
        <v>999232.67999999993</v>
      </c>
      <c r="AQ48" s="45">
        <f t="shared" ref="AQ48:AQ67" si="27">AP48-AP$47</f>
        <v>998982.11</v>
      </c>
      <c r="AR48" s="5">
        <f t="shared" ref="AR48:AR67" si="28">IF(AQ48&lt;&gt;0,AQ48,1000000)</f>
        <v>998982.11</v>
      </c>
      <c r="AT48" s="2">
        <f t="shared" ref="AT48:AT67" si="29">AR48-AR$47</f>
        <v>998911.67999999993</v>
      </c>
      <c r="AU48">
        <f t="shared" ref="AU48:AU67" si="30">IF(AT48&lt;&gt;0,AT48,1000000)</f>
        <v>998911.67999999993</v>
      </c>
      <c r="AV48" s="2">
        <f t="shared" ref="AV48:AV67" si="31">AU48-AU$47</f>
        <v>998894.99999999988</v>
      </c>
      <c r="AW48">
        <f t="shared" ref="AW48:AW67" si="32">IF(AV48&lt;&gt;0,AV48,1000000)</f>
        <v>998894.99999999988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1105</v>
      </c>
      <c r="AL49" s="5">
        <f t="shared" ref="AL49:AL67" si="33">IF(AK49&lt;&gt;0,AK49,1000000)</f>
        <v>1105</v>
      </c>
      <c r="AM49" s="45">
        <f t="shared" si="24"/>
        <v>369.82000000000005</v>
      </c>
      <c r="AN49" s="5">
        <f t="shared" ref="AN49:AN67" si="34">IF(AM49&lt;&gt;0,AM49,1000000)</f>
        <v>369.82000000000005</v>
      </c>
      <c r="AO49" s="45">
        <f t="shared" si="25"/>
        <v>337.68000000000006</v>
      </c>
      <c r="AP49" s="5">
        <f t="shared" si="26"/>
        <v>337.68000000000006</v>
      </c>
      <c r="AQ49" s="45">
        <f t="shared" si="27"/>
        <v>87.110000000000014</v>
      </c>
      <c r="AR49" s="5">
        <f t="shared" si="28"/>
        <v>87.110000000000014</v>
      </c>
      <c r="AT49" s="2">
        <f t="shared" si="29"/>
        <v>16.680000000000064</v>
      </c>
      <c r="AU49">
        <f t="shared" si="30"/>
        <v>16.680000000000064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247</v>
      </c>
      <c r="P50" s="385"/>
      <c r="Q50" s="385"/>
      <c r="R50" s="385"/>
      <c r="S50" s="386"/>
      <c r="U50" s="375" t="str">
        <f>IF(K79="ERROR","DO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999264.82</v>
      </c>
      <c r="AN50" s="5">
        <f t="shared" si="34"/>
        <v>999264.82</v>
      </c>
      <c r="AO50" s="45">
        <f t="shared" si="25"/>
        <v>999232.67999999993</v>
      </c>
      <c r="AP50" s="5">
        <f t="shared" si="26"/>
        <v>999232.67999999993</v>
      </c>
      <c r="AQ50" s="45">
        <f t="shared" si="27"/>
        <v>998982.11</v>
      </c>
      <c r="AR50" s="5">
        <f t="shared" si="28"/>
        <v>998982.11</v>
      </c>
      <c r="AT50" s="2">
        <f t="shared" si="29"/>
        <v>998911.67999999993</v>
      </c>
      <c r="AU50">
        <f t="shared" si="30"/>
        <v>998911.67999999993</v>
      </c>
      <c r="AV50" s="2">
        <f t="shared" si="31"/>
        <v>998894.99999999988</v>
      </c>
      <c r="AW50">
        <f t="shared" si="32"/>
        <v>998894.99999999988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1105</v>
      </c>
      <c r="AL51" s="5">
        <f t="shared" si="33"/>
        <v>1105</v>
      </c>
      <c r="AM51" s="45">
        <f t="shared" si="24"/>
        <v>369.82000000000005</v>
      </c>
      <c r="AN51" s="5">
        <f t="shared" si="34"/>
        <v>369.82000000000005</v>
      </c>
      <c r="AO51" s="45">
        <f t="shared" si="25"/>
        <v>337.68000000000006</v>
      </c>
      <c r="AP51" s="5">
        <f t="shared" si="26"/>
        <v>337.68000000000006</v>
      </c>
      <c r="AQ51" s="45">
        <f t="shared" si="27"/>
        <v>87.110000000000014</v>
      </c>
      <c r="AR51" s="5">
        <f t="shared" si="28"/>
        <v>87.110000000000014</v>
      </c>
      <c r="AT51" s="2">
        <f t="shared" si="29"/>
        <v>16.680000000000064</v>
      </c>
      <c r="AU51">
        <f t="shared" si="30"/>
        <v>16.680000000000064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1105</v>
      </c>
      <c r="AL52" s="5">
        <f t="shared" si="33"/>
        <v>1105</v>
      </c>
      <c r="AM52" s="45">
        <f t="shared" si="24"/>
        <v>369.82000000000005</v>
      </c>
      <c r="AN52" s="5">
        <f t="shared" si="34"/>
        <v>369.82000000000005</v>
      </c>
      <c r="AO52" s="45">
        <f t="shared" si="25"/>
        <v>337.68000000000006</v>
      </c>
      <c r="AP52" s="5">
        <f t="shared" si="26"/>
        <v>337.68000000000006</v>
      </c>
      <c r="AQ52" s="45">
        <f t="shared" si="27"/>
        <v>87.110000000000014</v>
      </c>
      <c r="AR52" s="5">
        <f t="shared" si="28"/>
        <v>87.110000000000014</v>
      </c>
      <c r="AT52" s="2">
        <f t="shared" si="29"/>
        <v>16.680000000000064</v>
      </c>
      <c r="AU52">
        <f t="shared" si="30"/>
        <v>16.680000000000064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IF($AT5=0,0,IF($AT5="T",$AZ7,$BR4))</f>
        <v>0</v>
      </c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735.18</v>
      </c>
      <c r="AL53" s="5">
        <f t="shared" si="33"/>
        <v>735.18</v>
      </c>
      <c r="AM53" s="45">
        <f t="shared" si="24"/>
        <v>0</v>
      </c>
      <c r="AN53" s="5">
        <f t="shared" si="34"/>
        <v>1000000</v>
      </c>
      <c r="AO53" s="45">
        <f t="shared" si="25"/>
        <v>999967.86</v>
      </c>
      <c r="AP53" s="5">
        <f t="shared" si="26"/>
        <v>999967.86</v>
      </c>
      <c r="AQ53" s="45">
        <f t="shared" si="27"/>
        <v>999717.29</v>
      </c>
      <c r="AR53" s="5">
        <f t="shared" si="28"/>
        <v>999717.29</v>
      </c>
      <c r="AT53" s="2">
        <f t="shared" si="29"/>
        <v>999646.86</v>
      </c>
      <c r="AU53">
        <f t="shared" si="30"/>
        <v>999646.86</v>
      </c>
      <c r="AV53" s="2">
        <f t="shared" si="31"/>
        <v>999630.17999999993</v>
      </c>
      <c r="AW53">
        <f t="shared" si="32"/>
        <v>999630.17999999993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29">
        <f>IF($H53="Transfer",$BA8,$BT3)</f>
        <v>0</v>
      </c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999264.82</v>
      </c>
      <c r="AN54" s="5">
        <f t="shared" si="34"/>
        <v>999264.82</v>
      </c>
      <c r="AO54" s="45">
        <f t="shared" si="25"/>
        <v>999232.67999999993</v>
      </c>
      <c r="AP54" s="5">
        <f t="shared" si="26"/>
        <v>999232.67999999993</v>
      </c>
      <c r="AQ54" s="45">
        <f t="shared" si="27"/>
        <v>998982.11</v>
      </c>
      <c r="AR54" s="5">
        <f t="shared" si="28"/>
        <v>998982.11</v>
      </c>
      <c r="AT54" s="2">
        <f t="shared" si="29"/>
        <v>998911.67999999993</v>
      </c>
      <c r="AU54">
        <f t="shared" si="30"/>
        <v>998911.67999999993</v>
      </c>
      <c r="AV54" s="2">
        <f t="shared" si="31"/>
        <v>998894.99999999988</v>
      </c>
      <c r="AW54">
        <f t="shared" si="32"/>
        <v>998894.99999999988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999264.82</v>
      </c>
      <c r="AN55" s="5">
        <f t="shared" si="34"/>
        <v>999264.82</v>
      </c>
      <c r="AO55" s="45">
        <f t="shared" si="25"/>
        <v>999232.67999999993</v>
      </c>
      <c r="AP55" s="5">
        <f t="shared" si="26"/>
        <v>999232.67999999993</v>
      </c>
      <c r="AQ55" s="45">
        <f t="shared" si="27"/>
        <v>998982.11</v>
      </c>
      <c r="AR55" s="5">
        <f t="shared" si="28"/>
        <v>998982.11</v>
      </c>
      <c r="AT55" s="2">
        <f t="shared" si="29"/>
        <v>998911.67999999993</v>
      </c>
      <c r="AU55">
        <f t="shared" si="30"/>
        <v>998911.67999999993</v>
      </c>
      <c r="AV55" s="2">
        <f t="shared" si="31"/>
        <v>998894.99999999988</v>
      </c>
      <c r="AW55">
        <f t="shared" si="32"/>
        <v>998894.99999999988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1017.89</v>
      </c>
      <c r="AL56" s="5">
        <f t="shared" si="33"/>
        <v>1017.89</v>
      </c>
      <c r="AM56" s="45">
        <f t="shared" si="24"/>
        <v>282.71000000000004</v>
      </c>
      <c r="AN56" s="5">
        <f t="shared" si="34"/>
        <v>282.71000000000004</v>
      </c>
      <c r="AO56" s="45">
        <f t="shared" si="25"/>
        <v>250.57000000000005</v>
      </c>
      <c r="AP56" s="5">
        <f t="shared" si="26"/>
        <v>250.57000000000005</v>
      </c>
      <c r="AQ56" s="45">
        <f t="shared" si="27"/>
        <v>0</v>
      </c>
      <c r="AR56" s="5">
        <f t="shared" si="28"/>
        <v>1000000</v>
      </c>
      <c r="AT56" s="2">
        <f t="shared" si="29"/>
        <v>999929.57</v>
      </c>
      <c r="AU56">
        <f t="shared" si="30"/>
        <v>999929.57</v>
      </c>
      <c r="AV56" s="2">
        <f t="shared" si="31"/>
        <v>999912.8899999999</v>
      </c>
      <c r="AW56">
        <f t="shared" si="32"/>
        <v>999912.8899999999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999264.82</v>
      </c>
      <c r="AN57" s="5">
        <f t="shared" si="34"/>
        <v>999264.82</v>
      </c>
      <c r="AO57" s="45">
        <f t="shared" si="25"/>
        <v>999232.67999999993</v>
      </c>
      <c r="AP57" s="5">
        <f t="shared" si="26"/>
        <v>999232.67999999993</v>
      </c>
      <c r="AQ57" s="45">
        <f t="shared" si="27"/>
        <v>998982.11</v>
      </c>
      <c r="AR57" s="5">
        <f t="shared" si="28"/>
        <v>998982.11</v>
      </c>
      <c r="AT57" s="2">
        <f t="shared" si="29"/>
        <v>998911.67999999993</v>
      </c>
      <c r="AU57">
        <f t="shared" si="30"/>
        <v>998911.67999999993</v>
      </c>
      <c r="AV57" s="2">
        <f t="shared" si="31"/>
        <v>998894.99999999988</v>
      </c>
      <c r="AW57">
        <f t="shared" si="32"/>
        <v>998894.99999999988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999264.82</v>
      </c>
      <c r="AN58" s="5">
        <f t="shared" si="34"/>
        <v>999264.82</v>
      </c>
      <c r="AO58" s="45">
        <f t="shared" si="25"/>
        <v>999232.67999999993</v>
      </c>
      <c r="AP58" s="5">
        <f t="shared" si="26"/>
        <v>999232.67999999993</v>
      </c>
      <c r="AQ58" s="45">
        <f t="shared" si="27"/>
        <v>998982.11</v>
      </c>
      <c r="AR58" s="5">
        <f t="shared" si="28"/>
        <v>998982.11</v>
      </c>
      <c r="AT58" s="2">
        <f t="shared" si="29"/>
        <v>998911.67999999993</v>
      </c>
      <c r="AU58">
        <f t="shared" si="30"/>
        <v>998911.67999999993</v>
      </c>
      <c r="AV58" s="2">
        <f t="shared" si="31"/>
        <v>998894.99999999988</v>
      </c>
      <c r="AW58">
        <f t="shared" si="32"/>
        <v>998894.99999999988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11'!A59&lt;&gt;0,'Stage 11'!A59,IF(K59&gt;=$M$3,"Elected",IF(BP10&lt;&gt;0,"Excluded",0)))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RAMSEY DAVID</v>
      </c>
      <c r="AK59" s="2">
        <f t="shared" si="23"/>
        <v>1088.32</v>
      </c>
      <c r="AL59" s="5">
        <f t="shared" si="33"/>
        <v>1088.32</v>
      </c>
      <c r="AM59" s="45">
        <f t="shared" si="24"/>
        <v>353.14</v>
      </c>
      <c r="AN59" s="5">
        <f t="shared" si="34"/>
        <v>353.14</v>
      </c>
      <c r="AO59" s="45">
        <f t="shared" si="25"/>
        <v>321</v>
      </c>
      <c r="AP59" s="5">
        <f t="shared" si="26"/>
        <v>321</v>
      </c>
      <c r="AQ59" s="45">
        <f t="shared" si="27"/>
        <v>70.42999999999995</v>
      </c>
      <c r="AR59" s="5">
        <f t="shared" si="28"/>
        <v>70.42999999999995</v>
      </c>
      <c r="AT59" s="2">
        <f t="shared" si="29"/>
        <v>0</v>
      </c>
      <c r="AU59">
        <f t="shared" si="30"/>
        <v>1000000</v>
      </c>
      <c r="AV59" s="2">
        <f t="shared" si="31"/>
        <v>999983.32</v>
      </c>
      <c r="AW59">
        <f t="shared" si="32"/>
        <v>999983.32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REILLY MARTIN</v>
      </c>
      <c r="AK60" s="2">
        <f t="shared" si="23"/>
        <v>1106.21</v>
      </c>
      <c r="AL60" s="5">
        <f t="shared" si="33"/>
        <v>1106.21</v>
      </c>
      <c r="AM60" s="45">
        <f t="shared" si="24"/>
        <v>371.03000000000009</v>
      </c>
      <c r="AN60" s="5">
        <f t="shared" si="34"/>
        <v>371.03000000000009</v>
      </c>
      <c r="AO60" s="45">
        <f t="shared" si="25"/>
        <v>338.8900000000001</v>
      </c>
      <c r="AP60" s="5">
        <f t="shared" si="26"/>
        <v>338.8900000000001</v>
      </c>
      <c r="AQ60" s="45">
        <f t="shared" si="27"/>
        <v>88.32000000000005</v>
      </c>
      <c r="AR60" s="5">
        <f t="shared" si="28"/>
        <v>88.32000000000005</v>
      </c>
      <c r="AT60" s="2">
        <f t="shared" si="29"/>
        <v>17.8900000000001</v>
      </c>
      <c r="AU60">
        <f t="shared" si="30"/>
        <v>17.8900000000001</v>
      </c>
      <c r="AV60" s="2">
        <f t="shared" si="31"/>
        <v>1.2100000000000364</v>
      </c>
      <c r="AW60">
        <f t="shared" si="32"/>
        <v>1.2100000000000364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11'!A61&lt;&gt;0,'Stage 11'!A61,IF(K61&gt;=$M$3,"Elected",IF(BP12&lt;&gt;0,"Excluded",0)))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THOMPSON DREW</v>
      </c>
      <c r="AK61" s="2">
        <f t="shared" si="23"/>
        <v>767.31999999999994</v>
      </c>
      <c r="AL61" s="5">
        <f t="shared" si="33"/>
        <v>767.31999999999994</v>
      </c>
      <c r="AM61" s="45">
        <f t="shared" si="24"/>
        <v>32.139999999999986</v>
      </c>
      <c r="AN61" s="5">
        <f t="shared" si="34"/>
        <v>32.139999999999986</v>
      </c>
      <c r="AO61" s="45">
        <f t="shared" si="25"/>
        <v>0</v>
      </c>
      <c r="AP61" s="5">
        <f t="shared" si="26"/>
        <v>1000000</v>
      </c>
      <c r="AQ61" s="45">
        <f t="shared" si="27"/>
        <v>999749.43</v>
      </c>
      <c r="AR61" s="5">
        <f t="shared" si="28"/>
        <v>999749.43</v>
      </c>
      <c r="AT61" s="2">
        <f t="shared" si="29"/>
        <v>999679</v>
      </c>
      <c r="AU61">
        <f t="shared" si="30"/>
        <v>999679</v>
      </c>
      <c r="AV61" s="2">
        <f t="shared" si="31"/>
        <v>999662.32</v>
      </c>
      <c r="AW61">
        <f t="shared" si="32"/>
        <v>999662.32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999264.82</v>
      </c>
      <c r="AN62" s="5">
        <f t="shared" si="34"/>
        <v>999264.82</v>
      </c>
      <c r="AO62" s="45">
        <f t="shared" si="25"/>
        <v>999232.67999999993</v>
      </c>
      <c r="AP62" s="5">
        <f t="shared" si="26"/>
        <v>999232.67999999993</v>
      </c>
      <c r="AQ62" s="45">
        <f t="shared" si="27"/>
        <v>998982.11</v>
      </c>
      <c r="AR62" s="5">
        <f t="shared" si="28"/>
        <v>998982.11</v>
      </c>
      <c r="AT62" s="2">
        <f t="shared" si="29"/>
        <v>998911.67999999993</v>
      </c>
      <c r="AU62">
        <f t="shared" si="30"/>
        <v>998911.67999999993</v>
      </c>
      <c r="AV62" s="2">
        <f t="shared" si="31"/>
        <v>998894.99999999988</v>
      </c>
      <c r="AW62">
        <f t="shared" si="32"/>
        <v>998894.99999999988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999264.82</v>
      </c>
      <c r="AN63" s="5">
        <f t="shared" si="34"/>
        <v>999264.82</v>
      </c>
      <c r="AO63" s="45">
        <f t="shared" si="25"/>
        <v>999232.67999999993</v>
      </c>
      <c r="AP63" s="5">
        <f t="shared" si="26"/>
        <v>999232.67999999993</v>
      </c>
      <c r="AQ63" s="45">
        <f t="shared" si="27"/>
        <v>998982.11</v>
      </c>
      <c r="AR63" s="5">
        <f t="shared" si="28"/>
        <v>998982.11</v>
      </c>
      <c r="AT63" s="2">
        <f t="shared" si="29"/>
        <v>998911.67999999993</v>
      </c>
      <c r="AU63">
        <f t="shared" si="30"/>
        <v>998911.67999999993</v>
      </c>
      <c r="AV63" s="2">
        <f t="shared" si="31"/>
        <v>998894.99999999988</v>
      </c>
      <c r="AW63">
        <f t="shared" si="32"/>
        <v>998894.99999999988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999264.82</v>
      </c>
      <c r="AN64" s="5">
        <f t="shared" si="34"/>
        <v>999264.82</v>
      </c>
      <c r="AO64" s="45">
        <f t="shared" si="25"/>
        <v>999232.67999999993</v>
      </c>
      <c r="AP64" s="5">
        <f t="shared" si="26"/>
        <v>999232.67999999993</v>
      </c>
      <c r="AQ64" s="45">
        <f t="shared" si="27"/>
        <v>998982.11</v>
      </c>
      <c r="AR64" s="5">
        <f t="shared" si="28"/>
        <v>998982.11</v>
      </c>
      <c r="AT64" s="2">
        <f t="shared" si="29"/>
        <v>998911.67999999993</v>
      </c>
      <c r="AU64">
        <f t="shared" si="30"/>
        <v>998911.67999999993</v>
      </c>
      <c r="AV64" s="2">
        <f t="shared" si="31"/>
        <v>998894.99999999988</v>
      </c>
      <c r="AW64">
        <f t="shared" si="32"/>
        <v>998894.99999999988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999264.82</v>
      </c>
      <c r="AN65" s="5">
        <f t="shared" si="34"/>
        <v>999264.82</v>
      </c>
      <c r="AO65" s="45">
        <f t="shared" si="25"/>
        <v>999232.67999999993</v>
      </c>
      <c r="AP65" s="5">
        <f t="shared" si="26"/>
        <v>999232.67999999993</v>
      </c>
      <c r="AQ65" s="45">
        <f t="shared" si="27"/>
        <v>998982.11</v>
      </c>
      <c r="AR65" s="5">
        <f t="shared" si="28"/>
        <v>998982.11</v>
      </c>
      <c r="AT65" s="2">
        <f t="shared" si="29"/>
        <v>998911.67999999993</v>
      </c>
      <c r="AU65">
        <f t="shared" si="30"/>
        <v>998911.67999999993</v>
      </c>
      <c r="AV65" s="2">
        <f t="shared" si="31"/>
        <v>998894.99999999988</v>
      </c>
      <c r="AW65">
        <f t="shared" si="32"/>
        <v>998894.99999999988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999264.82</v>
      </c>
      <c r="AN66" s="5">
        <f t="shared" si="34"/>
        <v>999264.82</v>
      </c>
      <c r="AO66" s="45">
        <f t="shared" si="25"/>
        <v>999232.67999999993</v>
      </c>
      <c r="AP66" s="5">
        <f t="shared" si="26"/>
        <v>999232.67999999993</v>
      </c>
      <c r="AQ66" s="45">
        <f t="shared" si="27"/>
        <v>998982.11</v>
      </c>
      <c r="AR66" s="5">
        <f t="shared" si="28"/>
        <v>998982.11</v>
      </c>
      <c r="AT66" s="2">
        <f t="shared" si="29"/>
        <v>998911.67999999993</v>
      </c>
      <c r="AU66">
        <f t="shared" si="30"/>
        <v>998911.67999999993</v>
      </c>
      <c r="AV66" s="2">
        <f t="shared" si="31"/>
        <v>998894.99999999988</v>
      </c>
      <c r="AW66">
        <f t="shared" si="32"/>
        <v>998894.99999999988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999264.82</v>
      </c>
      <c r="AN67" s="5">
        <f t="shared" si="34"/>
        <v>999264.82</v>
      </c>
      <c r="AO67" s="45">
        <f t="shared" si="25"/>
        <v>999232.67999999993</v>
      </c>
      <c r="AP67" s="5">
        <f t="shared" si="26"/>
        <v>999232.67999999993</v>
      </c>
      <c r="AQ67" s="45">
        <f t="shared" si="27"/>
        <v>998982.11</v>
      </c>
      <c r="AR67" s="5">
        <f t="shared" si="28"/>
        <v>998982.11</v>
      </c>
      <c r="AT67" s="2">
        <f t="shared" si="29"/>
        <v>998911.67999999993</v>
      </c>
      <c r="AU67">
        <f t="shared" si="30"/>
        <v>998911.67999999993</v>
      </c>
      <c r="AV67" s="2">
        <f t="shared" si="31"/>
        <v>998894.99999999988</v>
      </c>
      <c r="AW67">
        <f t="shared" si="32"/>
        <v>998894.99999999988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11'!A68&lt;&gt;0,'Stage 11'!A68,IF(K68&gt;=$M$3,"Elected",IF(BP19&lt;&gt;0,"Excluded",0)))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11'!A69&lt;&gt;0,'Stage 11'!A69,IF(K69&gt;=$M$3,"Elected",IF(BP20&lt;&gt;0,"Excluded",0)))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11'!A70&lt;&gt;0,'Stage 11'!A70,IF(K70&gt;=$M$3,"Elected",IF(BP21&lt;&gt;0,"Excluded",0)))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11'!A71&lt;&gt;0,'Stage 11'!A71,IF(K71&gt;=$M$3,"Elected",IF(BP22&lt;&gt;0,"Excluded",0)))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t="str">
        <f>IF(K78=$G50,"Totals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 t="str">
        <f>'Stage 11'!I80</f>
        <v>11.31 pm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 Council</v>
      </c>
      <c r="F1" s="14" t="s">
        <v>141</v>
      </c>
      <c r="J1" s="100" t="s">
        <v>25</v>
      </c>
      <c r="K1" s="383">
        <f>'Basic Input'!C2</f>
        <v>41781</v>
      </c>
      <c r="L1" s="383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251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0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268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252</v>
      </c>
      <c r="P4" s="385"/>
      <c r="Q4" s="385"/>
      <c r="R4" s="385"/>
      <c r="S4" s="386"/>
      <c r="U4" s="375" t="str">
        <f>IF(M79="ERROR","DO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141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251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252</v>
      </c>
      <c r="P50" s="385"/>
      <c r="Q50" s="385"/>
      <c r="R50" s="385"/>
      <c r="S50" s="386"/>
      <c r="U50" s="375" t="str">
        <f>IF(M79="ERROR","DO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IF($AT5=0,0,IF($AT5="T",$AZ7,$BR4))</f>
        <v>0</v>
      </c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29">
        <f>IF($H53="Transfer",$BA8,$BT3)</f>
        <v>0</v>
      </c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12'!A59&lt;&gt;0,'Stage 12'!A59,IF(M59&gt;=$M$3,"Elected",IF(BP10&lt;&gt;0,"Excluded",0)))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12'!A61&lt;&gt;0,'Stage 12'!A61,IF(M61&gt;=$M$3,"Elected",IF(BP12&lt;&gt;0,"Excluded",0)))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12'!A68&lt;&gt;0,'Stage 12'!A68,IF(M68&gt;=$M$3,"Elected",IF(BP19&lt;&gt;0,"Excluded",0)))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12'!A69&lt;&gt;0,'Stage 12'!A69,IF(M69&gt;=$M$3,"Elected",IF(BP20&lt;&gt;0,"Excluded",0)))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12'!A70&lt;&gt;0,'Stage 12'!A70,IF(M70&gt;=$M$3,"Elected",IF(BP21&lt;&gt;0,"Excluded",0)))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12'!A71&lt;&gt;0,'Stage 12'!A71,IF(M71&gt;=$M$3,"Elected",IF(BP22&lt;&gt;0,"Excluded",0)))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142</v>
      </c>
      <c r="J1" s="100" t="s">
        <v>25</v>
      </c>
      <c r="K1" s="383">
        <f>'Basic Input'!C2</f>
        <v>41781</v>
      </c>
      <c r="L1" s="383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255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7.7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269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256</v>
      </c>
      <c r="P4" s="385"/>
      <c r="Q4" s="385"/>
      <c r="R4" s="385"/>
      <c r="S4" s="386"/>
      <c r="U4" s="375" t="str">
        <f>IF(O79="ERROR","DO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142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255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256</v>
      </c>
      <c r="P50" s="385"/>
      <c r="Q50" s="385"/>
      <c r="R50" s="385"/>
      <c r="S50" s="386"/>
      <c r="U50" s="375" t="str">
        <f>IF(O79="ERROR","DO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IF($AT5=0,0,IF($AT5="T",$AZ7,$BR4))</f>
        <v>0</v>
      </c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29">
        <f>IF($H53="Transfer",$BA8,$BT3)</f>
        <v>0</v>
      </c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13'!A59&lt;&gt;0,'Stage 13'!A59,IF(O59&gt;=$M$3,"Elected",IF(BP10&lt;&gt;0,"Excluded",0)))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13'!A61&lt;&gt;0,'Stage 13'!A61,IF(O61&gt;=$M$3,"Elected",IF(BP12&lt;&gt;0,"Excluded",0)))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13'!A68&lt;&gt;0,'Stage 13'!A68,IF(O68&gt;=$M$3,"Elected",IF(BP19&lt;&gt;0,"Excluded",0)))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13'!A69&lt;&gt;0,'Stage 13'!A69,IF(O69&gt;=$M$3,"Elected",IF(BP20&lt;&gt;0,"Excluded",0)))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13'!A70&lt;&gt;0,'Stage 13'!A70,IF(O70&gt;=$M$3,"Elected",IF(BP21&lt;&gt;0,"Excluded",0)))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13'!A71&lt;&gt;0,'Stage 13'!A71,IF(O71&gt;=$M$3,"Elected",IF(BP22&lt;&gt;0,"Excluded",0)))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 Council</v>
      </c>
      <c r="F1" s="14" t="s">
        <v>143</v>
      </c>
      <c r="J1" s="100" t="s">
        <v>25</v>
      </c>
      <c r="K1" s="383">
        <f>'Basic Input'!C2</f>
        <v>41781</v>
      </c>
      <c r="L1" s="383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258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8.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270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259</v>
      </c>
      <c r="P4" s="385"/>
      <c r="Q4" s="385"/>
      <c r="R4" s="385"/>
      <c r="S4" s="386"/>
      <c r="U4" s="375" t="str">
        <f>IF(Q79="ERROR","DO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257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143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258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259</v>
      </c>
      <c r="P50" s="385"/>
      <c r="Q50" s="385"/>
      <c r="R50" s="385"/>
      <c r="S50" s="386"/>
      <c r="U50" s="375" t="str">
        <f>IF(Q79="ERROR","DO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IF($AT5=0,0,IF($AT5="T",$AZ7,$BR4))</f>
        <v>0</v>
      </c>
      <c r="Q53" s="432"/>
      <c r="R53" s="431"/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29">
        <f>IF($H53="Transfer",$BA8,$BT3)</f>
        <v>0</v>
      </c>
      <c r="Q54" s="430"/>
      <c r="R54" s="429"/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14'!A59&lt;&gt;0,'Stage 14'!A59,IF(Q59&gt;=$M$3,"Elected",IF(BP10&lt;&gt;0,"Excluded",0)))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14'!A68&lt;&gt;0,'Stage 14'!A68,IF(Q68&gt;=$M$3,"Elected",IF(BP19&lt;&gt;0,"Excluded",0)))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14'!A69&lt;&gt;0,'Stage 14'!A69,IF(Q69&gt;=$M$3,"Elected",IF(BP20&lt;&gt;0,"Excluded",0)))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14'!A70&lt;&gt;0,'Stage 14'!A70,IF(Q70&gt;=$M$3,"Elected",IF(BP21&lt;&gt;0,"Excluded",0)))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14'!A71&lt;&gt;0,'Stage 14'!A71,IF(Q71&gt;=$M$3,"Elected",IF(BP22&lt;&gt;0,"Excluded",0)))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 Council</v>
      </c>
      <c r="F1" s="14" t="s">
        <v>144</v>
      </c>
      <c r="J1" s="100" t="s">
        <v>25</v>
      </c>
      <c r="K1" s="383">
        <f>'Basic Input'!C2</f>
        <v>41781</v>
      </c>
      <c r="L1" s="383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263</v>
      </c>
      <c r="P2" s="385"/>
      <c r="Q2" s="385"/>
      <c r="R2" s="385"/>
      <c r="S2" s="386"/>
      <c r="U2" s="456"/>
      <c r="V2" s="456"/>
      <c r="W2" s="45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144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264</v>
      </c>
      <c r="P4" s="385"/>
      <c r="Q4" s="385"/>
      <c r="R4" s="385"/>
      <c r="S4" s="386"/>
      <c r="U4" s="375" t="str">
        <f>IF(S79="ERROR","DO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262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144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263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384" t="s">
        <v>264</v>
      </c>
      <c r="P50" s="385"/>
      <c r="Q50" s="385"/>
      <c r="R50" s="385"/>
      <c r="S50" s="386"/>
      <c r="U50" s="375" t="str">
        <f>IF(S79="ERROR","DO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IF($AT5=0,0,IF($AT5="T",$AZ7,$BR4))</f>
        <v>0</v>
      </c>
      <c r="S53" s="432"/>
      <c r="T53" s="431"/>
      <c r="U53" s="432"/>
      <c r="V53" s="431"/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29">
        <f>IF($H53="Transfer",$BA8,$BT3)</f>
        <v>0</v>
      </c>
      <c r="S54" s="430"/>
      <c r="T54" s="429"/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15'!A59&lt;&gt;0,'Stage 15'!A59,IF(S59&gt;=$M$3,"Elected",IF(BP10&lt;&gt;0,"Excluded",0)))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15'!A68&lt;&gt;0,'Stage 15'!A68,IF(S68&gt;=$M$3,"Elected",IF(BP19&lt;&gt;0,"Excluded",0)))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15'!A69&lt;&gt;0,'Stage 15'!A69,IF(S69&gt;=$M$3,"Elected",IF(BP20&lt;&gt;0,"Excluded",0)))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15'!A70&lt;&gt;0,'Stage 15'!A70,IF(S70&gt;=$M$3,"Elected",IF(BP21&lt;&gt;0,"Excluded",0)))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15'!A71&lt;&gt;0,'Stage 15'!A71,IF(S71&gt;=$M$3,"Elected",IF(BP22&lt;&gt;0,"Excluded",0)))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topLeftCell="A5" zoomScaleNormal="100" workbookViewId="0">
      <selection activeCell="E6" sqref="E6:J7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5" thickBot="1">
      <c r="C5" s="93"/>
      <c r="D5" s="86"/>
      <c r="E5" s="272"/>
      <c r="F5" s="273"/>
      <c r="G5" s="273"/>
      <c r="H5" s="273"/>
      <c r="I5" s="273"/>
      <c r="J5" s="273"/>
    </row>
    <row r="6" spans="1:12">
      <c r="B6" s="255" t="s">
        <v>312</v>
      </c>
      <c r="C6" s="253" t="s">
        <v>315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>
      <c r="A9">
        <v>1</v>
      </c>
      <c r="B9" s="202" t="s">
        <v>316</v>
      </c>
      <c r="C9" s="186" t="s">
        <v>317</v>
      </c>
      <c r="E9" s="273"/>
      <c r="F9" s="273"/>
      <c r="G9" s="273"/>
      <c r="H9" s="273"/>
      <c r="I9" s="273"/>
      <c r="J9" s="273"/>
    </row>
    <row r="10" spans="1:12">
      <c r="A10">
        <v>2</v>
      </c>
      <c r="B10" s="202" t="s">
        <v>318</v>
      </c>
      <c r="C10" s="186" t="s">
        <v>319</v>
      </c>
    </row>
    <row r="11" spans="1:12">
      <c r="A11">
        <v>3</v>
      </c>
      <c r="B11" s="202" t="s">
        <v>320</v>
      </c>
      <c r="C11" s="186" t="s">
        <v>321</v>
      </c>
    </row>
    <row r="12" spans="1:12">
      <c r="A12">
        <v>4</v>
      </c>
      <c r="B12" s="202" t="s">
        <v>322</v>
      </c>
      <c r="C12" s="186" t="s">
        <v>323</v>
      </c>
    </row>
    <row r="13" spans="1:12">
      <c r="A13">
        <v>5</v>
      </c>
      <c r="B13" s="186" t="s">
        <v>324</v>
      </c>
      <c r="C13" s="186" t="s">
        <v>325</v>
      </c>
    </row>
    <row r="14" spans="1:12">
      <c r="A14">
        <v>6</v>
      </c>
      <c r="B14" s="186" t="s">
        <v>326</v>
      </c>
      <c r="C14" s="186" t="s">
        <v>323</v>
      </c>
    </row>
    <row r="15" spans="1:12">
      <c r="A15">
        <v>7</v>
      </c>
      <c r="B15" s="186" t="s">
        <v>327</v>
      </c>
      <c r="C15" s="186" t="s">
        <v>328</v>
      </c>
    </row>
    <row r="16" spans="1:12">
      <c r="A16">
        <v>8</v>
      </c>
      <c r="B16" s="186" t="s">
        <v>329</v>
      </c>
      <c r="C16" s="186" t="s">
        <v>330</v>
      </c>
    </row>
    <row r="17" spans="1:3">
      <c r="A17">
        <v>9</v>
      </c>
      <c r="B17" s="186" t="s">
        <v>331</v>
      </c>
      <c r="C17" s="186" t="s">
        <v>332</v>
      </c>
    </row>
    <row r="18" spans="1:3">
      <c r="A18">
        <v>10</v>
      </c>
      <c r="B18" s="202" t="s">
        <v>333</v>
      </c>
      <c r="C18" s="186" t="s">
        <v>332</v>
      </c>
    </row>
    <row r="19" spans="1:3">
      <c r="A19">
        <v>11</v>
      </c>
      <c r="B19" s="202" t="s">
        <v>334</v>
      </c>
      <c r="C19" s="186" t="s">
        <v>325</v>
      </c>
    </row>
    <row r="20" spans="1:3">
      <c r="A20">
        <v>12</v>
      </c>
      <c r="B20" s="202" t="s">
        <v>335</v>
      </c>
      <c r="C20" s="186" t="s">
        <v>332</v>
      </c>
    </row>
    <row r="21" spans="1:3">
      <c r="A21">
        <v>13</v>
      </c>
      <c r="B21" s="202" t="s">
        <v>336</v>
      </c>
      <c r="C21" s="186" t="s">
        <v>319</v>
      </c>
    </row>
    <row r="22" spans="1:3">
      <c r="A22">
        <v>14</v>
      </c>
      <c r="B22" s="202" t="s">
        <v>337</v>
      </c>
      <c r="C22" s="186" t="s">
        <v>332</v>
      </c>
    </row>
    <row r="23" spans="1:3">
      <c r="A23">
        <v>15</v>
      </c>
      <c r="B23" s="202" t="s">
        <v>338</v>
      </c>
      <c r="C23" s="186" t="s">
        <v>330</v>
      </c>
    </row>
    <row r="24" spans="1:3">
      <c r="A24">
        <v>16</v>
      </c>
      <c r="B24" s="74"/>
      <c r="C24" s="186"/>
    </row>
    <row r="25" spans="1:3">
      <c r="A25">
        <v>17</v>
      </c>
      <c r="B25" s="74"/>
      <c r="C25" s="186"/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7</v>
      </c>
    </row>
    <row r="31" spans="1:3">
      <c r="B31" t="s">
        <v>96</v>
      </c>
      <c r="C31" s="66">
        <v>18549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 Council</v>
      </c>
      <c r="F1" s="14" t="s">
        <v>145</v>
      </c>
      <c r="J1" s="100" t="s">
        <v>25</v>
      </c>
      <c r="K1" s="383">
        <f>'Basic Input'!C2</f>
        <v>41781</v>
      </c>
      <c r="L1" s="383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450" t="s">
        <v>273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145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53" t="s">
        <v>275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450" t="s">
        <v>274</v>
      </c>
      <c r="P4" s="451"/>
      <c r="Q4" s="451"/>
      <c r="R4" s="451"/>
      <c r="S4" s="452"/>
      <c r="U4" s="375" t="str">
        <f>IF(U33="ERROR","DO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K7" s="324"/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K19" s="324"/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 t="str">
        <f t="shared" si="11"/>
        <v>Elected</v>
      </c>
      <c r="BO20" s="47">
        <f t="shared" si="3"/>
        <v>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145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Waterside</v>
      </c>
      <c r="O48" s="450" t="s">
        <v>273</v>
      </c>
      <c r="P48" s="451"/>
      <c r="Q48" s="451"/>
      <c r="R48" s="451"/>
      <c r="S48" s="452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53" t="s">
        <v>276</v>
      </c>
      <c r="P49" s="454"/>
      <c r="Q49" s="454"/>
      <c r="R49" s="454"/>
      <c r="S49" s="455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450" t="s">
        <v>274</v>
      </c>
      <c r="P50" s="451"/>
      <c r="Q50" s="451"/>
      <c r="R50" s="451"/>
      <c r="S50" s="452"/>
      <c r="U50" s="375" t="str">
        <f>IF(U79="ERROR","DO NOT MOVE TO NEXT STAGE","OK TO MOVE TO NEXT STAGE")</f>
        <v>DO NOT MOVE TO NEXT STAGE</v>
      </c>
      <c r="V50" s="375"/>
      <c r="W50" s="375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IF($AT5=0,0,IF($AT5="T",$AZ7,$BR4))</f>
        <v>0</v>
      </c>
      <c r="U53" s="432"/>
      <c r="V53" s="431"/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29">
        <f>IF($H53="Transfer",$BA8,$BT3)</f>
        <v>0</v>
      </c>
      <c r="U54" s="430"/>
      <c r="V54" s="429"/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16'!A59&lt;&gt;0,'Stage 16'!A59,IF(U59&gt;=$M$3,"Elected",IF(BP10&lt;&gt;0,"Excluded",0)))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16'!A68&lt;&gt;0,'Stage 16'!A68,IF(U68&gt;=$M$3,"Elected",IF(BP19&lt;&gt;0,"Excluded",0)))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16'!A69&lt;&gt;0,'Stage 16'!A69,IF(U69&gt;=$M$3,"Elected",IF(BP20&lt;&gt;0,"Excluded",0)))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16'!A70&lt;&gt;0,'Stage 16'!A70,IF(U70&gt;=$M$3,"Elected",IF(BP21&lt;&gt;0,"Excluded",0)))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16'!A71&lt;&gt;0,'Stage 16'!A71,IF(U71&gt;=$M$3,"Elected",IF(BP22&lt;&gt;0,"Excluded",0)))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 Council</v>
      </c>
      <c r="F1" s="14" t="s">
        <v>146</v>
      </c>
      <c r="J1" s="100" t="s">
        <v>25</v>
      </c>
      <c r="K1" s="383">
        <f>'Basic Input'!C2</f>
        <v>41781</v>
      </c>
      <c r="L1" s="383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279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S2" s="43" t="s">
        <v>146</v>
      </c>
      <c r="BT2" s="6"/>
      <c r="BU2" s="416" t="s">
        <v>306</v>
      </c>
      <c r="BV2" s="416"/>
      <c r="BW2" s="416"/>
      <c r="BX2" s="416"/>
      <c r="BY2" s="416"/>
      <c r="BZ2" s="416"/>
      <c r="CA2" s="416"/>
      <c r="CC2" s="384" t="s">
        <v>202</v>
      </c>
      <c r="CD2" s="385"/>
      <c r="CE2" s="385"/>
      <c r="CF2" s="386"/>
    </row>
    <row r="3" spans="1:84" ht="32.2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447" t="s">
        <v>280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S3" s="95" t="s">
        <v>33</v>
      </c>
      <c r="BT3" s="96"/>
      <c r="BU3" s="433"/>
      <c r="BV3" s="412"/>
      <c r="BW3" s="412"/>
      <c r="BX3" s="412"/>
      <c r="BY3" s="412"/>
      <c r="BZ3" s="412"/>
      <c r="CA3" s="413"/>
    </row>
    <row r="4" spans="1:84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456"/>
      <c r="P4" s="456"/>
      <c r="Q4" s="456"/>
      <c r="R4" s="456"/>
      <c r="S4" s="456"/>
      <c r="T4" s="457" t="str">
        <f>IF(W79="ERROR","DO NOT MOVE TO NEXT STAGE","SWITCH TO PAPER SYSTEM")</f>
        <v>DO NOT MOVE TO NEXT STAGE</v>
      </c>
      <c r="U4" s="457"/>
      <c r="V4" s="457"/>
      <c r="W4" s="457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4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4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'Stage 6'!N7:O7</f>
        <v>Transfer</v>
      </c>
      <c r="O7" s="432"/>
      <c r="P7" s="431" t="str">
        <f>'Stage 7'!P7:Q7</f>
        <v>Exclude</v>
      </c>
      <c r="Q7" s="432"/>
      <c r="R7" s="431" t="str">
        <f>'Stage 8'!R7:S7</f>
        <v>Transfer</v>
      </c>
      <c r="S7" s="432"/>
      <c r="T7" s="431" t="str">
        <f>'Stage 9'!T7:U7</f>
        <v>Exclude</v>
      </c>
      <c r="U7" s="432"/>
      <c r="V7" s="431" t="str">
        <f>'Stage 10'!V7:W7</f>
        <v>Exclude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P7" s="3" t="s">
        <v>119</v>
      </c>
      <c r="BQ7" s="415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'Stage 6'!N8:O8</f>
        <v>HAMILTON MARY</v>
      </c>
      <c r="O8" s="430"/>
      <c r="P8" s="429" t="str">
        <f>'Stage 7'!P8:Q8</f>
        <v>THOMPSON KYLE</v>
      </c>
      <c r="Q8" s="430"/>
      <c r="R8" s="429" t="str">
        <f>'Stage 8'!R8:S8</f>
        <v>DIVER GERARD</v>
      </c>
      <c r="S8" s="430"/>
      <c r="T8" s="429" t="str">
        <f>'Stage 9'!T8:U8</f>
        <v>MCMORRIS NIREE</v>
      </c>
      <c r="U8" s="430"/>
      <c r="V8" s="429" t="str">
        <f>'Stage 10'!V8:W8</f>
        <v>MEEHAN BRIDGET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CARLIN MICHAEL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DIVER GERARD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5"/>
      <c r="BP10" s="47">
        <f t="shared" si="3"/>
        <v>0</v>
      </c>
      <c r="BQ10" s="76"/>
      <c r="BR10" s="6"/>
      <c r="BS10" s="13" t="str">
        <f>'Verification of Boxes'!J12</f>
        <v>GARDINER NIGEL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9" t="str">
        <f>A57</f>
        <v>Excluded</v>
      </c>
      <c r="B11" s="175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HAMILTON MARY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>'Stage 6'!N12</f>
        <v>0</v>
      </c>
      <c r="O12" s="157">
        <f>'Stage 6'!O12</f>
        <v>1121</v>
      </c>
      <c r="P12" s="82">
        <f>'Stage 7'!P12</f>
        <v>0</v>
      </c>
      <c r="Q12" s="157">
        <f>'Stage 7'!Q12</f>
        <v>1121</v>
      </c>
      <c r="R12" s="82">
        <f>'Stage 8'!R12</f>
        <v>-16</v>
      </c>
      <c r="S12" s="157">
        <f>'Stage 8'!S12</f>
        <v>1105</v>
      </c>
      <c r="T12" s="82">
        <f>'Stage 9'!T12</f>
        <v>0</v>
      </c>
      <c r="U12" s="157">
        <f>'Stage 9'!U12</f>
        <v>1105</v>
      </c>
      <c r="V12" s="82">
        <f>'Stage 10'!V12</f>
        <v>0</v>
      </c>
      <c r="W12" s="157">
        <f>'Stage 10'!W12</f>
        <v>1105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JACKSON CHRISTOPHER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KEE JULIA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>'Stage 6'!N14</f>
        <v>-61</v>
      </c>
      <c r="O14" s="157">
        <f>'Stage 6'!O14</f>
        <v>1105</v>
      </c>
      <c r="P14" s="82">
        <f>'Stage 7'!P14</f>
        <v>0</v>
      </c>
      <c r="Q14" s="157">
        <f>'Stage 7'!Q14</f>
        <v>1105</v>
      </c>
      <c r="R14" s="82">
        <f>'Stage 8'!R14</f>
        <v>0</v>
      </c>
      <c r="S14" s="157">
        <f>'Stage 8'!S14</f>
        <v>1105</v>
      </c>
      <c r="T14" s="82">
        <f>'Stage 9'!T14</f>
        <v>0</v>
      </c>
      <c r="U14" s="157">
        <f>'Stage 9'!U14</f>
        <v>1105</v>
      </c>
      <c r="V14" s="82">
        <f>'Stage 10'!V14</f>
        <v>0</v>
      </c>
      <c r="W14" s="157">
        <f>'Stage 10'!W14</f>
        <v>1105</v>
      </c>
      <c r="Z14" s="108" t="str">
        <f>'Verification of Boxes'!J10</f>
        <v>CARLIN MICHAEL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KEREVICIENE ASTA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>'Stage 6'!N15</f>
        <v>0</v>
      </c>
      <c r="O15" s="157">
        <f>'Stage 6'!O15</f>
        <v>1086</v>
      </c>
      <c r="P15" s="82">
        <f>'Stage 7'!P15</f>
        <v>3</v>
      </c>
      <c r="Q15" s="157">
        <f>'Stage 7'!Q15</f>
        <v>1089</v>
      </c>
      <c r="R15" s="82">
        <f>'Stage 8'!R15</f>
        <v>3.42</v>
      </c>
      <c r="S15" s="157">
        <f>'Stage 8'!S15</f>
        <v>1092.42</v>
      </c>
      <c r="T15" s="82">
        <f>'Stage 9'!T15</f>
        <v>0</v>
      </c>
      <c r="U15" s="157">
        <f>'Stage 9'!U15</f>
        <v>1092.42</v>
      </c>
      <c r="V15" s="82">
        <f>'Stage 10'!V15</f>
        <v>579</v>
      </c>
      <c r="W15" s="157">
        <f>'Stage 10'!W15</f>
        <v>1671.42</v>
      </c>
      <c r="Z15" s="111" t="str">
        <f>'Verification of Boxes'!J11</f>
        <v>DIVER GERARD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MALCOLM DAVE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>'Stage 6'!N16</f>
        <v>39.520000000000003</v>
      </c>
      <c r="O16" s="157">
        <f>'Stage 6'!O16</f>
        <v>547.52</v>
      </c>
      <c r="P16" s="82">
        <f>'Stage 7'!P16</f>
        <v>155.76</v>
      </c>
      <c r="Q16" s="157">
        <f>'Stage 7'!Q16</f>
        <v>703.28</v>
      </c>
      <c r="R16" s="82">
        <f>'Stage 8'!R16</f>
        <v>1.1399999999999999</v>
      </c>
      <c r="S16" s="157">
        <f>'Stage 8'!S16</f>
        <v>704.42</v>
      </c>
      <c r="T16" s="82">
        <f>'Stage 9'!T16</f>
        <v>22.76</v>
      </c>
      <c r="U16" s="157">
        <f>'Stage 9'!U16</f>
        <v>727.18</v>
      </c>
      <c r="V16" s="82">
        <f>'Stage 10'!V16</f>
        <v>2</v>
      </c>
      <c r="W16" s="157">
        <f>'Stage 10'!W16</f>
        <v>729.18</v>
      </c>
      <c r="Z16" s="111" t="str">
        <f>'Verification of Boxes'!J12</f>
        <v>GARDINER NIGEL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MCCLINTOCK HILARY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HAMILTON MARY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 t="str">
        <f t="shared" si="1"/>
        <v>Elected</v>
      </c>
      <c r="BJ17" s="5" t="str">
        <f t="shared" si="2"/>
        <v>Excluded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MCMORRIS NIREE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JACKSON CHRISTOPHER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MEEHAN BRIDGET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>'Stage 6'!N19</f>
        <v>3.8</v>
      </c>
      <c r="O19" s="157">
        <f>'Stage 6'!O19</f>
        <v>864.8</v>
      </c>
      <c r="P19" s="82">
        <f>'Stage 7'!P19</f>
        <v>51</v>
      </c>
      <c r="Q19" s="157">
        <f>'Stage 7'!Q19</f>
        <v>915.8</v>
      </c>
      <c r="R19" s="82">
        <f>'Stage 8'!R19</f>
        <v>0.56999999999999995</v>
      </c>
      <c r="S19" s="157">
        <f>'Stage 8'!S19</f>
        <v>916.37</v>
      </c>
      <c r="T19" s="82">
        <f>'Stage 9'!T19</f>
        <v>97.52</v>
      </c>
      <c r="U19" s="157">
        <f>'Stage 9'!U19</f>
        <v>1013.89</v>
      </c>
      <c r="V19" s="82">
        <f>'Stage 10'!V19</f>
        <v>2</v>
      </c>
      <c r="W19" s="157">
        <f>'Stage 10'!W19</f>
        <v>1015.89</v>
      </c>
      <c r="Z19" s="111" t="str">
        <f>'Verification of Boxes'!J15</f>
        <v>KEE JULIA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Elected</v>
      </c>
      <c r="BO19" s="5"/>
      <c r="BP19" s="47">
        <f t="shared" si="3"/>
        <v>0</v>
      </c>
      <c r="BQ19" s="76"/>
      <c r="BR19" s="6"/>
      <c r="BS19" s="13" t="str">
        <f>'Verification of Boxes'!J21</f>
        <v>RAMSEY DAVID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>'Stage 6'!N20</f>
        <v>6.08</v>
      </c>
      <c r="O20" s="157">
        <f>'Stage 6'!O20</f>
        <v>563.08000000000004</v>
      </c>
      <c r="P20" s="82">
        <f>'Stage 7'!P20</f>
        <v>31</v>
      </c>
      <c r="Q20" s="157">
        <f>'Stage 7'!Q20</f>
        <v>594.08000000000004</v>
      </c>
      <c r="R20" s="82">
        <f>'Stage 8'!R20</f>
        <v>0.56999999999999995</v>
      </c>
      <c r="S20" s="157">
        <f>'Stage 8'!S20</f>
        <v>594.65000000000009</v>
      </c>
      <c r="T20" s="82">
        <f>'Stage 9'!T20</f>
        <v>-594.65000000000009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KEREVICIENE ASTA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Elected</v>
      </c>
      <c r="BO20" s="5"/>
      <c r="BP20" s="47">
        <f t="shared" si="3"/>
        <v>0</v>
      </c>
      <c r="BQ20" s="76"/>
      <c r="BS20" s="13" t="str">
        <f>'Verification of Boxes'!J22</f>
        <v>REILLY MARTIN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>'Stage 6'!N21</f>
        <v>0</v>
      </c>
      <c r="O21" s="157">
        <f>'Stage 6'!O21</f>
        <v>674</v>
      </c>
      <c r="P21" s="82">
        <f>'Stage 7'!P21</f>
        <v>3</v>
      </c>
      <c r="Q21" s="157">
        <f>'Stage 7'!Q21</f>
        <v>677</v>
      </c>
      <c r="R21" s="82">
        <f>'Stage 8'!R21</f>
        <v>0.56999999999999995</v>
      </c>
      <c r="S21" s="157">
        <f>'Stage 8'!S21</f>
        <v>677.57</v>
      </c>
      <c r="T21" s="82">
        <f>'Stage 9'!T21</f>
        <v>1.76</v>
      </c>
      <c r="U21" s="157">
        <f>'Stage 9'!U21</f>
        <v>679.33</v>
      </c>
      <c r="V21" s="82">
        <f>'Stage 10'!V21</f>
        <v>-679.33</v>
      </c>
      <c r="W21" s="157">
        <f>'Stage 10'!W21</f>
        <v>0</v>
      </c>
      <c r="Z21" s="111" t="str">
        <f>'Verification of Boxes'!J17</f>
        <v>MALCOLM DAVE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5"/>
      <c r="BP21" s="47">
        <f t="shared" si="3"/>
        <v>0</v>
      </c>
      <c r="BQ21" s="76"/>
      <c r="BR21" s="6"/>
      <c r="BS21" s="13" t="str">
        <f>'Verification of Boxes'!J23</f>
        <v>THOMPSON DREW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30" t="str">
        <f t="shared" si="12"/>
        <v>Elected</v>
      </c>
      <c r="B22" s="176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>'Stage 6'!N22</f>
        <v>3.8</v>
      </c>
      <c r="O22" s="157">
        <f>'Stage 6'!O22</f>
        <v>591.79999999999995</v>
      </c>
      <c r="P22" s="82">
        <f>'Stage 7'!P22</f>
        <v>70.760000000000005</v>
      </c>
      <c r="Q22" s="157">
        <f>'Stage 7'!Q22</f>
        <v>662.56</v>
      </c>
      <c r="R22" s="82">
        <f>'Stage 8'!R22</f>
        <v>0</v>
      </c>
      <c r="S22" s="157">
        <f>'Stage 8'!S22</f>
        <v>662.56</v>
      </c>
      <c r="T22" s="82">
        <f>'Stage 9'!T22</f>
        <v>420.76</v>
      </c>
      <c r="U22" s="157">
        <f>'Stage 9'!U22</f>
        <v>1083.32</v>
      </c>
      <c r="V22" s="82">
        <f>'Stage 10'!V22</f>
        <v>2</v>
      </c>
      <c r="W22" s="157">
        <f>'Stage 10'!W22</f>
        <v>1085.32</v>
      </c>
      <c r="Z22" s="111" t="str">
        <f>'Verification of Boxes'!J18</f>
        <v>MCCLINTOCK HILARY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5"/>
      <c r="BP22" s="47">
        <f t="shared" si="3"/>
        <v>0</v>
      </c>
      <c r="BQ22" s="76"/>
      <c r="BR22" s="6"/>
      <c r="BS22" s="13" t="str">
        <f>'Verification of Boxes'!J24</f>
        <v>THOMPSON KYLE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30" t="str">
        <f t="shared" si="12"/>
        <v>Elected</v>
      </c>
      <c r="B23" s="176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>'Stage 6'!N23</f>
        <v>0.76</v>
      </c>
      <c r="O23" s="157">
        <f>'Stage 6'!O23</f>
        <v>1020.76</v>
      </c>
      <c r="P23" s="82">
        <f>'Stage 7'!P23</f>
        <v>14</v>
      </c>
      <c r="Q23" s="157">
        <f>'Stage 7'!Q23</f>
        <v>1034.76</v>
      </c>
      <c r="R23" s="82">
        <f>'Stage 8'!R23</f>
        <v>9.69</v>
      </c>
      <c r="S23" s="157">
        <f>'Stage 8'!S23</f>
        <v>1044.45</v>
      </c>
      <c r="T23" s="82">
        <f>'Stage 9'!T23</f>
        <v>2</v>
      </c>
      <c r="U23" s="157">
        <f>'Stage 9'!U23</f>
        <v>1046.45</v>
      </c>
      <c r="V23" s="82">
        <f>'Stage 10'!V23</f>
        <v>59.76</v>
      </c>
      <c r="W23" s="157">
        <f>'Stage 10'!W23</f>
        <v>1106.21</v>
      </c>
      <c r="Z23" s="111" t="str">
        <f>'Verification of Boxes'!J19</f>
        <v>MCMORRIS NIREE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>'Stage 6'!N24</f>
        <v>3.04</v>
      </c>
      <c r="O24" s="157">
        <f>'Stage 6'!O24</f>
        <v>645.04</v>
      </c>
      <c r="P24" s="82">
        <f>'Stage 7'!P24</f>
        <v>83.76</v>
      </c>
      <c r="Q24" s="157">
        <f>'Stage 7'!Q24</f>
        <v>728.8</v>
      </c>
      <c r="R24" s="82">
        <f>'Stage 8'!R24</f>
        <v>0</v>
      </c>
      <c r="S24" s="157">
        <f>'Stage 8'!S24</f>
        <v>728.8</v>
      </c>
      <c r="T24" s="82">
        <f>'Stage 9'!T24</f>
        <v>33.520000000000003</v>
      </c>
      <c r="U24" s="157">
        <f>'Stage 9'!U24</f>
        <v>762.31999999999994</v>
      </c>
      <c r="V24" s="82">
        <f>'Stage 10'!V24</f>
        <v>1</v>
      </c>
      <c r="W24" s="157">
        <f>'Stage 10'!W24</f>
        <v>763.31999999999994</v>
      </c>
      <c r="Z24" s="111" t="str">
        <f>'Verification of Boxes'!J20</f>
        <v>MEEHAN BRIDGET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30" t="str">
        <f t="shared" si="12"/>
        <v>Excluded</v>
      </c>
      <c r="B25" s="176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>'Stage 6'!N25</f>
        <v>3.8</v>
      </c>
      <c r="O25" s="157">
        <f>'Stage 6'!O25</f>
        <v>517.79999999999995</v>
      </c>
      <c r="P25" s="82">
        <f>'Stage 7'!P25</f>
        <v>-517.79999999999995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RAMSEY DAVID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REILLY MARTIN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THOMPSON DREW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THOMPSON KYLE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278</v>
      </c>
      <c r="BJ30" s="344"/>
      <c r="BK30" s="345"/>
      <c r="BY30" s="391" t="str">
        <f>IF(BX31=BX69,"Calculations OK","Check Count for Error")</f>
        <v>Calculations OK</v>
      </c>
      <c r="BZ30" s="391"/>
    </row>
    <row r="31" spans="1:84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'Stage 6'!N31</f>
        <v>0.20000000000000284</v>
      </c>
      <c r="O31" s="157">
        <f>'Stage 6'!O31</f>
        <v>95.2</v>
      </c>
      <c r="P31" s="82">
        <f>'Stage 7'!P31</f>
        <v>105.52</v>
      </c>
      <c r="Q31" s="157">
        <f>'Stage 7'!Q31</f>
        <v>200.72</v>
      </c>
      <c r="R31" s="82">
        <f>'Stage 8'!R31</f>
        <v>4.0000000000000924E-2</v>
      </c>
      <c r="S31" s="157">
        <f>'Stage 8'!S31</f>
        <v>200.76</v>
      </c>
      <c r="T31" s="82">
        <f>'Stage 9'!T31</f>
        <v>16.329999999999998</v>
      </c>
      <c r="U31" s="157">
        <f>'Stage 9'!U31</f>
        <v>217.08999999999997</v>
      </c>
      <c r="V31" s="82">
        <f>'Stage 10'!V31</f>
        <v>33.57</v>
      </c>
      <c r="W31" s="157">
        <f>'Stage 10'!W31</f>
        <v>250.65999999999997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W31" t="s">
        <v>68</v>
      </c>
      <c r="BX31" s="7">
        <f>BU29+BW29+BY29+CA29+CC29+CE29</f>
        <v>0</v>
      </c>
      <c r="BY31" s="392"/>
      <c r="BZ31" s="392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157">
        <f>'Stage 6'!O32</f>
        <v>8832</v>
      </c>
      <c r="P32" s="269"/>
      <c r="Q32" s="157">
        <f>'Stage 7'!Q32</f>
        <v>8831.9999999999982</v>
      </c>
      <c r="R32" s="269"/>
      <c r="S32" s="157">
        <f>'Stage 8'!S32</f>
        <v>8832</v>
      </c>
      <c r="T32" s="269"/>
      <c r="U32" s="157">
        <f>'Stage 9'!U32</f>
        <v>8832</v>
      </c>
      <c r="V32" s="267"/>
      <c r="W32" s="157">
        <f>'Stage 10'!W32</f>
        <v>8832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Y32" s="392"/>
      <c r="BZ32" s="392"/>
      <c r="CC32" s="346"/>
      <c r="CD32" s="347"/>
      <c r="CE32" s="347"/>
      <c r="CF32" s="348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>
      <c r="A47" s="88" t="str">
        <f>'Verification of Boxes'!B1</f>
        <v>Local Council</v>
      </c>
      <c r="F47" s="14" t="s">
        <v>146</v>
      </c>
      <c r="J47" s="100" t="s">
        <v>25</v>
      </c>
      <c r="K47" s="383">
        <f>'Basic Input'!C2</f>
        <v>41781</v>
      </c>
      <c r="L47" s="383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Waterside</v>
      </c>
      <c r="O48" s="384" t="s">
        <v>279</v>
      </c>
      <c r="P48" s="385"/>
      <c r="Q48" s="385"/>
      <c r="R48" s="385"/>
      <c r="S48" s="386"/>
      <c r="AJ48" t="str">
        <f t="shared" ref="AJ48:AK63" si="23">Z14</f>
        <v>CARLIN MICHAEL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18549</v>
      </c>
      <c r="E49" s="370" t="s">
        <v>65</v>
      </c>
      <c r="F49" s="371"/>
      <c r="G49" s="152">
        <f>'Verification of Boxes'!G3</f>
        <v>7</v>
      </c>
      <c r="H49" s="370" t="s">
        <v>113</v>
      </c>
      <c r="I49" s="371"/>
      <c r="J49" s="152">
        <f>'Verification of Boxes'!L33</f>
        <v>166</v>
      </c>
      <c r="K49" s="370" t="s">
        <v>112</v>
      </c>
      <c r="L49" s="371"/>
      <c r="M49" s="152">
        <f>'Verification of Boxes'!G4</f>
        <v>1105</v>
      </c>
      <c r="O49" s="447" t="s">
        <v>276</v>
      </c>
      <c r="P49" s="448"/>
      <c r="Q49" s="448"/>
      <c r="R49" s="448"/>
      <c r="S49" s="449"/>
      <c r="AJ49" t="str">
        <f t="shared" si="23"/>
        <v>DIVER GERARD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CARLIN MICHAEL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>
      <c r="A50" s="14"/>
      <c r="C50" s="3" t="s">
        <v>116</v>
      </c>
      <c r="D50" s="152">
        <f>'Verification of Boxes'!L3</f>
        <v>8998</v>
      </c>
      <c r="E50" s="194" t="s">
        <v>66</v>
      </c>
      <c r="F50" s="193"/>
      <c r="G50" s="78">
        <f>D50-J49</f>
        <v>8832</v>
      </c>
      <c r="H50" s="194" t="s">
        <v>114</v>
      </c>
      <c r="I50" s="193"/>
      <c r="J50" s="153">
        <f>'Verification of Boxes'!L5</f>
        <v>48.509353603967867</v>
      </c>
      <c r="M50" s="6"/>
      <c r="O50" s="456"/>
      <c r="P50" s="456"/>
      <c r="Q50" s="456"/>
      <c r="R50" s="456"/>
      <c r="S50" s="456"/>
      <c r="T50" s="457" t="str">
        <f>IF(W79="ERROR","DO NOT MOVE TO NEXT STAGE","SWITCH TO PAPER SYSTEM")</f>
        <v>DO NOT MOVE TO NEXT STAGE</v>
      </c>
      <c r="U50" s="457"/>
      <c r="V50" s="457"/>
      <c r="W50" s="457"/>
      <c r="AJ50" t="str">
        <f t="shared" si="23"/>
        <v>GARDINER NIGEL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DIVER GERARD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HAMILTON MARY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GARDINER NIGEL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JACKSON CHRISTOPHER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HAMILTON MARY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31" t="str">
        <f>'Stage 10'!V7</f>
        <v>Exclude</v>
      </c>
      <c r="G53" s="432"/>
      <c r="H53" s="431" t="str">
        <f>'Stage 11'!H53</f>
        <v>Transfer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'Stage 17'!T53</f>
        <v>0</v>
      </c>
      <c r="U53" s="432"/>
      <c r="V53" s="431">
        <f>IF($AT5=0,0,IF($AT5="T",$AZ7,$BS4))</f>
        <v>0</v>
      </c>
      <c r="W53" s="432"/>
      <c r="AJ53" t="str">
        <f t="shared" si="23"/>
        <v>KEE JULIA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JACKSON CHRISTOPHER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31" t="str">
        <f>'Stage 10'!V8</f>
        <v>MEEHAN BRIDGET</v>
      </c>
      <c r="G54" s="432"/>
      <c r="H54" s="431" t="str">
        <f>'Stage 11'!H54</f>
        <v>JACKSON CHRISTOPHER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31">
        <f>'Stage 17'!T54</f>
        <v>0</v>
      </c>
      <c r="U54" s="432"/>
      <c r="V54" s="429">
        <f>IF($H53="Transfer",$BA8,$BU3)</f>
        <v>0</v>
      </c>
      <c r="W54" s="430"/>
      <c r="AJ54" t="str">
        <f t="shared" si="23"/>
        <v>KEREVICIENE ASTA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KEE JULIA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MALCOLM DAVE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KEREVICIENE ASTA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MCCLINTOCK HILARY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MALCOLM DAVE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CARLIN MICHAEL</v>
      </c>
      <c r="D57" s="183" t="str">
        <f>'Verification of Boxes'!K10</f>
        <v>INDEPENDENT</v>
      </c>
      <c r="E57" s="125">
        <f>'Verification of Boxes'!L10</f>
        <v>113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MCMORRIS NIREE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MCCLINTOCK HILARY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DIVER GERARD</v>
      </c>
      <c r="D58" s="184" t="str">
        <f>'Verification of Boxes'!K11</f>
        <v>SDLP</v>
      </c>
      <c r="E58" s="126">
        <f>'Verification of Boxes'!L11</f>
        <v>1080</v>
      </c>
      <c r="F58" s="82">
        <f>'Stage 10'!V12</f>
        <v>0</v>
      </c>
      <c r="G58" s="157">
        <f>'Stage 10'!W12</f>
        <v>1105</v>
      </c>
      <c r="H58" s="82">
        <f>'Stage 11'!H58</f>
        <v>0</v>
      </c>
      <c r="I58" s="157">
        <f>'Stage 11'!I58</f>
        <v>1105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MEEHAN BRIDGET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MCMORRIS NIREE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30" t="str">
        <f>IF('Stage 17'!A59&lt;&gt;0,'Stage 17'!A59,IF(W59&gt;=$M$3,"Elected",IF(BQ10&lt;&gt;0,"Excluded",0)))</f>
        <v>Excluded</v>
      </c>
      <c r="B59" s="214">
        <v>3</v>
      </c>
      <c r="C59" s="26" t="str">
        <f>'Verification of Boxes'!J12</f>
        <v>GARDINER NIGEL</v>
      </c>
      <c r="D59" s="184" t="str">
        <f>'Verification of Boxes'!K12</f>
        <v>PUP</v>
      </c>
      <c r="E59" s="126">
        <f>'Verification of Boxes'!L12</f>
        <v>274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RAMSEY DAVID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MEEHAN BRIDGET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HAMILTON MARY</v>
      </c>
      <c r="D60" s="184" t="str">
        <f>'Verification of Boxes'!K13</f>
        <v>UUP</v>
      </c>
      <c r="E60" s="126">
        <f>'Verification of Boxes'!L13</f>
        <v>1046</v>
      </c>
      <c r="F60" s="82">
        <f>'Stage 10'!V14</f>
        <v>0</v>
      </c>
      <c r="G60" s="157">
        <f>'Stage 10'!W14</f>
        <v>1105</v>
      </c>
      <c r="H60" s="82">
        <f>'Stage 11'!H60</f>
        <v>0</v>
      </c>
      <c r="I60" s="157">
        <f>'Stage 11'!I60</f>
        <v>1105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REILLY MARTIN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RAMSEY DAVID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JACKSON CHRISTOPHER</v>
      </c>
      <c r="D61" s="184" t="str">
        <f>'Verification of Boxes'!K14</f>
        <v>SF</v>
      </c>
      <c r="E61" s="126">
        <f>'Verification of Boxes'!L14</f>
        <v>1063</v>
      </c>
      <c r="F61" s="82">
        <f>'Stage 10'!V15</f>
        <v>579</v>
      </c>
      <c r="G61" s="157">
        <f>'Stage 10'!W15</f>
        <v>1671.42</v>
      </c>
      <c r="H61" s="82">
        <f>'Stage 11'!H61</f>
        <v>-566.42000000000007</v>
      </c>
      <c r="I61" s="157">
        <f>'Stage 11'!I61</f>
        <v>1105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 t="str">
        <f t="shared" si="23"/>
        <v>THOMPSON DREW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REILLY MARTIN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KEE JULIA</v>
      </c>
      <c r="D62" s="184" t="str">
        <f>'Verification of Boxes'!K15</f>
        <v>UUP</v>
      </c>
      <c r="E62" s="126">
        <f>'Verification of Boxes'!L15</f>
        <v>465</v>
      </c>
      <c r="F62" s="82">
        <f>'Stage 10'!V16</f>
        <v>2</v>
      </c>
      <c r="G62" s="157">
        <f>'Stage 10'!W16</f>
        <v>729.18</v>
      </c>
      <c r="H62" s="82">
        <f>'Stage 11'!H62</f>
        <v>6</v>
      </c>
      <c r="I62" s="157">
        <f>'Stage 11'!I62</f>
        <v>735.18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 t="str">
        <f t="shared" si="23"/>
        <v>THOMPSON KYLE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THOMPSON DREW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KEREVICIENE ASTA</v>
      </c>
      <c r="D63" s="184" t="str">
        <f>'Verification of Boxes'!K16</f>
        <v>ALLIANCE</v>
      </c>
      <c r="E63" s="126">
        <f>'Verification of Boxes'!L16</f>
        <v>241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THOMPSON KYLE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MALCOLM DAVE</v>
      </c>
      <c r="D64" s="184" t="str">
        <f>'Verification of Boxes'!K17</f>
        <v>UKIP</v>
      </c>
      <c r="E64" s="126">
        <f>'Verification of Boxes'!L17</f>
        <v>224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MCCLINTOCK HILARY</v>
      </c>
      <c r="D65" s="184" t="str">
        <f>'Verification of Boxes'!K18</f>
        <v>DUP</v>
      </c>
      <c r="E65" s="126">
        <f>'Verification of Boxes'!L18</f>
        <v>811</v>
      </c>
      <c r="F65" s="82">
        <f>'Stage 10'!V19</f>
        <v>2</v>
      </c>
      <c r="G65" s="157">
        <f>'Stage 10'!W19</f>
        <v>1015.89</v>
      </c>
      <c r="H65" s="82">
        <f>'Stage 11'!H65</f>
        <v>2</v>
      </c>
      <c r="I65" s="157">
        <f>'Stage 11'!I65</f>
        <v>1017.89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MCMORRIS NIREE</v>
      </c>
      <c r="D66" s="184" t="str">
        <f>'Verification of Boxes'!K19</f>
        <v>DUP</v>
      </c>
      <c r="E66" s="126">
        <f>'Verification of Boxes'!L19</f>
        <v>528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MEEHAN BRIDGET</v>
      </c>
      <c r="D67" s="184" t="str">
        <f>'Verification of Boxes'!K20</f>
        <v>SF</v>
      </c>
      <c r="E67" s="126">
        <f>'Verification of Boxes'!L20</f>
        <v>656</v>
      </c>
      <c r="F67" s="82">
        <f>'Stage 10'!V21</f>
        <v>-679.33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30" t="str">
        <f>IF('Stage 17'!A68&lt;&gt;0,'Stage 17'!A68,IF(W68&gt;=$M$3,"Elected",IF(BQ19&lt;&gt;0,"Excluded",0)))</f>
        <v>Elected</v>
      </c>
      <c r="B68" s="214">
        <v>12</v>
      </c>
      <c r="C68" s="26" t="str">
        <f>'Verification of Boxes'!J21</f>
        <v>RAMSEY DAVID</v>
      </c>
      <c r="D68" s="184" t="str">
        <f>'Verification of Boxes'!K21</f>
        <v>DUP</v>
      </c>
      <c r="E68" s="126">
        <f>'Verification of Boxes'!L21</f>
        <v>553</v>
      </c>
      <c r="F68" s="82">
        <f>'Stage 10'!V22</f>
        <v>2</v>
      </c>
      <c r="G68" s="157">
        <f>'Stage 10'!W22</f>
        <v>1085.32</v>
      </c>
      <c r="H68" s="82">
        <f>'Stage 11'!H68</f>
        <v>3</v>
      </c>
      <c r="I68" s="157">
        <f>'Stage 11'!I68</f>
        <v>1088.32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30" t="str">
        <f>IF('Stage 17'!A69&lt;&gt;0,'Stage 17'!A69,IF(W69&gt;=$M$3,"Elected",IF(BQ20&lt;&gt;0,"Excluded",0)))</f>
        <v>Elected</v>
      </c>
      <c r="B69" s="214">
        <v>13</v>
      </c>
      <c r="C69" s="26" t="str">
        <f>'Verification of Boxes'!J22</f>
        <v>REILLY MARTIN</v>
      </c>
      <c r="D69" s="184" t="str">
        <f>'Verification of Boxes'!K22</f>
        <v>SDLP</v>
      </c>
      <c r="E69" s="126">
        <f>'Verification of Boxes'!L22</f>
        <v>884</v>
      </c>
      <c r="F69" s="82">
        <f>'Stage 10'!V23</f>
        <v>59.76</v>
      </c>
      <c r="G69" s="157">
        <f>'Stage 10'!W23</f>
        <v>1106.21</v>
      </c>
      <c r="H69" s="82">
        <f>'Stage 11'!H69</f>
        <v>0</v>
      </c>
      <c r="I69" s="157">
        <f>'Stage 11'!I69</f>
        <v>1106.21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30" t="str">
        <f>IF('Stage 17'!A70&lt;&gt;0,'Stage 17'!A70,IF(W70&gt;=$M$3,"Elected",IF(BQ21&lt;&gt;0,"Excluded",0)))</f>
        <v>Elected</v>
      </c>
      <c r="B70" s="214">
        <v>14</v>
      </c>
      <c r="C70" s="26" t="str">
        <f>'Verification of Boxes'!J23</f>
        <v>THOMPSON DREW</v>
      </c>
      <c r="D70" s="184" t="str">
        <f>'Verification of Boxes'!K23</f>
        <v>DUP</v>
      </c>
      <c r="E70" s="126">
        <f>'Verification of Boxes'!L23</f>
        <v>607</v>
      </c>
      <c r="F70" s="82">
        <f>'Stage 10'!V24</f>
        <v>1</v>
      </c>
      <c r="G70" s="157">
        <f>'Stage 10'!W24</f>
        <v>763.31999999999994</v>
      </c>
      <c r="H70" s="82">
        <f>'Stage 11'!H70</f>
        <v>4</v>
      </c>
      <c r="I70" s="157">
        <f>'Stage 11'!I70</f>
        <v>767.31999999999994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30" t="str">
        <f>IF('Stage 17'!A71&lt;&gt;0,'Stage 17'!A71,IF(W71&gt;=$M$3,"Elected",IF(BQ22&lt;&gt;0,"Excluded",0)))</f>
        <v>Excluded</v>
      </c>
      <c r="B71" s="214">
        <v>15</v>
      </c>
      <c r="C71" s="26" t="str">
        <f>'Verification of Boxes'!J24</f>
        <v>THOMPSON KYLE</v>
      </c>
      <c r="D71" s="184" t="str">
        <f>'Verification of Boxes'!K24</f>
        <v>UKIP</v>
      </c>
      <c r="E71" s="126">
        <f>'Verification of Boxes'!L24</f>
        <v>287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6"/>
      <c r="F77" s="82">
        <f>'Stage 10'!V31</f>
        <v>33.57</v>
      </c>
      <c r="G77" s="157">
        <f>'Stage 10'!W31</f>
        <v>250.65999999999997</v>
      </c>
      <c r="H77" s="82">
        <f>'Stage 11'!H77</f>
        <v>551.42000000000007</v>
      </c>
      <c r="I77" s="157">
        <f>'Stage 11'!I77</f>
        <v>802.08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8832</v>
      </c>
      <c r="F78" s="267"/>
      <c r="G78" s="157">
        <f>'Stage 10'!W32</f>
        <v>8832</v>
      </c>
      <c r="H78" s="268"/>
      <c r="I78" s="157">
        <f>'Stage 11'!I78</f>
        <v>8832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 t="str">
        <f>'Stage 11'!I80</f>
        <v>11.31 pm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1" t="s">
        <v>189</v>
      </c>
      <c r="B1" s="284"/>
      <c r="C1" s="261"/>
    </row>
    <row r="2" spans="1:7">
      <c r="A2" s="3" t="s">
        <v>190</v>
      </c>
      <c r="C2" s="3"/>
      <c r="D2" s="259" t="str">
        <f>'Basic Input'!C4</f>
        <v>Local Council</v>
      </c>
    </row>
    <row r="3" spans="1:7">
      <c r="A3" s="3" t="s">
        <v>191</v>
      </c>
      <c r="C3" s="3"/>
      <c r="D3" s="260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Waterside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300">
        <f>'Verification of Boxes'!Q16</f>
        <v>0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8998</v>
      </c>
      <c r="F11" s="295"/>
      <c r="G11" s="295"/>
    </row>
    <row r="12" spans="1:7" s="287" customFormat="1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8998</v>
      </c>
      <c r="F18" s="16"/>
      <c r="G18" s="16"/>
    </row>
    <row r="19" spans="1:7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>
      <c r="A23" s="290" t="s">
        <v>60</v>
      </c>
      <c r="B23" s="296" t="str">
        <f>'Stage 2'!F$7</f>
        <v>Exclude</v>
      </c>
      <c r="C23" s="290" t="str">
        <f>'Stage 2'!F$8</f>
        <v>CARLIN MICHAEL</v>
      </c>
      <c r="D23" s="286" t="s">
        <v>287</v>
      </c>
      <c r="E23" s="291">
        <f>'Stage 2'!G34</f>
        <v>0</v>
      </c>
      <c r="F23" s="295"/>
      <c r="G23" s="295"/>
    </row>
    <row r="24" spans="1:7" s="287" customFormat="1">
      <c r="A24" s="290" t="s">
        <v>60</v>
      </c>
      <c r="B24" s="296" t="str">
        <f>'Stage 2'!F$7</f>
        <v>Exclude</v>
      </c>
      <c r="C24" s="290" t="str">
        <f>'Stage 2'!F$8</f>
        <v>CARLIN MICHAEL</v>
      </c>
      <c r="D24" s="286" t="s">
        <v>288</v>
      </c>
      <c r="E24" s="286">
        <f>IF('Stage 2'!AQ5="y",'Stage 2'!BC13,'Stage 2'!CE6)</f>
        <v>113</v>
      </c>
      <c r="F24" s="295"/>
      <c r="G24" s="295"/>
    </row>
    <row r="25" spans="1:7" s="287" customFormat="1">
      <c r="A25" s="290" t="s">
        <v>60</v>
      </c>
      <c r="B25" s="296" t="str">
        <f>'Stage 2'!F$7</f>
        <v>Exclude</v>
      </c>
      <c r="C25" s="290" t="str">
        <f>'Stage 2'!F$8</f>
        <v>CARLIN MICHAEL</v>
      </c>
      <c r="D25" s="286" t="s">
        <v>285</v>
      </c>
      <c r="E25" s="291">
        <f>E23-E17</f>
        <v>0</v>
      </c>
      <c r="F25" s="295"/>
      <c r="G25" s="295"/>
    </row>
    <row r="26" spans="1:7" s="287" customFormat="1">
      <c r="A26" s="290" t="s">
        <v>60</v>
      </c>
      <c r="B26" s="296" t="str">
        <f>'Stage 2'!F$7</f>
        <v>Exclude</v>
      </c>
      <c r="C26" s="290" t="str">
        <f>'Stage 2'!F$8</f>
        <v>CARLIN MICHAEL</v>
      </c>
      <c r="D26" s="286" t="s">
        <v>286</v>
      </c>
      <c r="E26" s="291">
        <f>E25/E24*100</f>
        <v>0</v>
      </c>
      <c r="F26" s="295"/>
      <c r="G26" s="295"/>
    </row>
    <row r="27" spans="1:7" s="287" customFormat="1">
      <c r="A27" s="290" t="s">
        <v>60</v>
      </c>
      <c r="B27" s="296" t="str">
        <f>'Stage 2'!F$7</f>
        <v>Exclude</v>
      </c>
      <c r="C27" s="290" t="str">
        <f>'Stage 2'!F$8</f>
        <v>CARLIN MICHAEL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>
      <c r="A28" s="290" t="s">
        <v>60</v>
      </c>
      <c r="B28" s="296" t="str">
        <f>'Stage 2'!F$7</f>
        <v>Exclude</v>
      </c>
      <c r="C28" s="290" t="str">
        <f>'Stage 2'!F$8</f>
        <v>CARLIN MICHAEL</v>
      </c>
      <c r="D28" s="286" t="s">
        <v>290</v>
      </c>
      <c r="E28" s="291" t="e">
        <f>E25/E27</f>
        <v>#DIV/0!</v>
      </c>
      <c r="F28" s="295"/>
      <c r="G28" s="295"/>
    </row>
    <row r="29" spans="1:7">
      <c r="A29" s="288" t="s">
        <v>61</v>
      </c>
      <c r="B29" s="289" t="str">
        <f>'Stage 3'!H$7</f>
        <v>Exclude</v>
      </c>
      <c r="C29" s="288" t="str">
        <f>'Stage 3'!H$8</f>
        <v>MALCOLM DAVE</v>
      </c>
      <c r="D29" s="5" t="s">
        <v>287</v>
      </c>
      <c r="E29" s="293">
        <f>'Stage 3'!I36</f>
        <v>0</v>
      </c>
      <c r="F29" s="16"/>
      <c r="G29" s="16"/>
    </row>
    <row r="30" spans="1:7">
      <c r="A30" s="288" t="s">
        <v>61</v>
      </c>
      <c r="B30" s="289" t="str">
        <f>'Stage 3'!H$7</f>
        <v>Exclude</v>
      </c>
      <c r="C30" s="288" t="str">
        <f>'Stage 3'!H$8</f>
        <v>MALCOLM DAVE</v>
      </c>
      <c r="D30" s="5" t="s">
        <v>288</v>
      </c>
      <c r="E30" s="5">
        <f>IF('Stage 3'!AQ5="y",'Stage 3'!BC13,'Stage 3'!CE6)</f>
        <v>225</v>
      </c>
      <c r="F30" s="16"/>
      <c r="G30" s="16"/>
    </row>
    <row r="31" spans="1:7">
      <c r="A31" s="288" t="s">
        <v>61</v>
      </c>
      <c r="B31" s="289" t="str">
        <f>'Stage 3'!H$7</f>
        <v>Exclude</v>
      </c>
      <c r="C31" s="288" t="str">
        <f>'Stage 3'!H$8</f>
        <v>MALCOLM DAVE</v>
      </c>
      <c r="D31" s="5" t="s">
        <v>285</v>
      </c>
      <c r="E31" s="293">
        <f>E29-E23</f>
        <v>0</v>
      </c>
      <c r="F31" s="16"/>
      <c r="G31" s="16"/>
    </row>
    <row r="32" spans="1:7">
      <c r="A32" s="288" t="s">
        <v>61</v>
      </c>
      <c r="B32" s="289" t="str">
        <f>'Stage 3'!H$7</f>
        <v>Exclude</v>
      </c>
      <c r="C32" s="288" t="str">
        <f>'Stage 3'!H$8</f>
        <v>MALCOLM DAVE</v>
      </c>
      <c r="D32" s="5" t="s">
        <v>286</v>
      </c>
      <c r="E32" s="293">
        <f>E31/E30*100</f>
        <v>0</v>
      </c>
      <c r="F32" s="16"/>
      <c r="G32" s="16"/>
    </row>
    <row r="33" spans="1:7">
      <c r="A33" s="288" t="s">
        <v>61</v>
      </c>
      <c r="B33" s="289" t="str">
        <f>'Stage 3'!H$7</f>
        <v>Exclude</v>
      </c>
      <c r="C33" s="288" t="str">
        <f>'Stage 3'!H$8</f>
        <v>MALCOLM DAVE</v>
      </c>
      <c r="D33" s="5" t="s">
        <v>195</v>
      </c>
      <c r="E33" s="294" t="e">
        <f>E30/E$7</f>
        <v>#DIV/0!</v>
      </c>
      <c r="F33" s="16"/>
      <c r="G33" s="16"/>
    </row>
    <row r="34" spans="1:7">
      <c r="A34" s="288" t="s">
        <v>61</v>
      </c>
      <c r="B34" s="289" t="str">
        <f>'Stage 3'!H$7</f>
        <v>Exclude</v>
      </c>
      <c r="C34" s="288" t="str">
        <f>'Stage 3'!H$8</f>
        <v>MALCOLM DAVE</v>
      </c>
      <c r="D34" s="5" t="s">
        <v>290</v>
      </c>
      <c r="E34" s="293" t="e">
        <f>E31/E33</f>
        <v>#DIV/0!</v>
      </c>
      <c r="F34" s="16"/>
      <c r="G34" s="16"/>
    </row>
    <row r="35" spans="1:7">
      <c r="A35" s="290" t="s">
        <v>62</v>
      </c>
      <c r="B35" s="296" t="str">
        <f>'Stage 4'!J$7</f>
        <v>Exclude</v>
      </c>
      <c r="C35" s="290" t="str">
        <f>'Stage 4'!J$8</f>
        <v>KEREVICIENE ASTA</v>
      </c>
      <c r="D35" s="286" t="s">
        <v>287</v>
      </c>
      <c r="E35" s="291" t="str">
        <f>'Stage 4'!K34</f>
        <v>7.05 PM</v>
      </c>
    </row>
    <row r="36" spans="1:7">
      <c r="A36" s="290" t="s">
        <v>62</v>
      </c>
      <c r="B36" s="296" t="str">
        <f>'Stage 4'!J$7</f>
        <v>Exclude</v>
      </c>
      <c r="C36" s="290" t="str">
        <f>'Stage 4'!J$8</f>
        <v>KEREVICIENE ASTA</v>
      </c>
      <c r="D36" s="286" t="s">
        <v>288</v>
      </c>
      <c r="E36" s="286">
        <f>IF('Stage 4'!AQ5="y",'Stage 4'!BC13,'Stage 4'!CE6)</f>
        <v>246</v>
      </c>
    </row>
    <row r="37" spans="1:7">
      <c r="A37" s="290" t="s">
        <v>62</v>
      </c>
      <c r="B37" s="296" t="str">
        <f>'Stage 4'!J$7</f>
        <v>Exclude</v>
      </c>
      <c r="C37" s="290" t="str">
        <f>'Stage 4'!J$8</f>
        <v>KEREVICIENE ASTA</v>
      </c>
      <c r="D37" s="286" t="s">
        <v>285</v>
      </c>
      <c r="E37" s="291" t="e">
        <f>E35-E29</f>
        <v>#VALUE!</v>
      </c>
    </row>
    <row r="38" spans="1:7">
      <c r="A38" s="290" t="s">
        <v>62</v>
      </c>
      <c r="B38" s="296" t="str">
        <f>'Stage 4'!J$7</f>
        <v>Exclude</v>
      </c>
      <c r="C38" s="290" t="str">
        <f>'Stage 4'!J$8</f>
        <v>KEREVICIENE ASTA</v>
      </c>
      <c r="D38" s="286" t="s">
        <v>286</v>
      </c>
      <c r="E38" s="291" t="e">
        <f>E37/E36*100</f>
        <v>#VALUE!</v>
      </c>
    </row>
    <row r="39" spans="1:7">
      <c r="A39" s="290" t="s">
        <v>62</v>
      </c>
      <c r="B39" s="296" t="str">
        <f>'Stage 4'!J$7</f>
        <v>Exclude</v>
      </c>
      <c r="C39" s="290" t="str">
        <f>'Stage 4'!J$8</f>
        <v>KEREVICIENE ASTA</v>
      </c>
      <c r="D39" s="286" t="s">
        <v>195</v>
      </c>
      <c r="E39" s="292" t="e">
        <f>E36/E$7</f>
        <v>#DIV/0!</v>
      </c>
    </row>
    <row r="40" spans="1:7">
      <c r="A40" s="290" t="s">
        <v>62</v>
      </c>
      <c r="B40" s="296" t="str">
        <f>'Stage 4'!J$7</f>
        <v>Exclude</v>
      </c>
      <c r="C40" s="290" t="str">
        <f>'Stage 4'!J$8</f>
        <v>KEREVICIENE ASTA</v>
      </c>
      <c r="D40" s="286" t="s">
        <v>290</v>
      </c>
      <c r="E40" s="291" t="e">
        <f>E37/E39</f>
        <v>#VALUE!</v>
      </c>
    </row>
    <row r="41" spans="1:7">
      <c r="A41" s="288" t="s">
        <v>63</v>
      </c>
      <c r="B41" s="289" t="str">
        <f>'Stage 5'!L$7</f>
        <v>Exclude</v>
      </c>
      <c r="C41" s="288" t="str">
        <f>'Stage 5'!L$8</f>
        <v>GARDINER NIGEL</v>
      </c>
      <c r="D41" s="5" t="s">
        <v>287</v>
      </c>
      <c r="E41" s="293">
        <f>'Stage 5'!M34</f>
        <v>0</v>
      </c>
    </row>
    <row r="42" spans="1:7">
      <c r="A42" s="288" t="s">
        <v>63</v>
      </c>
      <c r="B42" s="289" t="str">
        <f>'Stage 5'!L$7</f>
        <v>Exclude</v>
      </c>
      <c r="C42" s="288" t="str">
        <f>'Stage 5'!L$8</f>
        <v>GARDINER NIGEL</v>
      </c>
      <c r="D42" s="5" t="s">
        <v>288</v>
      </c>
      <c r="E42" s="5">
        <f>IF('Stage 5'!AQ5="y",'Stage 5'!BC13,'Stage 5'!CE6)</f>
        <v>288</v>
      </c>
    </row>
    <row r="43" spans="1:7">
      <c r="A43" s="288" t="s">
        <v>63</v>
      </c>
      <c r="B43" s="289" t="str">
        <f>'Stage 5'!L$7</f>
        <v>Exclude</v>
      </c>
      <c r="C43" s="288" t="str">
        <f>'Stage 5'!L$8</f>
        <v>GARDINER NIGEL</v>
      </c>
      <c r="D43" s="5" t="s">
        <v>285</v>
      </c>
      <c r="E43" s="293" t="e">
        <f>E41-E35</f>
        <v>#VALUE!</v>
      </c>
    </row>
    <row r="44" spans="1:7">
      <c r="A44" s="288" t="s">
        <v>63</v>
      </c>
      <c r="B44" s="289" t="str">
        <f>'Stage 5'!L$7</f>
        <v>Exclude</v>
      </c>
      <c r="C44" s="288" t="str">
        <f>'Stage 5'!L$8</f>
        <v>GARDINER NIGEL</v>
      </c>
      <c r="D44" s="5" t="s">
        <v>286</v>
      </c>
      <c r="E44" s="293" t="e">
        <f>E43/E42*100</f>
        <v>#VALUE!</v>
      </c>
    </row>
    <row r="45" spans="1:7">
      <c r="A45" s="288" t="s">
        <v>63</v>
      </c>
      <c r="B45" s="289" t="str">
        <f>'Stage 5'!L$7</f>
        <v>Exclude</v>
      </c>
      <c r="C45" s="288" t="str">
        <f>'Stage 5'!L$8</f>
        <v>GARDINER NIGEL</v>
      </c>
      <c r="D45" s="5" t="s">
        <v>195</v>
      </c>
      <c r="E45" s="294" t="e">
        <f>E42/E$7</f>
        <v>#DIV/0!</v>
      </c>
    </row>
    <row r="46" spans="1:7">
      <c r="A46" s="288" t="s">
        <v>63</v>
      </c>
      <c r="B46" s="289" t="str">
        <f>'Stage 5'!L$7</f>
        <v>Exclude</v>
      </c>
      <c r="C46" s="288" t="str">
        <f>'Stage 5'!L$8</f>
        <v>GARDINER NIGEL</v>
      </c>
      <c r="D46" s="5" t="s">
        <v>290</v>
      </c>
      <c r="E46" s="293" t="e">
        <f>E43/E45</f>
        <v>#VALUE!</v>
      </c>
    </row>
    <row r="47" spans="1:7">
      <c r="A47" s="290" t="s">
        <v>69</v>
      </c>
      <c r="B47" s="296" t="str">
        <f>'Stage 6'!N$7</f>
        <v>Transfer</v>
      </c>
      <c r="C47" s="290" t="str">
        <f>'Stage 6'!N$8</f>
        <v>HAMILTON MARY</v>
      </c>
      <c r="D47" s="286" t="s">
        <v>287</v>
      </c>
      <c r="E47" s="291">
        <f>'Stage 6'!O34</f>
        <v>0</v>
      </c>
    </row>
    <row r="48" spans="1:7">
      <c r="A48" s="290" t="s">
        <v>69</v>
      </c>
      <c r="B48" s="296" t="str">
        <f>'Stage 6'!N$7</f>
        <v>Transfer</v>
      </c>
      <c r="C48" s="290" t="str">
        <f>'Stage 6'!N$8</f>
        <v>HAMILTON MARY</v>
      </c>
      <c r="D48" s="286" t="s">
        <v>288</v>
      </c>
      <c r="E48" s="286">
        <f>IF('Stage 6'!AQ5="y",'Stage 6'!BC13,'Stage 6'!CE6)</f>
        <v>87</v>
      </c>
    </row>
    <row r="49" spans="1:5">
      <c r="A49" s="290" t="s">
        <v>69</v>
      </c>
      <c r="B49" s="296" t="str">
        <f>'Stage 6'!N$7</f>
        <v>Transfer</v>
      </c>
      <c r="C49" s="290" t="str">
        <f>'Stage 6'!N$8</f>
        <v>HAMILTON MARY</v>
      </c>
      <c r="D49" s="286" t="s">
        <v>285</v>
      </c>
      <c r="E49" s="291">
        <f>E47-E41</f>
        <v>0</v>
      </c>
    </row>
    <row r="50" spans="1:5">
      <c r="A50" s="290" t="s">
        <v>69</v>
      </c>
      <c r="B50" s="296" t="str">
        <f>'Stage 6'!N$7</f>
        <v>Transfer</v>
      </c>
      <c r="C50" s="290" t="str">
        <f>'Stage 6'!N$8</f>
        <v>HAMILTON MARY</v>
      </c>
      <c r="D50" s="286" t="s">
        <v>286</v>
      </c>
      <c r="E50" s="291">
        <f>E49/E48*100</f>
        <v>0</v>
      </c>
    </row>
    <row r="51" spans="1:5">
      <c r="A51" s="290" t="s">
        <v>69</v>
      </c>
      <c r="B51" s="296" t="str">
        <f>'Stage 6'!N$7</f>
        <v>Transfer</v>
      </c>
      <c r="C51" s="290" t="str">
        <f>'Stage 6'!N$8</f>
        <v>HAMILTON MARY</v>
      </c>
      <c r="D51" s="286" t="s">
        <v>195</v>
      </c>
      <c r="E51" s="292" t="e">
        <f>E48/E$7</f>
        <v>#DIV/0!</v>
      </c>
    </row>
    <row r="52" spans="1:5">
      <c r="A52" s="290" t="s">
        <v>69</v>
      </c>
      <c r="B52" s="296" t="str">
        <f>'Stage 6'!N$7</f>
        <v>Transfer</v>
      </c>
      <c r="C52" s="290" t="str">
        <f>'Stage 6'!N$8</f>
        <v>HAMILTON MARY</v>
      </c>
      <c r="D52" s="286" t="s">
        <v>290</v>
      </c>
      <c r="E52" s="291" t="e">
        <f>E49/E51</f>
        <v>#DIV/0!</v>
      </c>
    </row>
    <row r="53" spans="1:5">
      <c r="A53" s="288" t="s">
        <v>70</v>
      </c>
      <c r="B53" s="289" t="str">
        <f>'Stage 7'!P$7</f>
        <v>Exclude</v>
      </c>
      <c r="C53" s="289" t="str">
        <f>'Stage 7'!P$8</f>
        <v>THOMPSON KYLE</v>
      </c>
      <c r="D53" s="5" t="s">
        <v>287</v>
      </c>
      <c r="E53" s="293">
        <f>'Stage 7'!Q34</f>
        <v>0</v>
      </c>
    </row>
    <row r="54" spans="1:5">
      <c r="A54" s="288" t="s">
        <v>70</v>
      </c>
      <c r="B54" s="289" t="str">
        <f>'Stage 7'!P$7</f>
        <v>Exclude</v>
      </c>
      <c r="C54" s="289" t="str">
        <f>'Stage 7'!P$8</f>
        <v>THOMPSON KYLE</v>
      </c>
      <c r="D54" s="5" t="s">
        <v>288</v>
      </c>
      <c r="E54" s="5">
        <f>IF('Stage 7'!AQ5="y",'Stage 7'!BC13,'Stage 7'!CE6)</f>
        <v>519</v>
      </c>
    </row>
    <row r="55" spans="1:5">
      <c r="A55" s="288" t="s">
        <v>70</v>
      </c>
      <c r="B55" s="289" t="str">
        <f>'Stage 7'!P$7</f>
        <v>Exclude</v>
      </c>
      <c r="C55" s="289" t="str">
        <f>'Stage 7'!P$8</f>
        <v>THOMPSON KYLE</v>
      </c>
      <c r="D55" s="5" t="s">
        <v>285</v>
      </c>
      <c r="E55" s="293">
        <f>E53-E47</f>
        <v>0</v>
      </c>
    </row>
    <row r="56" spans="1:5">
      <c r="A56" s="288" t="s">
        <v>70</v>
      </c>
      <c r="B56" s="289" t="str">
        <f>'Stage 7'!P$7</f>
        <v>Exclude</v>
      </c>
      <c r="C56" s="289" t="str">
        <f>'Stage 7'!P$8</f>
        <v>THOMPSON KYLE</v>
      </c>
      <c r="D56" s="5" t="s">
        <v>286</v>
      </c>
      <c r="E56" s="293">
        <f>E55/E54*100</f>
        <v>0</v>
      </c>
    </row>
    <row r="57" spans="1:5">
      <c r="A57" s="288" t="s">
        <v>70</v>
      </c>
      <c r="B57" s="289" t="str">
        <f>'Stage 7'!P$7</f>
        <v>Exclude</v>
      </c>
      <c r="C57" s="289" t="str">
        <f>'Stage 7'!P$8</f>
        <v>THOMPSON KYLE</v>
      </c>
      <c r="D57" s="5" t="s">
        <v>195</v>
      </c>
      <c r="E57" s="294" t="e">
        <f>E54/E$7</f>
        <v>#DIV/0!</v>
      </c>
    </row>
    <row r="58" spans="1:5">
      <c r="A58" s="288" t="s">
        <v>70</v>
      </c>
      <c r="B58" s="289" t="str">
        <f>'Stage 7'!P$7</f>
        <v>Exclude</v>
      </c>
      <c r="C58" s="289" t="str">
        <f>'Stage 7'!P$8</f>
        <v>THOMPSON KYLE</v>
      </c>
      <c r="D58" s="5" t="s">
        <v>290</v>
      </c>
      <c r="E58" s="293" t="e">
        <f>E55/E57</f>
        <v>#DIV/0!</v>
      </c>
    </row>
    <row r="59" spans="1:5">
      <c r="A59" s="290" t="s">
        <v>71</v>
      </c>
      <c r="B59" s="296" t="str">
        <f>'Stage 8'!R$7</f>
        <v>Transfer</v>
      </c>
      <c r="C59" s="290" t="str">
        <f>'Stage 8'!R$8</f>
        <v>DIVER GERARD</v>
      </c>
      <c r="D59" s="286" t="s">
        <v>287</v>
      </c>
      <c r="E59" s="291">
        <f>'Stage 8'!S34</f>
        <v>0</v>
      </c>
    </row>
    <row r="60" spans="1:5">
      <c r="A60" s="290" t="s">
        <v>71</v>
      </c>
      <c r="B60" s="296" t="str">
        <f>'Stage 8'!R$7</f>
        <v>Transfer</v>
      </c>
      <c r="C60" s="290" t="str">
        <f>'Stage 8'!R$8</f>
        <v>DIVER GERARD</v>
      </c>
      <c r="D60" s="286" t="s">
        <v>288</v>
      </c>
      <c r="E60" s="286">
        <f>IF('Stage 8'!AQ5="y",'Stage 8'!BC13,'Stage 8'!CE6)</f>
        <v>41</v>
      </c>
    </row>
    <row r="61" spans="1:5">
      <c r="A61" s="290" t="s">
        <v>71</v>
      </c>
      <c r="B61" s="296" t="str">
        <f>'Stage 8'!R$7</f>
        <v>Transfer</v>
      </c>
      <c r="C61" s="290" t="str">
        <f>'Stage 8'!R$8</f>
        <v>DIVER GERARD</v>
      </c>
      <c r="D61" s="286" t="s">
        <v>285</v>
      </c>
      <c r="E61" s="291">
        <f>E59-E53</f>
        <v>0</v>
      </c>
    </row>
    <row r="62" spans="1:5">
      <c r="A62" s="290" t="s">
        <v>71</v>
      </c>
      <c r="B62" s="296" t="str">
        <f>'Stage 8'!R$7</f>
        <v>Transfer</v>
      </c>
      <c r="C62" s="290" t="str">
        <f>'Stage 8'!R$8</f>
        <v>DIVER GERARD</v>
      </c>
      <c r="D62" s="286" t="s">
        <v>286</v>
      </c>
      <c r="E62" s="291">
        <f>E61/E60*100</f>
        <v>0</v>
      </c>
    </row>
    <row r="63" spans="1:5">
      <c r="A63" s="290" t="s">
        <v>71</v>
      </c>
      <c r="B63" s="296" t="str">
        <f>'Stage 8'!R$7</f>
        <v>Transfer</v>
      </c>
      <c r="C63" s="290" t="str">
        <f>'Stage 8'!R$8</f>
        <v>DIVER GERARD</v>
      </c>
      <c r="D63" s="286" t="s">
        <v>195</v>
      </c>
      <c r="E63" s="292" t="e">
        <f>E60/E$7</f>
        <v>#DIV/0!</v>
      </c>
    </row>
    <row r="64" spans="1:5">
      <c r="A64" s="290" t="s">
        <v>71</v>
      </c>
      <c r="B64" s="296" t="str">
        <f>'Stage 8'!R$7</f>
        <v>Transfer</v>
      </c>
      <c r="C64" s="290" t="str">
        <f>'Stage 8'!R$8</f>
        <v>DIVER GERARD</v>
      </c>
      <c r="D64" s="286" t="s">
        <v>290</v>
      </c>
      <c r="E64" s="291" t="e">
        <f>E61/E63</f>
        <v>#DIV/0!</v>
      </c>
    </row>
    <row r="65" spans="1:5">
      <c r="A65" s="288" t="s">
        <v>72</v>
      </c>
      <c r="B65" s="289" t="str">
        <f>'Stage 9'!T$7</f>
        <v>Exclude</v>
      </c>
      <c r="C65" s="288" t="str">
        <f>'Stage 9'!T$8</f>
        <v>MCMORRIS NIREE</v>
      </c>
      <c r="D65" s="5" t="s">
        <v>287</v>
      </c>
      <c r="E65" s="293">
        <f>'Stage 9'!U34</f>
        <v>0</v>
      </c>
    </row>
    <row r="66" spans="1:5">
      <c r="A66" s="288" t="s">
        <v>72</v>
      </c>
      <c r="B66" s="289" t="str">
        <f>'Stage 9'!T$7</f>
        <v>Exclude</v>
      </c>
      <c r="C66" s="288" t="str">
        <f>'Stage 9'!T$8</f>
        <v>MCMORRIS NIREE</v>
      </c>
      <c r="D66" s="5" t="s">
        <v>288</v>
      </c>
      <c r="E66" s="5">
        <f>IF('Stage 9'!AQ5="y",'Stage 9'!BC13,'Stage 9'!CE6)</f>
        <v>597</v>
      </c>
    </row>
    <row r="67" spans="1:5">
      <c r="A67" s="288" t="s">
        <v>72</v>
      </c>
      <c r="B67" s="289" t="str">
        <f>'Stage 9'!T$7</f>
        <v>Exclude</v>
      </c>
      <c r="C67" s="288" t="str">
        <f>'Stage 9'!T$8</f>
        <v>MCMORRIS NIREE</v>
      </c>
      <c r="D67" s="5" t="s">
        <v>285</v>
      </c>
      <c r="E67" s="293">
        <f>E65-E59</f>
        <v>0</v>
      </c>
    </row>
    <row r="68" spans="1:5">
      <c r="A68" s="288" t="s">
        <v>72</v>
      </c>
      <c r="B68" s="289" t="str">
        <f>'Stage 9'!T$7</f>
        <v>Exclude</v>
      </c>
      <c r="C68" s="288" t="str">
        <f>'Stage 9'!T$8</f>
        <v>MCMORRIS NIREE</v>
      </c>
      <c r="D68" s="5" t="s">
        <v>286</v>
      </c>
      <c r="E68" s="293">
        <f>E67/E66*100</f>
        <v>0</v>
      </c>
    </row>
    <row r="69" spans="1:5">
      <c r="A69" s="288" t="s">
        <v>72</v>
      </c>
      <c r="B69" s="289" t="str">
        <f>'Stage 9'!T$7</f>
        <v>Exclude</v>
      </c>
      <c r="C69" s="288" t="str">
        <f>'Stage 9'!T$8</f>
        <v>MCMORRIS NIREE</v>
      </c>
      <c r="D69" s="5" t="s">
        <v>195</v>
      </c>
      <c r="E69" s="294" t="e">
        <f>E66/E$7</f>
        <v>#DIV/0!</v>
      </c>
    </row>
    <row r="70" spans="1:5">
      <c r="A70" s="288" t="s">
        <v>72</v>
      </c>
      <c r="B70" s="289" t="str">
        <f>'Stage 9'!T$7</f>
        <v>Exclude</v>
      </c>
      <c r="C70" s="288" t="str">
        <f>'Stage 9'!T$8</f>
        <v>MCMORRIS NIREE</v>
      </c>
      <c r="D70" s="5" t="s">
        <v>290</v>
      </c>
      <c r="E70" s="293" t="e">
        <f>E67/E69</f>
        <v>#DIV/0!</v>
      </c>
    </row>
    <row r="71" spans="1:5">
      <c r="A71" s="290" t="s">
        <v>77</v>
      </c>
      <c r="B71" s="296" t="str">
        <f>'Stage 10'!V$7</f>
        <v>Exclude</v>
      </c>
      <c r="C71" s="290" t="str">
        <f>'Stage 10'!V$8</f>
        <v>MEEHAN BRIDGET</v>
      </c>
      <c r="D71" s="286" t="s">
        <v>287</v>
      </c>
      <c r="E71" s="291">
        <f>'Stage 10'!W34</f>
        <v>0</v>
      </c>
    </row>
    <row r="72" spans="1:5">
      <c r="A72" s="290" t="s">
        <v>77</v>
      </c>
      <c r="B72" s="296" t="str">
        <f>'Stage 10'!V$7</f>
        <v>Exclude</v>
      </c>
      <c r="C72" s="290" t="str">
        <f>'Stage 10'!V$8</f>
        <v>MEEHAN BRIDGET</v>
      </c>
      <c r="D72" s="286" t="s">
        <v>288</v>
      </c>
      <c r="E72" s="286">
        <f>IF('Stage 10'!AQ5="y",'Stage 10'!BC13,'Stage 10'!CE6)</f>
        <v>680</v>
      </c>
    </row>
    <row r="73" spans="1:5">
      <c r="A73" s="290" t="s">
        <v>77</v>
      </c>
      <c r="B73" s="296" t="str">
        <f>'Stage 10'!V$7</f>
        <v>Exclude</v>
      </c>
      <c r="C73" s="290" t="str">
        <f>'Stage 10'!V$8</f>
        <v>MEEHAN BRIDGET</v>
      </c>
      <c r="D73" s="286" t="s">
        <v>285</v>
      </c>
      <c r="E73" s="291">
        <f>E71-E65</f>
        <v>0</v>
      </c>
    </row>
    <row r="74" spans="1:5">
      <c r="A74" s="290" t="s">
        <v>77</v>
      </c>
      <c r="B74" s="296" t="str">
        <f>'Stage 10'!V$7</f>
        <v>Exclude</v>
      </c>
      <c r="C74" s="290" t="str">
        <f>'Stage 10'!V$8</f>
        <v>MEEHAN BRIDGET</v>
      </c>
      <c r="D74" s="286" t="s">
        <v>286</v>
      </c>
      <c r="E74" s="291">
        <f>E73/E72*100</f>
        <v>0</v>
      </c>
    </row>
    <row r="75" spans="1:5">
      <c r="A75" s="290" t="s">
        <v>77</v>
      </c>
      <c r="B75" s="296" t="str">
        <f>'Stage 10'!V$7</f>
        <v>Exclude</v>
      </c>
      <c r="C75" s="290" t="str">
        <f>'Stage 10'!V$8</f>
        <v>MEEHAN BRIDGET</v>
      </c>
      <c r="D75" s="286" t="s">
        <v>195</v>
      </c>
      <c r="E75" s="292" t="e">
        <f>E72/E$7</f>
        <v>#DIV/0!</v>
      </c>
    </row>
    <row r="76" spans="1:5">
      <c r="A76" s="290" t="s">
        <v>77</v>
      </c>
      <c r="B76" s="296" t="str">
        <f>'Stage 10'!V$7</f>
        <v>Exclude</v>
      </c>
      <c r="C76" s="290" t="str">
        <f>'Stage 10'!V$8</f>
        <v>MEEHAN BRIDGET</v>
      </c>
      <c r="D76" s="286" t="s">
        <v>290</v>
      </c>
      <c r="E76" s="291" t="e">
        <f>E73/E75</f>
        <v>#DIV/0!</v>
      </c>
    </row>
    <row r="77" spans="1:5">
      <c r="A77" s="288" t="s">
        <v>139</v>
      </c>
      <c r="B77" s="289" t="str">
        <f>'Stage 11'!H$53</f>
        <v>Transfer</v>
      </c>
      <c r="C77" s="288" t="str">
        <f>'Stage 11'!H$54</f>
        <v>JACKSON CHRISTOPHER</v>
      </c>
      <c r="D77" s="5" t="s">
        <v>287</v>
      </c>
      <c r="E77" s="293" t="str">
        <f>'Stage 11'!I80</f>
        <v>11.31 pm</v>
      </c>
    </row>
    <row r="78" spans="1:5">
      <c r="A78" s="288" t="s">
        <v>139</v>
      </c>
      <c r="B78" s="289" t="str">
        <f>'Stage 11'!H$53</f>
        <v>Transfer</v>
      </c>
      <c r="C78" s="288" t="str">
        <f>'Stage 11'!H$54</f>
        <v>JACKSON CHRISTOPHER</v>
      </c>
      <c r="D78" s="5" t="s">
        <v>288</v>
      </c>
      <c r="E78" s="5">
        <f>IF('Stage 11'!AQ5="y",'Stage 11'!BC13,'Stage 11'!CE6)</f>
        <v>579</v>
      </c>
    </row>
    <row r="79" spans="1:5">
      <c r="A79" s="288" t="s">
        <v>139</v>
      </c>
      <c r="B79" s="289" t="str">
        <f>'Stage 11'!H$53</f>
        <v>Transfer</v>
      </c>
      <c r="C79" s="288" t="str">
        <f>'Stage 11'!H$54</f>
        <v>JACKSON CHRISTOPHER</v>
      </c>
      <c r="D79" s="5" t="s">
        <v>285</v>
      </c>
      <c r="E79" s="293" t="e">
        <f>E77-E71</f>
        <v>#VALUE!</v>
      </c>
    </row>
    <row r="80" spans="1:5">
      <c r="A80" s="288" t="s">
        <v>139</v>
      </c>
      <c r="B80" s="289" t="str">
        <f>'Stage 11'!H$53</f>
        <v>Transfer</v>
      </c>
      <c r="C80" s="288" t="str">
        <f>'Stage 11'!H$54</f>
        <v>JACKSON CHRISTOPHER</v>
      </c>
      <c r="D80" s="5" t="s">
        <v>286</v>
      </c>
      <c r="E80" s="293" t="e">
        <f>E79/E78*100</f>
        <v>#VALUE!</v>
      </c>
    </row>
    <row r="81" spans="1:5">
      <c r="A81" s="288" t="s">
        <v>139</v>
      </c>
      <c r="B81" s="289" t="str">
        <f>'Stage 11'!H$53</f>
        <v>Transfer</v>
      </c>
      <c r="C81" s="288" t="str">
        <f>'Stage 11'!H$54</f>
        <v>JACKSON CHRISTOPHER</v>
      </c>
      <c r="D81" s="5" t="s">
        <v>195</v>
      </c>
      <c r="E81" s="294" t="e">
        <f>E78/E$7</f>
        <v>#DIV/0!</v>
      </c>
    </row>
    <row r="82" spans="1:5">
      <c r="A82" s="288" t="s">
        <v>139</v>
      </c>
      <c r="B82" s="289" t="str">
        <f>'Stage 11'!H$53</f>
        <v>Transfer</v>
      </c>
      <c r="C82" s="288" t="str">
        <f>'Stage 11'!H$54</f>
        <v>JACKSON CHRISTOPHER</v>
      </c>
      <c r="D82" s="5" t="s">
        <v>290</v>
      </c>
      <c r="E82" s="293" t="e">
        <f>E79/E81</f>
        <v>#VALUE!</v>
      </c>
    </row>
    <row r="83" spans="1:5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>
      <c r="A85" s="290" t="s">
        <v>140</v>
      </c>
      <c r="B85" s="296"/>
      <c r="C85" s="290"/>
      <c r="D85" s="286" t="s">
        <v>285</v>
      </c>
      <c r="E85" s="291" t="e">
        <f>E83-E77</f>
        <v>#VALUE!</v>
      </c>
    </row>
    <row r="86" spans="1:5">
      <c r="A86" s="290" t="s">
        <v>140</v>
      </c>
      <c r="B86" s="296"/>
      <c r="C86" s="290"/>
      <c r="D86" s="286" t="s">
        <v>286</v>
      </c>
      <c r="E86" s="291" t="e">
        <f>E85/E84*100</f>
        <v>#VALUE!</v>
      </c>
    </row>
    <row r="87" spans="1: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>
      <c r="A88" s="290" t="s">
        <v>140</v>
      </c>
      <c r="B88" s="296"/>
      <c r="C88" s="290"/>
      <c r="D88" s="286" t="s">
        <v>290</v>
      </c>
      <c r="E88" s="291" t="e">
        <f>E85/E87</f>
        <v>#VALUE!</v>
      </c>
    </row>
    <row r="89" spans="1:5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85" zoomScaleNormal="85" workbookViewId="0">
      <pane ySplit="6" topLeftCell="A9" activePane="bottomLeft" state="frozen"/>
      <selection pane="bottomLeft" activeCell="N11" sqref="N11:R12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62" t="str">
        <f>'Basic Input'!C4</f>
        <v>Local Council</v>
      </c>
      <c r="C1" s="364"/>
      <c r="D1" s="364"/>
      <c r="E1" s="363"/>
    </row>
    <row r="2" spans="1:18" ht="13.5" thickBot="1">
      <c r="J2" s="69" t="s">
        <v>52</v>
      </c>
      <c r="K2" s="70"/>
      <c r="L2" s="94">
        <f>'Basic Input'!C31</f>
        <v>18549</v>
      </c>
    </row>
    <row r="3" spans="1:18" ht="18.75" thickBot="1">
      <c r="A3" s="254" t="str">
        <f>'Basic Input'!B6</f>
        <v>District Electoral Area of</v>
      </c>
      <c r="B3" s="362" t="str">
        <f>'Basic Input'!C6</f>
        <v>Waterside</v>
      </c>
      <c r="C3" s="363"/>
      <c r="E3" s="360" t="s">
        <v>65</v>
      </c>
      <c r="F3" s="361"/>
      <c r="G3" s="94">
        <f>'Basic Input'!C30</f>
        <v>7</v>
      </c>
      <c r="J3" s="71" t="s">
        <v>50</v>
      </c>
      <c r="K3" s="25"/>
      <c r="L3" s="26">
        <f>D7</f>
        <v>8998</v>
      </c>
    </row>
    <row r="4" spans="1:18" ht="13.5" thickBot="1">
      <c r="E4" s="360" t="s">
        <v>1</v>
      </c>
      <c r="F4" s="361"/>
      <c r="G4" s="27">
        <f>TRUNC(L31/(G3+1))+1</f>
        <v>1105</v>
      </c>
      <c r="J4" s="71" t="s">
        <v>51</v>
      </c>
      <c r="K4" s="25"/>
      <c r="L4" s="26">
        <f>L35</f>
        <v>8998</v>
      </c>
    </row>
    <row r="5" spans="1:18" ht="13.5" thickBot="1">
      <c r="J5" s="61" t="s">
        <v>53</v>
      </c>
      <c r="K5" s="72"/>
      <c r="L5" s="68">
        <f>IF(L2=0,0,L3/L2*100)</f>
        <v>48.509353603967867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9097</v>
      </c>
      <c r="D7" s="211">
        <f>SUM(D8:D160)</f>
        <v>8998</v>
      </c>
      <c r="E7" s="211">
        <f t="shared" ref="E7:E38" si="0">D7-C7</f>
        <v>-99</v>
      </c>
      <c r="F7" s="16"/>
    </row>
    <row r="8" spans="1:18" ht="13.5" thickBot="1">
      <c r="A8" s="5" t="s">
        <v>122</v>
      </c>
      <c r="B8" s="74"/>
      <c r="C8" s="208">
        <v>294</v>
      </c>
      <c r="D8" s="74">
        <v>226</v>
      </c>
      <c r="E8" s="5">
        <f t="shared" si="0"/>
        <v>-68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>
      <c r="A9" s="74" t="s">
        <v>339</v>
      </c>
      <c r="B9" s="74" t="s">
        <v>340</v>
      </c>
      <c r="C9" s="208">
        <v>389</v>
      </c>
      <c r="D9" s="74">
        <v>388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>
      <c r="A10" s="74" t="s">
        <v>339</v>
      </c>
      <c r="B10" s="74" t="s">
        <v>341</v>
      </c>
      <c r="C10" s="208">
        <v>290</v>
      </c>
      <c r="D10" s="74">
        <v>290</v>
      </c>
      <c r="E10" s="5">
        <f t="shared" si="0"/>
        <v>0</v>
      </c>
      <c r="F10" s="16"/>
      <c r="J10" s="123" t="str">
        <f>'Basic Input'!B9</f>
        <v>CARLIN MICHAEL</v>
      </c>
      <c r="K10" s="123" t="str">
        <f>'Basic Input'!C9</f>
        <v>INDEPENDENT</v>
      </c>
      <c r="L10" s="202">
        <v>113</v>
      </c>
    </row>
    <row r="11" spans="1:18">
      <c r="A11" s="74" t="s">
        <v>342</v>
      </c>
      <c r="B11" s="74" t="s">
        <v>343</v>
      </c>
      <c r="C11" s="208">
        <v>409</v>
      </c>
      <c r="D11" s="74">
        <v>408</v>
      </c>
      <c r="E11" s="5">
        <f t="shared" si="0"/>
        <v>-1</v>
      </c>
      <c r="F11" s="16"/>
      <c r="J11" s="87" t="str">
        <f>'Basic Input'!B10</f>
        <v>DIVER GERARD</v>
      </c>
      <c r="K11" s="87" t="str">
        <f>'Basic Input'!C10</f>
        <v>SDLP</v>
      </c>
      <c r="L11" s="202">
        <v>1080</v>
      </c>
      <c r="N11" s="343" t="s">
        <v>206</v>
      </c>
      <c r="O11" s="344"/>
      <c r="P11" s="344"/>
      <c r="Q11" s="344"/>
      <c r="R11" s="345"/>
    </row>
    <row r="12" spans="1:18" ht="13.5" thickBot="1">
      <c r="A12" s="74" t="s">
        <v>342</v>
      </c>
      <c r="B12" s="74" t="s">
        <v>344</v>
      </c>
      <c r="C12" s="208">
        <v>361</v>
      </c>
      <c r="D12" s="74">
        <v>361</v>
      </c>
      <c r="E12" s="5">
        <f t="shared" si="0"/>
        <v>0</v>
      </c>
      <c r="F12" s="16"/>
      <c r="J12" s="87" t="str">
        <f>'Basic Input'!B11</f>
        <v>GARDINER NIGEL</v>
      </c>
      <c r="K12" s="87" t="str">
        <f>'Basic Input'!C11</f>
        <v>PUP</v>
      </c>
      <c r="L12" s="202">
        <v>274</v>
      </c>
      <c r="N12" s="346"/>
      <c r="O12" s="347"/>
      <c r="P12" s="347"/>
      <c r="Q12" s="347"/>
      <c r="R12" s="348"/>
    </row>
    <row r="13" spans="1:18">
      <c r="A13" s="74" t="s">
        <v>345</v>
      </c>
      <c r="B13" s="74" t="s">
        <v>346</v>
      </c>
      <c r="C13" s="208">
        <v>100</v>
      </c>
      <c r="D13" s="74">
        <v>100</v>
      </c>
      <c r="E13" s="5">
        <f t="shared" si="0"/>
        <v>0</v>
      </c>
      <c r="F13" s="16"/>
      <c r="J13" s="87" t="str">
        <f>'Basic Input'!B12</f>
        <v>HAMILTON MARY</v>
      </c>
      <c r="K13" s="87" t="str">
        <f>'Basic Input'!C12</f>
        <v>UUP</v>
      </c>
      <c r="L13" s="202">
        <v>1046</v>
      </c>
    </row>
    <row r="14" spans="1:18">
      <c r="A14" s="74" t="s">
        <v>347</v>
      </c>
      <c r="B14" s="74" t="s">
        <v>348</v>
      </c>
      <c r="C14" s="208">
        <v>483</v>
      </c>
      <c r="D14" s="74">
        <v>482</v>
      </c>
      <c r="E14" s="5">
        <f t="shared" si="0"/>
        <v>-1</v>
      </c>
      <c r="F14" s="16"/>
      <c r="J14" s="87" t="str">
        <f>'Basic Input'!B13</f>
        <v>JACKSON CHRISTOPHER</v>
      </c>
      <c r="K14" s="87" t="str">
        <f>'Basic Input'!C13</f>
        <v>SF</v>
      </c>
      <c r="L14" s="202">
        <v>1063</v>
      </c>
    </row>
    <row r="15" spans="1:18" ht="13.5" thickBot="1">
      <c r="A15" s="74" t="s">
        <v>347</v>
      </c>
      <c r="B15" s="74" t="s">
        <v>349</v>
      </c>
      <c r="C15" s="208">
        <v>502</v>
      </c>
      <c r="D15" s="74">
        <v>500</v>
      </c>
      <c r="E15" s="5">
        <f t="shared" si="0"/>
        <v>-2</v>
      </c>
      <c r="F15" s="16"/>
      <c r="J15" s="87" t="str">
        <f>'Basic Input'!B14</f>
        <v>KEE JULIA</v>
      </c>
      <c r="K15" s="87" t="str">
        <f>'Basic Input'!C14</f>
        <v>UUP</v>
      </c>
      <c r="L15" s="202">
        <v>465</v>
      </c>
    </row>
    <row r="16" spans="1:18" ht="13.5" thickBot="1">
      <c r="A16" s="74" t="s">
        <v>347</v>
      </c>
      <c r="B16" s="74" t="s">
        <v>350</v>
      </c>
      <c r="C16" s="208">
        <v>363</v>
      </c>
      <c r="D16" s="74">
        <v>358</v>
      </c>
      <c r="E16" s="5">
        <f t="shared" si="0"/>
        <v>-5</v>
      </c>
      <c r="F16" s="16"/>
      <c r="J16" s="87" t="str">
        <f>'Basic Input'!B15</f>
        <v>KEREVICIENE ASTA</v>
      </c>
      <c r="K16" s="87" t="str">
        <f>'Basic Input'!C15</f>
        <v>ALLIANCE</v>
      </c>
      <c r="L16" s="202">
        <v>241</v>
      </c>
      <c r="N16" t="s">
        <v>187</v>
      </c>
      <c r="Q16" s="256"/>
    </row>
    <row r="17" spans="1:18" ht="13.5" thickBot="1">
      <c r="A17" s="74" t="s">
        <v>351</v>
      </c>
      <c r="B17" s="74" t="s">
        <v>352</v>
      </c>
      <c r="C17" s="208">
        <v>403</v>
      </c>
      <c r="D17" s="74">
        <v>402</v>
      </c>
      <c r="E17" s="5">
        <f t="shared" si="0"/>
        <v>-1</v>
      </c>
      <c r="F17" s="16"/>
      <c r="J17" s="87" t="str">
        <f>'Basic Input'!B16</f>
        <v>MALCOLM DAVE</v>
      </c>
      <c r="K17" s="87" t="str">
        <f>'Basic Input'!C16</f>
        <v>UKIP</v>
      </c>
      <c r="L17" s="202">
        <v>224</v>
      </c>
    </row>
    <row r="18" spans="1:18" ht="13.5" thickBot="1">
      <c r="A18" s="74" t="s">
        <v>351</v>
      </c>
      <c r="B18" s="74" t="s">
        <v>353</v>
      </c>
      <c r="C18" s="208">
        <v>397</v>
      </c>
      <c r="D18" s="74">
        <v>395</v>
      </c>
      <c r="E18" s="5">
        <f t="shared" si="0"/>
        <v>-2</v>
      </c>
      <c r="F18" s="16"/>
      <c r="J18" s="87" t="str">
        <f>'Basic Input'!B17</f>
        <v>MCCLINTOCK HILARY</v>
      </c>
      <c r="K18" s="87" t="str">
        <f>'Basic Input'!C17</f>
        <v>DUP</v>
      </c>
      <c r="L18" s="202">
        <v>811</v>
      </c>
      <c r="N18" t="s">
        <v>188</v>
      </c>
      <c r="Q18" s="1">
        <f>COUNT(B8:B160)</f>
        <v>0</v>
      </c>
    </row>
    <row r="19" spans="1:18" ht="13.5" thickBot="1">
      <c r="A19" s="74" t="s">
        <v>351</v>
      </c>
      <c r="B19" s="74" t="s">
        <v>354</v>
      </c>
      <c r="C19" s="208">
        <v>340</v>
      </c>
      <c r="D19" s="74">
        <v>339</v>
      </c>
      <c r="E19" s="5">
        <f t="shared" si="0"/>
        <v>-1</v>
      </c>
      <c r="F19" s="6"/>
      <c r="J19" s="87" t="str">
        <f>'Basic Input'!B18</f>
        <v>MCMORRIS NIREE</v>
      </c>
      <c r="K19" s="87" t="str">
        <f>'Basic Input'!C18</f>
        <v>DUP</v>
      </c>
      <c r="L19" s="202">
        <v>528</v>
      </c>
    </row>
    <row r="20" spans="1:18" ht="13.5" thickBot="1">
      <c r="A20" s="74" t="s">
        <v>351</v>
      </c>
      <c r="B20" s="74" t="s">
        <v>355</v>
      </c>
      <c r="C20" s="208">
        <v>617</v>
      </c>
      <c r="D20" s="74">
        <v>616</v>
      </c>
      <c r="E20" s="5">
        <f t="shared" si="0"/>
        <v>-1</v>
      </c>
      <c r="F20" s="16"/>
      <c r="J20" s="87" t="str">
        <f>'Basic Input'!B19</f>
        <v>MEEHAN BRIDGET</v>
      </c>
      <c r="K20" s="87" t="str">
        <f>'Basic Input'!C19</f>
        <v>SF</v>
      </c>
      <c r="L20" s="202">
        <v>656</v>
      </c>
      <c r="N20" t="s">
        <v>181</v>
      </c>
      <c r="Q20" s="256"/>
    </row>
    <row r="21" spans="1:18" ht="13.5" thickBot="1">
      <c r="A21" s="74" t="s">
        <v>356</v>
      </c>
      <c r="B21" s="74" t="s">
        <v>357</v>
      </c>
      <c r="C21" s="208">
        <v>578</v>
      </c>
      <c r="D21" s="74">
        <v>575</v>
      </c>
      <c r="E21" s="5">
        <f t="shared" si="0"/>
        <v>-3</v>
      </c>
      <c r="F21" s="16"/>
      <c r="J21" s="87" t="str">
        <f>'Basic Input'!B20</f>
        <v>RAMSEY DAVID</v>
      </c>
      <c r="K21" s="87" t="str">
        <f>'Basic Input'!C20</f>
        <v>DUP</v>
      </c>
      <c r="L21" s="202">
        <v>553</v>
      </c>
    </row>
    <row r="22" spans="1:18" ht="13.5" thickBot="1">
      <c r="A22" s="74" t="s">
        <v>356</v>
      </c>
      <c r="B22" s="74" t="s">
        <v>358</v>
      </c>
      <c r="C22" s="208">
        <v>439</v>
      </c>
      <c r="D22" s="74">
        <v>438</v>
      </c>
      <c r="E22" s="5">
        <f t="shared" si="0"/>
        <v>-1</v>
      </c>
      <c r="F22" s="16"/>
      <c r="J22" s="87" t="str">
        <f>'Basic Input'!B21</f>
        <v>REILLY MARTIN</v>
      </c>
      <c r="K22" s="87" t="str">
        <f>'Basic Input'!C21</f>
        <v>SDLP</v>
      </c>
      <c r="L22" s="202">
        <v>884</v>
      </c>
      <c r="N22" s="355" t="str">
        <f>IF(L35=D7,"Calculations OK","Check Count")</f>
        <v>Calculations OK</v>
      </c>
      <c r="O22" s="356"/>
      <c r="P22" s="356"/>
      <c r="Q22" s="357"/>
      <c r="R22" s="257"/>
    </row>
    <row r="23" spans="1:18" ht="13.5" thickBot="1">
      <c r="A23" s="74" t="s">
        <v>356</v>
      </c>
      <c r="B23" s="74" t="s">
        <v>359</v>
      </c>
      <c r="C23" s="208">
        <v>555</v>
      </c>
      <c r="D23" s="74">
        <v>554</v>
      </c>
      <c r="E23" s="5">
        <f t="shared" si="0"/>
        <v>-1</v>
      </c>
      <c r="F23" s="16"/>
      <c r="J23" s="87" t="str">
        <f>'Basic Input'!B22</f>
        <v>THOMPSON DREW</v>
      </c>
      <c r="K23" s="87" t="str">
        <f>'Basic Input'!C22</f>
        <v>DUP</v>
      </c>
      <c r="L23" s="74">
        <v>607</v>
      </c>
    </row>
    <row r="24" spans="1:18" ht="13.5" thickBot="1">
      <c r="A24" s="74" t="s">
        <v>356</v>
      </c>
      <c r="B24" s="74" t="s">
        <v>360</v>
      </c>
      <c r="C24" s="208">
        <v>507</v>
      </c>
      <c r="D24" s="74">
        <v>507</v>
      </c>
      <c r="E24" s="5">
        <f t="shared" si="0"/>
        <v>0</v>
      </c>
      <c r="F24" s="16"/>
      <c r="J24" s="87" t="str">
        <f>'Basic Input'!B23</f>
        <v>THOMPSON KYLE</v>
      </c>
      <c r="K24" s="87" t="str">
        <f>'Basic Input'!C23</f>
        <v>UKIP</v>
      </c>
      <c r="L24" s="74">
        <v>287</v>
      </c>
      <c r="N24" t="s">
        <v>182</v>
      </c>
      <c r="Q24" s="256"/>
    </row>
    <row r="25" spans="1:18">
      <c r="A25" s="74" t="s">
        <v>361</v>
      </c>
      <c r="B25" s="74" t="s">
        <v>362</v>
      </c>
      <c r="C25" s="208">
        <v>509</v>
      </c>
      <c r="D25" s="74">
        <v>503</v>
      </c>
      <c r="E25" s="5">
        <f t="shared" si="0"/>
        <v>-6</v>
      </c>
      <c r="F25" s="16"/>
      <c r="J25" s="87">
        <f>'Basic Input'!B24</f>
        <v>0</v>
      </c>
      <c r="K25" s="87">
        <f>'Basic Input'!C24</f>
        <v>0</v>
      </c>
      <c r="L25" s="74"/>
    </row>
    <row r="26" spans="1:18">
      <c r="A26" s="74" t="s">
        <v>363</v>
      </c>
      <c r="B26" s="74" t="s">
        <v>364</v>
      </c>
      <c r="C26" s="208">
        <v>404</v>
      </c>
      <c r="D26" s="74">
        <v>404</v>
      </c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>
      <c r="A27" s="74" t="s">
        <v>363</v>
      </c>
      <c r="B27" s="74" t="s">
        <v>365</v>
      </c>
      <c r="C27" s="208">
        <v>422</v>
      </c>
      <c r="D27" s="74">
        <v>418</v>
      </c>
      <c r="E27" s="5">
        <f t="shared" si="0"/>
        <v>-4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 t="s">
        <v>363</v>
      </c>
      <c r="B28" s="74" t="s">
        <v>366</v>
      </c>
      <c r="C28" s="208">
        <v>359</v>
      </c>
      <c r="D28" s="74">
        <v>358</v>
      </c>
      <c r="E28" s="5">
        <f t="shared" si="0"/>
        <v>-1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74" t="s">
        <v>363</v>
      </c>
      <c r="B29" s="74" t="s">
        <v>367</v>
      </c>
      <c r="C29" s="208">
        <v>376</v>
      </c>
      <c r="D29" s="74">
        <v>376</v>
      </c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/>
      <c r="B30" s="74"/>
      <c r="C30" s="208"/>
      <c r="D30" s="74"/>
      <c r="E30" s="5">
        <f t="shared" si="0"/>
        <v>0</v>
      </c>
      <c r="F30" s="16"/>
    </row>
    <row r="31" spans="1:18" ht="13.5" thickBot="1">
      <c r="A31" s="74"/>
      <c r="B31" s="74"/>
      <c r="C31" s="208"/>
      <c r="D31" s="74"/>
      <c r="E31" s="5">
        <f t="shared" si="0"/>
        <v>0</v>
      </c>
      <c r="F31" s="16"/>
      <c r="J31" s="358" t="s">
        <v>48</v>
      </c>
      <c r="K31" s="359"/>
      <c r="L31" s="18">
        <f>SUM(L10:L29)</f>
        <v>8832</v>
      </c>
    </row>
    <row r="32" spans="1:18" ht="13.5" thickBot="1">
      <c r="A32" s="74"/>
      <c r="B32" s="74"/>
      <c r="C32" s="208"/>
      <c r="D32" s="74"/>
      <c r="E32" s="5">
        <f t="shared" si="0"/>
        <v>0</v>
      </c>
      <c r="F32" s="16"/>
    </row>
    <row r="33" spans="1:15" ht="13.5" thickBot="1">
      <c r="A33" s="74"/>
      <c r="B33" s="74"/>
      <c r="C33" s="208"/>
      <c r="D33" s="74"/>
      <c r="E33" s="5">
        <f t="shared" si="0"/>
        <v>0</v>
      </c>
      <c r="F33" s="16"/>
      <c r="J33" s="358" t="s">
        <v>47</v>
      </c>
      <c r="K33" s="359"/>
      <c r="L33" s="67">
        <v>166</v>
      </c>
    </row>
    <row r="34" spans="1:15" ht="13.5" thickBot="1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>
      <c r="A35" s="74"/>
      <c r="B35" s="74"/>
      <c r="C35" s="208"/>
      <c r="D35" s="74"/>
      <c r="E35" s="5">
        <f t="shared" si="0"/>
        <v>0</v>
      </c>
      <c r="F35" s="16"/>
      <c r="J35" s="358" t="s">
        <v>49</v>
      </c>
      <c r="K35" s="359"/>
      <c r="L35" s="18">
        <f>L31+L33</f>
        <v>8998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 Council</v>
      </c>
      <c r="F1" s="14" t="s">
        <v>59</v>
      </c>
      <c r="J1" s="100" t="s">
        <v>25</v>
      </c>
      <c r="K1" s="383">
        <f>'Basic Input'!C2</f>
        <v>41781</v>
      </c>
      <c r="L1" s="383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201</v>
      </c>
      <c r="P2" s="385"/>
      <c r="Q2" s="385"/>
      <c r="R2" s="385"/>
      <c r="S2" s="386"/>
      <c r="Y2" s="6"/>
      <c r="Z2" s="378"/>
      <c r="AA2" s="378"/>
      <c r="AB2" s="378"/>
      <c r="AC2" s="378"/>
      <c r="AD2" s="378"/>
      <c r="AE2" s="378"/>
      <c r="AF2" s="378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7"/>
      <c r="BH2" s="377"/>
      <c r="BI2" s="377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8"/>
      <c r="CA2" s="388"/>
      <c r="CB2" s="388"/>
      <c r="CC2" s="388"/>
      <c r="CD2" s="6"/>
      <c r="CE2" s="6"/>
    </row>
    <row r="3" spans="1:83" ht="18.7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Y3" s="6"/>
      <c r="Z3" s="378"/>
      <c r="AA3" s="378"/>
      <c r="AB3" s="378"/>
      <c r="AC3" s="378"/>
      <c r="AD3" s="378"/>
      <c r="AE3" s="378"/>
      <c r="AF3" s="378"/>
      <c r="AG3" s="205"/>
      <c r="AH3" s="6"/>
      <c r="AI3" s="6"/>
      <c r="AJ3" s="381"/>
      <c r="AK3" s="381"/>
      <c r="AL3" s="381"/>
      <c r="AM3" s="381"/>
      <c r="AN3" s="381"/>
      <c r="AO3" s="381"/>
      <c r="AP3" s="381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7"/>
      <c r="BH3" s="377"/>
      <c r="BI3" s="377"/>
      <c r="BJ3" s="134"/>
      <c r="BK3" s="6"/>
      <c r="BL3" s="6"/>
      <c r="BM3" s="6"/>
      <c r="BN3" s="6"/>
      <c r="BO3" s="6"/>
      <c r="BP3" s="95"/>
      <c r="BQ3" s="95"/>
      <c r="BR3" s="380"/>
      <c r="BS3" s="380"/>
      <c r="BT3" s="380"/>
      <c r="BU3" s="380"/>
      <c r="BV3" s="380"/>
      <c r="BW3" s="380"/>
      <c r="BX3" s="380"/>
      <c r="BY3" s="6"/>
      <c r="BZ3" s="377"/>
      <c r="CA3" s="377"/>
      <c r="CB3" s="377"/>
      <c r="CC3" s="377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207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Y4" s="6"/>
      <c r="Z4" s="378"/>
      <c r="AA4" s="378"/>
      <c r="AB4" s="378"/>
      <c r="AC4" s="378"/>
      <c r="AD4" s="378"/>
      <c r="AE4" s="378"/>
      <c r="AF4" s="378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77"/>
      <c r="AA5" s="377"/>
      <c r="AB5" s="377"/>
      <c r="AC5" s="377"/>
      <c r="AD5" s="377"/>
      <c r="AE5" s="377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Y6" s="6"/>
      <c r="Z6" s="377"/>
      <c r="AA6" s="377"/>
      <c r="AB6" s="377"/>
      <c r="AC6" s="377"/>
      <c r="AD6" s="377"/>
      <c r="AE6" s="377"/>
      <c r="AF6" s="6"/>
      <c r="AG6" s="6"/>
      <c r="AH6" s="6"/>
      <c r="AI6" s="6"/>
      <c r="AJ6" s="6"/>
      <c r="AK6" s="382"/>
      <c r="AL6" s="382"/>
      <c r="AM6" s="382"/>
      <c r="AN6" s="382"/>
      <c r="AO6" s="382"/>
      <c r="AP6" s="382"/>
      <c r="AQ6" s="389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73"/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Y7" s="6"/>
      <c r="Z7" s="377"/>
      <c r="AA7" s="377"/>
      <c r="AB7" s="377"/>
      <c r="AC7" s="377"/>
      <c r="AD7" s="377"/>
      <c r="AE7" s="377"/>
      <c r="AF7" s="6"/>
      <c r="AG7" s="6"/>
      <c r="AH7" s="6"/>
      <c r="AI7" s="6"/>
      <c r="AJ7" s="6"/>
      <c r="AK7" s="382"/>
      <c r="AL7" s="382"/>
      <c r="AM7" s="382"/>
      <c r="AN7" s="382"/>
      <c r="AO7" s="382"/>
      <c r="AP7" s="382"/>
      <c r="AQ7" s="389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67"/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2"/>
      <c r="AL9" s="382"/>
      <c r="AM9" s="382"/>
      <c r="AN9" s="382"/>
      <c r="AO9" s="382"/>
      <c r="AP9" s="382"/>
      <c r="AQ9" s="379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2"/>
      <c r="AL10" s="382"/>
      <c r="AM10" s="382"/>
      <c r="AN10" s="382"/>
      <c r="AO10" s="382"/>
      <c r="AP10" s="382"/>
      <c r="AQ10" s="379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30">
        <f t="shared" si="0"/>
        <v>0</v>
      </c>
      <c r="B12" s="333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30">
        <f t="shared" si="0"/>
        <v>0</v>
      </c>
      <c r="B13" s="333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5"/>
      <c r="AM13" s="365"/>
      <c r="AN13" s="365"/>
      <c r="AO13" s="365"/>
      <c r="AP13" s="380"/>
      <c r="AQ13" s="36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30">
        <f t="shared" si="0"/>
        <v>0</v>
      </c>
      <c r="B14" s="333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5"/>
      <c r="AM14" s="365"/>
      <c r="AN14" s="365"/>
      <c r="AO14" s="365"/>
      <c r="AP14" s="380"/>
      <c r="AQ14" s="36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30">
        <f t="shared" si="0"/>
        <v>0</v>
      </c>
      <c r="B15" s="333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5"/>
      <c r="AM15" s="365"/>
      <c r="AN15" s="365"/>
      <c r="AO15" s="365"/>
      <c r="AP15" s="380"/>
      <c r="AQ15" s="36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30">
        <f t="shared" si="0"/>
        <v>0</v>
      </c>
      <c r="B16" s="333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5"/>
      <c r="AM16" s="365"/>
      <c r="AN16" s="365"/>
      <c r="AO16" s="365"/>
      <c r="AP16" s="380"/>
      <c r="AQ16" s="36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30">
        <f t="shared" si="0"/>
        <v>0</v>
      </c>
      <c r="B17" s="333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5"/>
      <c r="AM17" s="365"/>
      <c r="AN17" s="365"/>
      <c r="AO17" s="365"/>
      <c r="AP17" s="380"/>
      <c r="AQ17" s="36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30">
        <f t="shared" si="0"/>
        <v>0</v>
      </c>
      <c r="B18" s="333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30">
        <f t="shared" si="0"/>
        <v>0</v>
      </c>
      <c r="B19" s="333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30">
        <f t="shared" si="0"/>
        <v>0</v>
      </c>
      <c r="B20" s="333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9"/>
      <c r="AK20" s="369"/>
      <c r="AL20" s="216"/>
      <c r="AM20" s="6"/>
      <c r="AN20" s="216"/>
      <c r="AO20" s="366"/>
      <c r="AP20" s="366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30">
        <f t="shared" si="0"/>
        <v>0</v>
      </c>
      <c r="B21" s="333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9"/>
      <c r="AK21" s="369"/>
      <c r="AL21" s="216"/>
      <c r="AM21" s="6"/>
      <c r="AN21" s="6"/>
      <c r="AO21" s="366"/>
      <c r="AP21" s="366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30">
        <f t="shared" si="0"/>
        <v>0</v>
      </c>
      <c r="B22" s="333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9"/>
      <c r="AK22" s="369"/>
      <c r="AL22" s="216"/>
      <c r="AM22" s="6"/>
      <c r="AN22" s="6"/>
      <c r="AO22" s="366"/>
      <c r="AP22" s="366"/>
      <c r="AQ22" s="239"/>
      <c r="AR22" s="6"/>
      <c r="AS22" s="6"/>
      <c r="AT22" s="6"/>
      <c r="AU22" s="6"/>
      <c r="AV22" s="6"/>
      <c r="AW22" s="6"/>
      <c r="AX22" s="376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30">
        <f t="shared" si="0"/>
        <v>0</v>
      </c>
      <c r="B23" s="333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9"/>
      <c r="AK23" s="369"/>
      <c r="AL23" s="216"/>
      <c r="AM23" s="6"/>
      <c r="AN23" s="6"/>
      <c r="AO23" s="366"/>
      <c r="AP23" s="366"/>
      <c r="AQ23" s="239"/>
      <c r="AR23" s="6"/>
      <c r="AS23" s="6"/>
      <c r="AT23" s="6"/>
      <c r="AU23" s="6"/>
      <c r="AV23" s="6"/>
      <c r="AW23" s="6"/>
      <c r="AX23" s="376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30">
        <f t="shared" si="0"/>
        <v>0</v>
      </c>
      <c r="B24" s="333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9"/>
      <c r="AK24" s="369"/>
      <c r="AL24" s="216"/>
      <c r="AM24" s="6"/>
      <c r="AN24" s="6"/>
      <c r="AO24" s="366"/>
      <c r="AP24" s="366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30">
        <f t="shared" si="0"/>
        <v>0</v>
      </c>
      <c r="B25" s="333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9"/>
      <c r="AK25" s="369"/>
      <c r="AL25" s="216"/>
      <c r="AM25" s="6"/>
      <c r="AN25" s="6"/>
      <c r="AO25" s="366"/>
      <c r="AP25" s="366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8832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 Council</v>
      </c>
      <c r="F1" s="14" t="s">
        <v>60</v>
      </c>
      <c r="J1" s="100" t="s">
        <v>25</v>
      </c>
      <c r="K1" s="383">
        <f>'Basic Input'!C2</f>
        <v>41781</v>
      </c>
      <c r="L1" s="383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208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5" ht="33.75" customHeight="1" thickBot="1">
      <c r="C3" s="3" t="s">
        <v>115</v>
      </c>
      <c r="D3" s="310">
        <f>'Verification of Boxes'!L2</f>
        <v>18549</v>
      </c>
      <c r="E3" s="417" t="s">
        <v>65</v>
      </c>
      <c r="F3" s="418"/>
      <c r="G3" s="311">
        <f>'Verification of Boxes'!G3</f>
        <v>7</v>
      </c>
      <c r="H3" s="417" t="s">
        <v>113</v>
      </c>
      <c r="I3" s="418"/>
      <c r="J3" s="311">
        <f>'Verification of Boxes'!L33</f>
        <v>166</v>
      </c>
      <c r="K3" s="312"/>
      <c r="L3" s="313" t="s">
        <v>112</v>
      </c>
      <c r="M3" s="311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11" t="s">
        <v>316</v>
      </c>
      <c r="BU3" s="412"/>
      <c r="BV3" s="412"/>
      <c r="BW3" s="412"/>
      <c r="BX3" s="412"/>
      <c r="BY3" s="412"/>
      <c r="BZ3" s="413"/>
    </row>
    <row r="4" spans="1:85" ht="46.5" customHeight="1" thickBot="1">
      <c r="A4" s="14"/>
      <c r="C4" s="3" t="s">
        <v>116</v>
      </c>
      <c r="D4" s="311">
        <f>'Verification of Boxes'!L3</f>
        <v>8998</v>
      </c>
      <c r="E4" s="420" t="s">
        <v>66</v>
      </c>
      <c r="F4" s="418"/>
      <c r="G4" s="314">
        <f>D4-J3</f>
        <v>8832</v>
      </c>
      <c r="H4" s="417" t="s">
        <v>114</v>
      </c>
      <c r="I4" s="418"/>
      <c r="J4" s="315">
        <f>'Verification of Boxes'!L5</f>
        <v>48.509353603967867</v>
      </c>
      <c r="K4" s="312"/>
      <c r="L4" s="312"/>
      <c r="M4" s="316"/>
      <c r="O4" s="384" t="s">
        <v>204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202"/>
      <c r="BG5" s="117">
        <f t="shared" ref="BG5:BG24" si="0">IF(BC$23&gt;0,BF5*BC$23,BF5*BC$29)</f>
        <v>0</v>
      </c>
      <c r="BH5" s="317"/>
      <c r="BI5" s="5" t="str">
        <f>IF(A11&lt;&gt;0,A11,0)</f>
        <v>Excluded</v>
      </c>
      <c r="BJ5" s="5">
        <f>IF(C11=0,0,IF(E11=0,"Excluded",0))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DIVER GERARD</v>
      </c>
      <c r="BF6" s="202"/>
      <c r="BG6" s="117">
        <f t="shared" si="0"/>
        <v>0</v>
      </c>
      <c r="BH6" s="318"/>
      <c r="BI6" s="5" t="str">
        <f t="shared" ref="BI6:BI24" si="1">IF(A12&lt;&gt;0,A12,0)</f>
        <v>Elected</v>
      </c>
      <c r="BJ6" s="5">
        <f t="shared" ref="BJ6:BJ24" si="2">IF(C12=0,0,IF(E12=0,"Excluded",0))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113</v>
      </c>
    </row>
    <row r="7" spans="1:85" ht="15" customHeight="1" thickBot="1">
      <c r="D7" s="31"/>
      <c r="E7" s="28"/>
      <c r="F7" s="373" t="str">
        <f>IF($AT5=0,0,IF($AT5="T",$AZ7,$BR4))</f>
        <v>Exclude</v>
      </c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G7" s="270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67" t="str">
        <f>IF($F7="Transfer",$BA8,$BT3)</f>
        <v>CARLIN MICHAEL</v>
      </c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113</v>
      </c>
      <c r="BP8" s="335" t="s">
        <v>369</v>
      </c>
      <c r="BR8" s="320" t="str">
        <f>'Verification of Boxes'!J10</f>
        <v>CARLIN MICHAEL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>
        <f t="shared" si="3"/>
        <v>1080</v>
      </c>
      <c r="BP9" s="319"/>
      <c r="BQ9" s="6"/>
      <c r="BR9" s="13" t="str">
        <f>'Verification of Boxes'!J11</f>
        <v>DIVER GERARD</v>
      </c>
      <c r="BS9" s="74">
        <v>41</v>
      </c>
      <c r="BT9" s="7">
        <f t="shared" si="4"/>
        <v>41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41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274</v>
      </c>
      <c r="BP10" s="319"/>
      <c r="BQ10" s="6"/>
      <c r="BR10" s="320" t="str">
        <f>'Verification of Boxes'!J12</f>
        <v>GARDINER NIGEL</v>
      </c>
      <c r="BS10" s="74">
        <v>3</v>
      </c>
      <c r="BT10" s="7">
        <f t="shared" si="4"/>
        <v>3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</v>
      </c>
      <c r="CG10" s="16"/>
    </row>
    <row r="11" spans="1:85" ht="15" customHeight="1" thickBot="1">
      <c r="A11" s="329" t="str">
        <f t="shared" ref="A11:A30" si="12">IF(E11&gt;=$M$3,"Elected",IF(G11&gt;=$M$3,"Elected",IF(BP8&lt;&gt;0,"Excluded",0)))</f>
        <v>Excluded</v>
      </c>
      <c r="B11" s="332">
        <v>1</v>
      </c>
      <c r="C11" s="36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 t="shared" ref="F11:F30" si="13">IF(C11&lt;&gt;0,$BK49,0)</f>
        <v>-113</v>
      </c>
      <c r="G11" s="33">
        <f t="shared" ref="G11:G31" si="14">IF(F$8=0,0,E11+F11)</f>
        <v>0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1046</v>
      </c>
      <c r="BP11" s="76"/>
      <c r="BQ11" s="6"/>
      <c r="BR11" s="13" t="str">
        <f>'Verification of Boxes'!J13</f>
        <v>HAMILTON MARY</v>
      </c>
      <c r="BS11" s="74">
        <v>1</v>
      </c>
      <c r="BT11" s="7">
        <f t="shared" si="4"/>
        <v>1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</v>
      </c>
      <c r="CG11" s="16"/>
    </row>
    <row r="12" spans="1:85" ht="15" customHeight="1" thickBot="1">
      <c r="A12" s="330" t="str">
        <f t="shared" si="12"/>
        <v>Elected</v>
      </c>
      <c r="B12" s="333">
        <v>2</v>
      </c>
      <c r="C12" s="37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 t="shared" si="13"/>
        <v>41</v>
      </c>
      <c r="G12" s="33">
        <f t="shared" si="14"/>
        <v>1121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MALCOLM DAVE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1063</v>
      </c>
      <c r="BP12" s="76"/>
      <c r="BQ12" s="6"/>
      <c r="BR12" s="13" t="str">
        <f>'Verification of Boxes'!J14</f>
        <v>JACKSON CHRISTOPHER</v>
      </c>
      <c r="BS12" s="74">
        <v>12</v>
      </c>
      <c r="BT12" s="7">
        <f t="shared" si="4"/>
        <v>12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12</v>
      </c>
      <c r="CG12" s="16"/>
    </row>
    <row r="13" spans="1:85" ht="15" customHeight="1" thickBot="1">
      <c r="A13" s="330">
        <f t="shared" si="12"/>
        <v>0</v>
      </c>
      <c r="B13" s="333">
        <v>3</v>
      </c>
      <c r="C13" s="37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 t="shared" si="13"/>
        <v>3</v>
      </c>
      <c r="G13" s="33">
        <f t="shared" si="14"/>
        <v>277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465</v>
      </c>
      <c r="BP13" s="319"/>
      <c r="BQ13" s="6"/>
      <c r="BR13" s="13" t="str">
        <f>'Verification of Boxes'!J15</f>
        <v>KEE JULIA</v>
      </c>
      <c r="BS13" s="77">
        <v>1</v>
      </c>
      <c r="BT13" s="7">
        <f t="shared" si="4"/>
        <v>1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</v>
      </c>
      <c r="CG13" s="16"/>
    </row>
    <row r="14" spans="1:85" ht="15" customHeight="1" thickBot="1">
      <c r="A14" s="330">
        <f t="shared" si="12"/>
        <v>0</v>
      </c>
      <c r="B14" s="333">
        <v>4</v>
      </c>
      <c r="C14" s="37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 t="shared" si="13"/>
        <v>1</v>
      </c>
      <c r="G14" s="33">
        <f t="shared" si="14"/>
        <v>1047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CARLIN MICHAEL</v>
      </c>
      <c r="AA14" s="109">
        <f t="shared" ref="AA14:AA33" si="23">E11</f>
        <v>113</v>
      </c>
      <c r="AB14" s="103"/>
      <c r="AC14" s="116">
        <f t="shared" ref="AC14:AC33" si="24">IF(AA14&gt;0,AA14-AG$4,0)</f>
        <v>-992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241</v>
      </c>
      <c r="BP14" s="76"/>
      <c r="BR14" s="13" t="str">
        <f>'Verification of Boxes'!J16</f>
        <v>KEREVICIENE ASTA</v>
      </c>
      <c r="BS14" s="74">
        <v>4</v>
      </c>
      <c r="BT14" s="7">
        <f t="shared" si="4"/>
        <v>4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4</v>
      </c>
      <c r="CG14" s="16"/>
    </row>
    <row r="15" spans="1:85" ht="15" customHeight="1" thickBot="1">
      <c r="A15" s="330">
        <f t="shared" si="12"/>
        <v>0</v>
      </c>
      <c r="B15" s="333">
        <v>5</v>
      </c>
      <c r="C15" s="37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 t="shared" si="13"/>
        <v>12</v>
      </c>
      <c r="G15" s="33">
        <f t="shared" si="14"/>
        <v>1075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DIVER GERARD</v>
      </c>
      <c r="AA15" s="45">
        <f t="shared" si="23"/>
        <v>1080</v>
      </c>
      <c r="AB15" s="5"/>
      <c r="AC15" s="117">
        <f t="shared" si="24"/>
        <v>-25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224</v>
      </c>
      <c r="BP15" s="319"/>
      <c r="BQ15" s="6"/>
      <c r="BR15" s="13" t="str">
        <f>'Verification of Boxes'!J17</f>
        <v>MALCOLM DAVE</v>
      </c>
      <c r="BS15" s="74">
        <v>1</v>
      </c>
      <c r="BT15" s="7">
        <f t="shared" si="4"/>
        <v>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</v>
      </c>
      <c r="CG15" s="16"/>
    </row>
    <row r="16" spans="1:85" ht="15" customHeight="1" thickBot="1">
      <c r="A16" s="330">
        <f t="shared" si="12"/>
        <v>0</v>
      </c>
      <c r="B16" s="333">
        <v>6</v>
      </c>
      <c r="C16" s="37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 t="shared" si="13"/>
        <v>1</v>
      </c>
      <c r="G16" s="33">
        <f t="shared" si="14"/>
        <v>466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GARDINER NIGEL</v>
      </c>
      <c r="AA16" s="45">
        <f t="shared" si="23"/>
        <v>274</v>
      </c>
      <c r="AB16" s="5"/>
      <c r="AC16" s="117">
        <f t="shared" si="24"/>
        <v>-831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811</v>
      </c>
      <c r="BP16" s="319"/>
      <c r="BQ16" s="6"/>
      <c r="BR16" s="13" t="str">
        <f>'Verification of Boxes'!J18</f>
        <v>MCCLINTOCK HILARY</v>
      </c>
      <c r="BS16" s="74">
        <v>1</v>
      </c>
      <c r="BT16" s="7">
        <f t="shared" si="4"/>
        <v>1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</v>
      </c>
      <c r="CG16" s="16"/>
    </row>
    <row r="17" spans="1:85" ht="15" customHeight="1" thickBot="1">
      <c r="A17" s="330">
        <f t="shared" si="12"/>
        <v>0</v>
      </c>
      <c r="B17" s="333">
        <v>7</v>
      </c>
      <c r="C17" s="37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 t="shared" si="13"/>
        <v>4</v>
      </c>
      <c r="G17" s="33">
        <f t="shared" si="14"/>
        <v>245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HAMILTON MARY</v>
      </c>
      <c r="AA17" s="45">
        <f t="shared" si="23"/>
        <v>1046</v>
      </c>
      <c r="AB17" s="5"/>
      <c r="AC17" s="117">
        <f t="shared" si="24"/>
        <v>-59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528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>
      <c r="A18" s="330">
        <f t="shared" si="12"/>
        <v>0</v>
      </c>
      <c r="B18" s="333">
        <v>8</v>
      </c>
      <c r="C18" s="37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 t="shared" si="13"/>
        <v>1</v>
      </c>
      <c r="G18" s="33">
        <f t="shared" si="14"/>
        <v>225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JACKSON CHRISTOPHER</v>
      </c>
      <c r="AA18" s="45">
        <f t="shared" si="23"/>
        <v>1063</v>
      </c>
      <c r="AB18" s="5"/>
      <c r="AC18" s="117">
        <f t="shared" si="24"/>
        <v>-42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656</v>
      </c>
      <c r="BP18" s="76"/>
      <c r="BQ18" s="6"/>
      <c r="BR18" s="13" t="str">
        <f>'Verification of Boxes'!J20</f>
        <v>MEEHAN BRIDGET</v>
      </c>
      <c r="BS18" s="74">
        <v>6</v>
      </c>
      <c r="BT18" s="7">
        <f t="shared" si="4"/>
        <v>6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6</v>
      </c>
      <c r="CG18" s="16"/>
    </row>
    <row r="19" spans="1:85" ht="15" customHeight="1" thickBot="1">
      <c r="A19" s="330">
        <f t="shared" si="12"/>
        <v>0</v>
      </c>
      <c r="B19" s="333">
        <v>9</v>
      </c>
      <c r="C19" s="37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 t="shared" si="13"/>
        <v>1</v>
      </c>
      <c r="G19" s="33">
        <f t="shared" si="14"/>
        <v>812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KEE JULIA</v>
      </c>
      <c r="AA19" s="45">
        <f t="shared" si="23"/>
        <v>465</v>
      </c>
      <c r="AB19" s="5"/>
      <c r="AC19" s="117">
        <f t="shared" si="24"/>
        <v>-640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553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>
      <c r="A20" s="330">
        <f t="shared" si="12"/>
        <v>0</v>
      </c>
      <c r="B20" s="333">
        <v>10</v>
      </c>
      <c r="C20" s="37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 t="shared" si="13"/>
        <v>0</v>
      </c>
      <c r="G20" s="33">
        <f t="shared" si="14"/>
        <v>528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KEREVICIENE ASTA</v>
      </c>
      <c r="AA20" s="45">
        <f t="shared" si="23"/>
        <v>241</v>
      </c>
      <c r="AB20" s="5"/>
      <c r="AC20" s="117">
        <f t="shared" si="24"/>
        <v>-864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2" t="s">
        <v>103</v>
      </c>
      <c r="AK20" s="403"/>
      <c r="AL20" s="246">
        <f>AL46</f>
        <v>113</v>
      </c>
      <c r="AM20" s="167"/>
      <c r="AN20" s="166">
        <f>AL20+AG2</f>
        <v>113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884</v>
      </c>
      <c r="BP20" s="76"/>
      <c r="BR20" s="13" t="str">
        <f>'Verification of Boxes'!J22</f>
        <v>REILLY MARTIN</v>
      </c>
      <c r="BS20" s="74">
        <v>15</v>
      </c>
      <c r="BT20" s="7">
        <f t="shared" si="4"/>
        <v>15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15</v>
      </c>
      <c r="CG20" s="16"/>
    </row>
    <row r="21" spans="1:85" ht="15" customHeight="1" thickBot="1">
      <c r="A21" s="330">
        <f t="shared" si="12"/>
        <v>0</v>
      </c>
      <c r="B21" s="333">
        <v>11</v>
      </c>
      <c r="C21" s="37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 t="shared" si="13"/>
        <v>6</v>
      </c>
      <c r="G21" s="33">
        <f t="shared" si="14"/>
        <v>662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MALCOLM DAVE</v>
      </c>
      <c r="AA21" s="45">
        <f t="shared" si="23"/>
        <v>224</v>
      </c>
      <c r="AB21" s="5"/>
      <c r="AC21" s="117">
        <f t="shared" si="24"/>
        <v>-881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4" t="s">
        <v>102</v>
      </c>
      <c r="AK21" s="360"/>
      <c r="AL21" s="48">
        <f>IF(AL20=1000000,0,AN46)</f>
        <v>224</v>
      </c>
      <c r="AM21" s="7">
        <f>AL21-AL20</f>
        <v>111</v>
      </c>
      <c r="AN21" s="5">
        <f>IF(AL21=1000000,0,IF(AN20=0,0,AN20+AL21))</f>
        <v>337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607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30">
        <f t="shared" si="12"/>
        <v>0</v>
      </c>
      <c r="B22" s="333">
        <v>12</v>
      </c>
      <c r="C22" s="37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 t="shared" si="13"/>
        <v>0</v>
      </c>
      <c r="G22" s="33">
        <f t="shared" si="14"/>
        <v>553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MCCLINTOCK HILARY</v>
      </c>
      <c r="AA22" s="45">
        <f t="shared" si="23"/>
        <v>811</v>
      </c>
      <c r="AB22" s="5"/>
      <c r="AC22" s="117">
        <f t="shared" si="24"/>
        <v>-294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4" t="s">
        <v>102</v>
      </c>
      <c r="AK22" s="360"/>
      <c r="AL22" s="48">
        <f>IF(AL21=1000000,0,AP46)</f>
        <v>241</v>
      </c>
      <c r="AM22" s="7">
        <f>IF(AL22=1000000,0,IF(AM21=0,0,AL22-AL21))</f>
        <v>17</v>
      </c>
      <c r="AN22" s="5">
        <f>IF(AL22=1000000,0,IF(AN21=0,0,AN21+AL22))</f>
        <v>578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287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30">
        <f t="shared" si="12"/>
        <v>0</v>
      </c>
      <c r="B23" s="333">
        <v>13</v>
      </c>
      <c r="C23" s="37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 t="shared" si="13"/>
        <v>15</v>
      </c>
      <c r="G23" s="33">
        <f t="shared" si="14"/>
        <v>899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MCMORRIS NIREE</v>
      </c>
      <c r="AA23" s="45">
        <f t="shared" si="23"/>
        <v>528</v>
      </c>
      <c r="AB23" s="5"/>
      <c r="AC23" s="117">
        <f t="shared" si="24"/>
        <v>-577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4" t="s">
        <v>102</v>
      </c>
      <c r="AK23" s="360"/>
      <c r="AL23" s="48">
        <f>IF(AL22=1000000,0,AR46)</f>
        <v>274</v>
      </c>
      <c r="AM23" s="7">
        <f>IF(AL23=1000000,0,IF(AM22=0,0,AL23-AL22))</f>
        <v>33</v>
      </c>
      <c r="AN23" s="5">
        <f>IF(AL23=1000000,0,IF(AN22=0,0,AN22+AL23))</f>
        <v>852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30">
        <f t="shared" si="12"/>
        <v>0</v>
      </c>
      <c r="B24" s="333">
        <v>14</v>
      </c>
      <c r="C24" s="37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 t="shared" si="13"/>
        <v>0</v>
      </c>
      <c r="G24" s="33">
        <f t="shared" si="14"/>
        <v>607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MEEHAN BRIDGET</v>
      </c>
      <c r="AA24" s="45">
        <f t="shared" si="23"/>
        <v>656</v>
      </c>
      <c r="AB24" s="5"/>
      <c r="AC24" s="117">
        <f t="shared" si="24"/>
        <v>-449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4" t="s">
        <v>102</v>
      </c>
      <c r="AK24" s="360"/>
      <c r="AL24" s="48">
        <f>IF(AR46=1000000,0,AU46)</f>
        <v>287</v>
      </c>
      <c r="AM24" s="7">
        <f>IF(AL24=1000000,0,IF(AM23=0,0,AL24-AL23))</f>
        <v>13</v>
      </c>
      <c r="AN24" s="5">
        <f>IF(AL24=1000000,0,IF(AN23=0,0,AN23+AL24))</f>
        <v>1139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30">
        <f t="shared" si="12"/>
        <v>0</v>
      </c>
      <c r="B25" s="333">
        <v>15</v>
      </c>
      <c r="C25" s="37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 t="shared" si="13"/>
        <v>0</v>
      </c>
      <c r="G25" s="33">
        <f t="shared" si="14"/>
        <v>287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RAMSEY DAVID</v>
      </c>
      <c r="AA25" s="45">
        <f t="shared" si="23"/>
        <v>553</v>
      </c>
      <c r="AB25" s="5"/>
      <c r="AC25" s="117">
        <f t="shared" si="24"/>
        <v>-552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5" t="s">
        <v>102</v>
      </c>
      <c r="AK25" s="426"/>
      <c r="AL25" s="104">
        <f>IF(AL24=1000000,0,AW46)</f>
        <v>465</v>
      </c>
      <c r="AM25" s="105">
        <f>IF(AL25=1000000,0,IF(AM24=0,0,AL25-AL24))</f>
        <v>178</v>
      </c>
      <c r="AN25" s="106">
        <f>IF(AL25=1000000,0,IF(AN24=0,0,AN24+AL25))</f>
        <v>1604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REILLY MARTIN</v>
      </c>
      <c r="AA26" s="45">
        <f t="shared" si="23"/>
        <v>884</v>
      </c>
      <c r="AB26" s="5"/>
      <c r="AC26" s="117">
        <f t="shared" si="24"/>
        <v>-221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 t="str">
        <f>'Verification of Boxes'!J23</f>
        <v>THOMPSON DREW</v>
      </c>
      <c r="AA27" s="45">
        <f t="shared" si="23"/>
        <v>607</v>
      </c>
      <c r="AB27" s="5"/>
      <c r="AC27" s="117">
        <f t="shared" si="24"/>
        <v>-498</v>
      </c>
      <c r="AD27" s="71"/>
      <c r="AE27" s="5" t="str">
        <f t="shared" si="26"/>
        <v>continuing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 t="str">
        <f>'Verification of Boxes'!J24</f>
        <v>THOMPSON KYLE</v>
      </c>
      <c r="AA28" s="45">
        <f t="shared" si="23"/>
        <v>287</v>
      </c>
      <c r="AB28" s="5"/>
      <c r="AC28" s="117">
        <f t="shared" si="24"/>
        <v>-818</v>
      </c>
      <c r="AD28" s="71"/>
      <c r="AE28" s="5" t="str">
        <f t="shared" si="26"/>
        <v>continuing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28</v>
      </c>
      <c r="BT28" s="140">
        <f>BS28*BT$6</f>
        <v>28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28</v>
      </c>
    </row>
    <row r="29" spans="1:85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113</v>
      </c>
      <c r="BT29" s="7">
        <f>BS29*BT$6</f>
        <v>113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113</v>
      </c>
    </row>
    <row r="30" spans="1:85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203</v>
      </c>
      <c r="BJ30" s="344"/>
      <c r="BK30" s="345"/>
      <c r="BP30" s="390"/>
      <c r="BX30" s="391" t="str">
        <f>IF(BW31=BW69,"Calculations OK","Check Count for Error")</f>
        <v>Calculations OK</v>
      </c>
      <c r="BY30" s="391"/>
    </row>
    <row r="31" spans="1:85" ht="15" customHeight="1" thickBot="1">
      <c r="D31" s="31" t="s">
        <v>67</v>
      </c>
      <c r="E31" s="266"/>
      <c r="F31" s="84">
        <f>$BK69</f>
        <v>28</v>
      </c>
      <c r="G31" s="50">
        <f t="shared" si="14"/>
        <v>28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 s="390"/>
      <c r="BV31" t="s">
        <v>68</v>
      </c>
      <c r="BW31" s="7">
        <f>BT29+BV29+BX29+BZ29+CB29+CD29</f>
        <v>113</v>
      </c>
      <c r="BX31" s="392"/>
      <c r="BY31" s="392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>
      <c r="D32" s="52" t="s">
        <v>68</v>
      </c>
      <c r="E32" s="55">
        <f>SUM(E11:E30)</f>
        <v>8832</v>
      </c>
      <c r="F32" s="267"/>
      <c r="G32" s="57">
        <f>SUM(G11:G31)</f>
        <v>8832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5"/>
      <c r="BG32" s="375"/>
      <c r="BP32" s="390"/>
      <c r="BX32" s="392"/>
      <c r="BY32" s="392"/>
      <c r="CB32" s="346"/>
      <c r="CC32" s="347"/>
      <c r="CD32" s="347"/>
      <c r="CE32" s="348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4"/>
      <c r="AN34" s="424"/>
      <c r="AO34" s="424"/>
      <c r="AP34" s="424"/>
      <c r="AQ34" s="424"/>
      <c r="AR34" s="424"/>
    </row>
    <row r="35" spans="4:78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113</v>
      </c>
      <c r="AM46" s="5"/>
      <c r="AN46" s="45">
        <f>AN47+AL46</f>
        <v>224</v>
      </c>
      <c r="AO46" s="5"/>
      <c r="AP46" s="45">
        <f>AP47+AN46</f>
        <v>241</v>
      </c>
      <c r="AQ46" s="5"/>
      <c r="AR46" s="45">
        <f>AR47+AP46</f>
        <v>274</v>
      </c>
      <c r="AS46" s="2"/>
      <c r="AU46" s="2">
        <f>AU47+AR46</f>
        <v>287</v>
      </c>
      <c r="AW46" s="2">
        <f>AW47+AU46</f>
        <v>465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>
      <c r="AL47" s="45">
        <f>MIN(AL48:AL67)</f>
        <v>113</v>
      </c>
      <c r="AM47" s="5"/>
      <c r="AN47" s="45">
        <f>MIN(AN48:AN67)</f>
        <v>111</v>
      </c>
      <c r="AO47" s="5"/>
      <c r="AP47" s="45">
        <f>MIN(AP48:AP67)</f>
        <v>17</v>
      </c>
      <c r="AQ47" s="5"/>
      <c r="AR47" s="45">
        <f>MIN(AR48:AR67)</f>
        <v>33</v>
      </c>
      <c r="AS47" s="2"/>
      <c r="AU47" s="2">
        <f>MIN(AU48:AU67)</f>
        <v>13</v>
      </c>
      <c r="AW47" s="2">
        <f>MIN(AW48:AW67)</f>
        <v>178</v>
      </c>
      <c r="AX47" s="2"/>
    </row>
    <row r="48" spans="4:78" ht="38.25">
      <c r="AJ48" t="str">
        <f t="shared" ref="AJ48:AJ60" si="36">Z14</f>
        <v>CARLIN MICHAEL</v>
      </c>
      <c r="AK48" s="2">
        <f t="shared" ref="AK48:AK60" si="37">AA14</f>
        <v>113</v>
      </c>
      <c r="AL48" s="5">
        <f>IF(AK48&lt;&gt;0,AK48,1000000)</f>
        <v>113</v>
      </c>
      <c r="AM48" s="45">
        <f t="shared" ref="AM48:AM67" si="38">AL48-AL$47</f>
        <v>0</v>
      </c>
      <c r="AN48" s="5">
        <f>IF(AM48&lt;&gt;0,AM48,1000000)</f>
        <v>1000000</v>
      </c>
      <c r="AO48" s="45">
        <f t="shared" ref="AO48:AO67" si="39">AN48-AN$47</f>
        <v>999889</v>
      </c>
      <c r="AP48" s="5">
        <f t="shared" ref="AP48:AP67" si="40">IF(AO48&lt;&gt;0,AO48,1000000)</f>
        <v>999889</v>
      </c>
      <c r="AQ48" s="45">
        <f t="shared" ref="AQ48:AQ67" si="41">AP48-AP$47</f>
        <v>999872</v>
      </c>
      <c r="AR48" s="5">
        <f t="shared" ref="AR48:AR67" si="42">IF(AQ48&lt;&gt;0,AQ48,1000000)</f>
        <v>999872</v>
      </c>
      <c r="AT48" s="2">
        <f t="shared" ref="AT48:AT67" si="43">AR48-AR$47</f>
        <v>999839</v>
      </c>
      <c r="AU48">
        <f t="shared" ref="AU48:AU67" si="44">IF(AT48&lt;&gt;0,AT48,1000000)</f>
        <v>999839</v>
      </c>
      <c r="AV48" s="2">
        <f t="shared" ref="AV48:AV67" si="45">AU48-AU$47</f>
        <v>999826</v>
      </c>
      <c r="AW48">
        <f t="shared" ref="AW48:AW67" si="46">IF(AV48&lt;&gt;0,AV48,1000000)</f>
        <v>999826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6"/>
        <v>DIVER GERARD</v>
      </c>
      <c r="AK49" s="2">
        <f t="shared" si="37"/>
        <v>1080</v>
      </c>
      <c r="AL49" s="5">
        <f t="shared" ref="AL49:AL67" si="47">IF(AK49&lt;&gt;0,AK49,1000000)</f>
        <v>1080</v>
      </c>
      <c r="AM49" s="45">
        <f t="shared" si="38"/>
        <v>967</v>
      </c>
      <c r="AN49" s="5">
        <f t="shared" ref="AN49:AN67" si="48">IF(AM49&lt;&gt;0,AM49,1000000)</f>
        <v>967</v>
      </c>
      <c r="AO49" s="45">
        <f t="shared" si="39"/>
        <v>856</v>
      </c>
      <c r="AP49" s="5">
        <f t="shared" si="40"/>
        <v>856</v>
      </c>
      <c r="AQ49" s="45">
        <f t="shared" si="41"/>
        <v>839</v>
      </c>
      <c r="AR49" s="5">
        <f t="shared" si="42"/>
        <v>839</v>
      </c>
      <c r="AT49" s="2">
        <f t="shared" si="43"/>
        <v>806</v>
      </c>
      <c r="AU49">
        <f t="shared" si="44"/>
        <v>806</v>
      </c>
      <c r="AV49" s="2">
        <f t="shared" si="45"/>
        <v>793</v>
      </c>
      <c r="AW49">
        <f t="shared" si="46"/>
        <v>793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CARLIN MICHAEL</v>
      </c>
      <c r="BH49" s="147"/>
      <c r="BI49" s="7">
        <f t="shared" ref="BI49:BI60" si="50">IF(BE5=0,0,IF(BE5=BA$8,-BC$12,0))</f>
        <v>0</v>
      </c>
      <c r="BJ49" s="5">
        <f t="shared" ref="BJ49:BJ60" si="51">BN49</f>
        <v>-113</v>
      </c>
      <c r="BK49" s="5">
        <f t="shared" ref="BK49:BK68" si="52">BG5+CE8+BJ49+BI49</f>
        <v>-113</v>
      </c>
      <c r="BN49" s="5">
        <f t="shared" ref="BN49:BN68" si="53">IF(BP8="y",-BO8,0)</f>
        <v>-113</v>
      </c>
      <c r="BW49" s="5">
        <f t="shared" ref="BW49:BW68" si="54">IF(BP8="y",BO8,0)</f>
        <v>113</v>
      </c>
    </row>
    <row r="50" spans="36:78">
      <c r="AJ50" t="str">
        <f t="shared" si="36"/>
        <v>GARDINER NIGEL</v>
      </c>
      <c r="AK50" s="2">
        <f t="shared" si="37"/>
        <v>274</v>
      </c>
      <c r="AL50" s="5">
        <f t="shared" si="47"/>
        <v>274</v>
      </c>
      <c r="AM50" s="45">
        <f t="shared" si="38"/>
        <v>161</v>
      </c>
      <c r="AN50" s="5">
        <f t="shared" si="48"/>
        <v>161</v>
      </c>
      <c r="AO50" s="45">
        <f t="shared" si="39"/>
        <v>50</v>
      </c>
      <c r="AP50" s="5">
        <f t="shared" si="40"/>
        <v>50</v>
      </c>
      <c r="AQ50" s="45">
        <f t="shared" si="41"/>
        <v>33</v>
      </c>
      <c r="AR50" s="5">
        <f t="shared" si="42"/>
        <v>33</v>
      </c>
      <c r="AT50" s="2">
        <f t="shared" si="43"/>
        <v>0</v>
      </c>
      <c r="AU50">
        <f t="shared" si="44"/>
        <v>1000000</v>
      </c>
      <c r="AV50" s="2">
        <f t="shared" si="45"/>
        <v>999987</v>
      </c>
      <c r="AW50">
        <f t="shared" si="46"/>
        <v>999987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DIVER GERARD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41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1</v>
      </c>
    </row>
    <row r="51" spans="36:78" ht="12.75" customHeight="1">
      <c r="AJ51" t="str">
        <f t="shared" si="36"/>
        <v>HAMILTON MARY</v>
      </c>
      <c r="AK51" s="2">
        <f t="shared" si="37"/>
        <v>1046</v>
      </c>
      <c r="AL51" s="5">
        <f t="shared" si="47"/>
        <v>1046</v>
      </c>
      <c r="AM51" s="45">
        <f t="shared" si="38"/>
        <v>933</v>
      </c>
      <c r="AN51" s="5">
        <f t="shared" si="48"/>
        <v>933</v>
      </c>
      <c r="AO51" s="45">
        <f t="shared" si="39"/>
        <v>822</v>
      </c>
      <c r="AP51" s="5">
        <f t="shared" si="40"/>
        <v>822</v>
      </c>
      <c r="AQ51" s="45">
        <f t="shared" si="41"/>
        <v>805</v>
      </c>
      <c r="AR51" s="5">
        <f t="shared" si="42"/>
        <v>805</v>
      </c>
      <c r="AT51" s="2">
        <f t="shared" si="43"/>
        <v>772</v>
      </c>
      <c r="AU51">
        <f t="shared" si="44"/>
        <v>772</v>
      </c>
      <c r="AV51" s="2">
        <f t="shared" si="45"/>
        <v>759</v>
      </c>
      <c r="AW51">
        <f t="shared" si="46"/>
        <v>759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GARDINER NIGEL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3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>
      <c r="AJ52" t="str">
        <f t="shared" si="36"/>
        <v>JACKSON CHRISTOPHER</v>
      </c>
      <c r="AK52" s="2">
        <f t="shared" si="37"/>
        <v>1063</v>
      </c>
      <c r="AL52" s="5">
        <f t="shared" si="47"/>
        <v>1063</v>
      </c>
      <c r="AM52" s="45">
        <f t="shared" si="38"/>
        <v>950</v>
      </c>
      <c r="AN52" s="5">
        <f t="shared" si="48"/>
        <v>950</v>
      </c>
      <c r="AO52" s="45">
        <f t="shared" si="39"/>
        <v>839</v>
      </c>
      <c r="AP52" s="5">
        <f t="shared" si="40"/>
        <v>839</v>
      </c>
      <c r="AQ52" s="45">
        <f t="shared" si="41"/>
        <v>822</v>
      </c>
      <c r="AR52" s="5">
        <f t="shared" si="42"/>
        <v>822</v>
      </c>
      <c r="AT52" s="2">
        <f t="shared" si="43"/>
        <v>789</v>
      </c>
      <c r="AU52">
        <f t="shared" si="44"/>
        <v>789</v>
      </c>
      <c r="AV52" s="2">
        <f t="shared" si="45"/>
        <v>776</v>
      </c>
      <c r="AW52">
        <f t="shared" si="46"/>
        <v>776</v>
      </c>
      <c r="BE52" s="5">
        <f>IF($BH23="y",$BE23,IF($BH24="y",$BE24,0))</f>
        <v>0</v>
      </c>
      <c r="BG52" s="148" t="str">
        <f t="shared" si="49"/>
        <v>HAMILTON MARY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1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KEE JULIA</v>
      </c>
      <c r="AK53" s="2">
        <f t="shared" si="37"/>
        <v>465</v>
      </c>
      <c r="AL53" s="5">
        <f t="shared" si="47"/>
        <v>465</v>
      </c>
      <c r="AM53" s="45">
        <f t="shared" si="38"/>
        <v>352</v>
      </c>
      <c r="AN53" s="5">
        <f t="shared" si="48"/>
        <v>352</v>
      </c>
      <c r="AO53" s="45">
        <f t="shared" si="39"/>
        <v>241</v>
      </c>
      <c r="AP53" s="5">
        <f t="shared" si="40"/>
        <v>241</v>
      </c>
      <c r="AQ53" s="45">
        <f t="shared" si="41"/>
        <v>224</v>
      </c>
      <c r="AR53" s="5">
        <f t="shared" si="42"/>
        <v>224</v>
      </c>
      <c r="AT53" s="2">
        <f t="shared" si="43"/>
        <v>191</v>
      </c>
      <c r="AU53">
        <f t="shared" si="44"/>
        <v>191</v>
      </c>
      <c r="AV53" s="2">
        <f t="shared" si="45"/>
        <v>178</v>
      </c>
      <c r="AW53">
        <f t="shared" si="46"/>
        <v>178</v>
      </c>
      <c r="BG53" s="148" t="str">
        <f t="shared" si="49"/>
        <v>JACKSON CHRISTOPHER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12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KEREVICIENE ASTA</v>
      </c>
      <c r="AK54" s="2">
        <f t="shared" si="37"/>
        <v>241</v>
      </c>
      <c r="AL54" s="5">
        <f t="shared" si="47"/>
        <v>241</v>
      </c>
      <c r="AM54" s="45">
        <f t="shared" si="38"/>
        <v>128</v>
      </c>
      <c r="AN54" s="5">
        <f t="shared" si="48"/>
        <v>128</v>
      </c>
      <c r="AO54" s="45">
        <f t="shared" si="39"/>
        <v>17</v>
      </c>
      <c r="AP54" s="5">
        <f t="shared" si="40"/>
        <v>17</v>
      </c>
      <c r="AQ54" s="45">
        <f t="shared" si="41"/>
        <v>0</v>
      </c>
      <c r="AR54" s="5">
        <f t="shared" si="42"/>
        <v>1000000</v>
      </c>
      <c r="AT54" s="2">
        <f t="shared" si="43"/>
        <v>999967</v>
      </c>
      <c r="AU54">
        <f t="shared" si="44"/>
        <v>999967</v>
      </c>
      <c r="AV54" s="2">
        <f t="shared" si="45"/>
        <v>999954</v>
      </c>
      <c r="AW54">
        <f t="shared" si="46"/>
        <v>999954</v>
      </c>
      <c r="BG54" s="148" t="str">
        <f t="shared" si="49"/>
        <v>KEE JULIA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1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>
      <c r="AJ55" t="str">
        <f t="shared" si="36"/>
        <v>MALCOLM DAVE</v>
      </c>
      <c r="AK55" s="2">
        <f t="shared" si="37"/>
        <v>224</v>
      </c>
      <c r="AL55" s="5">
        <f t="shared" si="47"/>
        <v>224</v>
      </c>
      <c r="AM55" s="45">
        <f t="shared" si="38"/>
        <v>111</v>
      </c>
      <c r="AN55" s="5">
        <f t="shared" si="48"/>
        <v>111</v>
      </c>
      <c r="AO55" s="45">
        <f t="shared" si="39"/>
        <v>0</v>
      </c>
      <c r="AP55" s="5">
        <f t="shared" si="40"/>
        <v>1000000</v>
      </c>
      <c r="AQ55" s="45">
        <f t="shared" si="41"/>
        <v>999983</v>
      </c>
      <c r="AR55" s="5">
        <f t="shared" si="42"/>
        <v>999983</v>
      </c>
      <c r="AT55" s="2">
        <f t="shared" si="43"/>
        <v>999950</v>
      </c>
      <c r="AU55">
        <f t="shared" si="44"/>
        <v>999950</v>
      </c>
      <c r="AV55" s="2">
        <f t="shared" si="45"/>
        <v>999937</v>
      </c>
      <c r="AW55">
        <f t="shared" si="46"/>
        <v>999937</v>
      </c>
      <c r="BG55" s="148" t="str">
        <f t="shared" si="49"/>
        <v>KEREVICIENE ASTA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4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>
      <c r="AJ56" t="str">
        <f t="shared" si="36"/>
        <v>MCCLINTOCK HILARY</v>
      </c>
      <c r="AK56" s="2">
        <f t="shared" si="37"/>
        <v>811</v>
      </c>
      <c r="AL56" s="5">
        <f t="shared" si="47"/>
        <v>811</v>
      </c>
      <c r="AM56" s="45">
        <f t="shared" si="38"/>
        <v>698</v>
      </c>
      <c r="AN56" s="5">
        <f t="shared" si="48"/>
        <v>698</v>
      </c>
      <c r="AO56" s="45">
        <f t="shared" si="39"/>
        <v>587</v>
      </c>
      <c r="AP56" s="5">
        <f t="shared" si="40"/>
        <v>587</v>
      </c>
      <c r="AQ56" s="45">
        <f t="shared" si="41"/>
        <v>570</v>
      </c>
      <c r="AR56" s="5">
        <f t="shared" si="42"/>
        <v>570</v>
      </c>
      <c r="AT56" s="2">
        <f t="shared" si="43"/>
        <v>537</v>
      </c>
      <c r="AU56">
        <f t="shared" si="44"/>
        <v>537</v>
      </c>
      <c r="AV56" s="2">
        <f t="shared" si="45"/>
        <v>524</v>
      </c>
      <c r="AW56">
        <f t="shared" si="46"/>
        <v>524</v>
      </c>
      <c r="BG56" s="148" t="str">
        <f t="shared" si="49"/>
        <v>MALCOLM DAVE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1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>
      <c r="AJ57" t="str">
        <f t="shared" si="36"/>
        <v>MCMORRIS NIREE</v>
      </c>
      <c r="AK57" s="2">
        <f t="shared" si="37"/>
        <v>528</v>
      </c>
      <c r="AL57" s="5">
        <f t="shared" si="47"/>
        <v>528</v>
      </c>
      <c r="AM57" s="45">
        <f t="shared" si="38"/>
        <v>415</v>
      </c>
      <c r="AN57" s="5">
        <f t="shared" si="48"/>
        <v>415</v>
      </c>
      <c r="AO57" s="45">
        <f t="shared" si="39"/>
        <v>304</v>
      </c>
      <c r="AP57" s="5">
        <f t="shared" si="40"/>
        <v>304</v>
      </c>
      <c r="AQ57" s="45">
        <f t="shared" si="41"/>
        <v>287</v>
      </c>
      <c r="AR57" s="5">
        <f t="shared" si="42"/>
        <v>287</v>
      </c>
      <c r="AT57" s="2">
        <f t="shared" si="43"/>
        <v>254</v>
      </c>
      <c r="AU57">
        <f t="shared" si="44"/>
        <v>254</v>
      </c>
      <c r="AV57" s="2">
        <f t="shared" si="45"/>
        <v>241</v>
      </c>
      <c r="AW57">
        <f t="shared" si="46"/>
        <v>241</v>
      </c>
      <c r="BG57" s="148" t="str">
        <f t="shared" si="49"/>
        <v>MCCLINTOCK HILARY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1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 t="str">
        <f t="shared" si="36"/>
        <v>MEEHAN BRIDGET</v>
      </c>
      <c r="AK58" s="2">
        <f t="shared" si="37"/>
        <v>656</v>
      </c>
      <c r="AL58" s="5">
        <f t="shared" si="47"/>
        <v>656</v>
      </c>
      <c r="AM58" s="45">
        <f t="shared" si="38"/>
        <v>543</v>
      </c>
      <c r="AN58" s="5">
        <f t="shared" si="48"/>
        <v>543</v>
      </c>
      <c r="AO58" s="45">
        <f t="shared" si="39"/>
        <v>432</v>
      </c>
      <c r="AP58" s="5">
        <f t="shared" si="40"/>
        <v>432</v>
      </c>
      <c r="AQ58" s="45">
        <f t="shared" si="41"/>
        <v>415</v>
      </c>
      <c r="AR58" s="5">
        <f t="shared" si="42"/>
        <v>415</v>
      </c>
      <c r="AT58" s="2">
        <f t="shared" si="43"/>
        <v>382</v>
      </c>
      <c r="AU58">
        <f t="shared" si="44"/>
        <v>382</v>
      </c>
      <c r="AV58" s="2">
        <f t="shared" si="45"/>
        <v>369</v>
      </c>
      <c r="AW58">
        <f t="shared" si="46"/>
        <v>369</v>
      </c>
      <c r="BG58" s="148" t="str">
        <f t="shared" si="49"/>
        <v>MCMORRIS NIREE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 t="str">
        <f t="shared" si="36"/>
        <v>RAMSEY DAVID</v>
      </c>
      <c r="AK59" s="2">
        <f t="shared" si="37"/>
        <v>553</v>
      </c>
      <c r="AL59" s="5">
        <f t="shared" si="47"/>
        <v>553</v>
      </c>
      <c r="AM59" s="45">
        <f t="shared" si="38"/>
        <v>440</v>
      </c>
      <c r="AN59" s="5">
        <f t="shared" si="48"/>
        <v>440</v>
      </c>
      <c r="AO59" s="45">
        <f t="shared" si="39"/>
        <v>329</v>
      </c>
      <c r="AP59" s="5">
        <f t="shared" si="40"/>
        <v>329</v>
      </c>
      <c r="AQ59" s="45">
        <f t="shared" si="41"/>
        <v>312</v>
      </c>
      <c r="AR59" s="5">
        <f t="shared" si="42"/>
        <v>312</v>
      </c>
      <c r="AT59" s="2">
        <f t="shared" si="43"/>
        <v>279</v>
      </c>
      <c r="AU59">
        <f t="shared" si="44"/>
        <v>279</v>
      </c>
      <c r="AV59" s="2">
        <f t="shared" si="45"/>
        <v>266</v>
      </c>
      <c r="AW59">
        <f t="shared" si="46"/>
        <v>266</v>
      </c>
      <c r="BG59" s="148" t="str">
        <f t="shared" si="49"/>
        <v>MEEHAN BRIDGET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6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>
      <c r="AJ60" t="str">
        <f t="shared" si="36"/>
        <v>REILLY MARTIN</v>
      </c>
      <c r="AK60" s="2">
        <f t="shared" si="37"/>
        <v>884</v>
      </c>
      <c r="AL60" s="5">
        <f t="shared" si="47"/>
        <v>884</v>
      </c>
      <c r="AM60" s="45">
        <f t="shared" si="38"/>
        <v>771</v>
      </c>
      <c r="AN60" s="5">
        <f t="shared" si="48"/>
        <v>771</v>
      </c>
      <c r="AO60" s="45">
        <f t="shared" si="39"/>
        <v>660</v>
      </c>
      <c r="AP60" s="5">
        <f t="shared" si="40"/>
        <v>660</v>
      </c>
      <c r="AQ60" s="45">
        <f t="shared" si="41"/>
        <v>643</v>
      </c>
      <c r="AR60" s="5">
        <f t="shared" si="42"/>
        <v>643</v>
      </c>
      <c r="AT60" s="2">
        <f t="shared" si="43"/>
        <v>610</v>
      </c>
      <c r="AU60">
        <f t="shared" si="44"/>
        <v>610</v>
      </c>
      <c r="AV60" s="2">
        <f t="shared" si="45"/>
        <v>597</v>
      </c>
      <c r="AW60">
        <f t="shared" si="46"/>
        <v>597</v>
      </c>
      <c r="BG60" s="148" t="str">
        <f t="shared" si="49"/>
        <v>RAMSEY DAVID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>
      <c r="AJ61" t="str">
        <f t="shared" ref="AJ61:AJ67" si="56">Z27</f>
        <v>THOMPSON DREW</v>
      </c>
      <c r="AK61" s="2">
        <f t="shared" ref="AK61:AK67" si="57">AA27</f>
        <v>607</v>
      </c>
      <c r="AL61" s="5">
        <f t="shared" si="47"/>
        <v>607</v>
      </c>
      <c r="AM61" s="45">
        <f t="shared" si="38"/>
        <v>494</v>
      </c>
      <c r="AN61" s="5">
        <f t="shared" si="48"/>
        <v>494</v>
      </c>
      <c r="AO61" s="45">
        <f t="shared" si="39"/>
        <v>383</v>
      </c>
      <c r="AP61" s="5">
        <f t="shared" si="40"/>
        <v>383</v>
      </c>
      <c r="AQ61" s="45">
        <f t="shared" si="41"/>
        <v>366</v>
      </c>
      <c r="AR61" s="5">
        <f t="shared" si="42"/>
        <v>366</v>
      </c>
      <c r="AT61" s="2">
        <f t="shared" si="43"/>
        <v>333</v>
      </c>
      <c r="AU61">
        <f t="shared" si="44"/>
        <v>333</v>
      </c>
      <c r="AV61" s="2">
        <f t="shared" si="45"/>
        <v>320</v>
      </c>
      <c r="AW61">
        <f t="shared" si="46"/>
        <v>320</v>
      </c>
      <c r="BG61" s="148" t="str">
        <f t="shared" si="49"/>
        <v>REILLY MARTIN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15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>
      <c r="AJ62" t="str">
        <f t="shared" si="56"/>
        <v>THOMPSON KYLE</v>
      </c>
      <c r="AK62" s="2">
        <f t="shared" si="57"/>
        <v>287</v>
      </c>
      <c r="AL62" s="5">
        <f t="shared" si="47"/>
        <v>287</v>
      </c>
      <c r="AM62" s="45">
        <f t="shared" si="38"/>
        <v>174</v>
      </c>
      <c r="AN62" s="5">
        <f t="shared" si="48"/>
        <v>174</v>
      </c>
      <c r="AO62" s="45">
        <f t="shared" si="39"/>
        <v>63</v>
      </c>
      <c r="AP62" s="5">
        <f t="shared" si="40"/>
        <v>63</v>
      </c>
      <c r="AQ62" s="45">
        <f t="shared" si="41"/>
        <v>46</v>
      </c>
      <c r="AR62" s="5">
        <f t="shared" si="42"/>
        <v>46</v>
      </c>
      <c r="AT62" s="2">
        <f t="shared" si="43"/>
        <v>13</v>
      </c>
      <c r="AU62">
        <f t="shared" si="44"/>
        <v>13</v>
      </c>
      <c r="AV62" s="2">
        <f t="shared" si="45"/>
        <v>0</v>
      </c>
      <c r="AW62">
        <f t="shared" si="46"/>
        <v>1000000</v>
      </c>
      <c r="BG62" s="148" t="str">
        <f t="shared" si="49"/>
        <v>THOMPSON DREW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999887</v>
      </c>
      <c r="AN63" s="5">
        <f t="shared" si="48"/>
        <v>999887</v>
      </c>
      <c r="AO63" s="45">
        <f t="shared" si="39"/>
        <v>999776</v>
      </c>
      <c r="AP63" s="5">
        <f t="shared" si="40"/>
        <v>999776</v>
      </c>
      <c r="AQ63" s="45">
        <f t="shared" si="41"/>
        <v>999759</v>
      </c>
      <c r="AR63" s="5">
        <f t="shared" si="42"/>
        <v>999759</v>
      </c>
      <c r="AT63" s="2">
        <f t="shared" si="43"/>
        <v>999726</v>
      </c>
      <c r="AU63">
        <f t="shared" si="44"/>
        <v>999726</v>
      </c>
      <c r="AV63" s="2">
        <f t="shared" si="45"/>
        <v>999713</v>
      </c>
      <c r="AW63">
        <f t="shared" si="46"/>
        <v>999713</v>
      </c>
      <c r="BG63" s="148" t="str">
        <f t="shared" si="49"/>
        <v>THOMPSON KYLE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999887</v>
      </c>
      <c r="AN64" s="5">
        <f t="shared" si="48"/>
        <v>999887</v>
      </c>
      <c r="AO64" s="45">
        <f t="shared" si="39"/>
        <v>999776</v>
      </c>
      <c r="AP64" s="5">
        <f t="shared" si="40"/>
        <v>999776</v>
      </c>
      <c r="AQ64" s="45">
        <f t="shared" si="41"/>
        <v>999759</v>
      </c>
      <c r="AR64" s="5">
        <f t="shared" si="42"/>
        <v>999759</v>
      </c>
      <c r="AT64" s="2">
        <f t="shared" si="43"/>
        <v>999726</v>
      </c>
      <c r="AU64">
        <f t="shared" si="44"/>
        <v>999726</v>
      </c>
      <c r="AV64" s="2">
        <f t="shared" si="45"/>
        <v>999713</v>
      </c>
      <c r="AW64">
        <f t="shared" si="46"/>
        <v>999713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999887</v>
      </c>
      <c r="AN65" s="5">
        <f t="shared" si="48"/>
        <v>999887</v>
      </c>
      <c r="AO65" s="45">
        <f t="shared" si="39"/>
        <v>999776</v>
      </c>
      <c r="AP65" s="5">
        <f t="shared" si="40"/>
        <v>999776</v>
      </c>
      <c r="AQ65" s="45">
        <f t="shared" si="41"/>
        <v>999759</v>
      </c>
      <c r="AR65" s="5">
        <f t="shared" si="42"/>
        <v>999759</v>
      </c>
      <c r="AT65" s="2">
        <f t="shared" si="43"/>
        <v>999726</v>
      </c>
      <c r="AU65">
        <f t="shared" si="44"/>
        <v>999726</v>
      </c>
      <c r="AV65" s="2">
        <f t="shared" si="45"/>
        <v>999713</v>
      </c>
      <c r="AW65">
        <f t="shared" si="46"/>
        <v>999713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999887</v>
      </c>
      <c r="AN66" s="5">
        <f t="shared" si="48"/>
        <v>999887</v>
      </c>
      <c r="AO66" s="45">
        <f t="shared" si="39"/>
        <v>999776</v>
      </c>
      <c r="AP66" s="5">
        <f t="shared" si="40"/>
        <v>999776</v>
      </c>
      <c r="AQ66" s="45">
        <f t="shared" si="41"/>
        <v>999759</v>
      </c>
      <c r="AR66" s="5">
        <f t="shared" si="42"/>
        <v>999759</v>
      </c>
      <c r="AT66" s="2">
        <f t="shared" si="43"/>
        <v>999726</v>
      </c>
      <c r="AU66">
        <f t="shared" si="44"/>
        <v>999726</v>
      </c>
      <c r="AV66" s="2">
        <f t="shared" si="45"/>
        <v>999713</v>
      </c>
      <c r="AW66">
        <f t="shared" si="46"/>
        <v>999713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999887</v>
      </c>
      <c r="AN67" s="5">
        <f t="shared" si="48"/>
        <v>999887</v>
      </c>
      <c r="AO67" s="45">
        <f t="shared" si="39"/>
        <v>999776</v>
      </c>
      <c r="AP67" s="5">
        <f t="shared" si="40"/>
        <v>999776</v>
      </c>
      <c r="AQ67" s="45">
        <f t="shared" si="41"/>
        <v>999759</v>
      </c>
      <c r="AR67" s="5">
        <f t="shared" si="42"/>
        <v>999759</v>
      </c>
      <c r="AT67" s="2">
        <f t="shared" si="43"/>
        <v>999726</v>
      </c>
      <c r="AU67">
        <f t="shared" si="44"/>
        <v>999726</v>
      </c>
      <c r="AV67" s="2">
        <f t="shared" si="45"/>
        <v>999713</v>
      </c>
      <c r="AW67">
        <f t="shared" si="46"/>
        <v>999713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28</v>
      </c>
      <c r="BK69" s="5">
        <f>BI69+BJ69</f>
        <v>28</v>
      </c>
      <c r="BM69" s="16"/>
      <c r="BN69" s="16"/>
      <c r="BO69" s="16"/>
      <c r="BP69" s="16"/>
      <c r="BW69" s="5">
        <f>SUM(BW49:BW68)</f>
        <v>113</v>
      </c>
      <c r="BZ69" s="5">
        <f t="shared" si="55"/>
        <v>0</v>
      </c>
    </row>
    <row r="70" spans="36:78">
      <c r="BK70" s="5">
        <f>BG27+CE29</f>
        <v>113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0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1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zoomScale="80" zoomScaleNormal="8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 Council</v>
      </c>
      <c r="F1" s="14" t="s">
        <v>61</v>
      </c>
      <c r="J1" s="100" t="s">
        <v>25</v>
      </c>
      <c r="K1" s="383">
        <f>'Basic Input'!C2</f>
        <v>41781</v>
      </c>
      <c r="L1" s="383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211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16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329</v>
      </c>
      <c r="BU3" s="412"/>
      <c r="BV3" s="412"/>
      <c r="BW3" s="412"/>
      <c r="BX3" s="412"/>
      <c r="BY3" s="412"/>
      <c r="BZ3" s="413"/>
    </row>
    <row r="4" spans="1:83" ht="42.7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212</v>
      </c>
      <c r="P4" s="385"/>
      <c r="Q4" s="385"/>
      <c r="R4" s="385"/>
      <c r="S4" s="386"/>
      <c r="U4" s="375" t="str">
        <f>IF(I33="ERROR","DO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IF(C11=0,0,IF(G11=0,"Excluded",0))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IF(C12=0,0,IF(G12=0,"Excluded",0))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225</v>
      </c>
    </row>
    <row r="7" spans="1:83" ht="15" customHeight="1" thickBot="1">
      <c r="D7" s="31"/>
      <c r="E7" s="28"/>
      <c r="F7" s="373" t="str">
        <f>'Stage 2'!F7:G7</f>
        <v>Exclude</v>
      </c>
      <c r="G7" s="374"/>
      <c r="H7" s="431" t="str">
        <f>IF($AT5=0,0,IF($AT5="T",$AZ7,$BR4))</f>
        <v>Exclude</v>
      </c>
      <c r="I7" s="432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73" t="str">
        <f>'Stage 2'!F8:G8</f>
        <v>CARLIN MICHAEL</v>
      </c>
      <c r="G8" s="374"/>
      <c r="H8" s="429" t="str">
        <f>IF($H7="Transfer",$BA8,$BT3)</f>
        <v>MALCOLM DAVE</v>
      </c>
      <c r="I8" s="430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277</v>
      </c>
      <c r="BP10" s="76"/>
      <c r="BQ10" s="6"/>
      <c r="BR10" s="13" t="str">
        <f>'Verification of Boxes'!J12</f>
        <v>GARDINER NIGEL</v>
      </c>
      <c r="BS10" s="202">
        <v>8</v>
      </c>
      <c r="BT10" s="7">
        <f t="shared" si="4"/>
        <v>8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8</v>
      </c>
    </row>
    <row r="11" spans="1:83" ht="15" customHeight="1" thickBot="1">
      <c r="A11" s="329" t="str">
        <f>IF('Stage 2'!A11&lt;&gt;0,'Stage 2'!A11,IF(I11&gt;=$M$3,"Elected",IF(BP8&lt;&gt;0,"Excluded",0)))</f>
        <v>Excluded</v>
      </c>
      <c r="B11" s="332">
        <v>1</v>
      </c>
      <c r="C11" s="187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 t="shared" ref="H11:H30" si="12">IF($C11&lt;&gt;0,$BK49,0)</f>
        <v>0</v>
      </c>
      <c r="I11" s="33">
        <f t="shared" ref="I11:I31" si="13">IF(H$8=0,0,G11+H11)</f>
        <v>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1047</v>
      </c>
      <c r="BP11" s="76"/>
      <c r="BQ11" s="6"/>
      <c r="BR11" s="13" t="str">
        <f>'Verification of Boxes'!J13</f>
        <v>HAMILTON MARY</v>
      </c>
      <c r="BS11" s="202">
        <v>11</v>
      </c>
      <c r="BT11" s="7">
        <f t="shared" si="4"/>
        <v>11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11</v>
      </c>
    </row>
    <row r="12" spans="1:83" ht="15" customHeight="1" thickBot="1">
      <c r="A12" s="330" t="str">
        <f>IF('Stage 2'!A12&lt;&gt;0,'Stage 2'!A12,IF(I12&gt;=$M$3,"Elected",IF(BP9&lt;&gt;0,"Excluded",0)))</f>
        <v>Elected</v>
      </c>
      <c r="B12" s="333">
        <v>2</v>
      </c>
      <c r="C12" s="188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 t="shared" si="12"/>
        <v>0</v>
      </c>
      <c r="I12" s="33">
        <f t="shared" si="13"/>
        <v>1121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16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N12" s="5">
        <f t="shared" si="11"/>
        <v>0</v>
      </c>
      <c r="BO12" s="47">
        <f t="shared" si="3"/>
        <v>1075</v>
      </c>
      <c r="BP12" s="76"/>
      <c r="BQ12" s="6"/>
      <c r="BR12" s="13" t="str">
        <f>'Verification of Boxes'!J14</f>
        <v>JACKSON CHRISTOPHER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 t="shared" si="12"/>
        <v>8</v>
      </c>
      <c r="I13" s="33">
        <f t="shared" si="13"/>
        <v>285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466</v>
      </c>
      <c r="BP13" s="76"/>
      <c r="BQ13" s="6"/>
      <c r="BR13" s="13" t="str">
        <f>'Verification of Boxes'!J15</f>
        <v>KEE JULIA</v>
      </c>
      <c r="BS13" s="250">
        <v>6</v>
      </c>
      <c r="BT13" s="7">
        <f t="shared" si="4"/>
        <v>6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6</v>
      </c>
    </row>
    <row r="14" spans="1:83" ht="15" customHeight="1" thickBot="1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 t="shared" si="12"/>
        <v>11</v>
      </c>
      <c r="I14" s="33">
        <f t="shared" si="13"/>
        <v>1058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CARLIN MICHAEL</v>
      </c>
      <c r="AA14" s="166">
        <f>G11</f>
        <v>0</v>
      </c>
      <c r="AB14" s="167"/>
      <c r="AC14" s="167">
        <f t="shared" ref="AC14:AC33" si="21">IF(AA14&gt;0,AA14-AG$4,0)</f>
        <v>0</v>
      </c>
      <c r="AD14" s="167"/>
      <c r="AE14" s="103" t="str">
        <f>IF(Z14=0,0,IF(AA14&gt;=AG$4,"elected",IF(AA14=0,"excluded","continuing")))</f>
        <v>excluded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245</v>
      </c>
      <c r="BP14" s="76"/>
      <c r="BR14" s="13" t="str">
        <f>'Verification of Boxes'!J16</f>
        <v>KEREVICIENE ASTA</v>
      </c>
      <c r="BS14" s="202">
        <v>1</v>
      </c>
      <c r="BT14" s="7">
        <f t="shared" si="4"/>
        <v>1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</v>
      </c>
    </row>
    <row r="15" spans="1:83" ht="15" customHeight="1" thickBot="1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 t="shared" si="12"/>
        <v>0</v>
      </c>
      <c r="I15" s="33">
        <f t="shared" si="13"/>
        <v>1075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DIVER GERARD</v>
      </c>
      <c r="AA15" s="45">
        <f t="shared" ref="AA15:AA33" si="24">G12</f>
        <v>1121</v>
      </c>
      <c r="AB15" s="5"/>
      <c r="AC15" s="5">
        <f t="shared" si="21"/>
        <v>16</v>
      </c>
      <c r="AD15" s="5"/>
      <c r="AE15" s="5" t="str">
        <f t="shared" ref="AE15:AE33" si="25">IF(Z15=0,0,IF(AA15&gt;=AG$4,"elected",IF(AA15=0,"excluded","continuing")))</f>
        <v>elected</v>
      </c>
      <c r="AF15" s="5">
        <f t="shared" si="22"/>
        <v>16</v>
      </c>
      <c r="AG15" s="42" t="str">
        <f t="shared" si="23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 t="str">
        <f t="shared" si="11"/>
        <v>Excluded</v>
      </c>
      <c r="BO15" s="47">
        <f t="shared" si="3"/>
        <v>225</v>
      </c>
      <c r="BP15" s="76" t="s">
        <v>369</v>
      </c>
      <c r="BQ15" s="6"/>
      <c r="BR15" s="13" t="str">
        <f>'Verification of Boxes'!J17</f>
        <v>MALCOLM DAVE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 t="shared" si="12"/>
        <v>6</v>
      </c>
      <c r="I16" s="33">
        <f t="shared" si="13"/>
        <v>472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GARDINER NIGEL</v>
      </c>
      <c r="AA16" s="45">
        <f t="shared" si="24"/>
        <v>277</v>
      </c>
      <c r="AB16" s="5"/>
      <c r="AC16" s="5">
        <f t="shared" si="21"/>
        <v>-828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812</v>
      </c>
      <c r="BP16" s="76"/>
      <c r="BQ16" s="6"/>
      <c r="BR16" s="13" t="str">
        <f>'Verification of Boxes'!J18</f>
        <v>MCCLINTOCK HILARY</v>
      </c>
      <c r="BS16" s="202">
        <v>14</v>
      </c>
      <c r="BT16" s="7">
        <f t="shared" si="4"/>
        <v>14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14</v>
      </c>
    </row>
    <row r="17" spans="1:83" ht="15" customHeight="1" thickBot="1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 t="shared" si="12"/>
        <v>1</v>
      </c>
      <c r="I17" s="33">
        <f t="shared" si="13"/>
        <v>246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HAMILTON MARY</v>
      </c>
      <c r="AA17" s="45">
        <f t="shared" si="24"/>
        <v>1047</v>
      </c>
      <c r="AB17" s="5"/>
      <c r="AC17" s="5">
        <f t="shared" si="21"/>
        <v>-58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528</v>
      </c>
      <c r="BP17" s="76"/>
      <c r="BQ17" s="6"/>
      <c r="BR17" s="13" t="str">
        <f>'Verification of Boxes'!J19</f>
        <v>MCMORRIS NIREE</v>
      </c>
      <c r="BS17" s="202">
        <v>2</v>
      </c>
      <c r="BT17" s="7">
        <f t="shared" si="4"/>
        <v>2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</v>
      </c>
    </row>
    <row r="18" spans="1:83" ht="15" customHeight="1" thickBot="1">
      <c r="A18" s="330" t="str">
        <f>IF('Stage 2'!A18&lt;&gt;0,'Stage 2'!A18,IF(I18&gt;=$M$3,"Elected",IF(BP15&lt;&gt;0,"Excluded",0)))</f>
        <v>Excluded</v>
      </c>
      <c r="B18" s="333">
        <v>8</v>
      </c>
      <c r="C18" s="188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 t="shared" si="12"/>
        <v>-225</v>
      </c>
      <c r="I18" s="33">
        <f t="shared" si="13"/>
        <v>0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JACKSON CHRISTOPHER</v>
      </c>
      <c r="AA18" s="45">
        <f t="shared" si="24"/>
        <v>1075</v>
      </c>
      <c r="AB18" s="5"/>
      <c r="AC18" s="5">
        <f t="shared" si="21"/>
        <v>-30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662</v>
      </c>
      <c r="BP18" s="76"/>
      <c r="BQ18" s="6"/>
      <c r="BR18" s="13" t="str">
        <f>'Verification of Boxes'!J20</f>
        <v>MEEHAN BRIDGET</v>
      </c>
      <c r="BS18" s="74">
        <v>1</v>
      </c>
      <c r="BT18" s="7">
        <f t="shared" si="4"/>
        <v>1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</v>
      </c>
    </row>
    <row r="19" spans="1:83" ht="15" customHeight="1" thickBot="1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 t="shared" si="12"/>
        <v>14</v>
      </c>
      <c r="I19" s="33">
        <f t="shared" si="13"/>
        <v>826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KEE JULIA</v>
      </c>
      <c r="AA19" s="45">
        <f t="shared" si="24"/>
        <v>466</v>
      </c>
      <c r="AB19" s="5"/>
      <c r="AC19" s="5">
        <f t="shared" si="21"/>
        <v>-639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553</v>
      </c>
      <c r="BP19" s="76"/>
      <c r="BQ19" s="6"/>
      <c r="BR19" s="13" t="str">
        <f>'Verification of Boxes'!J21</f>
        <v>RAMSEY DAVID</v>
      </c>
      <c r="BS19" s="74">
        <v>8</v>
      </c>
      <c r="BT19" s="7">
        <f t="shared" si="4"/>
        <v>8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8</v>
      </c>
    </row>
    <row r="20" spans="1:83" ht="15" customHeight="1" thickBot="1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 t="shared" si="12"/>
        <v>2</v>
      </c>
      <c r="I20" s="33">
        <f t="shared" si="13"/>
        <v>530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KEREVICIENE ASTA</v>
      </c>
      <c r="AA20" s="45">
        <f t="shared" si="24"/>
        <v>245</v>
      </c>
      <c r="AB20" s="5"/>
      <c r="AC20" s="5">
        <f t="shared" si="21"/>
        <v>-860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2" t="s">
        <v>103</v>
      </c>
      <c r="AK20" s="403"/>
      <c r="AL20" s="246">
        <f>AL46</f>
        <v>225</v>
      </c>
      <c r="AM20" s="167"/>
      <c r="AN20" s="166">
        <f>AL20+AG2</f>
        <v>241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899</v>
      </c>
      <c r="BP20" s="76"/>
      <c r="BR20" s="13" t="str">
        <f>'Verification of Boxes'!J22</f>
        <v>REILLY MARTIN</v>
      </c>
      <c r="BS20" s="74">
        <v>1</v>
      </c>
      <c r="BT20" s="7">
        <f t="shared" si="4"/>
        <v>1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</v>
      </c>
    </row>
    <row r="21" spans="1:83" ht="15" customHeight="1" thickBot="1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 t="shared" si="12"/>
        <v>1</v>
      </c>
      <c r="I21" s="33">
        <f t="shared" si="13"/>
        <v>663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MALCOLM DAVE</v>
      </c>
      <c r="AA21" s="45">
        <f t="shared" si="24"/>
        <v>225</v>
      </c>
      <c r="AB21" s="5"/>
      <c r="AC21" s="5">
        <f t="shared" si="21"/>
        <v>-880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4" t="s">
        <v>102</v>
      </c>
      <c r="AK21" s="360"/>
      <c r="AL21" s="48">
        <f>IF(AL20=1000000,0,AN46)</f>
        <v>245</v>
      </c>
      <c r="AM21" s="7">
        <f>AL21-AL20</f>
        <v>20</v>
      </c>
      <c r="AN21" s="5">
        <f>IF(AL21=1000000,0,IF(AN20=0,0,AN20+AL21))</f>
        <v>486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607</v>
      </c>
      <c r="BP21" s="76"/>
      <c r="BQ21" s="6"/>
      <c r="BR21" s="13" t="str">
        <f>'Verification of Boxes'!J23</f>
        <v>THOMPSON DREW</v>
      </c>
      <c r="BS21" s="74">
        <v>6</v>
      </c>
      <c r="BT21" s="7">
        <f t="shared" si="4"/>
        <v>6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6</v>
      </c>
    </row>
    <row r="22" spans="1:83" ht="15" customHeight="1" thickBot="1">
      <c r="A22" s="330">
        <f>IF('Stage 2'!A22&lt;&gt;0,'Stage 2'!A22,IF(I22&gt;=$M$3,"Elected",IF(BP19&lt;&gt;0,"Excluded",0)))</f>
        <v>0</v>
      </c>
      <c r="B22" s="333">
        <v>12</v>
      </c>
      <c r="C22" s="188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 t="shared" si="12"/>
        <v>8</v>
      </c>
      <c r="I22" s="33">
        <f t="shared" si="13"/>
        <v>561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MCCLINTOCK HILARY</v>
      </c>
      <c r="AA22" s="45">
        <f t="shared" si="24"/>
        <v>812</v>
      </c>
      <c r="AB22" s="5"/>
      <c r="AC22" s="5">
        <f t="shared" si="21"/>
        <v>-293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4" t="s">
        <v>102</v>
      </c>
      <c r="AK22" s="360"/>
      <c r="AL22" s="48">
        <f>IF(AL21=1000000,0,AP46)</f>
        <v>277</v>
      </c>
      <c r="AM22" s="7">
        <f>IF(AL22=1000000,0,IF(AM21=0,0,AL22-AL21))</f>
        <v>32</v>
      </c>
      <c r="AN22" s="5">
        <f>IF(AL22=1000000,0,IF(AN21=0,0,AN21+AL22))</f>
        <v>763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287</v>
      </c>
      <c r="BP22" s="76"/>
      <c r="BQ22" s="6"/>
      <c r="BR22" s="13" t="str">
        <f>'Verification of Boxes'!J24</f>
        <v>THOMPSON KYLE</v>
      </c>
      <c r="BS22" s="74">
        <v>163</v>
      </c>
      <c r="BT22" s="7">
        <f t="shared" si="4"/>
        <v>163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163</v>
      </c>
    </row>
    <row r="23" spans="1:83" ht="15" customHeight="1" thickBot="1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 t="shared" si="12"/>
        <v>1</v>
      </c>
      <c r="I23" s="33">
        <f t="shared" si="13"/>
        <v>900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MCMORRIS NIREE</v>
      </c>
      <c r="AA23" s="45">
        <f t="shared" si="24"/>
        <v>528</v>
      </c>
      <c r="AB23" s="5"/>
      <c r="AC23" s="5">
        <f t="shared" si="21"/>
        <v>-577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4" t="s">
        <v>102</v>
      </c>
      <c r="AK23" s="360"/>
      <c r="AL23" s="48">
        <f>IF(AL22=1000000,0,AR46)</f>
        <v>287</v>
      </c>
      <c r="AM23" s="7">
        <f>IF(AL23=1000000,0,IF(AM22=0,0,AL23-AL22))</f>
        <v>10</v>
      </c>
      <c r="AN23" s="5">
        <f>IF(AL23=1000000,0,IF(AN22=0,0,AN22+AL23))</f>
        <v>1050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2'!A24&lt;&gt;0,'Stage 2'!A24,IF(I24&gt;=$M$3,"Elected",IF(BP21&lt;&gt;0,"Excluded",0)))</f>
        <v>0</v>
      </c>
      <c r="B24" s="333">
        <v>14</v>
      </c>
      <c r="C24" s="188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 t="shared" si="12"/>
        <v>6</v>
      </c>
      <c r="I24" s="33">
        <f t="shared" si="13"/>
        <v>613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MEEHAN BRIDGET</v>
      </c>
      <c r="AA24" s="45">
        <f t="shared" si="24"/>
        <v>662</v>
      </c>
      <c r="AB24" s="5"/>
      <c r="AC24" s="5">
        <f t="shared" si="21"/>
        <v>-443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404" t="s">
        <v>102</v>
      </c>
      <c r="AK24" s="360"/>
      <c r="AL24" s="48">
        <f>IF(AR46=1000000,0,AU46)</f>
        <v>466</v>
      </c>
      <c r="AM24" s="7">
        <f>IF(AL24=1000000,0,IF(AM23=0,0,AL24-AL23))</f>
        <v>179</v>
      </c>
      <c r="AN24" s="5">
        <f>IF(AL24=1000000,0,IF(AN23=0,0,AN23+AL24))</f>
        <v>1516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2'!A25&lt;&gt;0,'Stage 2'!A25,IF(I25&gt;=$M$3,"Elected",IF(BP22&lt;&gt;0,"Excluded",0)))</f>
        <v>0</v>
      </c>
      <c r="B25" s="333">
        <v>15</v>
      </c>
      <c r="C25" s="188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 t="shared" si="12"/>
        <v>163</v>
      </c>
      <c r="I25" s="33">
        <f t="shared" si="13"/>
        <v>450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RAMSEY DAVID</v>
      </c>
      <c r="AA25" s="45">
        <f t="shared" si="24"/>
        <v>553</v>
      </c>
      <c r="AB25" s="5"/>
      <c r="AC25" s="5">
        <f t="shared" si="21"/>
        <v>-552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25" t="s">
        <v>102</v>
      </c>
      <c r="AK25" s="426"/>
      <c r="AL25" s="104">
        <f>IF(AL24=1000000,0,AW46)</f>
        <v>528</v>
      </c>
      <c r="AM25" s="105">
        <f>IF(AL25=1000000,0,IF(AM24=0,0,AL25-AL24))</f>
        <v>62</v>
      </c>
      <c r="AN25" s="106">
        <f>IF(AL25=1000000,0,IF(AN24=0,0,AN24+AL25))</f>
        <v>2044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REILLY MARTIN</v>
      </c>
      <c r="AA26" s="45">
        <f t="shared" si="24"/>
        <v>899</v>
      </c>
      <c r="AB26" s="5"/>
      <c r="AC26" s="5">
        <f t="shared" si="21"/>
        <v>-206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 t="str">
        <f>'Verification of Boxes'!J23</f>
        <v>THOMPSON DREW</v>
      </c>
      <c r="AA27" s="45">
        <f t="shared" si="24"/>
        <v>607</v>
      </c>
      <c r="AB27" s="5"/>
      <c r="AC27" s="5">
        <f t="shared" si="21"/>
        <v>-498</v>
      </c>
      <c r="AD27" s="5"/>
      <c r="AE27" s="5" t="str">
        <f t="shared" si="25"/>
        <v>continuing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 t="str">
        <f>'Verification of Boxes'!J24</f>
        <v>THOMPSON KYLE</v>
      </c>
      <c r="AA28" s="45">
        <f t="shared" si="24"/>
        <v>287</v>
      </c>
      <c r="AB28" s="5"/>
      <c r="AC28" s="5">
        <f t="shared" si="21"/>
        <v>-818</v>
      </c>
      <c r="AD28" s="5"/>
      <c r="AE28" s="5" t="str">
        <f t="shared" si="25"/>
        <v>continuing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4</v>
      </c>
      <c r="BT28" s="140">
        <f t="shared" si="4"/>
        <v>4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</v>
      </c>
    </row>
    <row r="29" spans="1:83" ht="13.5" thickBot="1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225</v>
      </c>
      <c r="BT29" s="7">
        <f t="shared" si="4"/>
        <v>225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225</v>
      </c>
    </row>
    <row r="30" spans="1:83" ht="14.25" customHeight="1" thickBot="1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4">
        <f>$BK69</f>
        <v>4</v>
      </c>
      <c r="I31" s="50">
        <f t="shared" si="13"/>
        <v>32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225</v>
      </c>
      <c r="BX31" s="392"/>
      <c r="BY31" s="392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7"/>
      <c r="I32" s="59">
        <f>SUM(I11:I31)</f>
        <v>8832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225</v>
      </c>
      <c r="AM46" s="5"/>
      <c r="AN46" s="45">
        <f>AN47+AL46</f>
        <v>245</v>
      </c>
      <c r="AO46" s="5"/>
      <c r="AP46" s="45">
        <f>AP47+AN46</f>
        <v>277</v>
      </c>
      <c r="AQ46" s="5"/>
      <c r="AR46" s="45">
        <f>AR47+AP46</f>
        <v>287</v>
      </c>
      <c r="AS46" s="2"/>
      <c r="AU46" s="2">
        <f>AU47+AR46</f>
        <v>466</v>
      </c>
      <c r="AW46" s="2">
        <f>AW47+AU46</f>
        <v>528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225</v>
      </c>
      <c r="AM47" s="5"/>
      <c r="AN47" s="45">
        <f>MIN(AN48:AN67)</f>
        <v>20</v>
      </c>
      <c r="AO47" s="5"/>
      <c r="AP47" s="45">
        <f>MIN(AP48:AP67)</f>
        <v>32</v>
      </c>
      <c r="AQ47" s="5"/>
      <c r="AR47" s="45">
        <f>MIN(AR48:AR67)</f>
        <v>10</v>
      </c>
      <c r="AS47" s="2"/>
      <c r="AU47" s="2">
        <f>MIN(AU48:AU67)</f>
        <v>179</v>
      </c>
      <c r="AW47" s="2">
        <f>MIN(AW48:AW67)</f>
        <v>62</v>
      </c>
      <c r="AX47" s="2"/>
    </row>
    <row r="48" spans="3:78" ht="38.25">
      <c r="AJ48" t="str">
        <f t="shared" ref="AJ48:AK63" si="31">Z14</f>
        <v>CARLIN MICHAEL</v>
      </c>
      <c r="AK48" s="2">
        <f t="shared" si="31"/>
        <v>0</v>
      </c>
      <c r="AL48" s="5">
        <f>IF(AK48&lt;&gt;0,AK48,1000000)</f>
        <v>1000000</v>
      </c>
      <c r="AM48" s="45">
        <f t="shared" ref="AM48:AM67" si="32">AL48-AL$47</f>
        <v>999775</v>
      </c>
      <c r="AN48" s="5">
        <f>IF(AM48&lt;&gt;0,AM48,1000000)</f>
        <v>999775</v>
      </c>
      <c r="AO48" s="45">
        <f t="shared" ref="AO48:AO67" si="33">AN48-AN$47</f>
        <v>999755</v>
      </c>
      <c r="AP48" s="5">
        <f t="shared" ref="AP48:AP67" si="34">IF(AO48&lt;&gt;0,AO48,1000000)</f>
        <v>999755</v>
      </c>
      <c r="AQ48" s="45">
        <f t="shared" ref="AQ48:AQ67" si="35">AP48-AP$47</f>
        <v>999723</v>
      </c>
      <c r="AR48" s="5">
        <f t="shared" ref="AR48:AR67" si="36">IF(AQ48&lt;&gt;0,AQ48,1000000)</f>
        <v>999723</v>
      </c>
      <c r="AT48" s="2">
        <f t="shared" ref="AT48:AT67" si="37">AR48-AR$47</f>
        <v>999713</v>
      </c>
      <c r="AU48">
        <f t="shared" ref="AU48:AU67" si="38">IF(AT48&lt;&gt;0,AT48,1000000)</f>
        <v>999713</v>
      </c>
      <c r="AV48" s="2">
        <f t="shared" ref="AV48:AV67" si="39">AU48-AU$47</f>
        <v>999534</v>
      </c>
      <c r="AW48">
        <f t="shared" ref="AW48:AW67" si="40">IF(AV48&lt;&gt;0,AV48,1000000)</f>
        <v>999534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1"/>
        <v>DIVER GERARD</v>
      </c>
      <c r="AK49" s="2">
        <f t="shared" si="31"/>
        <v>1121</v>
      </c>
      <c r="AL49" s="5">
        <f t="shared" ref="AL49:AL67" si="41">IF(AK49&lt;&gt;0,AK49,1000000)</f>
        <v>1121</v>
      </c>
      <c r="AM49" s="45">
        <f t="shared" si="32"/>
        <v>896</v>
      </c>
      <c r="AN49" s="5">
        <f t="shared" ref="AN49:AN67" si="42">IF(AM49&lt;&gt;0,AM49,1000000)</f>
        <v>896</v>
      </c>
      <c r="AO49" s="45">
        <f t="shared" si="33"/>
        <v>876</v>
      </c>
      <c r="AP49" s="5">
        <f t="shared" si="34"/>
        <v>876</v>
      </c>
      <c r="AQ49" s="45">
        <f t="shared" si="35"/>
        <v>844</v>
      </c>
      <c r="AR49" s="5">
        <f t="shared" si="36"/>
        <v>844</v>
      </c>
      <c r="AT49" s="2">
        <f t="shared" si="37"/>
        <v>834</v>
      </c>
      <c r="AU49">
        <f t="shared" si="38"/>
        <v>834</v>
      </c>
      <c r="AV49" s="2">
        <f t="shared" si="39"/>
        <v>655</v>
      </c>
      <c r="AW49">
        <f t="shared" si="40"/>
        <v>655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CARLIN MICHAEL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0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>
      <c r="AJ50" t="str">
        <f t="shared" si="31"/>
        <v>GARDINER NIGEL</v>
      </c>
      <c r="AK50" s="2">
        <f t="shared" si="31"/>
        <v>277</v>
      </c>
      <c r="AL50" s="5">
        <f t="shared" si="41"/>
        <v>277</v>
      </c>
      <c r="AM50" s="45">
        <f t="shared" si="32"/>
        <v>52</v>
      </c>
      <c r="AN50" s="5">
        <f t="shared" si="42"/>
        <v>52</v>
      </c>
      <c r="AO50" s="45">
        <f t="shared" si="33"/>
        <v>32</v>
      </c>
      <c r="AP50" s="5">
        <f t="shared" si="34"/>
        <v>32</v>
      </c>
      <c r="AQ50" s="45">
        <f t="shared" si="35"/>
        <v>0</v>
      </c>
      <c r="AR50" s="5">
        <f t="shared" si="36"/>
        <v>1000000</v>
      </c>
      <c r="AT50" s="2">
        <f t="shared" si="37"/>
        <v>999990</v>
      </c>
      <c r="AU50">
        <f t="shared" si="38"/>
        <v>999990</v>
      </c>
      <c r="AV50" s="2">
        <f t="shared" si="39"/>
        <v>999811</v>
      </c>
      <c r="AW50">
        <f t="shared" si="40"/>
        <v>999811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DIVER GERARD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0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>
      <c r="AJ51" t="str">
        <f t="shared" si="31"/>
        <v>HAMILTON MARY</v>
      </c>
      <c r="AK51" s="2">
        <f t="shared" si="31"/>
        <v>1047</v>
      </c>
      <c r="AL51" s="5">
        <f t="shared" si="41"/>
        <v>1047</v>
      </c>
      <c r="AM51" s="45">
        <f t="shared" si="32"/>
        <v>822</v>
      </c>
      <c r="AN51" s="5">
        <f t="shared" si="42"/>
        <v>822</v>
      </c>
      <c r="AO51" s="45">
        <f t="shared" si="33"/>
        <v>802</v>
      </c>
      <c r="AP51" s="5">
        <f t="shared" si="34"/>
        <v>802</v>
      </c>
      <c r="AQ51" s="45">
        <f t="shared" si="35"/>
        <v>770</v>
      </c>
      <c r="AR51" s="5">
        <f t="shared" si="36"/>
        <v>770</v>
      </c>
      <c r="AT51" s="2">
        <f t="shared" si="37"/>
        <v>760</v>
      </c>
      <c r="AU51">
        <f t="shared" si="38"/>
        <v>760</v>
      </c>
      <c r="AV51" s="2">
        <f t="shared" si="39"/>
        <v>581</v>
      </c>
      <c r="AW51">
        <f t="shared" si="40"/>
        <v>581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GARDINER NIGEL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8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JACKSON CHRISTOPHER</v>
      </c>
      <c r="AK52" s="2">
        <f t="shared" si="31"/>
        <v>1075</v>
      </c>
      <c r="AL52" s="5">
        <f t="shared" si="41"/>
        <v>1075</v>
      </c>
      <c r="AM52" s="45">
        <f t="shared" si="32"/>
        <v>850</v>
      </c>
      <c r="AN52" s="5">
        <f t="shared" si="42"/>
        <v>850</v>
      </c>
      <c r="AO52" s="45">
        <f t="shared" si="33"/>
        <v>830</v>
      </c>
      <c r="AP52" s="5">
        <f t="shared" si="34"/>
        <v>830</v>
      </c>
      <c r="AQ52" s="45">
        <f t="shared" si="35"/>
        <v>798</v>
      </c>
      <c r="AR52" s="5">
        <f t="shared" si="36"/>
        <v>798</v>
      </c>
      <c r="AT52" s="2">
        <f t="shared" si="37"/>
        <v>788</v>
      </c>
      <c r="AU52">
        <f t="shared" si="38"/>
        <v>788</v>
      </c>
      <c r="AV52" s="2">
        <f t="shared" si="39"/>
        <v>609</v>
      </c>
      <c r="AW52">
        <f t="shared" si="40"/>
        <v>609</v>
      </c>
      <c r="BE52" s="5">
        <f>IF($BH23="y",$BE23,IF($BH24="y",$BE24,0))</f>
        <v>0</v>
      </c>
      <c r="BG52" s="148" t="str">
        <f t="shared" si="43"/>
        <v>HAMILTON MARY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11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KEE JULIA</v>
      </c>
      <c r="AK53" s="2">
        <f t="shared" si="31"/>
        <v>466</v>
      </c>
      <c r="AL53" s="5">
        <f t="shared" si="41"/>
        <v>466</v>
      </c>
      <c r="AM53" s="45">
        <f t="shared" si="32"/>
        <v>241</v>
      </c>
      <c r="AN53" s="5">
        <f t="shared" si="42"/>
        <v>241</v>
      </c>
      <c r="AO53" s="45">
        <f t="shared" si="33"/>
        <v>221</v>
      </c>
      <c r="AP53" s="5">
        <f t="shared" si="34"/>
        <v>221</v>
      </c>
      <c r="AQ53" s="45">
        <f t="shared" si="35"/>
        <v>189</v>
      </c>
      <c r="AR53" s="5">
        <f t="shared" si="36"/>
        <v>189</v>
      </c>
      <c r="AT53" s="2">
        <f t="shared" si="37"/>
        <v>179</v>
      </c>
      <c r="AU53">
        <f t="shared" si="38"/>
        <v>179</v>
      </c>
      <c r="AV53" s="2">
        <f t="shared" si="39"/>
        <v>0</v>
      </c>
      <c r="AW53">
        <f t="shared" si="40"/>
        <v>1000000</v>
      </c>
      <c r="BG53" s="148" t="str">
        <f t="shared" si="43"/>
        <v>JACKSON CHRISTOPHER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0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>
      <c r="AJ54" t="str">
        <f t="shared" si="31"/>
        <v>KEREVICIENE ASTA</v>
      </c>
      <c r="AK54" s="2">
        <f t="shared" si="31"/>
        <v>245</v>
      </c>
      <c r="AL54" s="5">
        <f t="shared" si="41"/>
        <v>245</v>
      </c>
      <c r="AM54" s="45">
        <f t="shared" si="32"/>
        <v>20</v>
      </c>
      <c r="AN54" s="5">
        <f t="shared" si="42"/>
        <v>20</v>
      </c>
      <c r="AO54" s="45">
        <f t="shared" si="33"/>
        <v>0</v>
      </c>
      <c r="AP54" s="5">
        <f t="shared" si="34"/>
        <v>1000000</v>
      </c>
      <c r="AQ54" s="45">
        <f t="shared" si="35"/>
        <v>999968</v>
      </c>
      <c r="AR54" s="5">
        <f t="shared" si="36"/>
        <v>999968</v>
      </c>
      <c r="AT54" s="2">
        <f t="shared" si="37"/>
        <v>999958</v>
      </c>
      <c r="AU54">
        <f t="shared" si="38"/>
        <v>999958</v>
      </c>
      <c r="AV54" s="2">
        <f t="shared" si="39"/>
        <v>999779</v>
      </c>
      <c r="AW54">
        <f t="shared" si="40"/>
        <v>999779</v>
      </c>
      <c r="BG54" s="148" t="str">
        <f t="shared" si="43"/>
        <v>KEE JULIA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6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>
      <c r="AJ55" t="str">
        <f t="shared" si="31"/>
        <v>MALCOLM DAVE</v>
      </c>
      <c r="AK55" s="2">
        <f t="shared" si="31"/>
        <v>225</v>
      </c>
      <c r="AL55" s="5">
        <f t="shared" si="41"/>
        <v>225</v>
      </c>
      <c r="AM55" s="45">
        <f t="shared" si="32"/>
        <v>0</v>
      </c>
      <c r="AN55" s="5">
        <f t="shared" si="42"/>
        <v>1000000</v>
      </c>
      <c r="AO55" s="45">
        <f t="shared" si="33"/>
        <v>999980</v>
      </c>
      <c r="AP55" s="5">
        <f t="shared" si="34"/>
        <v>999980</v>
      </c>
      <c r="AQ55" s="45">
        <f t="shared" si="35"/>
        <v>999948</v>
      </c>
      <c r="AR55" s="5">
        <f t="shared" si="36"/>
        <v>999948</v>
      </c>
      <c r="AT55" s="2">
        <f t="shared" si="37"/>
        <v>999938</v>
      </c>
      <c r="AU55">
        <f t="shared" si="38"/>
        <v>999938</v>
      </c>
      <c r="AV55" s="2">
        <f t="shared" si="39"/>
        <v>999759</v>
      </c>
      <c r="AW55">
        <f t="shared" si="40"/>
        <v>999759</v>
      </c>
      <c r="BG55" s="148" t="str">
        <f t="shared" si="43"/>
        <v>KEREVICIENE ASTA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1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MCCLINTOCK HILARY</v>
      </c>
      <c r="AK56" s="2">
        <f t="shared" si="31"/>
        <v>812</v>
      </c>
      <c r="AL56" s="5">
        <f t="shared" si="41"/>
        <v>812</v>
      </c>
      <c r="AM56" s="45">
        <f t="shared" si="32"/>
        <v>587</v>
      </c>
      <c r="AN56" s="5">
        <f t="shared" si="42"/>
        <v>587</v>
      </c>
      <c r="AO56" s="45">
        <f t="shared" si="33"/>
        <v>567</v>
      </c>
      <c r="AP56" s="5">
        <f t="shared" si="34"/>
        <v>567</v>
      </c>
      <c r="AQ56" s="45">
        <f t="shared" si="35"/>
        <v>535</v>
      </c>
      <c r="AR56" s="5">
        <f t="shared" si="36"/>
        <v>535</v>
      </c>
      <c r="AT56" s="2">
        <f t="shared" si="37"/>
        <v>525</v>
      </c>
      <c r="AU56">
        <f t="shared" si="38"/>
        <v>525</v>
      </c>
      <c r="AV56" s="2">
        <f t="shared" si="39"/>
        <v>346</v>
      </c>
      <c r="AW56">
        <f t="shared" si="40"/>
        <v>346</v>
      </c>
      <c r="BG56" s="148" t="str">
        <f t="shared" si="43"/>
        <v>MALCOLM DAVE</v>
      </c>
      <c r="BH56" s="149"/>
      <c r="BI56" s="7">
        <f t="shared" si="44"/>
        <v>0</v>
      </c>
      <c r="BJ56" s="5">
        <f t="shared" si="45"/>
        <v>-225</v>
      </c>
      <c r="BK56" s="5">
        <f t="shared" si="46"/>
        <v>-225</v>
      </c>
      <c r="BN56" s="5">
        <f t="shared" si="47"/>
        <v>-225</v>
      </c>
      <c r="BW56" s="5">
        <f t="shared" si="48"/>
        <v>225</v>
      </c>
      <c r="BZ56" s="5">
        <f t="shared" si="49"/>
        <v>0</v>
      </c>
    </row>
    <row r="57" spans="36:78">
      <c r="AJ57" t="str">
        <f t="shared" si="31"/>
        <v>MCMORRIS NIREE</v>
      </c>
      <c r="AK57" s="2">
        <f t="shared" si="31"/>
        <v>528</v>
      </c>
      <c r="AL57" s="5">
        <f t="shared" si="41"/>
        <v>528</v>
      </c>
      <c r="AM57" s="45">
        <f t="shared" si="32"/>
        <v>303</v>
      </c>
      <c r="AN57" s="5">
        <f t="shared" si="42"/>
        <v>303</v>
      </c>
      <c r="AO57" s="45">
        <f t="shared" si="33"/>
        <v>283</v>
      </c>
      <c r="AP57" s="5">
        <f t="shared" si="34"/>
        <v>283</v>
      </c>
      <c r="AQ57" s="45">
        <f t="shared" si="35"/>
        <v>251</v>
      </c>
      <c r="AR57" s="5">
        <f t="shared" si="36"/>
        <v>251</v>
      </c>
      <c r="AT57" s="2">
        <f t="shared" si="37"/>
        <v>241</v>
      </c>
      <c r="AU57">
        <f t="shared" si="38"/>
        <v>241</v>
      </c>
      <c r="AV57" s="2">
        <f t="shared" si="39"/>
        <v>62</v>
      </c>
      <c r="AW57">
        <f t="shared" si="40"/>
        <v>62</v>
      </c>
      <c r="BG57" s="148" t="str">
        <f t="shared" si="43"/>
        <v>MCCLINTOCK HILARY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14</v>
      </c>
      <c r="BN57" s="5">
        <f t="shared" si="47"/>
        <v>0</v>
      </c>
      <c r="BW57" s="5">
        <f t="shared" si="48"/>
        <v>0</v>
      </c>
      <c r="BZ57" s="5">
        <f t="shared" si="49"/>
        <v>1</v>
      </c>
    </row>
    <row r="58" spans="36:78">
      <c r="AJ58" t="str">
        <f t="shared" si="31"/>
        <v>MEEHAN BRIDGET</v>
      </c>
      <c r="AK58" s="2">
        <f t="shared" si="31"/>
        <v>662</v>
      </c>
      <c r="AL58" s="5">
        <f t="shared" si="41"/>
        <v>662</v>
      </c>
      <c r="AM58" s="45">
        <f t="shared" si="32"/>
        <v>437</v>
      </c>
      <c r="AN58" s="5">
        <f t="shared" si="42"/>
        <v>437</v>
      </c>
      <c r="AO58" s="45">
        <f t="shared" si="33"/>
        <v>417</v>
      </c>
      <c r="AP58" s="5">
        <f t="shared" si="34"/>
        <v>417</v>
      </c>
      <c r="AQ58" s="45">
        <f t="shared" si="35"/>
        <v>385</v>
      </c>
      <c r="AR58" s="5">
        <f t="shared" si="36"/>
        <v>385</v>
      </c>
      <c r="AT58" s="2">
        <f t="shared" si="37"/>
        <v>375</v>
      </c>
      <c r="AU58">
        <f t="shared" si="38"/>
        <v>375</v>
      </c>
      <c r="AV58" s="2">
        <f t="shared" si="39"/>
        <v>196</v>
      </c>
      <c r="AW58">
        <f t="shared" si="40"/>
        <v>196</v>
      </c>
      <c r="BG58" s="148" t="str">
        <f t="shared" si="43"/>
        <v>MCMORRIS NIREE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2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>
      <c r="AJ59" t="str">
        <f t="shared" si="31"/>
        <v>RAMSEY DAVID</v>
      </c>
      <c r="AK59" s="2">
        <f t="shared" si="31"/>
        <v>553</v>
      </c>
      <c r="AL59" s="5">
        <f t="shared" si="41"/>
        <v>553</v>
      </c>
      <c r="AM59" s="45">
        <f t="shared" si="32"/>
        <v>328</v>
      </c>
      <c r="AN59" s="5">
        <f t="shared" si="42"/>
        <v>328</v>
      </c>
      <c r="AO59" s="45">
        <f t="shared" si="33"/>
        <v>308</v>
      </c>
      <c r="AP59" s="5">
        <f t="shared" si="34"/>
        <v>308</v>
      </c>
      <c r="AQ59" s="45">
        <f t="shared" si="35"/>
        <v>276</v>
      </c>
      <c r="AR59" s="5">
        <f t="shared" si="36"/>
        <v>276</v>
      </c>
      <c r="AT59" s="2">
        <f t="shared" si="37"/>
        <v>266</v>
      </c>
      <c r="AU59">
        <f t="shared" si="38"/>
        <v>266</v>
      </c>
      <c r="AV59" s="2">
        <f t="shared" si="39"/>
        <v>87</v>
      </c>
      <c r="AW59">
        <f t="shared" si="40"/>
        <v>87</v>
      </c>
      <c r="BG59" s="148" t="str">
        <f t="shared" si="43"/>
        <v>MEEHAN BRIDGET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1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>
      <c r="AJ60" t="str">
        <f t="shared" si="31"/>
        <v>REILLY MARTIN</v>
      </c>
      <c r="AK60" s="2">
        <f t="shared" si="31"/>
        <v>899</v>
      </c>
      <c r="AL60" s="5">
        <f t="shared" si="41"/>
        <v>899</v>
      </c>
      <c r="AM60" s="45">
        <f t="shared" si="32"/>
        <v>674</v>
      </c>
      <c r="AN60" s="5">
        <f t="shared" si="42"/>
        <v>674</v>
      </c>
      <c r="AO60" s="45">
        <f t="shared" si="33"/>
        <v>654</v>
      </c>
      <c r="AP60" s="5">
        <f t="shared" si="34"/>
        <v>654</v>
      </c>
      <c r="AQ60" s="45">
        <f t="shared" si="35"/>
        <v>622</v>
      </c>
      <c r="AR60" s="5">
        <f t="shared" si="36"/>
        <v>622</v>
      </c>
      <c r="AT60" s="2">
        <f t="shared" si="37"/>
        <v>612</v>
      </c>
      <c r="AU60">
        <f t="shared" si="38"/>
        <v>612</v>
      </c>
      <c r="AV60" s="2">
        <f t="shared" si="39"/>
        <v>433</v>
      </c>
      <c r="AW60">
        <f t="shared" si="40"/>
        <v>433</v>
      </c>
      <c r="BG60" s="148" t="str">
        <f t="shared" si="43"/>
        <v>RAMSEY DAVID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8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 t="str">
        <f t="shared" si="31"/>
        <v>THOMPSON DREW</v>
      </c>
      <c r="AK61" s="2">
        <f t="shared" si="31"/>
        <v>607</v>
      </c>
      <c r="AL61" s="5">
        <f t="shared" si="41"/>
        <v>607</v>
      </c>
      <c r="AM61" s="45">
        <f t="shared" si="32"/>
        <v>382</v>
      </c>
      <c r="AN61" s="5">
        <f t="shared" si="42"/>
        <v>382</v>
      </c>
      <c r="AO61" s="45">
        <f t="shared" si="33"/>
        <v>362</v>
      </c>
      <c r="AP61" s="5">
        <f t="shared" si="34"/>
        <v>362</v>
      </c>
      <c r="AQ61" s="45">
        <f t="shared" si="35"/>
        <v>330</v>
      </c>
      <c r="AR61" s="5">
        <f t="shared" si="36"/>
        <v>330</v>
      </c>
      <c r="AT61" s="2">
        <f t="shared" si="37"/>
        <v>320</v>
      </c>
      <c r="AU61">
        <f t="shared" si="38"/>
        <v>320</v>
      </c>
      <c r="AV61" s="2">
        <f t="shared" si="39"/>
        <v>141</v>
      </c>
      <c r="AW61">
        <f t="shared" si="40"/>
        <v>141</v>
      </c>
      <c r="BG61" s="148" t="str">
        <f t="shared" si="43"/>
        <v>REILLY MARTIN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1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 t="str">
        <f t="shared" si="31"/>
        <v>THOMPSON KYLE</v>
      </c>
      <c r="AK62" s="2">
        <f t="shared" si="31"/>
        <v>287</v>
      </c>
      <c r="AL62" s="5">
        <f t="shared" si="41"/>
        <v>287</v>
      </c>
      <c r="AM62" s="45">
        <f t="shared" si="32"/>
        <v>62</v>
      </c>
      <c r="AN62" s="5">
        <f t="shared" si="42"/>
        <v>62</v>
      </c>
      <c r="AO62" s="45">
        <f t="shared" si="33"/>
        <v>42</v>
      </c>
      <c r="AP62" s="5">
        <f t="shared" si="34"/>
        <v>42</v>
      </c>
      <c r="AQ62" s="45">
        <f t="shared" si="35"/>
        <v>10</v>
      </c>
      <c r="AR62" s="5">
        <f t="shared" si="36"/>
        <v>10</v>
      </c>
      <c r="AT62" s="2">
        <f t="shared" si="37"/>
        <v>0</v>
      </c>
      <c r="AU62">
        <f t="shared" si="38"/>
        <v>1000000</v>
      </c>
      <c r="AV62" s="2">
        <f t="shared" si="39"/>
        <v>999821</v>
      </c>
      <c r="AW62">
        <f t="shared" si="40"/>
        <v>999821</v>
      </c>
      <c r="BG62" s="148" t="str">
        <f t="shared" si="43"/>
        <v>THOMPSON DREW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6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999775</v>
      </c>
      <c r="AN63" s="5">
        <f t="shared" si="42"/>
        <v>999775</v>
      </c>
      <c r="AO63" s="45">
        <f t="shared" si="33"/>
        <v>999755</v>
      </c>
      <c r="AP63" s="5">
        <f t="shared" si="34"/>
        <v>999755</v>
      </c>
      <c r="AQ63" s="45">
        <f t="shared" si="35"/>
        <v>999723</v>
      </c>
      <c r="AR63" s="5">
        <f t="shared" si="36"/>
        <v>999723</v>
      </c>
      <c r="AT63" s="2">
        <f t="shared" si="37"/>
        <v>999713</v>
      </c>
      <c r="AU63">
        <f t="shared" si="38"/>
        <v>999713</v>
      </c>
      <c r="AV63" s="2">
        <f t="shared" si="39"/>
        <v>999534</v>
      </c>
      <c r="AW63">
        <f t="shared" si="40"/>
        <v>999534</v>
      </c>
      <c r="BG63" s="148" t="str">
        <f t="shared" si="43"/>
        <v>THOMPSON KYLE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163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999775</v>
      </c>
      <c r="AN64" s="5">
        <f t="shared" si="42"/>
        <v>999775</v>
      </c>
      <c r="AO64" s="45">
        <f t="shared" si="33"/>
        <v>999755</v>
      </c>
      <c r="AP64" s="5">
        <f t="shared" si="34"/>
        <v>999755</v>
      </c>
      <c r="AQ64" s="45">
        <f t="shared" si="35"/>
        <v>999723</v>
      </c>
      <c r="AR64" s="5">
        <f t="shared" si="36"/>
        <v>999723</v>
      </c>
      <c r="AT64" s="2">
        <f t="shared" si="37"/>
        <v>999713</v>
      </c>
      <c r="AU64">
        <f t="shared" si="38"/>
        <v>999713</v>
      </c>
      <c r="AV64" s="2">
        <f t="shared" si="39"/>
        <v>999534</v>
      </c>
      <c r="AW64">
        <f t="shared" si="40"/>
        <v>999534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999775</v>
      </c>
      <c r="AN65" s="5">
        <f t="shared" si="42"/>
        <v>999775</v>
      </c>
      <c r="AO65" s="45">
        <f t="shared" si="33"/>
        <v>999755</v>
      </c>
      <c r="AP65" s="5">
        <f t="shared" si="34"/>
        <v>999755</v>
      </c>
      <c r="AQ65" s="45">
        <f t="shared" si="35"/>
        <v>999723</v>
      </c>
      <c r="AR65" s="5">
        <f t="shared" si="36"/>
        <v>999723</v>
      </c>
      <c r="AT65" s="2">
        <f t="shared" si="37"/>
        <v>999713</v>
      </c>
      <c r="AU65">
        <f t="shared" si="38"/>
        <v>999713</v>
      </c>
      <c r="AV65" s="2">
        <f t="shared" si="39"/>
        <v>999534</v>
      </c>
      <c r="AW65">
        <f t="shared" si="40"/>
        <v>999534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999775</v>
      </c>
      <c r="AN66" s="5">
        <f t="shared" si="42"/>
        <v>999775</v>
      </c>
      <c r="AO66" s="45">
        <f t="shared" si="33"/>
        <v>999755</v>
      </c>
      <c r="AP66" s="5">
        <f t="shared" si="34"/>
        <v>999755</v>
      </c>
      <c r="AQ66" s="45">
        <f t="shared" si="35"/>
        <v>999723</v>
      </c>
      <c r="AR66" s="5">
        <f t="shared" si="36"/>
        <v>999723</v>
      </c>
      <c r="AT66" s="2">
        <f t="shared" si="37"/>
        <v>999713</v>
      </c>
      <c r="AU66">
        <f t="shared" si="38"/>
        <v>999713</v>
      </c>
      <c r="AV66" s="2">
        <f t="shared" si="39"/>
        <v>999534</v>
      </c>
      <c r="AW66">
        <f t="shared" si="40"/>
        <v>999534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999775</v>
      </c>
      <c r="AN67" s="5">
        <f t="shared" si="42"/>
        <v>999775</v>
      </c>
      <c r="AO67" s="45">
        <f t="shared" si="33"/>
        <v>999755</v>
      </c>
      <c r="AP67" s="5">
        <f t="shared" si="34"/>
        <v>999755</v>
      </c>
      <c r="AQ67" s="45">
        <f t="shared" si="35"/>
        <v>999723</v>
      </c>
      <c r="AR67" s="5">
        <f t="shared" si="36"/>
        <v>999723</v>
      </c>
      <c r="AT67" s="2">
        <f t="shared" si="37"/>
        <v>999713</v>
      </c>
      <c r="AU67">
        <f t="shared" si="38"/>
        <v>999713</v>
      </c>
      <c r="AV67" s="2">
        <f t="shared" si="39"/>
        <v>999534</v>
      </c>
      <c r="AW67">
        <f t="shared" si="40"/>
        <v>999534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4</v>
      </c>
      <c r="BK69" s="5">
        <f>BI69+BJ69</f>
        <v>4</v>
      </c>
      <c r="BM69" s="16"/>
      <c r="BN69" s="16"/>
      <c r="BO69" s="16"/>
      <c r="BP69" s="16"/>
      <c r="BW69" s="5">
        <f>SUM(BW49:BW68)</f>
        <v>225</v>
      </c>
      <c r="BZ69" s="5">
        <f t="shared" si="49"/>
        <v>0</v>
      </c>
    </row>
    <row r="70" spans="36:78">
      <c r="BK70" s="5">
        <f>BG27+CE29</f>
        <v>225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1">IF(BH5="y",1,0)</f>
        <v>0</v>
      </c>
    </row>
    <row r="78" spans="36:78">
      <c r="BK78" s="5">
        <f t="shared" si="51"/>
        <v>0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1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62</v>
      </c>
      <c r="J1" s="100" t="s">
        <v>25</v>
      </c>
      <c r="K1" s="383">
        <f>'Basic Input'!C2</f>
        <v>41781</v>
      </c>
      <c r="L1" s="383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215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16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327</v>
      </c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216</v>
      </c>
      <c r="P4" s="385"/>
      <c r="Q4" s="385"/>
      <c r="R4" s="385"/>
      <c r="S4" s="386"/>
      <c r="U4" s="375" t="str">
        <f>IF(K33="ERROR","DO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IF(C11=0,0,IF(I11=0,"Excluded",0))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IF(C12=0,0,IF(I12=0,"Excluded",0))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246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IF($AT5=0,0,IF($AT5="T",$AZ7,$BR4))</f>
        <v>Exclude</v>
      </c>
      <c r="K7" s="432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IF($J7="Transfer",$BA8,$BT3)</f>
        <v>KEREVICIENE ASTA</v>
      </c>
      <c r="K8" s="430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285</v>
      </c>
      <c r="BP10" s="76"/>
      <c r="BQ10" s="6"/>
      <c r="BR10" s="13" t="str">
        <f>'Verification of Boxes'!J12</f>
        <v>GARDINER NIGEL</v>
      </c>
      <c r="BS10" s="74">
        <v>3</v>
      </c>
      <c r="BT10" s="7">
        <f t="shared" si="4"/>
        <v>3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</v>
      </c>
    </row>
    <row r="11" spans="1:83" ht="15" customHeight="1" thickBot="1">
      <c r="A11" s="329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 t="shared" ref="J11:J30" si="12">IF($C11&lt;&gt;0,$BK49,0)</f>
        <v>0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1058</v>
      </c>
      <c r="BP11" s="76"/>
      <c r="BQ11" s="6"/>
      <c r="BR11" s="13" t="str">
        <f>'Verification of Boxes'!J13</f>
        <v>HAMILTON MARY</v>
      </c>
      <c r="BS11" s="74">
        <v>21</v>
      </c>
      <c r="BT11" s="7">
        <f t="shared" si="4"/>
        <v>21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21</v>
      </c>
    </row>
    <row r="12" spans="1:83" ht="15" customHeight="1" thickBot="1">
      <c r="A12" s="330" t="str">
        <f>IF('Stage 3'!A12&lt;&gt;0,'Stage 3'!A12,IF(K12&gt;=$M$3,"Elected",IF(BP9&lt;&gt;0,"Excluded",0)))</f>
        <v>Elected</v>
      </c>
      <c r="B12" s="176">
        <v>2</v>
      </c>
      <c r="C12" s="184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 t="shared" si="12"/>
        <v>0</v>
      </c>
      <c r="K12" s="33">
        <f t="shared" si="13"/>
        <v>1121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16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1075</v>
      </c>
      <c r="BP12" s="76"/>
      <c r="BQ12" s="6"/>
      <c r="BR12" s="13" t="str">
        <f>'Verification of Boxes'!J14</f>
        <v>JACKSON CHRISTOPHER</v>
      </c>
      <c r="BS12" s="74">
        <v>9</v>
      </c>
      <c r="BT12" s="7">
        <f t="shared" si="4"/>
        <v>9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9</v>
      </c>
    </row>
    <row r="13" spans="1:83" ht="15" customHeight="1" thickBot="1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 t="shared" si="12"/>
        <v>3</v>
      </c>
      <c r="K13" s="33">
        <f t="shared" si="13"/>
        <v>288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472</v>
      </c>
      <c r="BP13" s="76"/>
      <c r="BQ13" s="6"/>
      <c r="BR13" s="13" t="str">
        <f>'Verification of Boxes'!J15</f>
        <v>KEE JULIA</v>
      </c>
      <c r="BS13" s="77">
        <v>12</v>
      </c>
      <c r="BT13" s="7">
        <f t="shared" si="4"/>
        <v>12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12</v>
      </c>
    </row>
    <row r="14" spans="1:83" ht="15" customHeight="1" thickBot="1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 t="shared" si="12"/>
        <v>21</v>
      </c>
      <c r="K14" s="33">
        <f t="shared" si="13"/>
        <v>1079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CARLIN MICHAEL</v>
      </c>
      <c r="AA14" s="109">
        <f>I11</f>
        <v>0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excluded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246</v>
      </c>
      <c r="BP14" s="76" t="s">
        <v>369</v>
      </c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 t="shared" si="12"/>
        <v>9</v>
      </c>
      <c r="K15" s="33">
        <f t="shared" si="13"/>
        <v>1084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DIVER GERARD</v>
      </c>
      <c r="AA15" s="45">
        <f>I12</f>
        <v>1121</v>
      </c>
      <c r="AB15" s="5"/>
      <c r="AC15" s="5">
        <f t="shared" si="20"/>
        <v>16</v>
      </c>
      <c r="AD15" s="5"/>
      <c r="AE15" s="5" t="str">
        <f t="shared" ref="AE15:AE33" si="23">IF(Z15=0,0,IF(AA15&gt;=AG$4,"elected",IF(AA15=0,"excluded","continuing")))</f>
        <v>elected</v>
      </c>
      <c r="AF15" s="5">
        <f t="shared" si="21"/>
        <v>16</v>
      </c>
      <c r="AG15" s="170" t="str">
        <f t="shared" si="22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 t="shared" si="12"/>
        <v>12</v>
      </c>
      <c r="K16" s="33">
        <f t="shared" si="13"/>
        <v>484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GARDINER NIGEL</v>
      </c>
      <c r="AA16" s="45">
        <f t="shared" ref="AA16:AA32" si="24">I13</f>
        <v>285</v>
      </c>
      <c r="AB16" s="5"/>
      <c r="AC16" s="5">
        <f t="shared" si="20"/>
        <v>-820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826</v>
      </c>
      <c r="BP16" s="76"/>
      <c r="BQ16" s="6"/>
      <c r="BR16" s="13" t="str">
        <f>'Verification of Boxes'!J18</f>
        <v>MCCLINTOCK HILARY</v>
      </c>
      <c r="BS16" s="74">
        <v>11</v>
      </c>
      <c r="BT16" s="7">
        <f t="shared" si="4"/>
        <v>11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11</v>
      </c>
    </row>
    <row r="17" spans="1:83" ht="15" customHeight="1" thickBot="1">
      <c r="A17" s="330" t="str">
        <f>IF('Stage 3'!A17&lt;&gt;0,'Stage 3'!A17,IF(K17&gt;=$M$3,"Elected",IF(BP14&lt;&gt;0,"Excluded",0)))</f>
        <v>Excluded</v>
      </c>
      <c r="B17" s="176">
        <v>7</v>
      </c>
      <c r="C17" s="184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 t="shared" si="12"/>
        <v>-246</v>
      </c>
      <c r="K17" s="33">
        <f t="shared" si="13"/>
        <v>0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HAMILTON MARY</v>
      </c>
      <c r="AA17" s="45">
        <f t="shared" si="24"/>
        <v>1058</v>
      </c>
      <c r="AB17" s="5"/>
      <c r="AC17" s="5">
        <f t="shared" si="20"/>
        <v>-47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530</v>
      </c>
      <c r="BP17" s="76"/>
      <c r="BQ17" s="6"/>
      <c r="BR17" s="13" t="str">
        <f>'Verification of Boxes'!J19</f>
        <v>MCMORRIS NIREE</v>
      </c>
      <c r="BS17" s="74">
        <v>1</v>
      </c>
      <c r="BT17" s="7">
        <f t="shared" si="4"/>
        <v>1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</v>
      </c>
    </row>
    <row r="18" spans="1:83" ht="15" customHeight="1" thickBot="1">
      <c r="A18" s="330" t="str">
        <f>IF('Stage 3'!A18&lt;&gt;0,'Stage 3'!A18,IF(K18&gt;=$M$3,"Elected",IF(BP15&lt;&gt;0,"Excluded",0)))</f>
        <v>Excluded</v>
      </c>
      <c r="B18" s="176">
        <v>8</v>
      </c>
      <c r="C18" s="184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 t="shared" si="12"/>
        <v>0</v>
      </c>
      <c r="K18" s="33">
        <f t="shared" si="13"/>
        <v>0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JACKSON CHRISTOPHER</v>
      </c>
      <c r="AA18" s="45">
        <f t="shared" si="24"/>
        <v>1075</v>
      </c>
      <c r="AB18" s="5"/>
      <c r="AC18" s="5">
        <f t="shared" si="20"/>
        <v>-30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663</v>
      </c>
      <c r="BP18" s="76"/>
      <c r="BQ18" s="6"/>
      <c r="BR18" s="13" t="str">
        <f>'Verification of Boxes'!J20</f>
        <v>MEEHAN BRIDGET</v>
      </c>
      <c r="BS18" s="74">
        <v>10</v>
      </c>
      <c r="BT18" s="7">
        <f t="shared" si="4"/>
        <v>10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10</v>
      </c>
    </row>
    <row r="19" spans="1:83" ht="15" customHeight="1" thickBot="1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 t="shared" si="12"/>
        <v>11</v>
      </c>
      <c r="K19" s="33">
        <f t="shared" si="13"/>
        <v>837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KEE JULIA</v>
      </c>
      <c r="AA19" s="45">
        <f t="shared" si="24"/>
        <v>472</v>
      </c>
      <c r="AB19" s="5"/>
      <c r="AC19" s="5">
        <f t="shared" si="20"/>
        <v>-633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561</v>
      </c>
      <c r="BP19" s="76"/>
      <c r="BQ19" s="6"/>
      <c r="BR19" s="13" t="str">
        <f>'Verification of Boxes'!J21</f>
        <v>RAMSEY DAVID</v>
      </c>
      <c r="BS19" s="74">
        <v>1</v>
      </c>
      <c r="BT19" s="7">
        <f t="shared" si="4"/>
        <v>1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1</v>
      </c>
    </row>
    <row r="20" spans="1:83" ht="15" customHeight="1" thickBot="1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 t="shared" si="12"/>
        <v>1</v>
      </c>
      <c r="K20" s="33">
        <f t="shared" si="13"/>
        <v>531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KEREVICIENE ASTA</v>
      </c>
      <c r="AA20" s="45">
        <f t="shared" si="24"/>
        <v>246</v>
      </c>
      <c r="AB20" s="5"/>
      <c r="AC20" s="5">
        <f t="shared" si="20"/>
        <v>-859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2" t="s">
        <v>103</v>
      </c>
      <c r="AK20" s="403"/>
      <c r="AL20" s="246">
        <f>AL46</f>
        <v>246</v>
      </c>
      <c r="AM20" s="167"/>
      <c r="AN20" s="166">
        <f>AL20+AG2</f>
        <v>262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900</v>
      </c>
      <c r="BP20" s="76"/>
      <c r="BR20" s="13" t="str">
        <f>'Verification of Boxes'!J22</f>
        <v>REILLY MARTIN</v>
      </c>
      <c r="BS20" s="74">
        <v>114</v>
      </c>
      <c r="BT20" s="7">
        <f t="shared" si="4"/>
        <v>114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114</v>
      </c>
    </row>
    <row r="21" spans="1:83" ht="15" customHeight="1" thickBot="1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 t="shared" si="12"/>
        <v>10</v>
      </c>
      <c r="K21" s="33">
        <f t="shared" si="13"/>
        <v>673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MALCOLM DAVE</v>
      </c>
      <c r="AA21" s="45">
        <f t="shared" si="24"/>
        <v>0</v>
      </c>
      <c r="AB21" s="5"/>
      <c r="AC21" s="5">
        <f t="shared" si="20"/>
        <v>0</v>
      </c>
      <c r="AD21" s="5"/>
      <c r="AE21" s="5" t="str">
        <f t="shared" si="23"/>
        <v>excluded</v>
      </c>
      <c r="AF21" s="5">
        <f t="shared" si="21"/>
        <v>0</v>
      </c>
      <c r="AG21" s="170">
        <f t="shared" si="22"/>
        <v>0</v>
      </c>
      <c r="AJ21" s="404" t="s">
        <v>102</v>
      </c>
      <c r="AK21" s="360"/>
      <c r="AL21" s="48">
        <f>IF(AL20=1000000,0,AN46)</f>
        <v>285</v>
      </c>
      <c r="AM21" s="7">
        <f>AL21-AL20</f>
        <v>39</v>
      </c>
      <c r="AN21" s="5">
        <f>IF(AL21=1000000,0,IF(AN20=0,0,AN20+AL21))</f>
        <v>547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613</v>
      </c>
      <c r="BP21" s="76"/>
      <c r="BQ21" s="6"/>
      <c r="BR21" s="13" t="str">
        <f>'Verification of Boxes'!J23</f>
        <v>THOMPSON DREW</v>
      </c>
      <c r="BS21" s="74">
        <v>7</v>
      </c>
      <c r="BT21" s="7">
        <f t="shared" si="4"/>
        <v>7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7</v>
      </c>
    </row>
    <row r="22" spans="1:83" ht="15" customHeight="1" thickBot="1">
      <c r="A22" s="330">
        <f>IF('Stage 3'!A22&lt;&gt;0,'Stage 3'!A22,IF(K22&gt;=$M$3,"Elected",IF(BP19&lt;&gt;0,"Excluded",0)))</f>
        <v>0</v>
      </c>
      <c r="B22" s="176">
        <v>12</v>
      </c>
      <c r="C22" s="184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 t="shared" si="12"/>
        <v>1</v>
      </c>
      <c r="K22" s="33">
        <f t="shared" si="13"/>
        <v>562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MCCLINTOCK HILARY</v>
      </c>
      <c r="AA22" s="45">
        <f t="shared" si="24"/>
        <v>826</v>
      </c>
      <c r="AB22" s="5"/>
      <c r="AC22" s="5">
        <f t="shared" si="20"/>
        <v>-279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4" t="s">
        <v>102</v>
      </c>
      <c r="AK22" s="360"/>
      <c r="AL22" s="48">
        <f>IF(AL21=1000000,0,AP46)</f>
        <v>450</v>
      </c>
      <c r="AM22" s="7">
        <f>IF(AL22=1000000,0,IF(AM21=0,0,AL22-AL21))</f>
        <v>165</v>
      </c>
      <c r="AN22" s="5">
        <f>IF(AL22=1000000,0,IF(AN21=0,0,AN21+AL22))</f>
        <v>997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450</v>
      </c>
      <c r="BP22" s="76"/>
      <c r="BQ22" s="6"/>
      <c r="BR22" s="13" t="str">
        <f>'Verification of Boxes'!J24</f>
        <v>THOMPSON KYLE</v>
      </c>
      <c r="BS22" s="74">
        <v>6</v>
      </c>
      <c r="BT22" s="7">
        <f t="shared" si="4"/>
        <v>6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6</v>
      </c>
    </row>
    <row r="23" spans="1:83" ht="15" customHeight="1" thickBot="1">
      <c r="A23" s="330">
        <f>IF('Stage 3'!A23&lt;&gt;0,'Stage 3'!A23,IF(K23&gt;=$M$3,"Elected",IF(BP20&lt;&gt;0,"Excluded",0)))</f>
        <v>0</v>
      </c>
      <c r="B23" s="176">
        <v>13</v>
      </c>
      <c r="C23" s="184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 t="shared" si="12"/>
        <v>114</v>
      </c>
      <c r="K23" s="33">
        <f t="shared" si="13"/>
        <v>1014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MCMORRIS NIREE</v>
      </c>
      <c r="AA23" s="45">
        <f t="shared" si="24"/>
        <v>530</v>
      </c>
      <c r="AB23" s="5"/>
      <c r="AC23" s="5">
        <f t="shared" si="20"/>
        <v>-575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4" t="s">
        <v>102</v>
      </c>
      <c r="AK23" s="360"/>
      <c r="AL23" s="48">
        <f>IF(AL22=1000000,0,AR46)</f>
        <v>472</v>
      </c>
      <c r="AM23" s="7">
        <f>IF(AL23=1000000,0,IF(AM22=0,0,AL23-AL22))</f>
        <v>22</v>
      </c>
      <c r="AN23" s="5">
        <f>IF(AL23=1000000,0,IF(AN22=0,0,AN22+AL23))</f>
        <v>1469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3'!A24&lt;&gt;0,'Stage 3'!A24,IF(K24&gt;=$M$3,"Elected",IF(BP21&lt;&gt;0,"Excluded",0)))</f>
        <v>0</v>
      </c>
      <c r="B24" s="176">
        <v>14</v>
      </c>
      <c r="C24" s="184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 t="shared" si="12"/>
        <v>7</v>
      </c>
      <c r="K24" s="33">
        <f t="shared" si="13"/>
        <v>620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MEEHAN BRIDGET</v>
      </c>
      <c r="AA24" s="45">
        <f t="shared" si="24"/>
        <v>663</v>
      </c>
      <c r="AB24" s="5"/>
      <c r="AC24" s="5">
        <f t="shared" si="20"/>
        <v>-442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404" t="s">
        <v>102</v>
      </c>
      <c r="AK24" s="360"/>
      <c r="AL24" s="48">
        <f>IF(AR46=1000000,0,AU46)</f>
        <v>530</v>
      </c>
      <c r="AM24" s="7">
        <f>IF(AL24=1000000,0,IF(AM23=0,0,AL24-AL23))</f>
        <v>58</v>
      </c>
      <c r="AN24" s="5">
        <f>IF(AL24=1000000,0,IF(AN23=0,0,AN23+AL24))</f>
        <v>1999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3'!A25&lt;&gt;0,'Stage 3'!A25,IF(K25&gt;=$M$3,"Elected",IF(BP22&lt;&gt;0,"Excluded",0)))</f>
        <v>0</v>
      </c>
      <c r="B25" s="176">
        <v>15</v>
      </c>
      <c r="C25" s="184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 t="shared" si="12"/>
        <v>6</v>
      </c>
      <c r="K25" s="33">
        <f t="shared" si="13"/>
        <v>456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RAMSEY DAVID</v>
      </c>
      <c r="AA25" s="45">
        <f t="shared" si="24"/>
        <v>561</v>
      </c>
      <c r="AB25" s="5"/>
      <c r="AC25" s="5">
        <f t="shared" si="20"/>
        <v>-544</v>
      </c>
      <c r="AD25" s="5"/>
      <c r="AE25" s="5" t="str">
        <f t="shared" si="23"/>
        <v>continuing</v>
      </c>
      <c r="AF25" s="5">
        <f t="shared" si="21"/>
        <v>0</v>
      </c>
      <c r="AG25" s="170">
        <f t="shared" si="22"/>
        <v>0</v>
      </c>
      <c r="AJ25" s="425" t="s">
        <v>102</v>
      </c>
      <c r="AK25" s="426"/>
      <c r="AL25" s="104">
        <f>IF(AL24=1000000,0,AW46)</f>
        <v>561</v>
      </c>
      <c r="AM25" s="105">
        <f>IF(AL25=1000000,0,IF(AM24=0,0,AL25-AL24))</f>
        <v>31</v>
      </c>
      <c r="AN25" s="106">
        <f>IF(AL25=1000000,0,IF(AN24=0,0,AN24+AL25))</f>
        <v>2560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REILLY MARTIN</v>
      </c>
      <c r="AA26" s="45">
        <f t="shared" si="24"/>
        <v>900</v>
      </c>
      <c r="AB26" s="5"/>
      <c r="AC26" s="5">
        <f t="shared" si="20"/>
        <v>-205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 t="str">
        <f>'Verification of Boxes'!J23</f>
        <v>THOMPSON DREW</v>
      </c>
      <c r="AA27" s="45">
        <f t="shared" si="24"/>
        <v>613</v>
      </c>
      <c r="AB27" s="5"/>
      <c r="AC27" s="5">
        <f t="shared" si="20"/>
        <v>-492</v>
      </c>
      <c r="AD27" s="5"/>
      <c r="AE27" s="5" t="str">
        <f t="shared" si="23"/>
        <v>continuing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 t="str">
        <f>'Verification of Boxes'!J24</f>
        <v>THOMPSON KYLE</v>
      </c>
      <c r="AA28" s="45">
        <f t="shared" si="24"/>
        <v>450</v>
      </c>
      <c r="AB28" s="5"/>
      <c r="AC28" s="5">
        <f t="shared" si="20"/>
        <v>-655</v>
      </c>
      <c r="AD28" s="5"/>
      <c r="AE28" s="5" t="str">
        <f t="shared" si="23"/>
        <v>continuing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51</v>
      </c>
      <c r="BT28" s="140">
        <f t="shared" si="4"/>
        <v>51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51</v>
      </c>
    </row>
    <row r="29" spans="1:83" ht="13.5" thickBot="1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246</v>
      </c>
      <c r="BT29" s="7">
        <f t="shared" si="4"/>
        <v>246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246</v>
      </c>
    </row>
    <row r="30" spans="1:83" ht="14.25" customHeight="1" thickBot="1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$BK69</f>
        <v>51</v>
      </c>
      <c r="K31" s="50">
        <f t="shared" si="13"/>
        <v>83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246</v>
      </c>
      <c r="BX31" s="392"/>
      <c r="BY31" s="392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59">
        <f>SUM(K11:K31)</f>
        <v>8832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8">
        <v>0.70833333333333337</v>
      </c>
      <c r="F34" s="302" t="s">
        <v>370</v>
      </c>
      <c r="G34" s="258">
        <f>'Stage 2'!G34</f>
        <v>0</v>
      </c>
      <c r="H34" s="302" t="s">
        <v>371</v>
      </c>
      <c r="I34" s="258">
        <f>'Stage 3'!I36</f>
        <v>0</v>
      </c>
      <c r="J34" s="302"/>
      <c r="K34" s="256" t="s">
        <v>372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246</v>
      </c>
      <c r="AM46" s="5"/>
      <c r="AN46" s="45">
        <f>AN47+AL46</f>
        <v>285</v>
      </c>
      <c r="AO46" s="5"/>
      <c r="AP46" s="45">
        <f>AP47+AN46</f>
        <v>450</v>
      </c>
      <c r="AQ46" s="5"/>
      <c r="AR46" s="45">
        <f>AR47+AP46</f>
        <v>472</v>
      </c>
      <c r="AS46" s="2"/>
      <c r="AU46" s="2">
        <f>AU47+AR46</f>
        <v>530</v>
      </c>
      <c r="AW46" s="2">
        <f>AW47+AU46</f>
        <v>561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246</v>
      </c>
      <c r="AM47" s="5"/>
      <c r="AN47" s="45">
        <f>MIN(AN48:AN67)</f>
        <v>39</v>
      </c>
      <c r="AO47" s="5"/>
      <c r="AP47" s="45">
        <f>MIN(AP48:AP67)</f>
        <v>165</v>
      </c>
      <c r="AQ47" s="5"/>
      <c r="AR47" s="45">
        <f>MIN(AR48:AR67)</f>
        <v>22</v>
      </c>
      <c r="AS47" s="2"/>
      <c r="AU47" s="2">
        <f>MIN(AU48:AU67)</f>
        <v>58</v>
      </c>
      <c r="AW47" s="2">
        <f>MIN(AW48:AW67)</f>
        <v>31</v>
      </c>
      <c r="AX47" s="2"/>
    </row>
    <row r="48" spans="3:78" ht="38.25">
      <c r="AJ48" t="str">
        <f t="shared" ref="AJ48:AK63" si="30">Z14</f>
        <v>CARLIN MICHAEL</v>
      </c>
      <c r="AK48" s="2">
        <f t="shared" si="30"/>
        <v>0</v>
      </c>
      <c r="AL48" s="5">
        <f>IF(AK48&lt;&gt;0,AK48,1000000)</f>
        <v>1000000</v>
      </c>
      <c r="AM48" s="45">
        <f t="shared" ref="AM48:AM67" si="31">AL48-AL$47</f>
        <v>999754</v>
      </c>
      <c r="AN48" s="5">
        <f>IF(AM48&lt;&gt;0,AM48,1000000)</f>
        <v>999754</v>
      </c>
      <c r="AO48" s="45">
        <f t="shared" ref="AO48:AO67" si="32">AN48-AN$47</f>
        <v>999715</v>
      </c>
      <c r="AP48" s="5">
        <f t="shared" ref="AP48:AP67" si="33">IF(AO48&lt;&gt;0,AO48,1000000)</f>
        <v>999715</v>
      </c>
      <c r="AQ48" s="45">
        <f t="shared" ref="AQ48:AQ67" si="34">AP48-AP$47</f>
        <v>999550</v>
      </c>
      <c r="AR48" s="5">
        <f t="shared" ref="AR48:AR67" si="35">IF(AQ48&lt;&gt;0,AQ48,1000000)</f>
        <v>999550</v>
      </c>
      <c r="AT48" s="2">
        <f t="shared" ref="AT48:AT67" si="36">AR48-AR$47</f>
        <v>999528</v>
      </c>
      <c r="AU48">
        <f t="shared" ref="AU48:AU67" si="37">IF(AT48&lt;&gt;0,AT48,1000000)</f>
        <v>999528</v>
      </c>
      <c r="AV48" s="2">
        <f t="shared" ref="AV48:AV67" si="38">AU48-AU$47</f>
        <v>999470</v>
      </c>
      <c r="AW48">
        <f t="shared" ref="AW48:AW67" si="39">IF(AV48&lt;&gt;0,AV48,1000000)</f>
        <v>999470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0"/>
        <v>DIVER GERARD</v>
      </c>
      <c r="AK49" s="2">
        <f t="shared" si="30"/>
        <v>1121</v>
      </c>
      <c r="AL49" s="5">
        <f t="shared" ref="AL49:AL67" si="40">IF(AK49&lt;&gt;0,AK49,1000000)</f>
        <v>1121</v>
      </c>
      <c r="AM49" s="45">
        <f t="shared" si="31"/>
        <v>875</v>
      </c>
      <c r="AN49" s="5">
        <f t="shared" ref="AN49:AN67" si="41">IF(AM49&lt;&gt;0,AM49,1000000)</f>
        <v>875</v>
      </c>
      <c r="AO49" s="45">
        <f t="shared" si="32"/>
        <v>836</v>
      </c>
      <c r="AP49" s="5">
        <f t="shared" si="33"/>
        <v>836</v>
      </c>
      <c r="AQ49" s="45">
        <f t="shared" si="34"/>
        <v>671</v>
      </c>
      <c r="AR49" s="5">
        <f t="shared" si="35"/>
        <v>671</v>
      </c>
      <c r="AT49" s="2">
        <f t="shared" si="36"/>
        <v>649</v>
      </c>
      <c r="AU49">
        <f t="shared" si="37"/>
        <v>649</v>
      </c>
      <c r="AV49" s="2">
        <f t="shared" si="38"/>
        <v>591</v>
      </c>
      <c r="AW49">
        <f t="shared" si="39"/>
        <v>591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CARLIN MICHAEL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>
      <c r="AJ50" t="str">
        <f t="shared" si="30"/>
        <v>GARDINER NIGEL</v>
      </c>
      <c r="AK50" s="2">
        <f t="shared" si="30"/>
        <v>285</v>
      </c>
      <c r="AL50" s="5">
        <f t="shared" si="40"/>
        <v>285</v>
      </c>
      <c r="AM50" s="45">
        <f t="shared" si="31"/>
        <v>39</v>
      </c>
      <c r="AN50" s="5">
        <f t="shared" si="41"/>
        <v>39</v>
      </c>
      <c r="AO50" s="45">
        <f t="shared" si="32"/>
        <v>0</v>
      </c>
      <c r="AP50" s="5">
        <f t="shared" si="33"/>
        <v>1000000</v>
      </c>
      <c r="AQ50" s="45">
        <f t="shared" si="34"/>
        <v>999835</v>
      </c>
      <c r="AR50" s="5">
        <f t="shared" si="35"/>
        <v>999835</v>
      </c>
      <c r="AT50" s="2">
        <f t="shared" si="36"/>
        <v>999813</v>
      </c>
      <c r="AU50">
        <f t="shared" si="37"/>
        <v>999813</v>
      </c>
      <c r="AV50" s="2">
        <f t="shared" si="38"/>
        <v>999755</v>
      </c>
      <c r="AW50">
        <f t="shared" si="39"/>
        <v>999755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DIVER GERARD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HAMILTON MARY</v>
      </c>
      <c r="AK51" s="2">
        <f t="shared" si="30"/>
        <v>1058</v>
      </c>
      <c r="AL51" s="5">
        <f t="shared" si="40"/>
        <v>1058</v>
      </c>
      <c r="AM51" s="45">
        <f t="shared" si="31"/>
        <v>812</v>
      </c>
      <c r="AN51" s="5">
        <f t="shared" si="41"/>
        <v>812</v>
      </c>
      <c r="AO51" s="45">
        <f t="shared" si="32"/>
        <v>773</v>
      </c>
      <c r="AP51" s="5">
        <f t="shared" si="33"/>
        <v>773</v>
      </c>
      <c r="AQ51" s="45">
        <f t="shared" si="34"/>
        <v>608</v>
      </c>
      <c r="AR51" s="5">
        <f t="shared" si="35"/>
        <v>608</v>
      </c>
      <c r="AT51" s="2">
        <f t="shared" si="36"/>
        <v>586</v>
      </c>
      <c r="AU51">
        <f t="shared" si="37"/>
        <v>586</v>
      </c>
      <c r="AV51" s="2">
        <f t="shared" si="38"/>
        <v>528</v>
      </c>
      <c r="AW51">
        <f t="shared" si="39"/>
        <v>528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GARDINER NIGEL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3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>
      <c r="AJ52" t="str">
        <f t="shared" si="30"/>
        <v>JACKSON CHRISTOPHER</v>
      </c>
      <c r="AK52" s="2">
        <f t="shared" si="30"/>
        <v>1075</v>
      </c>
      <c r="AL52" s="5">
        <f t="shared" si="40"/>
        <v>1075</v>
      </c>
      <c r="AM52" s="45">
        <f t="shared" si="31"/>
        <v>829</v>
      </c>
      <c r="AN52" s="5">
        <f t="shared" si="41"/>
        <v>829</v>
      </c>
      <c r="AO52" s="45">
        <f t="shared" si="32"/>
        <v>790</v>
      </c>
      <c r="AP52" s="5">
        <f t="shared" si="33"/>
        <v>790</v>
      </c>
      <c r="AQ52" s="45">
        <f t="shared" si="34"/>
        <v>625</v>
      </c>
      <c r="AR52" s="5">
        <f t="shared" si="35"/>
        <v>625</v>
      </c>
      <c r="AT52" s="2">
        <f t="shared" si="36"/>
        <v>603</v>
      </c>
      <c r="AU52">
        <f t="shared" si="37"/>
        <v>603</v>
      </c>
      <c r="AV52" s="2">
        <f t="shared" si="38"/>
        <v>545</v>
      </c>
      <c r="AW52">
        <f t="shared" si="39"/>
        <v>545</v>
      </c>
      <c r="BE52" s="5">
        <f>IF($BH23="y",$BE23,IF($BH24="y",$BE24,0))</f>
        <v>0</v>
      </c>
      <c r="BG52" s="148" t="str">
        <f t="shared" si="42"/>
        <v>HAMILTON MARY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21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>
      <c r="AJ53" t="str">
        <f t="shared" si="30"/>
        <v>KEE JULIA</v>
      </c>
      <c r="AK53" s="2">
        <f t="shared" si="30"/>
        <v>472</v>
      </c>
      <c r="AL53" s="5">
        <f t="shared" si="40"/>
        <v>472</v>
      </c>
      <c r="AM53" s="45">
        <f t="shared" si="31"/>
        <v>226</v>
      </c>
      <c r="AN53" s="5">
        <f t="shared" si="41"/>
        <v>226</v>
      </c>
      <c r="AO53" s="45">
        <f t="shared" si="32"/>
        <v>187</v>
      </c>
      <c r="AP53" s="5">
        <f t="shared" si="33"/>
        <v>187</v>
      </c>
      <c r="AQ53" s="45">
        <f t="shared" si="34"/>
        <v>22</v>
      </c>
      <c r="AR53" s="5">
        <f t="shared" si="35"/>
        <v>22</v>
      </c>
      <c r="AT53" s="2">
        <f t="shared" si="36"/>
        <v>0</v>
      </c>
      <c r="AU53">
        <f t="shared" si="37"/>
        <v>1000000</v>
      </c>
      <c r="AV53" s="2">
        <f t="shared" si="38"/>
        <v>999942</v>
      </c>
      <c r="AW53">
        <f t="shared" si="39"/>
        <v>999942</v>
      </c>
      <c r="BG53" s="148" t="str">
        <f t="shared" si="42"/>
        <v>JACKSON CHRISTOPHER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9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KEREVICIENE ASTA</v>
      </c>
      <c r="AK54" s="2">
        <f t="shared" si="30"/>
        <v>246</v>
      </c>
      <c r="AL54" s="5">
        <f t="shared" si="40"/>
        <v>246</v>
      </c>
      <c r="AM54" s="45">
        <f t="shared" si="31"/>
        <v>0</v>
      </c>
      <c r="AN54" s="5">
        <f t="shared" si="41"/>
        <v>1000000</v>
      </c>
      <c r="AO54" s="45">
        <f t="shared" si="32"/>
        <v>999961</v>
      </c>
      <c r="AP54" s="5">
        <f t="shared" si="33"/>
        <v>999961</v>
      </c>
      <c r="AQ54" s="45">
        <f t="shared" si="34"/>
        <v>999796</v>
      </c>
      <c r="AR54" s="5">
        <f t="shared" si="35"/>
        <v>999796</v>
      </c>
      <c r="AT54" s="2">
        <f t="shared" si="36"/>
        <v>999774</v>
      </c>
      <c r="AU54">
        <f t="shared" si="37"/>
        <v>999774</v>
      </c>
      <c r="AV54" s="2">
        <f t="shared" si="38"/>
        <v>999716</v>
      </c>
      <c r="AW54">
        <f t="shared" si="39"/>
        <v>999716</v>
      </c>
      <c r="BG54" s="148" t="str">
        <f t="shared" si="42"/>
        <v>KEE JULIA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12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MALCOLM DAVE</v>
      </c>
      <c r="AK55" s="2">
        <f t="shared" si="30"/>
        <v>0</v>
      </c>
      <c r="AL55" s="5">
        <f t="shared" si="40"/>
        <v>1000000</v>
      </c>
      <c r="AM55" s="45">
        <f t="shared" si="31"/>
        <v>999754</v>
      </c>
      <c r="AN55" s="5">
        <f t="shared" si="41"/>
        <v>999754</v>
      </c>
      <c r="AO55" s="45">
        <f t="shared" si="32"/>
        <v>999715</v>
      </c>
      <c r="AP55" s="5">
        <f t="shared" si="33"/>
        <v>999715</v>
      </c>
      <c r="AQ55" s="45">
        <f t="shared" si="34"/>
        <v>999550</v>
      </c>
      <c r="AR55" s="5">
        <f t="shared" si="35"/>
        <v>999550</v>
      </c>
      <c r="AT55" s="2">
        <f t="shared" si="36"/>
        <v>999528</v>
      </c>
      <c r="AU55">
        <f t="shared" si="37"/>
        <v>999528</v>
      </c>
      <c r="AV55" s="2">
        <f t="shared" si="38"/>
        <v>999470</v>
      </c>
      <c r="AW55">
        <f t="shared" si="39"/>
        <v>999470</v>
      </c>
      <c r="BG55" s="148" t="str">
        <f t="shared" si="42"/>
        <v>KEREVICIENE ASTA</v>
      </c>
      <c r="BH55" s="149"/>
      <c r="BI55" s="7">
        <f t="shared" si="43"/>
        <v>0</v>
      </c>
      <c r="BJ55" s="5">
        <f t="shared" si="44"/>
        <v>-246</v>
      </c>
      <c r="BK55" s="5">
        <f t="shared" si="45"/>
        <v>-246</v>
      </c>
      <c r="BN55" s="5">
        <f t="shared" si="46"/>
        <v>-246</v>
      </c>
      <c r="BW55" s="5">
        <f t="shared" si="47"/>
        <v>246</v>
      </c>
      <c r="BZ55" s="5">
        <f t="shared" si="48"/>
        <v>0</v>
      </c>
    </row>
    <row r="56" spans="36:78">
      <c r="AJ56" t="str">
        <f t="shared" si="30"/>
        <v>MCCLINTOCK HILARY</v>
      </c>
      <c r="AK56" s="2">
        <f t="shared" si="30"/>
        <v>826</v>
      </c>
      <c r="AL56" s="5">
        <f t="shared" si="40"/>
        <v>826</v>
      </c>
      <c r="AM56" s="45">
        <f t="shared" si="31"/>
        <v>580</v>
      </c>
      <c r="AN56" s="5">
        <f t="shared" si="41"/>
        <v>580</v>
      </c>
      <c r="AO56" s="45">
        <f t="shared" si="32"/>
        <v>541</v>
      </c>
      <c r="AP56" s="5">
        <f t="shared" si="33"/>
        <v>541</v>
      </c>
      <c r="AQ56" s="45">
        <f t="shared" si="34"/>
        <v>376</v>
      </c>
      <c r="AR56" s="5">
        <f t="shared" si="35"/>
        <v>376</v>
      </c>
      <c r="AT56" s="2">
        <f t="shared" si="36"/>
        <v>354</v>
      </c>
      <c r="AU56">
        <f t="shared" si="37"/>
        <v>354</v>
      </c>
      <c r="AV56" s="2">
        <f t="shared" si="38"/>
        <v>296</v>
      </c>
      <c r="AW56">
        <f t="shared" si="39"/>
        <v>296</v>
      </c>
      <c r="BG56" s="148" t="str">
        <f t="shared" si="42"/>
        <v>MALCOLM DAVE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0</v>
      </c>
      <c r="BN56" s="5">
        <f t="shared" si="46"/>
        <v>0</v>
      </c>
      <c r="BW56" s="5">
        <f t="shared" si="47"/>
        <v>0</v>
      </c>
      <c r="BZ56" s="5">
        <f t="shared" si="48"/>
        <v>1</v>
      </c>
    </row>
    <row r="57" spans="36:78">
      <c r="AJ57" t="str">
        <f t="shared" si="30"/>
        <v>MCMORRIS NIREE</v>
      </c>
      <c r="AK57" s="2">
        <f t="shared" si="30"/>
        <v>530</v>
      </c>
      <c r="AL57" s="5">
        <f t="shared" si="40"/>
        <v>530</v>
      </c>
      <c r="AM57" s="45">
        <f t="shared" si="31"/>
        <v>284</v>
      </c>
      <c r="AN57" s="5">
        <f t="shared" si="41"/>
        <v>284</v>
      </c>
      <c r="AO57" s="45">
        <f t="shared" si="32"/>
        <v>245</v>
      </c>
      <c r="AP57" s="5">
        <f t="shared" si="33"/>
        <v>245</v>
      </c>
      <c r="AQ57" s="45">
        <f t="shared" si="34"/>
        <v>80</v>
      </c>
      <c r="AR57" s="5">
        <f t="shared" si="35"/>
        <v>80</v>
      </c>
      <c r="AT57" s="2">
        <f t="shared" si="36"/>
        <v>58</v>
      </c>
      <c r="AU57">
        <f t="shared" si="37"/>
        <v>58</v>
      </c>
      <c r="AV57" s="2">
        <f t="shared" si="38"/>
        <v>0</v>
      </c>
      <c r="AW57">
        <f t="shared" si="39"/>
        <v>1000000</v>
      </c>
      <c r="BG57" s="148" t="str">
        <f t="shared" si="42"/>
        <v>MCCLINTOCK HILARY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11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>
      <c r="AJ58" t="str">
        <f t="shared" si="30"/>
        <v>MEEHAN BRIDGET</v>
      </c>
      <c r="AK58" s="2">
        <f t="shared" si="30"/>
        <v>663</v>
      </c>
      <c r="AL58" s="5">
        <f t="shared" si="40"/>
        <v>663</v>
      </c>
      <c r="AM58" s="45">
        <f t="shared" si="31"/>
        <v>417</v>
      </c>
      <c r="AN58" s="5">
        <f t="shared" si="41"/>
        <v>417</v>
      </c>
      <c r="AO58" s="45">
        <f t="shared" si="32"/>
        <v>378</v>
      </c>
      <c r="AP58" s="5">
        <f t="shared" si="33"/>
        <v>378</v>
      </c>
      <c r="AQ58" s="45">
        <f t="shared" si="34"/>
        <v>213</v>
      </c>
      <c r="AR58" s="5">
        <f t="shared" si="35"/>
        <v>213</v>
      </c>
      <c r="AT58" s="2">
        <f t="shared" si="36"/>
        <v>191</v>
      </c>
      <c r="AU58">
        <f t="shared" si="37"/>
        <v>191</v>
      </c>
      <c r="AV58" s="2">
        <f t="shared" si="38"/>
        <v>133</v>
      </c>
      <c r="AW58">
        <f t="shared" si="39"/>
        <v>133</v>
      </c>
      <c r="BG58" s="148" t="str">
        <f t="shared" si="42"/>
        <v>MCMORRIS NIREE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1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 t="str">
        <f t="shared" si="30"/>
        <v>RAMSEY DAVID</v>
      </c>
      <c r="AK59" s="2">
        <f t="shared" si="30"/>
        <v>561</v>
      </c>
      <c r="AL59" s="5">
        <f t="shared" si="40"/>
        <v>561</v>
      </c>
      <c r="AM59" s="45">
        <f t="shared" si="31"/>
        <v>315</v>
      </c>
      <c r="AN59" s="5">
        <f t="shared" si="41"/>
        <v>315</v>
      </c>
      <c r="AO59" s="45">
        <f t="shared" si="32"/>
        <v>276</v>
      </c>
      <c r="AP59" s="5">
        <f t="shared" si="33"/>
        <v>276</v>
      </c>
      <c r="AQ59" s="45">
        <f t="shared" si="34"/>
        <v>111</v>
      </c>
      <c r="AR59" s="5">
        <f t="shared" si="35"/>
        <v>111</v>
      </c>
      <c r="AT59" s="2">
        <f t="shared" si="36"/>
        <v>89</v>
      </c>
      <c r="AU59">
        <f t="shared" si="37"/>
        <v>89</v>
      </c>
      <c r="AV59" s="2">
        <f t="shared" si="38"/>
        <v>31</v>
      </c>
      <c r="AW59">
        <f t="shared" si="39"/>
        <v>31</v>
      </c>
      <c r="BG59" s="148" t="str">
        <f t="shared" si="42"/>
        <v>MEEHAN BRIDGET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10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 t="str">
        <f t="shared" si="30"/>
        <v>REILLY MARTIN</v>
      </c>
      <c r="AK60" s="2">
        <f t="shared" si="30"/>
        <v>900</v>
      </c>
      <c r="AL60" s="5">
        <f t="shared" si="40"/>
        <v>900</v>
      </c>
      <c r="AM60" s="45">
        <f t="shared" si="31"/>
        <v>654</v>
      </c>
      <c r="AN60" s="5">
        <f t="shared" si="41"/>
        <v>654</v>
      </c>
      <c r="AO60" s="45">
        <f t="shared" si="32"/>
        <v>615</v>
      </c>
      <c r="AP60" s="5">
        <f t="shared" si="33"/>
        <v>615</v>
      </c>
      <c r="AQ60" s="45">
        <f t="shared" si="34"/>
        <v>450</v>
      </c>
      <c r="AR60" s="5">
        <f t="shared" si="35"/>
        <v>450</v>
      </c>
      <c r="AT60" s="2">
        <f t="shared" si="36"/>
        <v>428</v>
      </c>
      <c r="AU60">
        <f t="shared" si="37"/>
        <v>428</v>
      </c>
      <c r="AV60" s="2">
        <f t="shared" si="38"/>
        <v>370</v>
      </c>
      <c r="AW60">
        <f t="shared" si="39"/>
        <v>370</v>
      </c>
      <c r="BG60" s="148" t="str">
        <f t="shared" si="42"/>
        <v>RAMSEY DAVID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1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 t="str">
        <f t="shared" si="30"/>
        <v>THOMPSON DREW</v>
      </c>
      <c r="AK61" s="2">
        <f t="shared" si="30"/>
        <v>613</v>
      </c>
      <c r="AL61" s="5">
        <f t="shared" si="40"/>
        <v>613</v>
      </c>
      <c r="AM61" s="45">
        <f t="shared" si="31"/>
        <v>367</v>
      </c>
      <c r="AN61" s="5">
        <f t="shared" si="41"/>
        <v>367</v>
      </c>
      <c r="AO61" s="45">
        <f t="shared" si="32"/>
        <v>328</v>
      </c>
      <c r="AP61" s="5">
        <f t="shared" si="33"/>
        <v>328</v>
      </c>
      <c r="AQ61" s="45">
        <f t="shared" si="34"/>
        <v>163</v>
      </c>
      <c r="AR61" s="5">
        <f t="shared" si="35"/>
        <v>163</v>
      </c>
      <c r="AT61" s="2">
        <f t="shared" si="36"/>
        <v>141</v>
      </c>
      <c r="AU61">
        <f t="shared" si="37"/>
        <v>141</v>
      </c>
      <c r="AV61" s="2">
        <f t="shared" si="38"/>
        <v>83</v>
      </c>
      <c r="AW61">
        <f t="shared" si="39"/>
        <v>83</v>
      </c>
      <c r="BG61" s="148" t="str">
        <f t="shared" si="42"/>
        <v>REILLY MARTIN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114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>
      <c r="AJ62" t="str">
        <f t="shared" si="30"/>
        <v>THOMPSON KYLE</v>
      </c>
      <c r="AK62" s="2">
        <f t="shared" si="30"/>
        <v>450</v>
      </c>
      <c r="AL62" s="5">
        <f t="shared" si="40"/>
        <v>450</v>
      </c>
      <c r="AM62" s="45">
        <f t="shared" si="31"/>
        <v>204</v>
      </c>
      <c r="AN62" s="5">
        <f t="shared" si="41"/>
        <v>204</v>
      </c>
      <c r="AO62" s="45">
        <f t="shared" si="32"/>
        <v>165</v>
      </c>
      <c r="AP62" s="5">
        <f t="shared" si="33"/>
        <v>165</v>
      </c>
      <c r="AQ62" s="45">
        <f t="shared" si="34"/>
        <v>0</v>
      </c>
      <c r="AR62" s="5">
        <f t="shared" si="35"/>
        <v>1000000</v>
      </c>
      <c r="AT62" s="2">
        <f t="shared" si="36"/>
        <v>999978</v>
      </c>
      <c r="AU62">
        <f t="shared" si="37"/>
        <v>999978</v>
      </c>
      <c r="AV62" s="2">
        <f t="shared" si="38"/>
        <v>999920</v>
      </c>
      <c r="AW62">
        <f t="shared" si="39"/>
        <v>999920</v>
      </c>
      <c r="BG62" s="148" t="str">
        <f t="shared" si="42"/>
        <v>THOMPSON DREW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7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999754</v>
      </c>
      <c r="AN63" s="5">
        <f t="shared" si="41"/>
        <v>999754</v>
      </c>
      <c r="AO63" s="45">
        <f t="shared" si="32"/>
        <v>999715</v>
      </c>
      <c r="AP63" s="5">
        <f t="shared" si="33"/>
        <v>999715</v>
      </c>
      <c r="AQ63" s="45">
        <f t="shared" si="34"/>
        <v>999550</v>
      </c>
      <c r="AR63" s="5">
        <f t="shared" si="35"/>
        <v>999550</v>
      </c>
      <c r="AT63" s="2">
        <f t="shared" si="36"/>
        <v>999528</v>
      </c>
      <c r="AU63">
        <f t="shared" si="37"/>
        <v>999528</v>
      </c>
      <c r="AV63" s="2">
        <f t="shared" si="38"/>
        <v>999470</v>
      </c>
      <c r="AW63">
        <f t="shared" si="39"/>
        <v>999470</v>
      </c>
      <c r="BG63" s="148" t="str">
        <f t="shared" si="42"/>
        <v>THOMPSON KYLE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6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999754</v>
      </c>
      <c r="AN64" s="5">
        <f t="shared" si="41"/>
        <v>999754</v>
      </c>
      <c r="AO64" s="45">
        <f t="shared" si="32"/>
        <v>999715</v>
      </c>
      <c r="AP64" s="5">
        <f t="shared" si="33"/>
        <v>999715</v>
      </c>
      <c r="AQ64" s="45">
        <f t="shared" si="34"/>
        <v>999550</v>
      </c>
      <c r="AR64" s="5">
        <f t="shared" si="35"/>
        <v>999550</v>
      </c>
      <c r="AT64" s="2">
        <f t="shared" si="36"/>
        <v>999528</v>
      </c>
      <c r="AU64">
        <f t="shared" si="37"/>
        <v>999528</v>
      </c>
      <c r="AV64" s="2">
        <f t="shared" si="38"/>
        <v>999470</v>
      </c>
      <c r="AW64">
        <f t="shared" si="39"/>
        <v>999470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999754</v>
      </c>
      <c r="AN65" s="5">
        <f t="shared" si="41"/>
        <v>999754</v>
      </c>
      <c r="AO65" s="45">
        <f t="shared" si="32"/>
        <v>999715</v>
      </c>
      <c r="AP65" s="5">
        <f t="shared" si="33"/>
        <v>999715</v>
      </c>
      <c r="AQ65" s="45">
        <f t="shared" si="34"/>
        <v>999550</v>
      </c>
      <c r="AR65" s="5">
        <f t="shared" si="35"/>
        <v>999550</v>
      </c>
      <c r="AT65" s="2">
        <f t="shared" si="36"/>
        <v>999528</v>
      </c>
      <c r="AU65">
        <f t="shared" si="37"/>
        <v>999528</v>
      </c>
      <c r="AV65" s="2">
        <f t="shared" si="38"/>
        <v>999470</v>
      </c>
      <c r="AW65">
        <f t="shared" si="39"/>
        <v>999470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999754</v>
      </c>
      <c r="AN66" s="5">
        <f t="shared" si="41"/>
        <v>999754</v>
      </c>
      <c r="AO66" s="45">
        <f t="shared" si="32"/>
        <v>999715</v>
      </c>
      <c r="AP66" s="5">
        <f t="shared" si="33"/>
        <v>999715</v>
      </c>
      <c r="AQ66" s="45">
        <f t="shared" si="34"/>
        <v>999550</v>
      </c>
      <c r="AR66" s="5">
        <f t="shared" si="35"/>
        <v>999550</v>
      </c>
      <c r="AT66" s="2">
        <f t="shared" si="36"/>
        <v>999528</v>
      </c>
      <c r="AU66">
        <f t="shared" si="37"/>
        <v>999528</v>
      </c>
      <c r="AV66" s="2">
        <f t="shared" si="38"/>
        <v>999470</v>
      </c>
      <c r="AW66">
        <f t="shared" si="39"/>
        <v>999470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999754</v>
      </c>
      <c r="AN67" s="5">
        <f t="shared" si="41"/>
        <v>999754</v>
      </c>
      <c r="AO67" s="45">
        <f t="shared" si="32"/>
        <v>999715</v>
      </c>
      <c r="AP67" s="5">
        <f t="shared" si="33"/>
        <v>999715</v>
      </c>
      <c r="AQ67" s="45">
        <f t="shared" si="34"/>
        <v>999550</v>
      </c>
      <c r="AR67" s="5">
        <f t="shared" si="35"/>
        <v>999550</v>
      </c>
      <c r="AT67" s="2">
        <f t="shared" si="36"/>
        <v>999528</v>
      </c>
      <c r="AU67">
        <f t="shared" si="37"/>
        <v>999528</v>
      </c>
      <c r="AV67" s="2">
        <f t="shared" si="38"/>
        <v>999470</v>
      </c>
      <c r="AW67">
        <f t="shared" si="39"/>
        <v>999470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51</v>
      </c>
      <c r="BK69" s="5">
        <f>BI69+BJ69</f>
        <v>51</v>
      </c>
      <c r="BM69" s="16"/>
      <c r="BN69" s="16"/>
      <c r="BO69" s="16"/>
      <c r="BP69" s="16"/>
      <c r="BW69" s="5">
        <f>SUM(BW49:BW68)</f>
        <v>246</v>
      </c>
      <c r="BZ69" s="5">
        <f t="shared" si="48"/>
        <v>0</v>
      </c>
    </row>
    <row r="70" spans="36:78">
      <c r="BK70" s="5">
        <f>BG27+CE29</f>
        <v>246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0">IF(BH5="y",1,0)</f>
        <v>0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1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CE114"/>
  <sheetViews>
    <sheetView showGridLines="0" showZeros="0" topLeftCell="A4" zoomScale="80" zoomScaleNormal="8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 Council</v>
      </c>
      <c r="F1" s="14" t="s">
        <v>63</v>
      </c>
      <c r="J1" s="100" t="s">
        <v>25</v>
      </c>
      <c r="K1" s="383">
        <f>'Basic Input'!C2</f>
        <v>41781</v>
      </c>
      <c r="L1" s="383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219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16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 t="s">
        <v>320</v>
      </c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220</v>
      </c>
      <c r="P4" s="385"/>
      <c r="Q4" s="385"/>
      <c r="R4" s="385"/>
      <c r="S4" s="386"/>
      <c r="U4" s="375" t="str">
        <f>IF(M33="ERROR","DO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E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IF(C12=0,0,IF(K12=0,"Excluded",0))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288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IF($AT5=0,0,IF($AT5="T",$AZ7,$BR4))</f>
        <v>Exclude</v>
      </c>
      <c r="M7" s="432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31" t="str">
        <f>'Stage 4'!J8:K8</f>
        <v>KEREVICIENE ASTA</v>
      </c>
      <c r="K8" s="432"/>
      <c r="L8" s="429" t="str">
        <f>IF($L7="Transfer",$BA8,$BT3)</f>
        <v>GARDINER NIGEL</v>
      </c>
      <c r="M8" s="430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HAMILTON MARY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KEE JULIA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288</v>
      </c>
      <c r="BP10" s="76" t="s">
        <v>369</v>
      </c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1079</v>
      </c>
      <c r="BP11" s="76"/>
      <c r="BQ11" s="6"/>
      <c r="BR11" s="13" t="str">
        <f>'Verification of Boxes'!J13</f>
        <v>HAMILTON MARY</v>
      </c>
      <c r="BS11" s="74">
        <v>87</v>
      </c>
      <c r="BT11" s="7">
        <f t="shared" si="4"/>
        <v>87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87</v>
      </c>
    </row>
    <row r="12" spans="1:83" ht="15" customHeight="1" thickBot="1">
      <c r="A12" s="330" t="str">
        <f>IF('Stage 4'!A12&lt;&gt;0,'Stage 4'!A12,IF(M12&gt;=$M$3,"Elected",IF(BP9&lt;&gt;0,"Excluded",0)))</f>
        <v>Elected</v>
      </c>
      <c r="B12" s="176">
        <v>2</v>
      </c>
      <c r="C12" s="188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 t="shared" si="12"/>
        <v>0</v>
      </c>
      <c r="M12" s="33">
        <f t="shared" si="13"/>
        <v>1121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16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1084</v>
      </c>
      <c r="BP12" s="76"/>
      <c r="BQ12" s="6"/>
      <c r="BR12" s="13" t="str">
        <f>'Verification of Boxes'!J14</f>
        <v>JACKSON CHRISTOPHER</v>
      </c>
      <c r="BS12" s="74">
        <v>2</v>
      </c>
      <c r="BT12" s="7">
        <f t="shared" si="4"/>
        <v>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</v>
      </c>
    </row>
    <row r="13" spans="1:83" ht="15" customHeight="1" thickBot="1">
      <c r="A13" s="330" t="str">
        <f>IF('Stage 4'!A13&lt;&gt;0,'Stage 4'!A13,IF(M13&gt;=$M$3,"Elected",IF(BP10&lt;&gt;0,"Excluded",0)))</f>
        <v>Excluded</v>
      </c>
      <c r="B13" s="176">
        <v>3</v>
      </c>
      <c r="C13" s="188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 t="shared" si="12"/>
        <v>-288</v>
      </c>
      <c r="M13" s="33">
        <f t="shared" si="13"/>
        <v>0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MCCLINTOCK HILARY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484</v>
      </c>
      <c r="BP13" s="76"/>
      <c r="BQ13" s="6"/>
      <c r="BR13" s="13" t="str">
        <f>'Verification of Boxes'!J15</f>
        <v>KEE JULIA</v>
      </c>
      <c r="BS13" s="77">
        <v>24</v>
      </c>
      <c r="BT13" s="7">
        <f t="shared" si="4"/>
        <v>24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24</v>
      </c>
    </row>
    <row r="14" spans="1:83" ht="15" customHeight="1" thickBot="1">
      <c r="A14" s="330" t="str">
        <f>IF('Stage 4'!A14&lt;&gt;0,'Stage 4'!A14,IF(M14&gt;=$M$3,"Elected",IF(BP11&lt;&gt;0,"Excluded",0)))</f>
        <v>Elected</v>
      </c>
      <c r="B14" s="176">
        <v>4</v>
      </c>
      <c r="C14" s="188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 t="shared" si="12"/>
        <v>87</v>
      </c>
      <c r="M14" s="33">
        <f t="shared" si="13"/>
        <v>1166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CARLIN MICHAEL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MCMORRIS NIREE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 t="shared" si="12"/>
        <v>2</v>
      </c>
      <c r="M15" s="33">
        <f t="shared" si="13"/>
        <v>1086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DIVER GERARD</v>
      </c>
      <c r="AA15" s="45">
        <f>K12</f>
        <v>1121</v>
      </c>
      <c r="AB15" s="5"/>
      <c r="AC15" s="117">
        <f t="shared" si="19"/>
        <v>16</v>
      </c>
      <c r="AD15" s="133"/>
      <c r="AE15" s="5" t="str">
        <f t="shared" ref="AE15:AE33" si="22">IF(Z15=0,0,IF(AA15&gt;=AG$4,"elected",IF(AA15=0,"excluded","continuing")))</f>
        <v>elected</v>
      </c>
      <c r="AF15" s="5">
        <f t="shared" si="20"/>
        <v>16</v>
      </c>
      <c r="AG15" s="112" t="str">
        <f t="shared" si="21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 t="shared" si="12"/>
        <v>24</v>
      </c>
      <c r="M16" s="33">
        <f t="shared" si="13"/>
        <v>508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GARDINER NIGEL</v>
      </c>
      <c r="AA16" s="45">
        <f t="shared" ref="AA16:AA33" si="23">K13</f>
        <v>288</v>
      </c>
      <c r="AB16" s="5"/>
      <c r="AC16" s="117">
        <f t="shared" si="19"/>
        <v>-817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837</v>
      </c>
      <c r="BP16" s="76"/>
      <c r="BQ16" s="6"/>
      <c r="BR16" s="13" t="str">
        <f>'Verification of Boxes'!J18</f>
        <v>MCCLINTOCK HILARY</v>
      </c>
      <c r="BS16" s="74">
        <v>24</v>
      </c>
      <c r="BT16" s="7">
        <f t="shared" si="4"/>
        <v>24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24</v>
      </c>
    </row>
    <row r="17" spans="1:83" ht="15" customHeight="1" thickBot="1">
      <c r="A17" s="330" t="str">
        <f>IF('Stage 4'!A17&lt;&gt;0,'Stage 4'!A17,IF(M17&gt;=$M$3,"Elected",IF(BP14&lt;&gt;0,"Excluded",0)))</f>
        <v>Excluded</v>
      </c>
      <c r="B17" s="176">
        <v>7</v>
      </c>
      <c r="C17" s="188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 t="shared" si="12"/>
        <v>0</v>
      </c>
      <c r="M17" s="33">
        <f t="shared" si="13"/>
        <v>0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HAMILTON MARY</v>
      </c>
      <c r="AA17" s="45">
        <f t="shared" si="23"/>
        <v>1079</v>
      </c>
      <c r="AB17" s="5"/>
      <c r="AC17" s="117">
        <f t="shared" si="19"/>
        <v>-26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531</v>
      </c>
      <c r="BP17" s="76"/>
      <c r="BQ17" s="6"/>
      <c r="BR17" s="13" t="str">
        <f>'Verification of Boxes'!J19</f>
        <v>MCMORRIS NIREE</v>
      </c>
      <c r="BS17" s="74">
        <v>26</v>
      </c>
      <c r="BT17" s="7">
        <f t="shared" si="4"/>
        <v>26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26</v>
      </c>
    </row>
    <row r="18" spans="1:83" ht="15" customHeight="1" thickBot="1">
      <c r="A18" s="330" t="str">
        <f>IF('Stage 4'!A18&lt;&gt;0,'Stage 4'!A18,IF(M18&gt;=$M$3,"Elected",IF(BP15&lt;&gt;0,"Excluded",0)))</f>
        <v>Excluded</v>
      </c>
      <c r="B18" s="176">
        <v>8</v>
      </c>
      <c r="C18" s="188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 t="shared" si="12"/>
        <v>0</v>
      </c>
      <c r="M18" s="33">
        <f t="shared" si="13"/>
        <v>0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JACKSON CHRISTOPHER</v>
      </c>
      <c r="AA18" s="45">
        <f t="shared" si="23"/>
        <v>1084</v>
      </c>
      <c r="AB18" s="5"/>
      <c r="AC18" s="117">
        <f t="shared" si="19"/>
        <v>-21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THOMPSON DREW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673</v>
      </c>
      <c r="BP18" s="76"/>
      <c r="BQ18" s="6"/>
      <c r="BR18" s="13" t="str">
        <f>'Verification of Boxes'!J20</f>
        <v>MEEHAN BRIDGET</v>
      </c>
      <c r="BS18" s="74">
        <v>1</v>
      </c>
      <c r="BT18" s="7">
        <f t="shared" si="4"/>
        <v>1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</v>
      </c>
    </row>
    <row r="19" spans="1:83" ht="15" customHeight="1" thickBot="1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 t="shared" si="12"/>
        <v>24</v>
      </c>
      <c r="M19" s="33">
        <f t="shared" si="13"/>
        <v>861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KEE JULIA</v>
      </c>
      <c r="AA19" s="45">
        <f t="shared" si="23"/>
        <v>484</v>
      </c>
      <c r="AB19" s="5"/>
      <c r="AC19" s="117">
        <f t="shared" si="19"/>
        <v>-621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THOMPSON KYLE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562</v>
      </c>
      <c r="BP19" s="76"/>
      <c r="BQ19" s="6"/>
      <c r="BR19" s="13" t="str">
        <f>'Verification of Boxes'!J21</f>
        <v>RAMSEY DAVID</v>
      </c>
      <c r="BS19" s="74">
        <v>26</v>
      </c>
      <c r="BT19" s="7">
        <f t="shared" si="4"/>
        <v>26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26</v>
      </c>
    </row>
    <row r="20" spans="1:83" ht="15" customHeight="1" thickBot="1">
      <c r="A20" s="330">
        <f>IF('Stage 4'!A20&lt;&gt;0,'Stage 4'!A20,IF(M20&gt;=$M$3,"Elected",IF(BP17&lt;&gt;0,"Excluded",0)))</f>
        <v>0</v>
      </c>
      <c r="B20" s="176">
        <v>10</v>
      </c>
      <c r="C20" s="188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 t="shared" si="12"/>
        <v>26</v>
      </c>
      <c r="M20" s="33">
        <f t="shared" si="13"/>
        <v>557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KEREVICIENE ASTA</v>
      </c>
      <c r="AA20" s="45">
        <f t="shared" si="23"/>
        <v>0</v>
      </c>
      <c r="AB20" s="5"/>
      <c r="AC20" s="117">
        <f t="shared" si="19"/>
        <v>0</v>
      </c>
      <c r="AD20" s="133"/>
      <c r="AE20" s="5" t="str">
        <f t="shared" si="22"/>
        <v>excluded</v>
      </c>
      <c r="AF20" s="5">
        <f t="shared" si="20"/>
        <v>0</v>
      </c>
      <c r="AG20" s="112">
        <f t="shared" si="21"/>
        <v>0</v>
      </c>
      <c r="AJ20" s="402" t="s">
        <v>103</v>
      </c>
      <c r="AK20" s="403"/>
      <c r="AL20" s="246">
        <f>AL46</f>
        <v>288</v>
      </c>
      <c r="AM20" s="167"/>
      <c r="AN20" s="166">
        <f>AL20+AG2</f>
        <v>304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1014</v>
      </c>
      <c r="BP20" s="76"/>
      <c r="BR20" s="13" t="str">
        <f>'Verification of Boxes'!J22</f>
        <v>REILLY MARTIN</v>
      </c>
      <c r="BS20" s="74">
        <v>6</v>
      </c>
      <c r="BT20" s="7">
        <f t="shared" si="4"/>
        <v>6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6</v>
      </c>
    </row>
    <row r="21" spans="1:83" ht="15" customHeight="1" thickBot="1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 t="shared" si="12"/>
        <v>1</v>
      </c>
      <c r="M21" s="33">
        <f t="shared" si="13"/>
        <v>674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MALCOLM DAVE</v>
      </c>
      <c r="AA21" s="45">
        <f t="shared" si="23"/>
        <v>0</v>
      </c>
      <c r="AB21" s="5"/>
      <c r="AC21" s="117">
        <f t="shared" si="19"/>
        <v>0</v>
      </c>
      <c r="AD21" s="133"/>
      <c r="AE21" s="5" t="str">
        <f t="shared" si="22"/>
        <v>excluded</v>
      </c>
      <c r="AF21" s="5">
        <f t="shared" si="20"/>
        <v>0</v>
      </c>
      <c r="AG21" s="112">
        <f t="shared" si="21"/>
        <v>0</v>
      </c>
      <c r="AJ21" s="404" t="s">
        <v>102</v>
      </c>
      <c r="AK21" s="360"/>
      <c r="AL21" s="48">
        <f>IF(AL20=1000000,0,AN46)</f>
        <v>456</v>
      </c>
      <c r="AM21" s="7">
        <f>AL21-AL20</f>
        <v>168</v>
      </c>
      <c r="AN21" s="5">
        <f>IF(AL21=1000000,0,IF(AN20=0,0,AN20+AL21))</f>
        <v>760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620</v>
      </c>
      <c r="BP21" s="76"/>
      <c r="BQ21" s="6"/>
      <c r="BR21" s="13" t="str">
        <f>'Verification of Boxes'!J23</f>
        <v>THOMPSON DREW</v>
      </c>
      <c r="BS21" s="74">
        <v>22</v>
      </c>
      <c r="BT21" s="7">
        <f t="shared" si="4"/>
        <v>22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22</v>
      </c>
    </row>
    <row r="22" spans="1:83" ht="15" customHeight="1" thickBot="1">
      <c r="A22" s="330">
        <f>IF('Stage 4'!A22&lt;&gt;0,'Stage 4'!A22,IF(M22&gt;=$M$3,"Elected",IF(BP19&lt;&gt;0,"Excluded",0)))</f>
        <v>0</v>
      </c>
      <c r="B22" s="176">
        <v>12</v>
      </c>
      <c r="C22" s="188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 t="shared" si="12"/>
        <v>26</v>
      </c>
      <c r="M22" s="33">
        <f t="shared" si="13"/>
        <v>588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MCCLINTOCK HILARY</v>
      </c>
      <c r="AA22" s="45">
        <f t="shared" si="23"/>
        <v>837</v>
      </c>
      <c r="AB22" s="5"/>
      <c r="AC22" s="117">
        <f t="shared" si="19"/>
        <v>-268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4" t="s">
        <v>102</v>
      </c>
      <c r="AK22" s="360"/>
      <c r="AL22" s="48">
        <f>IF(AL21=1000000,0,AP46)</f>
        <v>484</v>
      </c>
      <c r="AM22" s="7">
        <f>IF(AL22=1000000,0,IF(AM21=0,0,AL22-AL21))</f>
        <v>28</v>
      </c>
      <c r="AN22" s="5">
        <f>IF(AL22=1000000,0,IF(AN21=0,0,AN21+AL22))</f>
        <v>1244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456</v>
      </c>
      <c r="BP22" s="76"/>
      <c r="BQ22" s="6"/>
      <c r="BR22" s="13" t="str">
        <f>'Verification of Boxes'!J24</f>
        <v>THOMPSON KYLE</v>
      </c>
      <c r="BS22" s="74">
        <v>58</v>
      </c>
      <c r="BT22" s="7">
        <f t="shared" si="4"/>
        <v>58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58</v>
      </c>
    </row>
    <row r="23" spans="1:83" ht="15" customHeight="1" thickBot="1">
      <c r="A23" s="330">
        <f>IF('Stage 4'!A23&lt;&gt;0,'Stage 4'!A23,IF(M23&gt;=$M$3,"Elected",IF(BP20&lt;&gt;0,"Excluded",0)))</f>
        <v>0</v>
      </c>
      <c r="B23" s="176">
        <v>13</v>
      </c>
      <c r="C23" s="188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 t="shared" si="12"/>
        <v>6</v>
      </c>
      <c r="M23" s="33">
        <f t="shared" si="13"/>
        <v>1020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MCMORRIS NIREE</v>
      </c>
      <c r="AA23" s="45">
        <f t="shared" si="23"/>
        <v>531</v>
      </c>
      <c r="AB23" s="5"/>
      <c r="AC23" s="117">
        <f t="shared" si="19"/>
        <v>-574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404" t="s">
        <v>102</v>
      </c>
      <c r="AK23" s="360"/>
      <c r="AL23" s="48">
        <f>IF(AL22=1000000,0,AR46)</f>
        <v>531</v>
      </c>
      <c r="AM23" s="7">
        <f>IF(AL23=1000000,0,IF(AM22=0,0,AL23-AL22))</f>
        <v>47</v>
      </c>
      <c r="AN23" s="5">
        <f>IF(AL23=1000000,0,IF(AN22=0,0,AN22+AL23))</f>
        <v>1775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4'!A24&lt;&gt;0,'Stage 4'!A24,IF(M24&gt;=$M$3,"Elected",IF(BP21&lt;&gt;0,"Excluded",0)))</f>
        <v>0</v>
      </c>
      <c r="B24" s="176">
        <v>14</v>
      </c>
      <c r="C24" s="188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 t="shared" si="12"/>
        <v>22</v>
      </c>
      <c r="M24" s="33">
        <f t="shared" si="13"/>
        <v>642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MEEHAN BRIDGET</v>
      </c>
      <c r="AA24" s="45">
        <f t="shared" si="23"/>
        <v>673</v>
      </c>
      <c r="AB24" s="5"/>
      <c r="AC24" s="117">
        <f t="shared" si="19"/>
        <v>-432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404" t="s">
        <v>102</v>
      </c>
      <c r="AK24" s="360"/>
      <c r="AL24" s="48">
        <f>IF(AR46=1000000,0,AU46)</f>
        <v>562</v>
      </c>
      <c r="AM24" s="7">
        <f>IF(AL24=1000000,0,IF(AM23=0,0,AL24-AL23))</f>
        <v>31</v>
      </c>
      <c r="AN24" s="5">
        <f>IF(AL24=1000000,0,IF(AN23=0,0,AN23+AL24))</f>
        <v>2337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4'!A25&lt;&gt;0,'Stage 4'!A25,IF(M25&gt;=$M$3,"Elected",IF(BP22&lt;&gt;0,"Excluded",0)))</f>
        <v>0</v>
      </c>
      <c r="B25" s="176">
        <v>15</v>
      </c>
      <c r="C25" s="188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 t="shared" si="12"/>
        <v>58</v>
      </c>
      <c r="M25" s="33">
        <f t="shared" si="13"/>
        <v>514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RAMSEY DAVID</v>
      </c>
      <c r="AA25" s="45">
        <f t="shared" si="23"/>
        <v>562</v>
      </c>
      <c r="AB25" s="5"/>
      <c r="AC25" s="117">
        <f t="shared" si="19"/>
        <v>-543</v>
      </c>
      <c r="AD25" s="133"/>
      <c r="AE25" s="5" t="str">
        <f t="shared" si="22"/>
        <v>continuing</v>
      </c>
      <c r="AF25" s="5">
        <f t="shared" si="20"/>
        <v>0</v>
      </c>
      <c r="AG25" s="112">
        <f t="shared" si="21"/>
        <v>0</v>
      </c>
      <c r="AJ25" s="425" t="s">
        <v>102</v>
      </c>
      <c r="AK25" s="426"/>
      <c r="AL25" s="104">
        <f>IF(AL24=1000000,0,AW46)</f>
        <v>620</v>
      </c>
      <c r="AM25" s="105">
        <f>IF(AL25=1000000,0,IF(AM24=0,0,AL25-AL24))</f>
        <v>58</v>
      </c>
      <c r="AN25" s="106">
        <f>IF(AL25=1000000,0,IF(AN24=0,0,AN24+AL25))</f>
        <v>2957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REILLY MARTIN</v>
      </c>
      <c r="AA26" s="45">
        <f t="shared" si="23"/>
        <v>1014</v>
      </c>
      <c r="AB26" s="5"/>
      <c r="AC26" s="117">
        <f t="shared" si="19"/>
        <v>-91</v>
      </c>
      <c r="AD26" s="133"/>
      <c r="AE26" s="5" t="str">
        <f t="shared" si="22"/>
        <v>continuing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 t="str">
        <f>'Verification of Boxes'!J23</f>
        <v>THOMPSON DREW</v>
      </c>
      <c r="AA27" s="45">
        <f t="shared" si="23"/>
        <v>620</v>
      </c>
      <c r="AB27" s="5"/>
      <c r="AC27" s="117">
        <f t="shared" si="19"/>
        <v>-485</v>
      </c>
      <c r="AD27" s="133"/>
      <c r="AE27" s="5" t="str">
        <f t="shared" si="22"/>
        <v>continuing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 t="str">
        <f>'Verification of Boxes'!J24</f>
        <v>THOMPSON KYLE</v>
      </c>
      <c r="AA28" s="45">
        <f t="shared" si="23"/>
        <v>456</v>
      </c>
      <c r="AB28" s="5"/>
      <c r="AC28" s="117">
        <f t="shared" si="19"/>
        <v>-649</v>
      </c>
      <c r="AD28" s="133"/>
      <c r="AE28" s="5" t="str">
        <f t="shared" si="22"/>
        <v>continuing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12</v>
      </c>
      <c r="BT28" s="140">
        <f t="shared" si="4"/>
        <v>12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12</v>
      </c>
    </row>
    <row r="29" spans="1:83" ht="13.5" thickBot="1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288</v>
      </c>
      <c r="BT29" s="7">
        <f t="shared" si="4"/>
        <v>288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288</v>
      </c>
    </row>
    <row r="30" spans="1:83" ht="14.25" customHeight="1" thickBot="1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$BK69</f>
        <v>12</v>
      </c>
      <c r="M31" s="50">
        <f t="shared" si="13"/>
        <v>95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288</v>
      </c>
      <c r="BX31" s="392"/>
      <c r="BY31" s="392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59">
        <f>SUM(K11:K31)</f>
        <v>8832</v>
      </c>
      <c r="L32" s="269"/>
      <c r="M32" s="59">
        <f>SUM(M11:M31)</f>
        <v>8832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288</v>
      </c>
      <c r="AM46" s="5"/>
      <c r="AN46" s="45">
        <f>AN47+AL46</f>
        <v>456</v>
      </c>
      <c r="AO46" s="5"/>
      <c r="AP46" s="45">
        <f>AP47+AN46</f>
        <v>484</v>
      </c>
      <c r="AQ46" s="5"/>
      <c r="AR46" s="45">
        <f>AR47+AP46</f>
        <v>531</v>
      </c>
      <c r="AS46" s="2"/>
      <c r="AU46" s="2">
        <f>AU47+AR46</f>
        <v>562</v>
      </c>
      <c r="AW46" s="2">
        <f>AW47+AU46</f>
        <v>620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288</v>
      </c>
      <c r="AM47" s="5"/>
      <c r="AN47" s="45">
        <f>MIN(AN48:AN67)</f>
        <v>168</v>
      </c>
      <c r="AO47" s="5"/>
      <c r="AP47" s="45">
        <f>MIN(AP48:AP67)</f>
        <v>28</v>
      </c>
      <c r="AQ47" s="5"/>
      <c r="AR47" s="45">
        <f>MIN(AR48:AR67)</f>
        <v>47</v>
      </c>
      <c r="AS47" s="2"/>
      <c r="AU47" s="2">
        <f>MIN(AU48:AU67)</f>
        <v>31</v>
      </c>
      <c r="AW47" s="2">
        <f>MIN(AW48:AW67)</f>
        <v>58</v>
      </c>
      <c r="AX47" s="2"/>
    </row>
    <row r="48" spans="3:78" ht="38.25">
      <c r="AJ48" t="str">
        <f t="shared" ref="AJ48:AK63" si="29">Z14</f>
        <v>CARLIN MICHAEL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999712</v>
      </c>
      <c r="AN48" s="5">
        <f>IF(AM48&lt;&gt;0,AM48,1000000)</f>
        <v>999712</v>
      </c>
      <c r="AO48" s="45">
        <f t="shared" ref="AO48:AO67" si="31">AN48-AN$47</f>
        <v>999544</v>
      </c>
      <c r="AP48" s="5">
        <f t="shared" ref="AP48:AP67" si="32">IF(AO48&lt;&gt;0,AO48,1000000)</f>
        <v>999544</v>
      </c>
      <c r="AQ48" s="45">
        <f t="shared" ref="AQ48:AQ67" si="33">AP48-AP$47</f>
        <v>999516</v>
      </c>
      <c r="AR48" s="5">
        <f t="shared" ref="AR48:AR67" si="34">IF(AQ48&lt;&gt;0,AQ48,1000000)</f>
        <v>999516</v>
      </c>
      <c r="AT48" s="2">
        <f t="shared" ref="AT48:AT67" si="35">AR48-AR$47</f>
        <v>999469</v>
      </c>
      <c r="AU48">
        <f t="shared" ref="AU48:AU67" si="36">IF(AT48&lt;&gt;0,AT48,1000000)</f>
        <v>999469</v>
      </c>
      <c r="AV48" s="2">
        <f t="shared" ref="AV48:AV67" si="37">AU48-AU$47</f>
        <v>999438</v>
      </c>
      <c r="AW48">
        <f t="shared" ref="AW48:AW67" si="38">IF(AV48&lt;&gt;0,AV48,1000000)</f>
        <v>999438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9"/>
        <v>DIVER GERARD</v>
      </c>
      <c r="AK49" s="2">
        <f t="shared" si="29"/>
        <v>1121</v>
      </c>
      <c r="AL49" s="5">
        <f t="shared" ref="AL49:AL67" si="39">IF(AK49&lt;&gt;0,AK49,1000000)</f>
        <v>1121</v>
      </c>
      <c r="AM49" s="45">
        <f t="shared" si="30"/>
        <v>833</v>
      </c>
      <c r="AN49" s="5">
        <f t="shared" ref="AN49:AN67" si="40">IF(AM49&lt;&gt;0,AM49,1000000)</f>
        <v>833</v>
      </c>
      <c r="AO49" s="45">
        <f t="shared" si="31"/>
        <v>665</v>
      </c>
      <c r="AP49" s="5">
        <f t="shared" si="32"/>
        <v>665</v>
      </c>
      <c r="AQ49" s="45">
        <f t="shared" si="33"/>
        <v>637</v>
      </c>
      <c r="AR49" s="5">
        <f t="shared" si="34"/>
        <v>637</v>
      </c>
      <c r="AT49" s="2">
        <f t="shared" si="35"/>
        <v>590</v>
      </c>
      <c r="AU49">
        <f t="shared" si="36"/>
        <v>590</v>
      </c>
      <c r="AV49" s="2">
        <f t="shared" si="37"/>
        <v>559</v>
      </c>
      <c r="AW49">
        <f t="shared" si="38"/>
        <v>559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CARLIN MICHAEL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9"/>
        <v>GARDINER NIGEL</v>
      </c>
      <c r="AK50" s="2">
        <f t="shared" si="29"/>
        <v>288</v>
      </c>
      <c r="AL50" s="5">
        <f t="shared" si="39"/>
        <v>288</v>
      </c>
      <c r="AM50" s="45">
        <f t="shared" si="30"/>
        <v>0</v>
      </c>
      <c r="AN50" s="5">
        <f t="shared" si="40"/>
        <v>1000000</v>
      </c>
      <c r="AO50" s="45">
        <f t="shared" si="31"/>
        <v>999832</v>
      </c>
      <c r="AP50" s="5">
        <f t="shared" si="32"/>
        <v>999832</v>
      </c>
      <c r="AQ50" s="45">
        <f t="shared" si="33"/>
        <v>999804</v>
      </c>
      <c r="AR50" s="5">
        <f t="shared" si="34"/>
        <v>999804</v>
      </c>
      <c r="AT50" s="2">
        <f t="shared" si="35"/>
        <v>999757</v>
      </c>
      <c r="AU50">
        <f t="shared" si="36"/>
        <v>999757</v>
      </c>
      <c r="AV50" s="2">
        <f t="shared" si="37"/>
        <v>999726</v>
      </c>
      <c r="AW50">
        <f t="shared" si="38"/>
        <v>999726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DIVER GERARD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HAMILTON MARY</v>
      </c>
      <c r="AK51" s="2">
        <f t="shared" si="29"/>
        <v>1079</v>
      </c>
      <c r="AL51" s="5">
        <f t="shared" si="39"/>
        <v>1079</v>
      </c>
      <c r="AM51" s="45">
        <f t="shared" si="30"/>
        <v>791</v>
      </c>
      <c r="AN51" s="5">
        <f t="shared" si="40"/>
        <v>791</v>
      </c>
      <c r="AO51" s="45">
        <f t="shared" si="31"/>
        <v>623</v>
      </c>
      <c r="AP51" s="5">
        <f t="shared" si="32"/>
        <v>623</v>
      </c>
      <c r="AQ51" s="45">
        <f t="shared" si="33"/>
        <v>595</v>
      </c>
      <c r="AR51" s="5">
        <f t="shared" si="34"/>
        <v>595</v>
      </c>
      <c r="AT51" s="2">
        <f t="shared" si="35"/>
        <v>548</v>
      </c>
      <c r="AU51">
        <f t="shared" si="36"/>
        <v>548</v>
      </c>
      <c r="AV51" s="2">
        <f t="shared" si="37"/>
        <v>517</v>
      </c>
      <c r="AW51">
        <f t="shared" si="38"/>
        <v>517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GARDINER NIGEL</v>
      </c>
      <c r="BH51" s="149"/>
      <c r="BI51" s="7">
        <f t="shared" si="42"/>
        <v>0</v>
      </c>
      <c r="BJ51" s="5">
        <f t="shared" si="43"/>
        <v>-288</v>
      </c>
      <c r="BK51" s="5">
        <f t="shared" si="44"/>
        <v>-288</v>
      </c>
      <c r="BN51" s="5">
        <f t="shared" si="45"/>
        <v>-288</v>
      </c>
      <c r="BW51" s="5">
        <f t="shared" si="46"/>
        <v>288</v>
      </c>
      <c r="BZ51" s="5">
        <f t="shared" si="47"/>
        <v>0</v>
      </c>
    </row>
    <row r="52" spans="36:78">
      <c r="AJ52" t="str">
        <f t="shared" si="29"/>
        <v>JACKSON CHRISTOPHER</v>
      </c>
      <c r="AK52" s="2">
        <f t="shared" si="29"/>
        <v>1084</v>
      </c>
      <c r="AL52" s="5">
        <f t="shared" si="39"/>
        <v>1084</v>
      </c>
      <c r="AM52" s="45">
        <f t="shared" si="30"/>
        <v>796</v>
      </c>
      <c r="AN52" s="5">
        <f t="shared" si="40"/>
        <v>796</v>
      </c>
      <c r="AO52" s="45">
        <f t="shared" si="31"/>
        <v>628</v>
      </c>
      <c r="AP52" s="5">
        <f t="shared" si="32"/>
        <v>628</v>
      </c>
      <c r="AQ52" s="45">
        <f t="shared" si="33"/>
        <v>600</v>
      </c>
      <c r="AR52" s="5">
        <f t="shared" si="34"/>
        <v>600</v>
      </c>
      <c r="AT52" s="2">
        <f t="shared" si="35"/>
        <v>553</v>
      </c>
      <c r="AU52">
        <f t="shared" si="36"/>
        <v>553</v>
      </c>
      <c r="AV52" s="2">
        <f t="shared" si="37"/>
        <v>522</v>
      </c>
      <c r="AW52">
        <f t="shared" si="38"/>
        <v>522</v>
      </c>
      <c r="BE52" s="5">
        <f>IF($BH23="y",$BE23,IF($BH24="y",$BE24,0))</f>
        <v>0</v>
      </c>
      <c r="BG52" s="148" t="str">
        <f t="shared" si="41"/>
        <v>HAMILTON MARY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87</v>
      </c>
      <c r="BN52" s="5">
        <f t="shared" si="45"/>
        <v>0</v>
      </c>
      <c r="BW52" s="5">
        <f t="shared" si="46"/>
        <v>0</v>
      </c>
      <c r="BZ52" s="5">
        <f t="shared" si="47"/>
        <v>1</v>
      </c>
    </row>
    <row r="53" spans="36:78">
      <c r="AJ53" t="str">
        <f t="shared" si="29"/>
        <v>KEE JULIA</v>
      </c>
      <c r="AK53" s="2">
        <f t="shared" si="29"/>
        <v>484</v>
      </c>
      <c r="AL53" s="5">
        <f t="shared" si="39"/>
        <v>484</v>
      </c>
      <c r="AM53" s="45">
        <f t="shared" si="30"/>
        <v>196</v>
      </c>
      <c r="AN53" s="5">
        <f t="shared" si="40"/>
        <v>196</v>
      </c>
      <c r="AO53" s="45">
        <f t="shared" si="31"/>
        <v>28</v>
      </c>
      <c r="AP53" s="5">
        <f t="shared" si="32"/>
        <v>28</v>
      </c>
      <c r="AQ53" s="45">
        <f t="shared" si="33"/>
        <v>0</v>
      </c>
      <c r="AR53" s="5">
        <f t="shared" si="34"/>
        <v>1000000</v>
      </c>
      <c r="AT53" s="2">
        <f t="shared" si="35"/>
        <v>999953</v>
      </c>
      <c r="AU53">
        <f t="shared" si="36"/>
        <v>999953</v>
      </c>
      <c r="AV53" s="2">
        <f t="shared" si="37"/>
        <v>999922</v>
      </c>
      <c r="AW53">
        <f t="shared" si="38"/>
        <v>999922</v>
      </c>
      <c r="BG53" s="148" t="str">
        <f t="shared" si="41"/>
        <v>JACKSON CHRISTOPHER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2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>
      <c r="AJ54" t="str">
        <f t="shared" si="29"/>
        <v>KEREVICIENE ASTA</v>
      </c>
      <c r="AK54" s="2">
        <f t="shared" si="29"/>
        <v>0</v>
      </c>
      <c r="AL54" s="5">
        <f t="shared" si="39"/>
        <v>1000000</v>
      </c>
      <c r="AM54" s="45">
        <f t="shared" si="30"/>
        <v>999712</v>
      </c>
      <c r="AN54" s="5">
        <f t="shared" si="40"/>
        <v>999712</v>
      </c>
      <c r="AO54" s="45">
        <f t="shared" si="31"/>
        <v>999544</v>
      </c>
      <c r="AP54" s="5">
        <f t="shared" si="32"/>
        <v>999544</v>
      </c>
      <c r="AQ54" s="45">
        <f t="shared" si="33"/>
        <v>999516</v>
      </c>
      <c r="AR54" s="5">
        <f t="shared" si="34"/>
        <v>999516</v>
      </c>
      <c r="AT54" s="2">
        <f t="shared" si="35"/>
        <v>999469</v>
      </c>
      <c r="AU54">
        <f t="shared" si="36"/>
        <v>999469</v>
      </c>
      <c r="AV54" s="2">
        <f t="shared" si="37"/>
        <v>999438</v>
      </c>
      <c r="AW54">
        <f t="shared" si="38"/>
        <v>999438</v>
      </c>
      <c r="BG54" s="148" t="str">
        <f t="shared" si="41"/>
        <v>KEE JULIA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24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>
      <c r="AJ55" t="str">
        <f t="shared" si="29"/>
        <v>MALCOLM DAVE</v>
      </c>
      <c r="AK55" s="2">
        <f t="shared" si="29"/>
        <v>0</v>
      </c>
      <c r="AL55" s="5">
        <f t="shared" si="39"/>
        <v>1000000</v>
      </c>
      <c r="AM55" s="45">
        <f t="shared" si="30"/>
        <v>999712</v>
      </c>
      <c r="AN55" s="5">
        <f t="shared" si="40"/>
        <v>999712</v>
      </c>
      <c r="AO55" s="45">
        <f t="shared" si="31"/>
        <v>999544</v>
      </c>
      <c r="AP55" s="5">
        <f t="shared" si="32"/>
        <v>999544</v>
      </c>
      <c r="AQ55" s="45">
        <f t="shared" si="33"/>
        <v>999516</v>
      </c>
      <c r="AR55" s="5">
        <f t="shared" si="34"/>
        <v>999516</v>
      </c>
      <c r="AT55" s="2">
        <f t="shared" si="35"/>
        <v>999469</v>
      </c>
      <c r="AU55">
        <f t="shared" si="36"/>
        <v>999469</v>
      </c>
      <c r="AV55" s="2">
        <f t="shared" si="37"/>
        <v>999438</v>
      </c>
      <c r="AW55">
        <f t="shared" si="38"/>
        <v>999438</v>
      </c>
      <c r="BG55" s="148" t="str">
        <f t="shared" si="41"/>
        <v>KEREVICIENE ASTA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0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>
      <c r="AJ56" t="str">
        <f t="shared" si="29"/>
        <v>MCCLINTOCK HILARY</v>
      </c>
      <c r="AK56" s="2">
        <f t="shared" si="29"/>
        <v>837</v>
      </c>
      <c r="AL56" s="5">
        <f t="shared" si="39"/>
        <v>837</v>
      </c>
      <c r="AM56" s="45">
        <f t="shared" si="30"/>
        <v>549</v>
      </c>
      <c r="AN56" s="5">
        <f t="shared" si="40"/>
        <v>549</v>
      </c>
      <c r="AO56" s="45">
        <f t="shared" si="31"/>
        <v>381</v>
      </c>
      <c r="AP56" s="5">
        <f t="shared" si="32"/>
        <v>381</v>
      </c>
      <c r="AQ56" s="45">
        <f t="shared" si="33"/>
        <v>353</v>
      </c>
      <c r="AR56" s="5">
        <f t="shared" si="34"/>
        <v>353</v>
      </c>
      <c r="AT56" s="2">
        <f t="shared" si="35"/>
        <v>306</v>
      </c>
      <c r="AU56">
        <f t="shared" si="36"/>
        <v>306</v>
      </c>
      <c r="AV56" s="2">
        <f t="shared" si="37"/>
        <v>275</v>
      </c>
      <c r="AW56">
        <f t="shared" si="38"/>
        <v>275</v>
      </c>
      <c r="BG56" s="148" t="str">
        <f t="shared" si="41"/>
        <v>MALCOLM DAVE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 t="str">
        <f t="shared" si="29"/>
        <v>MCMORRIS NIREE</v>
      </c>
      <c r="AK57" s="2">
        <f t="shared" si="29"/>
        <v>531</v>
      </c>
      <c r="AL57" s="5">
        <f t="shared" si="39"/>
        <v>531</v>
      </c>
      <c r="AM57" s="45">
        <f t="shared" si="30"/>
        <v>243</v>
      </c>
      <c r="AN57" s="5">
        <f t="shared" si="40"/>
        <v>243</v>
      </c>
      <c r="AO57" s="45">
        <f t="shared" si="31"/>
        <v>75</v>
      </c>
      <c r="AP57" s="5">
        <f t="shared" si="32"/>
        <v>75</v>
      </c>
      <c r="AQ57" s="45">
        <f t="shared" si="33"/>
        <v>47</v>
      </c>
      <c r="AR57" s="5">
        <f t="shared" si="34"/>
        <v>47</v>
      </c>
      <c r="AT57" s="2">
        <f t="shared" si="35"/>
        <v>0</v>
      </c>
      <c r="AU57">
        <f t="shared" si="36"/>
        <v>1000000</v>
      </c>
      <c r="AV57" s="2">
        <f t="shared" si="37"/>
        <v>999969</v>
      </c>
      <c r="AW57">
        <f t="shared" si="38"/>
        <v>999969</v>
      </c>
      <c r="BG57" s="148" t="str">
        <f t="shared" si="41"/>
        <v>MCCLINTOCK HILARY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24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 t="str">
        <f t="shared" si="29"/>
        <v>MEEHAN BRIDGET</v>
      </c>
      <c r="AK58" s="2">
        <f t="shared" si="29"/>
        <v>673</v>
      </c>
      <c r="AL58" s="5">
        <f t="shared" si="39"/>
        <v>673</v>
      </c>
      <c r="AM58" s="45">
        <f t="shared" si="30"/>
        <v>385</v>
      </c>
      <c r="AN58" s="5">
        <f t="shared" si="40"/>
        <v>385</v>
      </c>
      <c r="AO58" s="45">
        <f t="shared" si="31"/>
        <v>217</v>
      </c>
      <c r="AP58" s="5">
        <f t="shared" si="32"/>
        <v>217</v>
      </c>
      <c r="AQ58" s="45">
        <f t="shared" si="33"/>
        <v>189</v>
      </c>
      <c r="AR58" s="5">
        <f t="shared" si="34"/>
        <v>189</v>
      </c>
      <c r="AT58" s="2">
        <f t="shared" si="35"/>
        <v>142</v>
      </c>
      <c r="AU58">
        <f t="shared" si="36"/>
        <v>142</v>
      </c>
      <c r="AV58" s="2">
        <f t="shared" si="37"/>
        <v>111</v>
      </c>
      <c r="AW58">
        <f t="shared" si="38"/>
        <v>111</v>
      </c>
      <c r="BG58" s="148" t="str">
        <f t="shared" si="41"/>
        <v>MCMORRIS NIREE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26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 t="str">
        <f t="shared" si="29"/>
        <v>RAMSEY DAVID</v>
      </c>
      <c r="AK59" s="2">
        <f t="shared" si="29"/>
        <v>562</v>
      </c>
      <c r="AL59" s="5">
        <f t="shared" si="39"/>
        <v>562</v>
      </c>
      <c r="AM59" s="45">
        <f t="shared" si="30"/>
        <v>274</v>
      </c>
      <c r="AN59" s="5">
        <f t="shared" si="40"/>
        <v>274</v>
      </c>
      <c r="AO59" s="45">
        <f t="shared" si="31"/>
        <v>106</v>
      </c>
      <c r="AP59" s="5">
        <f t="shared" si="32"/>
        <v>106</v>
      </c>
      <c r="AQ59" s="45">
        <f t="shared" si="33"/>
        <v>78</v>
      </c>
      <c r="AR59" s="5">
        <f t="shared" si="34"/>
        <v>78</v>
      </c>
      <c r="AT59" s="2">
        <f t="shared" si="35"/>
        <v>31</v>
      </c>
      <c r="AU59">
        <f t="shared" si="36"/>
        <v>31</v>
      </c>
      <c r="AV59" s="2">
        <f t="shared" si="37"/>
        <v>0</v>
      </c>
      <c r="AW59">
        <f t="shared" si="38"/>
        <v>1000000</v>
      </c>
      <c r="BG59" s="148" t="str">
        <f t="shared" si="41"/>
        <v>MEEHAN BRIDGET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1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 t="str">
        <f t="shared" si="29"/>
        <v>REILLY MARTIN</v>
      </c>
      <c r="AK60" s="2">
        <f t="shared" si="29"/>
        <v>1014</v>
      </c>
      <c r="AL60" s="5">
        <f t="shared" si="39"/>
        <v>1014</v>
      </c>
      <c r="AM60" s="45">
        <f t="shared" si="30"/>
        <v>726</v>
      </c>
      <c r="AN60" s="5">
        <f t="shared" si="40"/>
        <v>726</v>
      </c>
      <c r="AO60" s="45">
        <f t="shared" si="31"/>
        <v>558</v>
      </c>
      <c r="AP60" s="5">
        <f t="shared" si="32"/>
        <v>558</v>
      </c>
      <c r="AQ60" s="45">
        <f t="shared" si="33"/>
        <v>530</v>
      </c>
      <c r="AR60" s="5">
        <f t="shared" si="34"/>
        <v>530</v>
      </c>
      <c r="AT60" s="2">
        <f t="shared" si="35"/>
        <v>483</v>
      </c>
      <c r="AU60">
        <f t="shared" si="36"/>
        <v>483</v>
      </c>
      <c r="AV60" s="2">
        <f t="shared" si="37"/>
        <v>452</v>
      </c>
      <c r="AW60">
        <f t="shared" si="38"/>
        <v>452</v>
      </c>
      <c r="BG60" s="148" t="str">
        <f t="shared" si="41"/>
        <v>RAMSEY DAVID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26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 t="str">
        <f t="shared" si="29"/>
        <v>THOMPSON DREW</v>
      </c>
      <c r="AK61" s="2">
        <f t="shared" si="29"/>
        <v>620</v>
      </c>
      <c r="AL61" s="5">
        <f t="shared" si="39"/>
        <v>620</v>
      </c>
      <c r="AM61" s="45">
        <f t="shared" si="30"/>
        <v>332</v>
      </c>
      <c r="AN61" s="5">
        <f t="shared" si="40"/>
        <v>332</v>
      </c>
      <c r="AO61" s="45">
        <f t="shared" si="31"/>
        <v>164</v>
      </c>
      <c r="AP61" s="5">
        <f t="shared" si="32"/>
        <v>164</v>
      </c>
      <c r="AQ61" s="45">
        <f t="shared" si="33"/>
        <v>136</v>
      </c>
      <c r="AR61" s="5">
        <f t="shared" si="34"/>
        <v>136</v>
      </c>
      <c r="AT61" s="2">
        <f t="shared" si="35"/>
        <v>89</v>
      </c>
      <c r="AU61">
        <f t="shared" si="36"/>
        <v>89</v>
      </c>
      <c r="AV61" s="2">
        <f t="shared" si="37"/>
        <v>58</v>
      </c>
      <c r="AW61">
        <f t="shared" si="38"/>
        <v>58</v>
      </c>
      <c r="BG61" s="148" t="str">
        <f t="shared" si="41"/>
        <v>REILLY MARTIN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6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 t="str">
        <f t="shared" si="29"/>
        <v>THOMPSON KYLE</v>
      </c>
      <c r="AK62" s="2">
        <f t="shared" si="29"/>
        <v>456</v>
      </c>
      <c r="AL62" s="5">
        <f t="shared" si="39"/>
        <v>456</v>
      </c>
      <c r="AM62" s="45">
        <f t="shared" si="30"/>
        <v>168</v>
      </c>
      <c r="AN62" s="5">
        <f t="shared" si="40"/>
        <v>168</v>
      </c>
      <c r="AO62" s="45">
        <f t="shared" si="31"/>
        <v>0</v>
      </c>
      <c r="AP62" s="5">
        <f t="shared" si="32"/>
        <v>1000000</v>
      </c>
      <c r="AQ62" s="45">
        <f t="shared" si="33"/>
        <v>999972</v>
      </c>
      <c r="AR62" s="5">
        <f t="shared" si="34"/>
        <v>999972</v>
      </c>
      <c r="AT62" s="2">
        <f t="shared" si="35"/>
        <v>999925</v>
      </c>
      <c r="AU62">
        <f t="shared" si="36"/>
        <v>999925</v>
      </c>
      <c r="AV62" s="2">
        <f t="shared" si="37"/>
        <v>999894</v>
      </c>
      <c r="AW62">
        <f t="shared" si="38"/>
        <v>999894</v>
      </c>
      <c r="BG62" s="148" t="str">
        <f t="shared" si="41"/>
        <v>THOMPSON DREW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22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999712</v>
      </c>
      <c r="AN63" s="5">
        <f t="shared" si="40"/>
        <v>999712</v>
      </c>
      <c r="AO63" s="45">
        <f t="shared" si="31"/>
        <v>999544</v>
      </c>
      <c r="AP63" s="5">
        <f t="shared" si="32"/>
        <v>999544</v>
      </c>
      <c r="AQ63" s="45">
        <f t="shared" si="33"/>
        <v>999516</v>
      </c>
      <c r="AR63" s="5">
        <f t="shared" si="34"/>
        <v>999516</v>
      </c>
      <c r="AT63" s="2">
        <f t="shared" si="35"/>
        <v>999469</v>
      </c>
      <c r="AU63">
        <f t="shared" si="36"/>
        <v>999469</v>
      </c>
      <c r="AV63" s="2">
        <f t="shared" si="37"/>
        <v>999438</v>
      </c>
      <c r="AW63">
        <f t="shared" si="38"/>
        <v>999438</v>
      </c>
      <c r="BG63" s="148" t="str">
        <f t="shared" si="41"/>
        <v>THOMPSON KYLE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58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999712</v>
      </c>
      <c r="AN64" s="5">
        <f t="shared" si="40"/>
        <v>999712</v>
      </c>
      <c r="AO64" s="45">
        <f t="shared" si="31"/>
        <v>999544</v>
      </c>
      <c r="AP64" s="5">
        <f t="shared" si="32"/>
        <v>999544</v>
      </c>
      <c r="AQ64" s="45">
        <f t="shared" si="33"/>
        <v>999516</v>
      </c>
      <c r="AR64" s="5">
        <f t="shared" si="34"/>
        <v>999516</v>
      </c>
      <c r="AT64" s="2">
        <f t="shared" si="35"/>
        <v>999469</v>
      </c>
      <c r="AU64">
        <f t="shared" si="36"/>
        <v>999469</v>
      </c>
      <c r="AV64" s="2">
        <f t="shared" si="37"/>
        <v>999438</v>
      </c>
      <c r="AW64">
        <f t="shared" si="38"/>
        <v>999438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999712</v>
      </c>
      <c r="AN65" s="5">
        <f t="shared" si="40"/>
        <v>999712</v>
      </c>
      <c r="AO65" s="45">
        <f t="shared" si="31"/>
        <v>999544</v>
      </c>
      <c r="AP65" s="5">
        <f t="shared" si="32"/>
        <v>999544</v>
      </c>
      <c r="AQ65" s="45">
        <f t="shared" si="33"/>
        <v>999516</v>
      </c>
      <c r="AR65" s="5">
        <f t="shared" si="34"/>
        <v>999516</v>
      </c>
      <c r="AT65" s="2">
        <f t="shared" si="35"/>
        <v>999469</v>
      </c>
      <c r="AU65">
        <f t="shared" si="36"/>
        <v>999469</v>
      </c>
      <c r="AV65" s="2">
        <f t="shared" si="37"/>
        <v>999438</v>
      </c>
      <c r="AW65">
        <f t="shared" si="38"/>
        <v>999438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999712</v>
      </c>
      <c r="AN66" s="5">
        <f t="shared" si="40"/>
        <v>999712</v>
      </c>
      <c r="AO66" s="45">
        <f t="shared" si="31"/>
        <v>999544</v>
      </c>
      <c r="AP66" s="5">
        <f t="shared" si="32"/>
        <v>999544</v>
      </c>
      <c r="AQ66" s="45">
        <f t="shared" si="33"/>
        <v>999516</v>
      </c>
      <c r="AR66" s="5">
        <f t="shared" si="34"/>
        <v>999516</v>
      </c>
      <c r="AT66" s="2">
        <f t="shared" si="35"/>
        <v>999469</v>
      </c>
      <c r="AU66">
        <f t="shared" si="36"/>
        <v>999469</v>
      </c>
      <c r="AV66" s="2">
        <f t="shared" si="37"/>
        <v>999438</v>
      </c>
      <c r="AW66">
        <f t="shared" si="38"/>
        <v>999438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999712</v>
      </c>
      <c r="AN67" s="5">
        <f t="shared" si="40"/>
        <v>999712</v>
      </c>
      <c r="AO67" s="45">
        <f t="shared" si="31"/>
        <v>999544</v>
      </c>
      <c r="AP67" s="5">
        <f t="shared" si="32"/>
        <v>999544</v>
      </c>
      <c r="AQ67" s="45">
        <f t="shared" si="33"/>
        <v>999516</v>
      </c>
      <c r="AR67" s="5">
        <f t="shared" si="34"/>
        <v>999516</v>
      </c>
      <c r="AT67" s="2">
        <f t="shared" si="35"/>
        <v>999469</v>
      </c>
      <c r="AU67">
        <f t="shared" si="36"/>
        <v>999469</v>
      </c>
      <c r="AV67" s="2">
        <f t="shared" si="37"/>
        <v>999438</v>
      </c>
      <c r="AW67">
        <f t="shared" si="38"/>
        <v>999438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12</v>
      </c>
      <c r="BK69" s="5">
        <f>BI69+BJ69</f>
        <v>12</v>
      </c>
      <c r="BM69" s="16"/>
      <c r="BN69" s="16"/>
      <c r="BO69" s="16"/>
      <c r="BP69" s="16"/>
      <c r="BW69" s="5">
        <f>SUM(BW49:BW68)</f>
        <v>288</v>
      </c>
      <c r="BZ69" s="5">
        <f t="shared" si="47"/>
        <v>0</v>
      </c>
    </row>
    <row r="70" spans="36:78">
      <c r="BK70" s="5">
        <f>BG27+CE29</f>
        <v>288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0</v>
      </c>
    </row>
    <row r="80" spans="36:78">
      <c r="BK80" s="5">
        <f t="shared" si="49"/>
        <v>0</v>
      </c>
    </row>
    <row r="81" spans="41:63">
      <c r="BK81" s="5">
        <f t="shared" si="49"/>
        <v>0</v>
      </c>
    </row>
    <row r="82" spans="41:63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>
      <c r="AT89" s="5">
        <f>SUM(AT82:AT88)</f>
        <v>1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 Council</v>
      </c>
      <c r="F1" s="14" t="s">
        <v>69</v>
      </c>
      <c r="J1" s="100" t="s">
        <v>25</v>
      </c>
      <c r="K1" s="383">
        <f>'Basic Input'!C2</f>
        <v>41781</v>
      </c>
      <c r="L1" s="383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Waterside</v>
      </c>
      <c r="O2" s="384" t="s">
        <v>221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77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" customHeight="1" thickBot="1">
      <c r="C3" s="3" t="s">
        <v>115</v>
      </c>
      <c r="D3" s="79">
        <f>'Verification of Boxes'!L2</f>
        <v>18549</v>
      </c>
      <c r="E3" s="370" t="s">
        <v>65</v>
      </c>
      <c r="F3" s="371"/>
      <c r="G3" s="152">
        <f>'Verification of Boxes'!G3</f>
        <v>7</v>
      </c>
      <c r="H3" s="370" t="s">
        <v>113</v>
      </c>
      <c r="I3" s="371"/>
      <c r="J3" s="152">
        <f>'Verification of Boxes'!L33</f>
        <v>166</v>
      </c>
      <c r="L3" s="3" t="s">
        <v>112</v>
      </c>
      <c r="M3" s="152">
        <f>'Verification of Boxes'!G4</f>
        <v>1105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61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8998</v>
      </c>
      <c r="E4" s="372" t="s">
        <v>66</v>
      </c>
      <c r="F4" s="371"/>
      <c r="G4" s="78">
        <f>D4-J3</f>
        <v>8832</v>
      </c>
      <c r="H4" s="370" t="s">
        <v>114</v>
      </c>
      <c r="I4" s="371"/>
      <c r="J4" s="153">
        <f>'Verification of Boxes'!L5</f>
        <v>48.509353603967867</v>
      </c>
      <c r="M4" s="6"/>
      <c r="O4" s="384" t="s">
        <v>222</v>
      </c>
      <c r="P4" s="385"/>
      <c r="Q4" s="385"/>
      <c r="R4" s="385"/>
      <c r="S4" s="386"/>
      <c r="U4" s="375" t="str">
        <f>IF(33="ERROR","DO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1105</v>
      </c>
      <c r="AH4" s="6"/>
      <c r="AZ4" s="89" t="str">
        <f>'Verification of Boxes'!B3</f>
        <v>Waterside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369</v>
      </c>
      <c r="AT5" s="47" t="str">
        <f>IF(AQ5=0,0,IF(AQ5="Y","T","E"))</f>
        <v>T</v>
      </c>
      <c r="BE5" s="71" t="str">
        <f>'Verification of Boxes'!J10</f>
        <v>CARLIN MICHAEL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DIVER GERARD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IF(C12=0,0,IF(M12=0,"Excluded",0))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Exclude</v>
      </c>
      <c r="I7" s="432"/>
      <c r="J7" s="431" t="str">
        <f>'Stage 4'!J7:K7</f>
        <v>Exclude</v>
      </c>
      <c r="K7" s="432"/>
      <c r="L7" s="431" t="str">
        <f>'Stage 5'!L7:M7</f>
        <v>Exclude</v>
      </c>
      <c r="M7" s="432"/>
      <c r="N7" s="431" t="str">
        <f>IF($AT5=0,0,IF($AT5="T",$AZ7,$BR4))</f>
        <v>Transfer</v>
      </c>
      <c r="O7" s="432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GARDINER NIGEL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CARLIN MICHAEL</v>
      </c>
      <c r="G8" s="435"/>
      <c r="H8" s="429" t="str">
        <f>'Stage 3'!H8:I8</f>
        <v>MALCOLM DAVE</v>
      </c>
      <c r="I8" s="430"/>
      <c r="J8" s="429" t="str">
        <f>'Stage 4'!J8:K8</f>
        <v>KEREVICIENE ASTA</v>
      </c>
      <c r="K8" s="430"/>
      <c r="L8" s="429" t="str">
        <f>'Stage 5'!L8:M8</f>
        <v>GARDINER NIGEL</v>
      </c>
      <c r="M8" s="430"/>
      <c r="N8" s="429" t="str">
        <f>IF($N7="Transfer",$BA8,$BT3)</f>
        <v>HAMILTON MARY</v>
      </c>
      <c r="O8" s="430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HAMILTON MARY</v>
      </c>
      <c r="BE8" s="71" t="str">
        <f>'Verification of Boxes'!J13</f>
        <v>HAMILTON MARY</v>
      </c>
      <c r="BF8" s="74"/>
      <c r="BG8" s="117">
        <f t="shared" si="0"/>
        <v>0</v>
      </c>
      <c r="BH8" s="180" t="s">
        <v>369</v>
      </c>
      <c r="BI8" s="5" t="str">
        <f t="shared" si="1"/>
        <v>Elected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CARLIN MICHAEL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JACKSON CHRISTOPHER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DIVER GERARD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1166</v>
      </c>
      <c r="BE10" s="71" t="str">
        <f>'Verification of Boxes'!J15</f>
        <v>KEE JULIA</v>
      </c>
      <c r="BF10" s="74">
        <v>52</v>
      </c>
      <c r="BG10" s="132">
        <f t="shared" si="0"/>
        <v>39.520000000000003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GARDINER NIGEL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CARLIN MICHAEL</v>
      </c>
      <c r="D11" s="35" t="str">
        <f>'Verification of Boxes'!K10</f>
        <v>INDEPENDENT</v>
      </c>
      <c r="E11" s="125">
        <f>'Verification of Boxes'!L10</f>
        <v>113</v>
      </c>
      <c r="F11" s="82">
        <f>'Stage 2'!F11</f>
        <v>-113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1105</v>
      </c>
      <c r="BE11" s="71" t="str">
        <f>'Verification of Boxes'!J16</f>
        <v>KEREVICIENE ASTA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L11" s="3"/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HAMILTON MARY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5'!A12&lt;&gt;0,'Stage 5'!A12,IF(O12&gt;=$M$3,"Elected",IF(BP9&lt;&gt;0,"Excluded",0)))</f>
        <v>Elected</v>
      </c>
      <c r="B12" s="176">
        <v>2</v>
      </c>
      <c r="C12" s="188" t="str">
        <f>'Verification of Boxes'!J11</f>
        <v>DIVER GERARD</v>
      </c>
      <c r="D12" s="26" t="str">
        <f>'Verification of Boxes'!K11</f>
        <v>SDLP</v>
      </c>
      <c r="E12" s="126">
        <f>'Verification of Boxes'!L11</f>
        <v>1080</v>
      </c>
      <c r="F12" s="82">
        <f>'Stage 2'!F12</f>
        <v>41</v>
      </c>
      <c r="G12" s="157">
        <f>'Stage 2'!G12</f>
        <v>1121</v>
      </c>
      <c r="H12" s="82">
        <f>'Stage 3'!H12</f>
        <v>0</v>
      </c>
      <c r="I12" s="157">
        <f>'Stage 3'!I12</f>
        <v>1121</v>
      </c>
      <c r="J12" s="82">
        <f>'Stage 4'!J12</f>
        <v>0</v>
      </c>
      <c r="K12" s="157">
        <f>'Stage 4'!K12</f>
        <v>1121</v>
      </c>
      <c r="L12" s="82">
        <f>'Stage 5'!L12</f>
        <v>0</v>
      </c>
      <c r="M12" s="157">
        <f>'Stage 5'!M12</f>
        <v>1121</v>
      </c>
      <c r="N12" s="82">
        <f t="shared" si="12"/>
        <v>0</v>
      </c>
      <c r="O12" s="33">
        <f t="shared" si="13"/>
        <v>1121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61</v>
      </c>
      <c r="BE12" s="71" t="str">
        <f>'Verification of Boxes'!J17</f>
        <v>MALCOLM DAVE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L12" s="3"/>
      <c r="BM12" s="3"/>
      <c r="BN12" s="5">
        <f t="shared" si="11"/>
        <v>0</v>
      </c>
      <c r="BO12" s="47">
        <f t="shared" si="3"/>
        <v>1086</v>
      </c>
      <c r="BP12" s="76"/>
      <c r="BQ12" s="6"/>
      <c r="BR12" s="13" t="str">
        <f>'Verification of Boxes'!J14</f>
        <v>JACKSON CHRISTOPHER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5'!A13&lt;&gt;0,'Stage 5'!A13,IF(O13&gt;=$M$3,"Elected",IF(BP10&lt;&gt;0,"Excluded",0)))</f>
        <v>Excluded</v>
      </c>
      <c r="B13" s="176">
        <v>3</v>
      </c>
      <c r="C13" s="188" t="str">
        <f>'Verification of Boxes'!J12</f>
        <v>GARDINER NIGEL</v>
      </c>
      <c r="D13" s="26" t="str">
        <f>'Verification of Boxes'!K12</f>
        <v>PUP</v>
      </c>
      <c r="E13" s="126">
        <f>'Verification of Boxes'!L12</f>
        <v>274</v>
      </c>
      <c r="F13" s="82">
        <f>'Stage 2'!F13</f>
        <v>3</v>
      </c>
      <c r="G13" s="157">
        <f>'Stage 2'!G13</f>
        <v>277</v>
      </c>
      <c r="H13" s="82">
        <f>'Stage 3'!H13</f>
        <v>8</v>
      </c>
      <c r="I13" s="157">
        <f>'Stage 3'!I13</f>
        <v>285</v>
      </c>
      <c r="J13" s="82">
        <f>'Stage 4'!J13</f>
        <v>3</v>
      </c>
      <c r="K13" s="157">
        <f>'Stage 4'!K13</f>
        <v>288</v>
      </c>
      <c r="L13" s="82">
        <f>'Stage 5'!L13</f>
        <v>-288</v>
      </c>
      <c r="M13" s="157">
        <f>'Stage 5'!M13</f>
        <v>0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87</v>
      </c>
      <c r="BE13" s="71" t="str">
        <f>'Verification of Boxes'!J18</f>
        <v>MCCLINTOCK HILARY</v>
      </c>
      <c r="BF13" s="74">
        <v>5</v>
      </c>
      <c r="BG13" s="117">
        <f t="shared" si="0"/>
        <v>3.8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508</v>
      </c>
      <c r="BP13" s="76"/>
      <c r="BQ13" s="6"/>
      <c r="BR13" s="13" t="str">
        <f>'Verification of Boxes'!J15</f>
        <v>KEE JULIA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5'!A14&lt;&gt;0,'Stage 5'!A14,IF(O14&gt;=$M$3,"Elected",IF(BP11&lt;&gt;0,"Excluded",0)))</f>
        <v>Elected</v>
      </c>
      <c r="B14" s="176">
        <v>4</v>
      </c>
      <c r="C14" s="188" t="str">
        <f>'Verification of Boxes'!J13</f>
        <v>HAMILTON MARY</v>
      </c>
      <c r="D14" s="26" t="str">
        <f>'Verification of Boxes'!K13</f>
        <v>UUP</v>
      </c>
      <c r="E14" s="127">
        <f>'Verification of Boxes'!L13</f>
        <v>1046</v>
      </c>
      <c r="F14" s="82">
        <f>'Stage 2'!F14</f>
        <v>1</v>
      </c>
      <c r="G14" s="157">
        <f>'Stage 2'!G14</f>
        <v>1047</v>
      </c>
      <c r="H14" s="82">
        <f>'Stage 3'!H14</f>
        <v>11</v>
      </c>
      <c r="I14" s="157">
        <f>'Stage 3'!I14</f>
        <v>1058</v>
      </c>
      <c r="J14" s="82">
        <f>'Stage 4'!J14</f>
        <v>21</v>
      </c>
      <c r="K14" s="157">
        <f>'Stage 4'!K14</f>
        <v>1079</v>
      </c>
      <c r="L14" s="82">
        <f>'Stage 5'!L14</f>
        <v>87</v>
      </c>
      <c r="M14" s="157">
        <f>'Stage 5'!M14</f>
        <v>1166</v>
      </c>
      <c r="N14" s="82">
        <f t="shared" si="12"/>
        <v>-61</v>
      </c>
      <c r="O14" s="33">
        <f t="shared" si="13"/>
        <v>1105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CARLIN MICHAEL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MCMORRIS NIREE</v>
      </c>
      <c r="BF14" s="74">
        <v>8</v>
      </c>
      <c r="BG14" s="117">
        <f t="shared" si="0"/>
        <v>6.08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KEREVICIENE ASTA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JACKSON CHRISTOPHER</v>
      </c>
      <c r="D15" s="26" t="str">
        <f>'Verification of Boxes'!K14</f>
        <v>SF</v>
      </c>
      <c r="E15" s="127">
        <f>'Verification of Boxes'!L14</f>
        <v>1063</v>
      </c>
      <c r="F15" s="82">
        <f>'Stage 2'!F15</f>
        <v>12</v>
      </c>
      <c r="G15" s="157">
        <f>'Stage 2'!G15</f>
        <v>1075</v>
      </c>
      <c r="H15" s="82">
        <f>'Stage 3'!H15</f>
        <v>0</v>
      </c>
      <c r="I15" s="157">
        <f>'Stage 3'!I15</f>
        <v>1075</v>
      </c>
      <c r="J15" s="82">
        <f>'Stage 4'!J15</f>
        <v>9</v>
      </c>
      <c r="K15" s="157">
        <f>'Stage 4'!K15</f>
        <v>1084</v>
      </c>
      <c r="L15" s="82">
        <f>'Stage 5'!L15</f>
        <v>2</v>
      </c>
      <c r="M15" s="157">
        <f>'Stage 5'!M15</f>
        <v>1086</v>
      </c>
      <c r="N15" s="82">
        <f t="shared" si="12"/>
        <v>0</v>
      </c>
      <c r="O15" s="33">
        <f t="shared" si="13"/>
        <v>1086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DIVER GERARD</v>
      </c>
      <c r="AA15" s="45">
        <f>M12</f>
        <v>1121</v>
      </c>
      <c r="AB15" s="5"/>
      <c r="AC15" s="117">
        <f t="shared" si="18"/>
        <v>16</v>
      </c>
      <c r="AD15" s="133"/>
      <c r="AE15" s="5" t="str">
        <f t="shared" ref="AE15:AE33" si="21">IF(Z15=0,0,IF(AA15&gt;=AG$4,"elected",IF(AA15=0,"excluded","continuing")))</f>
        <v>elected</v>
      </c>
      <c r="AF15" s="5">
        <f t="shared" si="19"/>
        <v>16</v>
      </c>
      <c r="AG15" s="112" t="str">
        <f t="shared" si="20"/>
        <v>transfer largest surplus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 t="str">
        <f>'Verification of Boxes'!J20</f>
        <v>MEEHAN BRIDGET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MALCOLM DAVE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KEE JULIA</v>
      </c>
      <c r="D16" s="26" t="str">
        <f>'Verification of Boxes'!K15</f>
        <v>UUP</v>
      </c>
      <c r="E16" s="127">
        <f>'Verification of Boxes'!L15</f>
        <v>465</v>
      </c>
      <c r="F16" s="82">
        <f>'Stage 2'!F16</f>
        <v>1</v>
      </c>
      <c r="G16" s="157">
        <f>'Stage 2'!G16</f>
        <v>466</v>
      </c>
      <c r="H16" s="82">
        <f>'Stage 3'!H16</f>
        <v>6</v>
      </c>
      <c r="I16" s="157">
        <f>'Stage 3'!I16</f>
        <v>472</v>
      </c>
      <c r="J16" s="82">
        <f>'Stage 4'!J16</f>
        <v>12</v>
      </c>
      <c r="K16" s="157">
        <f>'Stage 4'!K16</f>
        <v>484</v>
      </c>
      <c r="L16" s="82">
        <f>'Stage 5'!L16</f>
        <v>24</v>
      </c>
      <c r="M16" s="157">
        <f>'Stage 5'!M16</f>
        <v>508</v>
      </c>
      <c r="N16" s="82">
        <f t="shared" si="12"/>
        <v>39.520000000000003</v>
      </c>
      <c r="O16" s="33">
        <f t="shared" si="13"/>
        <v>547.52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GARDINER NIGEL</v>
      </c>
      <c r="AA16" s="45">
        <f t="shared" ref="AA16:AA33" si="22">M13</f>
        <v>0</v>
      </c>
      <c r="AB16" s="5"/>
      <c r="AC16" s="117">
        <f t="shared" si="18"/>
        <v>0</v>
      </c>
      <c r="AD16" s="133"/>
      <c r="AE16" s="5" t="str">
        <f t="shared" si="21"/>
        <v>excluded</v>
      </c>
      <c r="AF16" s="5">
        <f t="shared" si="19"/>
        <v>0</v>
      </c>
      <c r="AG16" s="112">
        <f t="shared" si="20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 t="str">
        <f>'Verification of Boxes'!J21</f>
        <v>RAMSEY DAVID</v>
      </c>
      <c r="BF16" s="74">
        <v>5</v>
      </c>
      <c r="BG16" s="117">
        <f t="shared" si="0"/>
        <v>3.8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861</v>
      </c>
      <c r="BP16" s="76"/>
      <c r="BQ16" s="6"/>
      <c r="BR16" s="13" t="str">
        <f>'Verification of Boxes'!J18</f>
        <v>MCCLINTOCK HILARY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5'!A17&lt;&gt;0,'Stage 5'!A17,IF(O17&gt;=$M$3,"Elected",IF(BP14&lt;&gt;0,"Excluded",0)))</f>
        <v>Excluded</v>
      </c>
      <c r="B17" s="176">
        <v>7</v>
      </c>
      <c r="C17" s="188" t="str">
        <f>'Verification of Boxes'!J16</f>
        <v>KEREVICIENE ASTA</v>
      </c>
      <c r="D17" s="26" t="str">
        <f>'Verification of Boxes'!K16</f>
        <v>ALLIANCE</v>
      </c>
      <c r="E17" s="127">
        <f>'Verification of Boxes'!L16</f>
        <v>241</v>
      </c>
      <c r="F17" s="82">
        <f>'Stage 2'!F17</f>
        <v>4</v>
      </c>
      <c r="G17" s="157">
        <f>'Stage 2'!G17</f>
        <v>245</v>
      </c>
      <c r="H17" s="82">
        <f>'Stage 3'!H17</f>
        <v>1</v>
      </c>
      <c r="I17" s="157">
        <f>'Stage 3'!I17</f>
        <v>246</v>
      </c>
      <c r="J17" s="82">
        <f>'Stage 4'!J17</f>
        <v>-246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HAMILTON MARY</v>
      </c>
      <c r="AA17" s="45">
        <f t="shared" si="22"/>
        <v>1166</v>
      </c>
      <c r="AB17" s="5"/>
      <c r="AC17" s="117">
        <f t="shared" si="18"/>
        <v>61</v>
      </c>
      <c r="AD17" s="133"/>
      <c r="AE17" s="5" t="str">
        <f t="shared" si="21"/>
        <v>elected</v>
      </c>
      <c r="AF17" s="5">
        <f t="shared" si="19"/>
        <v>61</v>
      </c>
      <c r="AG17" s="112" t="str">
        <f t="shared" si="20"/>
        <v>transfer largest surplus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 t="str">
        <f>'Verification of Boxes'!J22</f>
        <v>REILLY MARTIN</v>
      </c>
      <c r="BF17" s="74">
        <v>1</v>
      </c>
      <c r="BG17" s="132">
        <f t="shared" si="0"/>
        <v>0.76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557</v>
      </c>
      <c r="BP17" s="76"/>
      <c r="BQ17" s="6"/>
      <c r="BR17" s="13" t="str">
        <f>'Verification of Boxes'!J19</f>
        <v>MCMORRIS NIREE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5'!A18&lt;&gt;0,'Stage 5'!A18,IF(O18&gt;=$M$3,"Elected",IF(BP15&lt;&gt;0,"Excluded",0)))</f>
        <v>Excluded</v>
      </c>
      <c r="B18" s="176">
        <v>8</v>
      </c>
      <c r="C18" s="188" t="str">
        <f>'Verification of Boxes'!J17</f>
        <v>MALCOLM DAVE</v>
      </c>
      <c r="D18" s="26" t="str">
        <f>'Verification of Boxes'!K17</f>
        <v>UKIP</v>
      </c>
      <c r="E18" s="127">
        <f>'Verification of Boxes'!L17</f>
        <v>224</v>
      </c>
      <c r="F18" s="82">
        <f>'Stage 2'!F18</f>
        <v>1</v>
      </c>
      <c r="G18" s="157">
        <f>'Stage 2'!G18</f>
        <v>225</v>
      </c>
      <c r="H18" s="82">
        <f>'Stage 3'!H18</f>
        <v>-225</v>
      </c>
      <c r="I18" s="157">
        <f>'Stage 3'!I18</f>
        <v>0</v>
      </c>
      <c r="J18" s="82">
        <f>'Stage 4'!J18</f>
        <v>0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 t="shared" si="12"/>
        <v>0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JACKSON CHRISTOPHER</v>
      </c>
      <c r="AA18" s="45">
        <f t="shared" si="22"/>
        <v>1086</v>
      </c>
      <c r="AB18" s="5"/>
      <c r="AC18" s="117">
        <f t="shared" si="18"/>
        <v>-19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80</v>
      </c>
      <c r="BE18" s="71" t="str">
        <f>'Verification of Boxes'!J23</f>
        <v>THOMPSON DREW</v>
      </c>
      <c r="BF18" s="74">
        <v>4</v>
      </c>
      <c r="BG18" s="117">
        <f t="shared" si="0"/>
        <v>3.04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674</v>
      </c>
      <c r="BP18" s="76"/>
      <c r="BQ18" s="6"/>
      <c r="BR18" s="13" t="str">
        <f>'Verification of Boxes'!J20</f>
        <v>MEEHAN BRIDGET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MCCLINTOCK HILARY</v>
      </c>
      <c r="D19" s="26" t="str">
        <f>'Verification of Boxes'!K18</f>
        <v>DUP</v>
      </c>
      <c r="E19" s="127">
        <f>'Verification of Boxes'!L18</f>
        <v>811</v>
      </c>
      <c r="F19" s="82">
        <f>'Stage 2'!F19</f>
        <v>1</v>
      </c>
      <c r="G19" s="157">
        <f>'Stage 2'!G19</f>
        <v>812</v>
      </c>
      <c r="H19" s="82">
        <f>'Stage 3'!H19</f>
        <v>14</v>
      </c>
      <c r="I19" s="157">
        <f>'Stage 3'!I19</f>
        <v>826</v>
      </c>
      <c r="J19" s="82">
        <f>'Stage 4'!J19</f>
        <v>11</v>
      </c>
      <c r="K19" s="157">
        <f>'Stage 4'!K19</f>
        <v>837</v>
      </c>
      <c r="L19" s="82">
        <f>'Stage 5'!L19</f>
        <v>24</v>
      </c>
      <c r="M19" s="157">
        <f>'Stage 5'!M19</f>
        <v>861</v>
      </c>
      <c r="N19" s="82">
        <f t="shared" si="12"/>
        <v>3.8</v>
      </c>
      <c r="O19" s="33">
        <f t="shared" si="13"/>
        <v>864.8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KEE JULIA</v>
      </c>
      <c r="AA19" s="45">
        <f t="shared" si="22"/>
        <v>508</v>
      </c>
      <c r="AB19" s="5"/>
      <c r="AC19" s="117">
        <f t="shared" si="18"/>
        <v>-597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80</v>
      </c>
      <c r="BE19" s="71" t="str">
        <f>'Verification of Boxes'!J24</f>
        <v>THOMPSON KYLE</v>
      </c>
      <c r="BF19" s="74">
        <v>5</v>
      </c>
      <c r="BG19" s="117">
        <f t="shared" si="0"/>
        <v>3.8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588</v>
      </c>
      <c r="BP19" s="76"/>
      <c r="BQ19" s="6"/>
      <c r="BR19" s="13" t="str">
        <f>'Verification of Boxes'!J21</f>
        <v>RAMSEY DAVID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5'!A20&lt;&gt;0,'Stage 5'!A20,IF(O20&gt;=$M$3,"Elected",IF(BP17&lt;&gt;0,"Excluded",0)))</f>
        <v>0</v>
      </c>
      <c r="B20" s="176">
        <v>10</v>
      </c>
      <c r="C20" s="188" t="str">
        <f>'Verification of Boxes'!J19</f>
        <v>MCMORRIS NIREE</v>
      </c>
      <c r="D20" s="26" t="str">
        <f>'Verification of Boxes'!K19</f>
        <v>DUP</v>
      </c>
      <c r="E20" s="127">
        <f>'Verification of Boxes'!L19</f>
        <v>528</v>
      </c>
      <c r="F20" s="82">
        <f>'Stage 2'!F20</f>
        <v>0</v>
      </c>
      <c r="G20" s="157">
        <f>'Stage 2'!G20</f>
        <v>528</v>
      </c>
      <c r="H20" s="82">
        <f>'Stage 3'!H20</f>
        <v>2</v>
      </c>
      <c r="I20" s="157">
        <f>'Stage 3'!I20</f>
        <v>530</v>
      </c>
      <c r="J20" s="82">
        <f>'Stage 4'!J20</f>
        <v>1</v>
      </c>
      <c r="K20" s="157">
        <f>'Stage 4'!K20</f>
        <v>531</v>
      </c>
      <c r="L20" s="82">
        <f>'Stage 5'!L20</f>
        <v>26</v>
      </c>
      <c r="M20" s="157">
        <f>'Stage 5'!M20</f>
        <v>557</v>
      </c>
      <c r="N20" s="82">
        <f t="shared" si="12"/>
        <v>6.08</v>
      </c>
      <c r="O20" s="33">
        <f t="shared" si="13"/>
        <v>563.08000000000004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KEREVICIENE ASTA</v>
      </c>
      <c r="AA20" s="45">
        <f t="shared" si="22"/>
        <v>0</v>
      </c>
      <c r="AB20" s="5"/>
      <c r="AC20" s="117">
        <f t="shared" si="18"/>
        <v>0</v>
      </c>
      <c r="AD20" s="133"/>
      <c r="AE20" s="5" t="str">
        <f t="shared" si="21"/>
        <v>excluded</v>
      </c>
      <c r="AF20" s="5">
        <f t="shared" si="19"/>
        <v>0</v>
      </c>
      <c r="AG20" s="112">
        <f t="shared" si="20"/>
        <v>0</v>
      </c>
      <c r="AJ20" s="402" t="s">
        <v>103</v>
      </c>
      <c r="AK20" s="403"/>
      <c r="AL20" s="246">
        <f>AL46</f>
        <v>508</v>
      </c>
      <c r="AM20" s="167"/>
      <c r="AN20" s="166">
        <f>AL20+AG2</f>
        <v>585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1020</v>
      </c>
      <c r="BP20" s="76"/>
      <c r="BR20" s="13" t="str">
        <f>'Verification of Boxes'!J22</f>
        <v>REILLY MARTIN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MEEHAN BRIDGET</v>
      </c>
      <c r="D21" s="26" t="str">
        <f>'Verification of Boxes'!K20</f>
        <v>SF</v>
      </c>
      <c r="E21" s="127">
        <f>'Verification of Boxes'!L20</f>
        <v>656</v>
      </c>
      <c r="F21" s="82">
        <f>'Stage 2'!F21</f>
        <v>6</v>
      </c>
      <c r="G21" s="157">
        <f>'Stage 2'!G21</f>
        <v>662</v>
      </c>
      <c r="H21" s="82">
        <f>'Stage 3'!H21</f>
        <v>1</v>
      </c>
      <c r="I21" s="157">
        <f>'Stage 3'!I21</f>
        <v>663</v>
      </c>
      <c r="J21" s="82">
        <f>'Stage 4'!J21</f>
        <v>10</v>
      </c>
      <c r="K21" s="157">
        <f>'Stage 4'!K21</f>
        <v>673</v>
      </c>
      <c r="L21" s="82">
        <f>'Stage 5'!L21</f>
        <v>1</v>
      </c>
      <c r="M21" s="157">
        <f>'Stage 5'!M21</f>
        <v>674</v>
      </c>
      <c r="N21" s="82">
        <f t="shared" si="12"/>
        <v>0</v>
      </c>
      <c r="O21" s="33">
        <f t="shared" si="13"/>
        <v>674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MALCOLM DAVE</v>
      </c>
      <c r="AA21" s="45">
        <f t="shared" si="22"/>
        <v>0</v>
      </c>
      <c r="AB21" s="5"/>
      <c r="AC21" s="117">
        <f t="shared" si="18"/>
        <v>0</v>
      </c>
      <c r="AD21" s="133"/>
      <c r="AE21" s="5" t="str">
        <f t="shared" si="21"/>
        <v>excluded</v>
      </c>
      <c r="AF21" s="5">
        <f t="shared" si="19"/>
        <v>0</v>
      </c>
      <c r="AG21" s="112">
        <f t="shared" si="20"/>
        <v>0</v>
      </c>
      <c r="AJ21" s="404" t="s">
        <v>102</v>
      </c>
      <c r="AK21" s="360"/>
      <c r="AL21" s="48">
        <f>IF(AL20=1000000,0,AN46)</f>
        <v>514</v>
      </c>
      <c r="AM21" s="7">
        <f>AL21-AL20</f>
        <v>6</v>
      </c>
      <c r="AN21" s="5">
        <f>IF(AL21=1000000,0,IF(AN20=0,0,AN20+AL21))</f>
        <v>1099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642</v>
      </c>
      <c r="BP21" s="76"/>
      <c r="BQ21" s="6"/>
      <c r="BR21" s="13" t="str">
        <f>'Verification of Boxes'!J23</f>
        <v>THOMPSON DREW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5'!A22&lt;&gt;0,'Stage 5'!A22,IF(O22&gt;=$M$3,"Elected",IF(BP19&lt;&gt;0,"Excluded",0)))</f>
        <v>0</v>
      </c>
      <c r="B22" s="176">
        <v>12</v>
      </c>
      <c r="C22" s="188" t="str">
        <f>'Verification of Boxes'!J21</f>
        <v>RAMSEY DAVID</v>
      </c>
      <c r="D22" s="26" t="str">
        <f>'Verification of Boxes'!K21</f>
        <v>DUP</v>
      </c>
      <c r="E22" s="127">
        <f>'Verification of Boxes'!L21</f>
        <v>553</v>
      </c>
      <c r="F22" s="82">
        <f>'Stage 2'!F22</f>
        <v>0</v>
      </c>
      <c r="G22" s="157">
        <f>'Stage 2'!G22</f>
        <v>553</v>
      </c>
      <c r="H22" s="82">
        <f>'Stage 3'!H22</f>
        <v>8</v>
      </c>
      <c r="I22" s="157">
        <f>'Stage 3'!I22</f>
        <v>561</v>
      </c>
      <c r="J22" s="82">
        <f>'Stage 4'!J22</f>
        <v>1</v>
      </c>
      <c r="K22" s="157">
        <f>'Stage 4'!K22</f>
        <v>562</v>
      </c>
      <c r="L22" s="82">
        <f>'Stage 5'!L22</f>
        <v>26</v>
      </c>
      <c r="M22" s="157">
        <f>'Stage 5'!M22</f>
        <v>588</v>
      </c>
      <c r="N22" s="82">
        <f t="shared" si="12"/>
        <v>3.8</v>
      </c>
      <c r="O22" s="33">
        <f t="shared" si="13"/>
        <v>591.79999999999995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MCCLINTOCK HILARY</v>
      </c>
      <c r="AA22" s="45">
        <f t="shared" si="22"/>
        <v>861</v>
      </c>
      <c r="AB22" s="5"/>
      <c r="AC22" s="117">
        <f t="shared" si="18"/>
        <v>-244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4" t="s">
        <v>102</v>
      </c>
      <c r="AK22" s="360"/>
      <c r="AL22" s="48">
        <f>IF(AL21=1000000,0,AP46)</f>
        <v>557</v>
      </c>
      <c r="AM22" s="7">
        <f>IF(AL22=1000000,0,IF(AM21=0,0,AL22-AL21))</f>
        <v>43</v>
      </c>
      <c r="AN22" s="5">
        <f>IF(AL22=1000000,0,IF(AN21=0,0,AN21+AL22))</f>
        <v>1656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514</v>
      </c>
      <c r="BP22" s="76"/>
      <c r="BQ22" s="6"/>
      <c r="BR22" s="13" t="str">
        <f>'Verification of Boxes'!J24</f>
        <v>THOMPSON KYLE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5'!A23&lt;&gt;0,'Stage 5'!A23,IF(O23&gt;=$M$3,"Elected",IF(BP20&lt;&gt;0,"Excluded",0)))</f>
        <v>0</v>
      </c>
      <c r="B23" s="176">
        <v>13</v>
      </c>
      <c r="C23" s="188" t="str">
        <f>'Verification of Boxes'!J22</f>
        <v>REILLY MARTIN</v>
      </c>
      <c r="D23" s="26" t="str">
        <f>'Verification of Boxes'!K22</f>
        <v>SDLP</v>
      </c>
      <c r="E23" s="127">
        <f>'Verification of Boxes'!L22</f>
        <v>884</v>
      </c>
      <c r="F23" s="82">
        <f>'Stage 2'!F23</f>
        <v>15</v>
      </c>
      <c r="G23" s="157">
        <f>'Stage 2'!G23</f>
        <v>899</v>
      </c>
      <c r="H23" s="82">
        <f>'Stage 3'!H23</f>
        <v>1</v>
      </c>
      <c r="I23" s="157">
        <f>'Stage 3'!I23</f>
        <v>900</v>
      </c>
      <c r="J23" s="82">
        <f>'Stage 4'!J23</f>
        <v>114</v>
      </c>
      <c r="K23" s="157">
        <f>'Stage 4'!K23</f>
        <v>1014</v>
      </c>
      <c r="L23" s="82">
        <f>'Stage 5'!L23</f>
        <v>6</v>
      </c>
      <c r="M23" s="157">
        <f>'Stage 5'!M23</f>
        <v>1020</v>
      </c>
      <c r="N23" s="82">
        <f t="shared" si="12"/>
        <v>0.76</v>
      </c>
      <c r="O23" s="33">
        <f t="shared" si="13"/>
        <v>1020.76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MCMORRIS NIREE</v>
      </c>
      <c r="AA23" s="45">
        <f t="shared" si="22"/>
        <v>557</v>
      </c>
      <c r="AB23" s="5"/>
      <c r="AC23" s="117">
        <f t="shared" si="18"/>
        <v>-548</v>
      </c>
      <c r="AD23" s="133"/>
      <c r="AE23" s="5" t="str">
        <f t="shared" si="21"/>
        <v>continuing</v>
      </c>
      <c r="AF23" s="5">
        <f t="shared" si="19"/>
        <v>0</v>
      </c>
      <c r="AG23" s="112">
        <f t="shared" si="20"/>
        <v>0</v>
      </c>
      <c r="AJ23" s="404" t="s">
        <v>102</v>
      </c>
      <c r="AK23" s="360"/>
      <c r="AL23" s="48">
        <f>IF(AL22=1000000,0,AR46)</f>
        <v>588</v>
      </c>
      <c r="AM23" s="7">
        <f>IF(AL23=1000000,0,IF(AM22=0,0,AL23-AL22))</f>
        <v>31</v>
      </c>
      <c r="AN23" s="5">
        <f>IF(AL23=1000000,0,IF(AN22=0,0,AN22+AL23))</f>
        <v>2244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0.76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5'!A24&lt;&gt;0,'Stage 5'!A24,IF(O24&gt;=$M$3,"Elected",IF(BP21&lt;&gt;0,"Excluded",0)))</f>
        <v>0</v>
      </c>
      <c r="B24" s="176">
        <v>14</v>
      </c>
      <c r="C24" s="188" t="str">
        <f>'Verification of Boxes'!J23</f>
        <v>THOMPSON DREW</v>
      </c>
      <c r="D24" s="26" t="str">
        <f>'Verification of Boxes'!K23</f>
        <v>DUP</v>
      </c>
      <c r="E24" s="127">
        <f>'Verification of Boxes'!L23</f>
        <v>607</v>
      </c>
      <c r="F24" s="82">
        <f>'Stage 2'!F24</f>
        <v>0</v>
      </c>
      <c r="G24" s="157">
        <f>'Stage 2'!G24</f>
        <v>607</v>
      </c>
      <c r="H24" s="82">
        <f>'Stage 3'!H24</f>
        <v>6</v>
      </c>
      <c r="I24" s="157">
        <f>'Stage 3'!I24</f>
        <v>613</v>
      </c>
      <c r="J24" s="82">
        <f>'Stage 4'!J24</f>
        <v>7</v>
      </c>
      <c r="K24" s="157">
        <f>'Stage 4'!K24</f>
        <v>620</v>
      </c>
      <c r="L24" s="82">
        <f>'Stage 5'!L24</f>
        <v>22</v>
      </c>
      <c r="M24" s="157">
        <f>'Stage 5'!M24</f>
        <v>642</v>
      </c>
      <c r="N24" s="82">
        <f t="shared" si="12"/>
        <v>3.04</v>
      </c>
      <c r="O24" s="33">
        <f t="shared" si="13"/>
        <v>645.04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MEEHAN BRIDGET</v>
      </c>
      <c r="AA24" s="45">
        <f t="shared" si="22"/>
        <v>674</v>
      </c>
      <c r="AB24" s="5"/>
      <c r="AC24" s="117">
        <f t="shared" si="18"/>
        <v>-431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404" t="s">
        <v>102</v>
      </c>
      <c r="AK24" s="360"/>
      <c r="AL24" s="48">
        <f>IF(AR46=1000000,0,AU46)</f>
        <v>642</v>
      </c>
      <c r="AM24" s="7">
        <f>IF(AL24=1000000,0,IF(AM23=0,0,AL24-AL23))</f>
        <v>54</v>
      </c>
      <c r="AN24" s="5">
        <f>IF(AL24=1000000,0,IF(AN23=0,0,AN23+AL24))</f>
        <v>2886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60.8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5'!A25&lt;&gt;0,'Stage 5'!A25,IF(O25&gt;=$M$3,"Elected",IF(BP22&lt;&gt;0,"Excluded",0)))</f>
        <v>0</v>
      </c>
      <c r="B25" s="176">
        <v>15</v>
      </c>
      <c r="C25" s="188" t="str">
        <f>'Verification of Boxes'!J24</f>
        <v>THOMPSON KYLE</v>
      </c>
      <c r="D25" s="26" t="str">
        <f>'Verification of Boxes'!K24</f>
        <v>UKIP</v>
      </c>
      <c r="E25" s="127">
        <f>'Verification of Boxes'!L24</f>
        <v>287</v>
      </c>
      <c r="F25" s="82">
        <f>'Stage 2'!F25</f>
        <v>0</v>
      </c>
      <c r="G25" s="157">
        <f>'Stage 2'!G25</f>
        <v>287</v>
      </c>
      <c r="H25" s="82">
        <f>'Stage 3'!H25</f>
        <v>163</v>
      </c>
      <c r="I25" s="157">
        <f>'Stage 3'!I25</f>
        <v>450</v>
      </c>
      <c r="J25" s="82">
        <f>'Stage 4'!J25</f>
        <v>6</v>
      </c>
      <c r="K25" s="157">
        <f>'Stage 4'!K25</f>
        <v>456</v>
      </c>
      <c r="L25" s="82">
        <f>'Stage 5'!L25</f>
        <v>58</v>
      </c>
      <c r="M25" s="157">
        <f>'Stage 5'!M25</f>
        <v>514</v>
      </c>
      <c r="N25" s="82">
        <f t="shared" si="12"/>
        <v>3.8</v>
      </c>
      <c r="O25" s="33">
        <f t="shared" si="13"/>
        <v>517.79999999999995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RAMSEY DAVID</v>
      </c>
      <c r="AA25" s="45">
        <f t="shared" si="22"/>
        <v>588</v>
      </c>
      <c r="AB25" s="5"/>
      <c r="AC25" s="117">
        <f t="shared" si="18"/>
        <v>-517</v>
      </c>
      <c r="AD25" s="133"/>
      <c r="AE25" s="5" t="str">
        <f t="shared" si="21"/>
        <v>continuing</v>
      </c>
      <c r="AF25" s="5">
        <f t="shared" si="19"/>
        <v>0</v>
      </c>
      <c r="AG25" s="112">
        <f t="shared" si="20"/>
        <v>0</v>
      </c>
      <c r="AJ25" s="425" t="s">
        <v>102</v>
      </c>
      <c r="AK25" s="426"/>
      <c r="AL25" s="104">
        <f>IF(AL24=1000000,0,AW46)</f>
        <v>674</v>
      </c>
      <c r="AM25" s="105">
        <f>IF(AL25=1000000,0,IF(AM24=0,0,AL25-AL24))</f>
        <v>32</v>
      </c>
      <c r="AN25" s="106">
        <f>IF(AL25=1000000,0,IF(AN24=0,0,AN24+AL25))</f>
        <v>3560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0.20000000000000284</v>
      </c>
      <c r="BE25" s="71" t="s">
        <v>30</v>
      </c>
      <c r="BF25" s="5">
        <f>SUM(BF5:BF24)</f>
        <v>80</v>
      </c>
      <c r="BG25" s="117">
        <f>SUM(BG5:BG24)</f>
        <v>60.79999999999999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REILLY MARTIN</v>
      </c>
      <c r="AA26" s="45">
        <f t="shared" si="22"/>
        <v>1020</v>
      </c>
      <c r="AB26" s="5"/>
      <c r="AC26" s="117">
        <f t="shared" si="18"/>
        <v>-85</v>
      </c>
      <c r="AD26" s="133"/>
      <c r="AE26" s="5" t="str">
        <f t="shared" si="21"/>
        <v>continuing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7</v>
      </c>
      <c r="BG26" s="117">
        <f>IF(AT5="T",BC25+BC31,0)</f>
        <v>0.20000000000000284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 t="str">
        <f>'Verification of Boxes'!J23</f>
        <v>THOMPSON DREW</v>
      </c>
      <c r="AA27" s="45">
        <f t="shared" si="22"/>
        <v>642</v>
      </c>
      <c r="AB27" s="5"/>
      <c r="AC27" s="117">
        <f t="shared" si="18"/>
        <v>-463</v>
      </c>
      <c r="AD27" s="133"/>
      <c r="AE27" s="5" t="str">
        <f t="shared" si="21"/>
        <v>continuing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87</v>
      </c>
      <c r="BG27" s="118">
        <f>SUM(BG25:BG26)</f>
        <v>60.999999999999993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 t="str">
        <f>'Verification of Boxes'!J24</f>
        <v>THOMPSON KYLE</v>
      </c>
      <c r="AA28" s="45">
        <f t="shared" si="22"/>
        <v>514</v>
      </c>
      <c r="AB28" s="5"/>
      <c r="AC28" s="117">
        <f t="shared" si="18"/>
        <v>-591</v>
      </c>
      <c r="AD28" s="133"/>
      <c r="AE28" s="5" t="str">
        <f t="shared" si="21"/>
        <v>continuing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87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4</v>
      </c>
      <c r="I31" s="157">
        <f>'Stage 3'!I31</f>
        <v>32</v>
      </c>
      <c r="J31" s="82">
        <f>'Stage 4'!J31</f>
        <v>51</v>
      </c>
      <c r="K31" s="157">
        <f>'Stage 4'!K31</f>
        <v>83</v>
      </c>
      <c r="L31" s="82">
        <f>'Stage 5'!L31</f>
        <v>12</v>
      </c>
      <c r="M31" s="157">
        <f>'Stage 5'!M31</f>
        <v>95</v>
      </c>
      <c r="N31" s="82">
        <f>$BK69</f>
        <v>0.20000000000000284</v>
      </c>
      <c r="O31" s="50">
        <f t="shared" si="13"/>
        <v>95.2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8832</v>
      </c>
      <c r="F32" s="267"/>
      <c r="G32" s="157">
        <f>'Stage 2'!G32</f>
        <v>8832</v>
      </c>
      <c r="H32" s="268"/>
      <c r="I32" s="157">
        <f>'Stage 3'!I32</f>
        <v>8832</v>
      </c>
      <c r="J32" s="269"/>
      <c r="K32" s="157">
        <f>'Stage 4'!K32</f>
        <v>8832</v>
      </c>
      <c r="L32" s="269"/>
      <c r="M32" s="157">
        <f>'Stage 5'!M32</f>
        <v>8832</v>
      </c>
      <c r="N32" s="269"/>
      <c r="O32" s="59">
        <f>SUM(O11:O31)</f>
        <v>8832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 t="str">
        <f>'Stage 4'!K34</f>
        <v>7.05 PM</v>
      </c>
      <c r="L34" s="302"/>
      <c r="M34" s="258">
        <f>'Stage 5'!M34</f>
        <v>0</v>
      </c>
      <c r="N34" s="302" t="s">
        <v>373</v>
      </c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508</v>
      </c>
      <c r="AM46" s="5"/>
      <c r="AN46" s="45">
        <f>AN47+AL46</f>
        <v>514</v>
      </c>
      <c r="AO46" s="5"/>
      <c r="AP46" s="45">
        <f>AP47+AN46</f>
        <v>557</v>
      </c>
      <c r="AQ46" s="5"/>
      <c r="AR46" s="45">
        <f>AR47+AP46</f>
        <v>588</v>
      </c>
      <c r="AS46" s="2"/>
      <c r="AU46" s="2">
        <f>AU47+AR46</f>
        <v>642</v>
      </c>
      <c r="AW46" s="2">
        <f>AW47+AU46</f>
        <v>674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>
      <c r="AL47" s="45">
        <f>MIN(AL48:AL67)</f>
        <v>508</v>
      </c>
      <c r="AM47" s="5"/>
      <c r="AN47" s="45">
        <f>MIN(AN48:AN67)</f>
        <v>6</v>
      </c>
      <c r="AO47" s="5"/>
      <c r="AP47" s="45">
        <f>MIN(AP48:AP67)</f>
        <v>43</v>
      </c>
      <c r="AQ47" s="5"/>
      <c r="AR47" s="45">
        <f>MIN(AR48:AR67)</f>
        <v>31</v>
      </c>
      <c r="AS47" s="2"/>
      <c r="AU47" s="2">
        <f>MIN(AU48:AU67)</f>
        <v>54</v>
      </c>
      <c r="AW47" s="2">
        <f>MIN(AW48:AW67)</f>
        <v>32</v>
      </c>
      <c r="AX47" s="2"/>
    </row>
    <row r="48" spans="3:78" ht="38.25">
      <c r="AJ48" t="str">
        <f t="shared" ref="AJ48:AK63" si="28">Z14</f>
        <v>CARLIN MICHAEL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999492</v>
      </c>
      <c r="AN48" s="5">
        <f>IF(AM48&lt;&gt;0,AM48,1000000)</f>
        <v>999492</v>
      </c>
      <c r="AO48" s="45">
        <f t="shared" ref="AO48:AO67" si="30">AN48-AN$47</f>
        <v>999486</v>
      </c>
      <c r="AP48" s="5">
        <f t="shared" ref="AP48:AP67" si="31">IF(AO48&lt;&gt;0,AO48,1000000)</f>
        <v>999486</v>
      </c>
      <c r="AQ48" s="45">
        <f t="shared" ref="AQ48:AQ67" si="32">AP48-AP$47</f>
        <v>999443</v>
      </c>
      <c r="AR48" s="5">
        <f t="shared" ref="AR48:AR67" si="33">IF(AQ48&lt;&gt;0,AQ48,1000000)</f>
        <v>999443</v>
      </c>
      <c r="AT48" s="2">
        <f t="shared" ref="AT48:AT67" si="34">AR48-AR$47</f>
        <v>999412</v>
      </c>
      <c r="AU48">
        <f t="shared" ref="AU48:AU67" si="35">IF(AT48&lt;&gt;0,AT48,1000000)</f>
        <v>999412</v>
      </c>
      <c r="AV48" s="2">
        <f t="shared" ref="AV48:AV67" si="36">AU48-AU$47</f>
        <v>999358</v>
      </c>
      <c r="AW48">
        <f t="shared" ref="AW48:AW67" si="37">IF(AV48&lt;&gt;0,AV48,1000000)</f>
        <v>999358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8"/>
        <v>DIVER GERARD</v>
      </c>
      <c r="AK49" s="2">
        <f t="shared" si="28"/>
        <v>1121</v>
      </c>
      <c r="AL49" s="5">
        <f t="shared" ref="AL49:AL67" si="38">IF(AK49&lt;&gt;0,AK49,1000000)</f>
        <v>1121</v>
      </c>
      <c r="AM49" s="45">
        <f t="shared" si="29"/>
        <v>613</v>
      </c>
      <c r="AN49" s="5">
        <f t="shared" ref="AN49:AN67" si="39">IF(AM49&lt;&gt;0,AM49,1000000)</f>
        <v>613</v>
      </c>
      <c r="AO49" s="45">
        <f t="shared" si="30"/>
        <v>607</v>
      </c>
      <c r="AP49" s="5">
        <f t="shared" si="31"/>
        <v>607</v>
      </c>
      <c r="AQ49" s="45">
        <f t="shared" si="32"/>
        <v>564</v>
      </c>
      <c r="AR49" s="5">
        <f t="shared" si="33"/>
        <v>564</v>
      </c>
      <c r="AT49" s="2">
        <f t="shared" si="34"/>
        <v>533</v>
      </c>
      <c r="AU49">
        <f t="shared" si="35"/>
        <v>533</v>
      </c>
      <c r="AV49" s="2">
        <f t="shared" si="36"/>
        <v>479</v>
      </c>
      <c r="AW49">
        <f t="shared" si="37"/>
        <v>479</v>
      </c>
      <c r="BE49" s="5" t="str">
        <f>IF($BH5="y",$BE5,IF($BH6="y",$BE6,IF($BH7="y",$BE7,IF($BH8="y",$BE8,IF($BH9="y",$BE9,IF($BH10="y",$BE10,0))))))</f>
        <v>HAMILTON MARY</v>
      </c>
      <c r="BG49" s="146" t="str">
        <f t="shared" ref="BG49:BG68" si="40">BE5</f>
        <v>CARLIN MICHAEL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8"/>
        <v>GARDINER NIGEL</v>
      </c>
      <c r="AK50" s="2">
        <f t="shared" si="28"/>
        <v>0</v>
      </c>
      <c r="AL50" s="5">
        <f t="shared" si="38"/>
        <v>1000000</v>
      </c>
      <c r="AM50" s="45">
        <f t="shared" si="29"/>
        <v>999492</v>
      </c>
      <c r="AN50" s="5">
        <f t="shared" si="39"/>
        <v>999492</v>
      </c>
      <c r="AO50" s="45">
        <f t="shared" si="30"/>
        <v>999486</v>
      </c>
      <c r="AP50" s="5">
        <f t="shared" si="31"/>
        <v>999486</v>
      </c>
      <c r="AQ50" s="45">
        <f t="shared" si="32"/>
        <v>999443</v>
      </c>
      <c r="AR50" s="5">
        <f t="shared" si="33"/>
        <v>999443</v>
      </c>
      <c r="AT50" s="2">
        <f t="shared" si="34"/>
        <v>999412</v>
      </c>
      <c r="AU50">
        <f t="shared" si="35"/>
        <v>999412</v>
      </c>
      <c r="AV50" s="2">
        <f t="shared" si="36"/>
        <v>999358</v>
      </c>
      <c r="AW50">
        <f t="shared" si="37"/>
        <v>999358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DIVER GERARD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HAMILTON MARY</v>
      </c>
      <c r="AK51" s="2">
        <f t="shared" si="28"/>
        <v>1166</v>
      </c>
      <c r="AL51" s="5">
        <f t="shared" si="38"/>
        <v>1166</v>
      </c>
      <c r="AM51" s="45">
        <f t="shared" si="29"/>
        <v>658</v>
      </c>
      <c r="AN51" s="5">
        <f t="shared" si="39"/>
        <v>658</v>
      </c>
      <c r="AO51" s="45">
        <f t="shared" si="30"/>
        <v>652</v>
      </c>
      <c r="AP51" s="5">
        <f t="shared" si="31"/>
        <v>652</v>
      </c>
      <c r="AQ51" s="45">
        <f t="shared" si="32"/>
        <v>609</v>
      </c>
      <c r="AR51" s="5">
        <f t="shared" si="33"/>
        <v>609</v>
      </c>
      <c r="AT51" s="2">
        <f t="shared" si="34"/>
        <v>578</v>
      </c>
      <c r="AU51">
        <f t="shared" si="35"/>
        <v>578</v>
      </c>
      <c r="AV51" s="2">
        <f t="shared" si="36"/>
        <v>524</v>
      </c>
      <c r="AW51">
        <f t="shared" si="37"/>
        <v>524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GARDINER NIGEL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>
      <c r="AJ52" t="str">
        <f t="shared" si="28"/>
        <v>JACKSON CHRISTOPHER</v>
      </c>
      <c r="AK52" s="2">
        <f t="shared" si="28"/>
        <v>1086</v>
      </c>
      <c r="AL52" s="5">
        <f t="shared" si="38"/>
        <v>1086</v>
      </c>
      <c r="AM52" s="45">
        <f t="shared" si="29"/>
        <v>578</v>
      </c>
      <c r="AN52" s="5">
        <f t="shared" si="39"/>
        <v>578</v>
      </c>
      <c r="AO52" s="45">
        <f t="shared" si="30"/>
        <v>572</v>
      </c>
      <c r="AP52" s="5">
        <f t="shared" si="31"/>
        <v>572</v>
      </c>
      <c r="AQ52" s="45">
        <f t="shared" si="32"/>
        <v>529</v>
      </c>
      <c r="AR52" s="5">
        <f t="shared" si="33"/>
        <v>529</v>
      </c>
      <c r="AT52" s="2">
        <f t="shared" si="34"/>
        <v>498</v>
      </c>
      <c r="AU52">
        <f t="shared" si="35"/>
        <v>498</v>
      </c>
      <c r="AV52" s="2">
        <f t="shared" si="36"/>
        <v>444</v>
      </c>
      <c r="AW52">
        <f t="shared" si="37"/>
        <v>444</v>
      </c>
      <c r="BE52" s="5">
        <f>IF($BH23="y",$BE23,IF($BH24="y",$BE24,0))</f>
        <v>0</v>
      </c>
      <c r="BG52" s="148" t="str">
        <f t="shared" si="40"/>
        <v>HAMILTON MARY</v>
      </c>
      <c r="BH52" s="149"/>
      <c r="BI52" s="7">
        <f t="shared" si="41"/>
        <v>-61</v>
      </c>
      <c r="BJ52" s="5">
        <f t="shared" si="42"/>
        <v>0</v>
      </c>
      <c r="BK52" s="5">
        <f t="shared" si="43"/>
        <v>-61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>
      <c r="AJ53" t="str">
        <f t="shared" si="28"/>
        <v>KEE JULIA</v>
      </c>
      <c r="AK53" s="2">
        <f t="shared" si="28"/>
        <v>508</v>
      </c>
      <c r="AL53" s="5">
        <f t="shared" si="38"/>
        <v>508</v>
      </c>
      <c r="AM53" s="45">
        <f t="shared" si="29"/>
        <v>0</v>
      </c>
      <c r="AN53" s="5">
        <f t="shared" si="39"/>
        <v>1000000</v>
      </c>
      <c r="AO53" s="45">
        <f t="shared" si="30"/>
        <v>999994</v>
      </c>
      <c r="AP53" s="5">
        <f t="shared" si="31"/>
        <v>999994</v>
      </c>
      <c r="AQ53" s="45">
        <f t="shared" si="32"/>
        <v>999951</v>
      </c>
      <c r="AR53" s="5">
        <f t="shared" si="33"/>
        <v>999951</v>
      </c>
      <c r="AT53" s="2">
        <f t="shared" si="34"/>
        <v>999920</v>
      </c>
      <c r="AU53">
        <f t="shared" si="35"/>
        <v>999920</v>
      </c>
      <c r="AV53" s="2">
        <f t="shared" si="36"/>
        <v>999866</v>
      </c>
      <c r="AW53">
        <f t="shared" si="37"/>
        <v>999866</v>
      </c>
      <c r="BG53" s="148" t="str">
        <f t="shared" si="40"/>
        <v>JACKSON CHRISTOPHER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>
      <c r="AJ54" t="str">
        <f t="shared" si="28"/>
        <v>KEREVICIENE ASTA</v>
      </c>
      <c r="AK54" s="2">
        <f t="shared" si="28"/>
        <v>0</v>
      </c>
      <c r="AL54" s="5">
        <f t="shared" si="38"/>
        <v>1000000</v>
      </c>
      <c r="AM54" s="45">
        <f t="shared" si="29"/>
        <v>999492</v>
      </c>
      <c r="AN54" s="5">
        <f t="shared" si="39"/>
        <v>999492</v>
      </c>
      <c r="AO54" s="45">
        <f t="shared" si="30"/>
        <v>999486</v>
      </c>
      <c r="AP54" s="5">
        <f t="shared" si="31"/>
        <v>999486</v>
      </c>
      <c r="AQ54" s="45">
        <f t="shared" si="32"/>
        <v>999443</v>
      </c>
      <c r="AR54" s="5">
        <f t="shared" si="33"/>
        <v>999443</v>
      </c>
      <c r="AT54" s="2">
        <f t="shared" si="34"/>
        <v>999412</v>
      </c>
      <c r="AU54">
        <f t="shared" si="35"/>
        <v>999412</v>
      </c>
      <c r="AV54" s="2">
        <f t="shared" si="36"/>
        <v>999358</v>
      </c>
      <c r="AW54">
        <f t="shared" si="37"/>
        <v>999358</v>
      </c>
      <c r="BG54" s="148" t="str">
        <f t="shared" si="40"/>
        <v>KEE JULIA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39.520000000000003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>
      <c r="AJ55" t="str">
        <f t="shared" si="28"/>
        <v>MALCOLM DAVE</v>
      </c>
      <c r="AK55" s="2">
        <f t="shared" si="28"/>
        <v>0</v>
      </c>
      <c r="AL55" s="5">
        <f t="shared" si="38"/>
        <v>1000000</v>
      </c>
      <c r="AM55" s="45">
        <f t="shared" si="29"/>
        <v>999492</v>
      </c>
      <c r="AN55" s="5">
        <f t="shared" si="39"/>
        <v>999492</v>
      </c>
      <c r="AO55" s="45">
        <f t="shared" si="30"/>
        <v>999486</v>
      </c>
      <c r="AP55" s="5">
        <f t="shared" si="31"/>
        <v>999486</v>
      </c>
      <c r="AQ55" s="45">
        <f t="shared" si="32"/>
        <v>999443</v>
      </c>
      <c r="AR55" s="5">
        <f t="shared" si="33"/>
        <v>999443</v>
      </c>
      <c r="AT55" s="2">
        <f t="shared" si="34"/>
        <v>999412</v>
      </c>
      <c r="AU55">
        <f t="shared" si="35"/>
        <v>999412</v>
      </c>
      <c r="AV55" s="2">
        <f t="shared" si="36"/>
        <v>999358</v>
      </c>
      <c r="AW55">
        <f t="shared" si="37"/>
        <v>999358</v>
      </c>
      <c r="BG55" s="148" t="str">
        <f t="shared" si="40"/>
        <v>KEREVICIENE ASTA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MCCLINTOCK HILARY</v>
      </c>
      <c r="AK56" s="2">
        <f t="shared" si="28"/>
        <v>861</v>
      </c>
      <c r="AL56" s="5">
        <f t="shared" si="38"/>
        <v>861</v>
      </c>
      <c r="AM56" s="45">
        <f t="shared" si="29"/>
        <v>353</v>
      </c>
      <c r="AN56" s="5">
        <f t="shared" si="39"/>
        <v>353</v>
      </c>
      <c r="AO56" s="45">
        <f t="shared" si="30"/>
        <v>347</v>
      </c>
      <c r="AP56" s="5">
        <f t="shared" si="31"/>
        <v>347</v>
      </c>
      <c r="AQ56" s="45">
        <f t="shared" si="32"/>
        <v>304</v>
      </c>
      <c r="AR56" s="5">
        <f t="shared" si="33"/>
        <v>304</v>
      </c>
      <c r="AT56" s="2">
        <f t="shared" si="34"/>
        <v>273</v>
      </c>
      <c r="AU56">
        <f t="shared" si="35"/>
        <v>273</v>
      </c>
      <c r="AV56" s="2">
        <f t="shared" si="36"/>
        <v>219</v>
      </c>
      <c r="AW56">
        <f t="shared" si="37"/>
        <v>219</v>
      </c>
      <c r="BG56" s="148" t="str">
        <f t="shared" si="40"/>
        <v>MALCOLM DAVE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>
      <c r="AJ57" t="str">
        <f t="shared" si="28"/>
        <v>MCMORRIS NIREE</v>
      </c>
      <c r="AK57" s="2">
        <f t="shared" si="28"/>
        <v>557</v>
      </c>
      <c r="AL57" s="5">
        <f t="shared" si="38"/>
        <v>557</v>
      </c>
      <c r="AM57" s="45">
        <f t="shared" si="29"/>
        <v>49</v>
      </c>
      <c r="AN57" s="5">
        <f t="shared" si="39"/>
        <v>49</v>
      </c>
      <c r="AO57" s="45">
        <f t="shared" si="30"/>
        <v>43</v>
      </c>
      <c r="AP57" s="5">
        <f t="shared" si="31"/>
        <v>43</v>
      </c>
      <c r="AQ57" s="45">
        <f t="shared" si="32"/>
        <v>0</v>
      </c>
      <c r="AR57" s="5">
        <f t="shared" si="33"/>
        <v>1000000</v>
      </c>
      <c r="AT57" s="2">
        <f t="shared" si="34"/>
        <v>999969</v>
      </c>
      <c r="AU57">
        <f t="shared" si="35"/>
        <v>999969</v>
      </c>
      <c r="AV57" s="2">
        <f t="shared" si="36"/>
        <v>999915</v>
      </c>
      <c r="AW57">
        <f t="shared" si="37"/>
        <v>999915</v>
      </c>
      <c r="BG57" s="148" t="str">
        <f t="shared" si="40"/>
        <v>MCCLINTOCK HILARY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3.8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>
      <c r="AJ58" t="str">
        <f t="shared" si="28"/>
        <v>MEEHAN BRIDGET</v>
      </c>
      <c r="AK58" s="2">
        <f t="shared" si="28"/>
        <v>674</v>
      </c>
      <c r="AL58" s="5">
        <f t="shared" si="38"/>
        <v>674</v>
      </c>
      <c r="AM58" s="45">
        <f t="shared" si="29"/>
        <v>166</v>
      </c>
      <c r="AN58" s="5">
        <f t="shared" si="39"/>
        <v>166</v>
      </c>
      <c r="AO58" s="45">
        <f t="shared" si="30"/>
        <v>160</v>
      </c>
      <c r="AP58" s="5">
        <f t="shared" si="31"/>
        <v>160</v>
      </c>
      <c r="AQ58" s="45">
        <f t="shared" si="32"/>
        <v>117</v>
      </c>
      <c r="AR58" s="5">
        <f t="shared" si="33"/>
        <v>117</v>
      </c>
      <c r="AT58" s="2">
        <f t="shared" si="34"/>
        <v>86</v>
      </c>
      <c r="AU58">
        <f t="shared" si="35"/>
        <v>86</v>
      </c>
      <c r="AV58" s="2">
        <f t="shared" si="36"/>
        <v>32</v>
      </c>
      <c r="AW58">
        <f t="shared" si="37"/>
        <v>32</v>
      </c>
      <c r="BG58" s="148" t="str">
        <f t="shared" si="40"/>
        <v>MCMORRIS NIREE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6.08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 t="str">
        <f t="shared" si="28"/>
        <v>RAMSEY DAVID</v>
      </c>
      <c r="AK59" s="2">
        <f t="shared" si="28"/>
        <v>588</v>
      </c>
      <c r="AL59" s="5">
        <f t="shared" si="38"/>
        <v>588</v>
      </c>
      <c r="AM59" s="45">
        <f t="shared" si="29"/>
        <v>80</v>
      </c>
      <c r="AN59" s="5">
        <f t="shared" si="39"/>
        <v>80</v>
      </c>
      <c r="AO59" s="45">
        <f t="shared" si="30"/>
        <v>74</v>
      </c>
      <c r="AP59" s="5">
        <f t="shared" si="31"/>
        <v>74</v>
      </c>
      <c r="AQ59" s="45">
        <f t="shared" si="32"/>
        <v>31</v>
      </c>
      <c r="AR59" s="5">
        <f t="shared" si="33"/>
        <v>31</v>
      </c>
      <c r="AT59" s="2">
        <f t="shared" si="34"/>
        <v>0</v>
      </c>
      <c r="AU59">
        <f t="shared" si="35"/>
        <v>1000000</v>
      </c>
      <c r="AV59" s="2">
        <f t="shared" si="36"/>
        <v>999946</v>
      </c>
      <c r="AW59">
        <f t="shared" si="37"/>
        <v>999946</v>
      </c>
      <c r="BG59" s="148" t="str">
        <f t="shared" si="40"/>
        <v>MEEHAN BRIDGET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 t="str">
        <f t="shared" si="28"/>
        <v>REILLY MARTIN</v>
      </c>
      <c r="AK60" s="2">
        <f t="shared" si="28"/>
        <v>1020</v>
      </c>
      <c r="AL60" s="5">
        <f t="shared" si="38"/>
        <v>1020</v>
      </c>
      <c r="AM60" s="45">
        <f t="shared" si="29"/>
        <v>512</v>
      </c>
      <c r="AN60" s="5">
        <f t="shared" si="39"/>
        <v>512</v>
      </c>
      <c r="AO60" s="45">
        <f t="shared" si="30"/>
        <v>506</v>
      </c>
      <c r="AP60" s="5">
        <f t="shared" si="31"/>
        <v>506</v>
      </c>
      <c r="AQ60" s="45">
        <f t="shared" si="32"/>
        <v>463</v>
      </c>
      <c r="AR60" s="5">
        <f t="shared" si="33"/>
        <v>463</v>
      </c>
      <c r="AT60" s="2">
        <f t="shared" si="34"/>
        <v>432</v>
      </c>
      <c r="AU60">
        <f t="shared" si="35"/>
        <v>432</v>
      </c>
      <c r="AV60" s="2">
        <f t="shared" si="36"/>
        <v>378</v>
      </c>
      <c r="AW60">
        <f t="shared" si="37"/>
        <v>378</v>
      </c>
      <c r="BG60" s="148" t="str">
        <f t="shared" si="40"/>
        <v>RAMSEY DAVID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3.8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 t="str">
        <f t="shared" si="28"/>
        <v>THOMPSON DREW</v>
      </c>
      <c r="AK61" s="2">
        <f t="shared" si="28"/>
        <v>642</v>
      </c>
      <c r="AL61" s="5">
        <f t="shared" si="38"/>
        <v>642</v>
      </c>
      <c r="AM61" s="45">
        <f t="shared" si="29"/>
        <v>134</v>
      </c>
      <c r="AN61" s="5">
        <f t="shared" si="39"/>
        <v>134</v>
      </c>
      <c r="AO61" s="45">
        <f t="shared" si="30"/>
        <v>128</v>
      </c>
      <c r="AP61" s="5">
        <f t="shared" si="31"/>
        <v>128</v>
      </c>
      <c r="AQ61" s="45">
        <f t="shared" si="32"/>
        <v>85</v>
      </c>
      <c r="AR61" s="5">
        <f t="shared" si="33"/>
        <v>85</v>
      </c>
      <c r="AT61" s="2">
        <f t="shared" si="34"/>
        <v>54</v>
      </c>
      <c r="AU61">
        <f t="shared" si="35"/>
        <v>54</v>
      </c>
      <c r="AV61" s="2">
        <f t="shared" si="36"/>
        <v>0</v>
      </c>
      <c r="AW61">
        <f t="shared" si="37"/>
        <v>1000000</v>
      </c>
      <c r="BG61" s="148" t="str">
        <f t="shared" si="40"/>
        <v>REILLY MARTIN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0.76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 t="str">
        <f t="shared" si="28"/>
        <v>THOMPSON KYLE</v>
      </c>
      <c r="AK62" s="2">
        <f t="shared" si="28"/>
        <v>514</v>
      </c>
      <c r="AL62" s="5">
        <f t="shared" si="38"/>
        <v>514</v>
      </c>
      <c r="AM62" s="45">
        <f t="shared" si="29"/>
        <v>6</v>
      </c>
      <c r="AN62" s="5">
        <f t="shared" si="39"/>
        <v>6</v>
      </c>
      <c r="AO62" s="45">
        <f t="shared" si="30"/>
        <v>0</v>
      </c>
      <c r="AP62" s="5">
        <f t="shared" si="31"/>
        <v>1000000</v>
      </c>
      <c r="AQ62" s="45">
        <f t="shared" si="32"/>
        <v>999957</v>
      </c>
      <c r="AR62" s="5">
        <f t="shared" si="33"/>
        <v>999957</v>
      </c>
      <c r="AT62" s="2">
        <f t="shared" si="34"/>
        <v>999926</v>
      </c>
      <c r="AU62">
        <f t="shared" si="35"/>
        <v>999926</v>
      </c>
      <c r="AV62" s="2">
        <f t="shared" si="36"/>
        <v>999872</v>
      </c>
      <c r="AW62">
        <f t="shared" si="37"/>
        <v>999872</v>
      </c>
      <c r="BG62" s="148" t="str">
        <f t="shared" si="40"/>
        <v>THOMPSON DREW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3.04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999492</v>
      </c>
      <c r="AN63" s="5">
        <f t="shared" si="39"/>
        <v>999492</v>
      </c>
      <c r="AO63" s="45">
        <f t="shared" si="30"/>
        <v>999486</v>
      </c>
      <c r="AP63" s="5">
        <f t="shared" si="31"/>
        <v>999486</v>
      </c>
      <c r="AQ63" s="45">
        <f t="shared" si="32"/>
        <v>999443</v>
      </c>
      <c r="AR63" s="5">
        <f t="shared" si="33"/>
        <v>999443</v>
      </c>
      <c r="AT63" s="2">
        <f t="shared" si="34"/>
        <v>999412</v>
      </c>
      <c r="AU63">
        <f t="shared" si="35"/>
        <v>999412</v>
      </c>
      <c r="AV63" s="2">
        <f t="shared" si="36"/>
        <v>999358</v>
      </c>
      <c r="AW63">
        <f t="shared" si="37"/>
        <v>999358</v>
      </c>
      <c r="BG63" s="148" t="str">
        <f t="shared" si="40"/>
        <v>THOMPSON KYLE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3.8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999492</v>
      </c>
      <c r="AN64" s="5">
        <f t="shared" si="39"/>
        <v>999492</v>
      </c>
      <c r="AO64" s="45">
        <f t="shared" si="30"/>
        <v>999486</v>
      </c>
      <c r="AP64" s="5">
        <f t="shared" si="31"/>
        <v>999486</v>
      </c>
      <c r="AQ64" s="45">
        <f t="shared" si="32"/>
        <v>999443</v>
      </c>
      <c r="AR64" s="5">
        <f t="shared" si="33"/>
        <v>999443</v>
      </c>
      <c r="AT64" s="2">
        <f t="shared" si="34"/>
        <v>999412</v>
      </c>
      <c r="AU64">
        <f t="shared" si="35"/>
        <v>999412</v>
      </c>
      <c r="AV64" s="2">
        <f t="shared" si="36"/>
        <v>999358</v>
      </c>
      <c r="AW64">
        <f t="shared" si="37"/>
        <v>999358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999492</v>
      </c>
      <c r="AN65" s="5">
        <f t="shared" si="39"/>
        <v>999492</v>
      </c>
      <c r="AO65" s="45">
        <f t="shared" si="30"/>
        <v>999486</v>
      </c>
      <c r="AP65" s="5">
        <f t="shared" si="31"/>
        <v>999486</v>
      </c>
      <c r="AQ65" s="45">
        <f t="shared" si="32"/>
        <v>999443</v>
      </c>
      <c r="AR65" s="5">
        <f t="shared" si="33"/>
        <v>999443</v>
      </c>
      <c r="AT65" s="2">
        <f t="shared" si="34"/>
        <v>999412</v>
      </c>
      <c r="AU65">
        <f t="shared" si="35"/>
        <v>999412</v>
      </c>
      <c r="AV65" s="2">
        <f t="shared" si="36"/>
        <v>999358</v>
      </c>
      <c r="AW65">
        <f t="shared" si="37"/>
        <v>999358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999492</v>
      </c>
      <c r="AN66" s="5">
        <f t="shared" si="39"/>
        <v>999492</v>
      </c>
      <c r="AO66" s="45">
        <f t="shared" si="30"/>
        <v>999486</v>
      </c>
      <c r="AP66" s="5">
        <f t="shared" si="31"/>
        <v>999486</v>
      </c>
      <c r="AQ66" s="45">
        <f t="shared" si="32"/>
        <v>999443</v>
      </c>
      <c r="AR66" s="5">
        <f t="shared" si="33"/>
        <v>999443</v>
      </c>
      <c r="AT66" s="2">
        <f t="shared" si="34"/>
        <v>999412</v>
      </c>
      <c r="AU66">
        <f t="shared" si="35"/>
        <v>999412</v>
      </c>
      <c r="AV66" s="2">
        <f t="shared" si="36"/>
        <v>999358</v>
      </c>
      <c r="AW66">
        <f t="shared" si="37"/>
        <v>999358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999492</v>
      </c>
      <c r="AN67" s="5">
        <f t="shared" si="39"/>
        <v>999492</v>
      </c>
      <c r="AO67" s="45">
        <f t="shared" si="30"/>
        <v>999486</v>
      </c>
      <c r="AP67" s="5">
        <f t="shared" si="31"/>
        <v>999486</v>
      </c>
      <c r="AQ67" s="45">
        <f t="shared" si="32"/>
        <v>999443</v>
      </c>
      <c r="AR67" s="5">
        <f t="shared" si="33"/>
        <v>999443</v>
      </c>
      <c r="AT67" s="2">
        <f t="shared" si="34"/>
        <v>999412</v>
      </c>
      <c r="AU67">
        <f t="shared" si="35"/>
        <v>999412</v>
      </c>
      <c r="AV67" s="2">
        <f t="shared" si="36"/>
        <v>999358</v>
      </c>
      <c r="AW67">
        <f t="shared" si="37"/>
        <v>999358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0.20000000000000284</v>
      </c>
      <c r="BJ69" s="7">
        <f>CE28</f>
        <v>0</v>
      </c>
      <c r="BK69" s="5">
        <f>BI69+BJ69</f>
        <v>0.20000000000000284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>
      <c r="BK70" s="5">
        <f>BG27+CE29</f>
        <v>60.999999999999993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1</v>
      </c>
    </row>
    <row r="81" spans="41:63">
      <c r="BK81" s="5">
        <f t="shared" si="48"/>
        <v>0</v>
      </c>
    </row>
    <row r="82" spans="41:63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0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elections2014</cp:lastModifiedBy>
  <cp:lastPrinted>2014-04-01T14:22:32Z</cp:lastPrinted>
  <dcterms:created xsi:type="dcterms:W3CDTF">2003-11-25T09:48:36Z</dcterms:created>
  <dcterms:modified xsi:type="dcterms:W3CDTF">2014-05-24T17:05:06Z</dcterms:modified>
</cp:coreProperties>
</file>