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5675" windowHeight="11760" tabRatio="836" firstSheet="1" activeTab="11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25725"/>
</workbook>
</file>

<file path=xl/calcChain.xml><?xml version="1.0" encoding="utf-8"?>
<calcChain xmlns="http://schemas.openxmlformats.org/spreadsheetml/2006/main">
  <c r="CA46" i="50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48" s="1"/>
  <c r="CA51"/>
  <c r="CA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/>
  <c r="BZ69" i="4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7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6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 s="1"/>
  <c r="BK96" i="45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Z69" i="4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48" s="1"/>
  <c r="BZ51"/>
  <c r="BZ50"/>
  <c r="BK96" l="1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43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6" s="1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Z69" i="41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48" s="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40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9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69" i="38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7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K96" i="3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i="40" l="1"/>
  <c r="BZ48" i="39"/>
  <c r="BZ48" i="37"/>
  <c r="BZ48" i="38"/>
  <c r="BZ48" i="36"/>
  <c r="BZ69" i="35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69" i="34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8" s="1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6" s="1"/>
  <c r="BK78"/>
  <c r="BK77"/>
  <c r="BZ48" i="35" l="1"/>
  <c r="BZ51" i="24" l="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50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77"/>
  <c r="BZ48" l="1"/>
  <c r="BK76"/>
  <c r="BX49" i="50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W49" i="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8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5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4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3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1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40"/>
  <c r="BW50"/>
  <c r="BW51"/>
  <c r="BW53"/>
  <c r="BW54"/>
  <c r="BW55"/>
  <c r="BW56"/>
  <c r="BW57"/>
  <c r="BW58"/>
  <c r="BW59"/>
  <c r="BW60"/>
  <c r="BW61"/>
  <c r="BW62"/>
  <c r="BW63"/>
  <c r="BW64"/>
  <c r="BW65"/>
  <c r="BW66"/>
  <c r="BW67"/>
  <c r="BW68"/>
  <c r="BW49" i="39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8"/>
  <c r="BW50"/>
  <c r="BW51"/>
  <c r="BW52"/>
  <c r="BW54"/>
  <c r="BW55"/>
  <c r="BW56"/>
  <c r="BW57"/>
  <c r="BW58"/>
  <c r="BW59"/>
  <c r="BW60"/>
  <c r="BW61"/>
  <c r="BW62"/>
  <c r="BW63"/>
  <c r="BW64"/>
  <c r="BW65"/>
  <c r="BW66"/>
  <c r="BW67"/>
  <c r="BW68"/>
  <c r="BW49" i="37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49" i="36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 i="35"/>
  <c r="BT29" s="1"/>
  <c r="BU29"/>
  <c r="BV29"/>
  <c r="BW29"/>
  <c r="BX29" s="1"/>
  <c r="BY29"/>
  <c r="BZ29" s="1"/>
  <c r="BE49" i="34"/>
  <c r="J17" i="3"/>
  <c r="C18" i="45" s="1"/>
  <c r="BE50" i="34"/>
  <c r="AT5"/>
  <c r="H7" s="1"/>
  <c r="J14" i="3"/>
  <c r="BE49" i="24"/>
  <c r="BE50"/>
  <c r="AT5"/>
  <c r="F7" s="1"/>
  <c r="F7" i="48" s="1"/>
  <c r="E11" i="24"/>
  <c r="AA14" s="1"/>
  <c r="AK48" s="1"/>
  <c r="AL48" s="1"/>
  <c r="J10" i="3"/>
  <c r="Z14" i="48" s="1"/>
  <c r="BF25" i="24"/>
  <c r="BC18" s="1"/>
  <c r="BC19" s="1"/>
  <c r="G3" i="3"/>
  <c r="G49" i="46" s="1"/>
  <c r="L31" i="3"/>
  <c r="J11"/>
  <c r="Z15" i="36" s="1"/>
  <c r="AJ49" s="1"/>
  <c r="E12" i="24"/>
  <c r="J12" i="3"/>
  <c r="E13" i="24"/>
  <c r="AA16" s="1"/>
  <c r="J13" i="3"/>
  <c r="Z17" i="36" s="1"/>
  <c r="AJ51" s="1"/>
  <c r="E14" i="24"/>
  <c r="AA17" s="1"/>
  <c r="E15"/>
  <c r="AA18" s="1"/>
  <c r="AK52" s="1"/>
  <c r="AL52" s="1"/>
  <c r="J15" i="3"/>
  <c r="Z19" i="35" s="1"/>
  <c r="AJ53" s="1"/>
  <c r="E16" i="24"/>
  <c r="AA19" s="1"/>
  <c r="AK53" s="1"/>
  <c r="AL53" s="1"/>
  <c r="J16" i="3"/>
  <c r="C17" i="44" s="1"/>
  <c r="E17" i="24"/>
  <c r="AA20" s="1"/>
  <c r="E18"/>
  <c r="AA21" s="1"/>
  <c r="AK55" s="1"/>
  <c r="AL55" s="1"/>
  <c r="J18" i="3"/>
  <c r="E19" i="24"/>
  <c r="AA22" s="1"/>
  <c r="J19" i="3"/>
  <c r="J20"/>
  <c r="Z24" i="35" s="1"/>
  <c r="AJ58" s="1"/>
  <c r="J21" i="3"/>
  <c r="BE16" i="38" s="1"/>
  <c r="J22" i="3"/>
  <c r="Z26" i="24" s="1"/>
  <c r="J23" i="3"/>
  <c r="J24"/>
  <c r="J25"/>
  <c r="BR23" i="24" s="1"/>
  <c r="J26" i="3"/>
  <c r="Z30" i="24"/>
  <c r="AE30" s="1"/>
  <c r="AF30" s="1"/>
  <c r="AG30" s="1"/>
  <c r="J27" i="3"/>
  <c r="Z31" i="24" s="1"/>
  <c r="J28" i="3"/>
  <c r="J29"/>
  <c r="BN49" i="24"/>
  <c r="BJ49" s="1"/>
  <c r="BF25" i="34"/>
  <c r="BC18"/>
  <c r="BC19" s="1"/>
  <c r="BN50" i="24"/>
  <c r="BJ50" s="1"/>
  <c r="C13"/>
  <c r="BN51"/>
  <c r="BJ51" s="1"/>
  <c r="BE7"/>
  <c r="BG51" s="1"/>
  <c r="BN52"/>
  <c r="BJ52" s="1"/>
  <c r="BN53"/>
  <c r="BJ53" s="1"/>
  <c r="BN54"/>
  <c r="BJ54" s="1"/>
  <c r="BN56"/>
  <c r="BJ56" s="1"/>
  <c r="BN57"/>
  <c r="BJ57" s="1"/>
  <c r="BE13"/>
  <c r="BG57" s="1"/>
  <c r="Z26" i="34"/>
  <c r="AE26"/>
  <c r="AF26" s="1"/>
  <c r="AG26" s="1"/>
  <c r="Z30"/>
  <c r="AE30"/>
  <c r="AF30" s="1"/>
  <c r="AG30" s="1"/>
  <c r="Z31"/>
  <c r="AE31"/>
  <c r="AF31" s="1"/>
  <c r="AG31" s="1"/>
  <c r="BW49" i="35"/>
  <c r="BN50" i="34"/>
  <c r="BJ50" s="1"/>
  <c r="BW50" i="35"/>
  <c r="BW52"/>
  <c r="BW53"/>
  <c r="BN54" i="34"/>
  <c r="BJ54" s="1"/>
  <c r="BW54" i="35"/>
  <c r="BW55"/>
  <c r="BW56"/>
  <c r="BN57" i="34"/>
  <c r="BJ57" s="1"/>
  <c r="BW57" i="35"/>
  <c r="BW58"/>
  <c r="BW59"/>
  <c r="BW60"/>
  <c r="BW61"/>
  <c r="BW62"/>
  <c r="BW63"/>
  <c r="BW64"/>
  <c r="BW65"/>
  <c r="BW66"/>
  <c r="BW67"/>
  <c r="BW68"/>
  <c r="BW49" i="24"/>
  <c r="BW50"/>
  <c r="BW51"/>
  <c r="BW52"/>
  <c r="BW53"/>
  <c r="BW54"/>
  <c r="BW56"/>
  <c r="BW57"/>
  <c r="BW58"/>
  <c r="BW59"/>
  <c r="BW60"/>
  <c r="BW61"/>
  <c r="BW62"/>
  <c r="BW63"/>
  <c r="BW64"/>
  <c r="BW65"/>
  <c r="BW66"/>
  <c r="BW67"/>
  <c r="BW68"/>
  <c r="BS29"/>
  <c r="BT29" s="1"/>
  <c r="BW31" s="1"/>
  <c r="BU29"/>
  <c r="BV29"/>
  <c r="BW29"/>
  <c r="BX29"/>
  <c r="BY29"/>
  <c r="BZ29"/>
  <c r="CA29"/>
  <c r="CB29"/>
  <c r="CC29"/>
  <c r="CD29"/>
  <c r="BW50" i="34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S29"/>
  <c r="BT29" s="1"/>
  <c r="BW31" s="1"/>
  <c r="Q18" i="3"/>
  <c r="AT5" i="36"/>
  <c r="L7" s="1"/>
  <c r="BE49"/>
  <c r="AT5" i="35"/>
  <c r="BG26" s="1"/>
  <c r="BI69" s="1"/>
  <c r="AT5" i="44"/>
  <c r="BE1" s="1"/>
  <c r="E120" i="52"/>
  <c r="E123"/>
  <c r="CC29" i="39"/>
  <c r="BY29" i="34"/>
  <c r="E119" i="52"/>
  <c r="E113"/>
  <c r="E107"/>
  <c r="E101"/>
  <c r="E103" s="1"/>
  <c r="E104" s="1"/>
  <c r="E95"/>
  <c r="E89"/>
  <c r="E91"/>
  <c r="E83"/>
  <c r="E77"/>
  <c r="E79" s="1"/>
  <c r="E71"/>
  <c r="E65"/>
  <c r="E59"/>
  <c r="E53"/>
  <c r="E47"/>
  <c r="E41"/>
  <c r="E43" s="1"/>
  <c r="E35"/>
  <c r="E109"/>
  <c r="E97"/>
  <c r="E85"/>
  <c r="E61"/>
  <c r="E29"/>
  <c r="E31" s="1"/>
  <c r="E23"/>
  <c r="CE6" i="24"/>
  <c r="E24" i="52" s="1"/>
  <c r="D7" i="3"/>
  <c r="L3" s="1"/>
  <c r="E17" i="52"/>
  <c r="E12"/>
  <c r="E6"/>
  <c r="J49" i="50"/>
  <c r="BZ1"/>
  <c r="BF29"/>
  <c r="AT5"/>
  <c r="BE1"/>
  <c r="AL3"/>
  <c r="J3" i="49"/>
  <c r="J49"/>
  <c r="AT5"/>
  <c r="BF29"/>
  <c r="AL3"/>
  <c r="J49" i="48"/>
  <c r="BF29"/>
  <c r="AT5"/>
  <c r="BE1" s="1"/>
  <c r="AL3"/>
  <c r="J49" i="47"/>
  <c r="AT5"/>
  <c r="BY1" s="1"/>
  <c r="BF29"/>
  <c r="BF30"/>
  <c r="BF25"/>
  <c r="BF27"/>
  <c r="AL3"/>
  <c r="J49" i="46"/>
  <c r="BF29"/>
  <c r="AT5"/>
  <c r="BE1" s="1"/>
  <c r="AL3"/>
  <c r="AT5" i="45"/>
  <c r="BY1" s="1"/>
  <c r="J49" i="43"/>
  <c r="J49" i="44"/>
  <c r="J49" i="45"/>
  <c r="BF29"/>
  <c r="AL3"/>
  <c r="BY1" i="44"/>
  <c r="AT5" i="43"/>
  <c r="BE1" s="1"/>
  <c r="BF29" i="44"/>
  <c r="AL3"/>
  <c r="BF29" i="43"/>
  <c r="AL3"/>
  <c r="AT5" i="41"/>
  <c r="BE1" s="1"/>
  <c r="BY1"/>
  <c r="BF29"/>
  <c r="AL3"/>
  <c r="BF29" i="40"/>
  <c r="AL3"/>
  <c r="CD29" i="39"/>
  <c r="BF29"/>
  <c r="AT5"/>
  <c r="R7" s="1"/>
  <c r="AL3"/>
  <c r="BF29" i="38"/>
  <c r="AT5"/>
  <c r="BC31" s="1"/>
  <c r="BG26" s="1"/>
  <c r="BI69" s="1"/>
  <c r="AL3"/>
  <c r="BP31" i="37"/>
  <c r="BS29"/>
  <c r="BU29"/>
  <c r="BV29" s="1"/>
  <c r="BW29"/>
  <c r="BX29" s="1"/>
  <c r="BY29"/>
  <c r="BZ29" s="1"/>
  <c r="CA29"/>
  <c r="CB29"/>
  <c r="CC29"/>
  <c r="CD29"/>
  <c r="AT5"/>
  <c r="BY1" s="1"/>
  <c r="BF29"/>
  <c r="BF25"/>
  <c r="BF27" s="1"/>
  <c r="AL3"/>
  <c r="V7" i="41"/>
  <c r="V7" i="49" s="1"/>
  <c r="J3" i="41"/>
  <c r="AT5" i="40"/>
  <c r="BC31" s="1"/>
  <c r="BG26" s="1"/>
  <c r="BI69" s="1"/>
  <c r="J3"/>
  <c r="J3" i="39"/>
  <c r="J3" i="38"/>
  <c r="U4" i="37"/>
  <c r="BF25" i="36"/>
  <c r="BC18" s="1"/>
  <c r="BC19" s="1"/>
  <c r="BN51" i="34"/>
  <c r="BJ51" s="1"/>
  <c r="BN52"/>
  <c r="BJ52" s="1"/>
  <c r="BN53"/>
  <c r="BJ53" s="1"/>
  <c r="BN55"/>
  <c r="BJ55" s="1"/>
  <c r="Z21" i="35"/>
  <c r="BN56" i="34"/>
  <c r="BJ56" s="1"/>
  <c r="Z26" i="35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BE49"/>
  <c r="BE50"/>
  <c r="BE51"/>
  <c r="BE52"/>
  <c r="BZ8"/>
  <c r="BX8"/>
  <c r="BN50"/>
  <c r="BJ50" s="1"/>
  <c r="BZ9"/>
  <c r="BX9"/>
  <c r="BX10"/>
  <c r="BZ10"/>
  <c r="C14"/>
  <c r="BN52"/>
  <c r="BJ52" s="1"/>
  <c r="BX11"/>
  <c r="BZ11"/>
  <c r="BN53"/>
  <c r="BJ53" s="1"/>
  <c r="BZ12"/>
  <c r="BX12"/>
  <c r="BN54"/>
  <c r="BJ54" s="1"/>
  <c r="BZ13"/>
  <c r="BX13"/>
  <c r="BN55"/>
  <c r="BJ55" s="1"/>
  <c r="BT14"/>
  <c r="BZ14"/>
  <c r="BX14"/>
  <c r="BN56"/>
  <c r="BJ56" s="1"/>
  <c r="BZ15"/>
  <c r="BX15"/>
  <c r="BN57"/>
  <c r="BJ57" s="1"/>
  <c r="BZ16"/>
  <c r="BX16"/>
  <c r="Z24" i="36"/>
  <c r="AJ58" s="1"/>
  <c r="Z26"/>
  <c r="AE26"/>
  <c r="AF26" s="1"/>
  <c r="AG26" s="1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BN49"/>
  <c r="BJ49" s="1"/>
  <c r="BN50"/>
  <c r="BJ50" s="1"/>
  <c r="BN51"/>
  <c r="BJ51" s="1"/>
  <c r="BN52"/>
  <c r="BJ52" s="1"/>
  <c r="BN53"/>
  <c r="BJ53" s="1"/>
  <c r="BE10"/>
  <c r="BG54" s="1"/>
  <c r="BN54"/>
  <c r="BJ54" s="1"/>
  <c r="BN55"/>
  <c r="BJ55" s="1"/>
  <c r="BN56"/>
  <c r="BJ56" s="1"/>
  <c r="BE13"/>
  <c r="BG57" s="1"/>
  <c r="BN57"/>
  <c r="BJ57" s="1"/>
  <c r="C19"/>
  <c r="E20" i="24"/>
  <c r="AA23" s="1"/>
  <c r="E21"/>
  <c r="AA24" s="1"/>
  <c r="AK58" s="1"/>
  <c r="AL58" s="1"/>
  <c r="C21"/>
  <c r="C21" i="34"/>
  <c r="C21" i="35"/>
  <c r="E22" i="24"/>
  <c r="AA25" s="1"/>
  <c r="C23" i="36"/>
  <c r="L23"/>
  <c r="L23" i="39" s="1"/>
  <c r="E23" i="24"/>
  <c r="C23"/>
  <c r="F23" s="1"/>
  <c r="F23" i="46" s="1"/>
  <c r="C23" i="34"/>
  <c r="H23" s="1"/>
  <c r="C23" i="35"/>
  <c r="E24" i="24"/>
  <c r="C25" i="36"/>
  <c r="L25" s="1"/>
  <c r="E25" i="24"/>
  <c r="C25"/>
  <c r="F25"/>
  <c r="F25" i="37" s="1"/>
  <c r="C25" i="34"/>
  <c r="H25"/>
  <c r="H25" i="50" s="1"/>
  <c r="C25" i="35"/>
  <c r="J25"/>
  <c r="J25" i="45" s="1"/>
  <c r="E26" i="24"/>
  <c r="AA29" s="1"/>
  <c r="C27" i="36"/>
  <c r="L27" s="1"/>
  <c r="E27" i="24"/>
  <c r="C27"/>
  <c r="F27"/>
  <c r="F27" i="45" s="1"/>
  <c r="C27" i="34"/>
  <c r="H27"/>
  <c r="C27" i="35"/>
  <c r="J27"/>
  <c r="J27" i="37" s="1"/>
  <c r="C28" i="36"/>
  <c r="L28"/>
  <c r="L28" i="37" s="1"/>
  <c r="E28" i="24"/>
  <c r="C28"/>
  <c r="F28" s="1"/>
  <c r="F28" i="38" s="1"/>
  <c r="C28" i="34"/>
  <c r="H28" s="1"/>
  <c r="H28" i="39" s="1"/>
  <c r="C28" i="35"/>
  <c r="J28" s="1"/>
  <c r="J28" i="39" s="1"/>
  <c r="C29" i="36"/>
  <c r="L29" s="1"/>
  <c r="E29" i="24"/>
  <c r="C29"/>
  <c r="F29"/>
  <c r="F29" i="34" s="1"/>
  <c r="C29"/>
  <c r="H29"/>
  <c r="H29" i="47" s="1"/>
  <c r="C29" i="35"/>
  <c r="J29"/>
  <c r="J29" i="36" s="1"/>
  <c r="C30"/>
  <c r="L30"/>
  <c r="L30" i="47" s="1"/>
  <c r="E30" i="24"/>
  <c r="C30"/>
  <c r="F30" s="1"/>
  <c r="F30" i="37" s="1"/>
  <c r="C30" i="34"/>
  <c r="H30" s="1"/>
  <c r="C30" i="35"/>
  <c r="J30" s="1"/>
  <c r="J30" i="44" s="1"/>
  <c r="BX28" i="35"/>
  <c r="BZ28"/>
  <c r="J3" i="36"/>
  <c r="AL3"/>
  <c r="AL3" i="35"/>
  <c r="AL3" i="34"/>
  <c r="BF29" i="36"/>
  <c r="AL3" i="24"/>
  <c r="BV14" i="35"/>
  <c r="J3"/>
  <c r="BF29"/>
  <c r="BF25"/>
  <c r="J3" i="34"/>
  <c r="BZ29"/>
  <c r="BF29"/>
  <c r="BF27"/>
  <c r="CB28" i="24"/>
  <c r="CD28"/>
  <c r="BT28"/>
  <c r="CE28" s="1"/>
  <c r="BJ69" s="1"/>
  <c r="BV28"/>
  <c r="BX28"/>
  <c r="BZ28"/>
  <c r="J3"/>
  <c r="BE1"/>
  <c r="U4" i="51"/>
  <c r="BE51" i="24"/>
  <c r="BE52"/>
  <c r="E19" i="52"/>
  <c r="D2"/>
  <c r="D3"/>
  <c r="D4"/>
  <c r="A4"/>
  <c r="E10"/>
  <c r="E11" i="5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J3"/>
  <c r="E34"/>
  <c r="E34" i="24" s="1"/>
  <c r="A3" i="3"/>
  <c r="Z24" i="50"/>
  <c r="Z26"/>
  <c r="AE26" s="1"/>
  <c r="AF26" s="1"/>
  <c r="AG26" s="1"/>
  <c r="Z27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6"/>
  <c r="AJ65"/>
  <c r="AJ64"/>
  <c r="AJ62"/>
  <c r="AJ60"/>
  <c r="AJ58"/>
  <c r="AQ42"/>
  <c r="AQ43"/>
  <c r="AQ39"/>
  <c r="AP39"/>
  <c r="AO39"/>
  <c r="AN39"/>
  <c r="AM39"/>
  <c r="AL39"/>
  <c r="AL40"/>
  <c r="AL41"/>
  <c r="Z24" i="49"/>
  <c r="Z26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T88"/>
  <c r="AQ88"/>
  <c r="AR88"/>
  <c r="AJ67"/>
  <c r="AJ66"/>
  <c r="AJ65"/>
  <c r="AJ64"/>
  <c r="AJ62"/>
  <c r="AJ58"/>
  <c r="AQ42"/>
  <c r="AQ43"/>
  <c r="AQ39"/>
  <c r="AP39"/>
  <c r="AO39"/>
  <c r="AN39"/>
  <c r="AM39"/>
  <c r="AL39"/>
  <c r="AL40"/>
  <c r="Z16" i="48"/>
  <c r="Z18"/>
  <c r="Z24"/>
  <c r="Z26"/>
  <c r="AE26"/>
  <c r="AF26" s="1"/>
  <c r="AG26" s="1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7"/>
  <c r="AJ66"/>
  <c r="AJ65"/>
  <c r="AJ64"/>
  <c r="AJ62"/>
  <c r="AJ60"/>
  <c r="AQ42"/>
  <c r="AQ43"/>
  <c r="AQ39"/>
  <c r="AP39"/>
  <c r="AO39"/>
  <c r="AN39"/>
  <c r="AM39"/>
  <c r="AL39"/>
  <c r="AL40"/>
  <c r="AL41"/>
  <c r="Z22" i="47"/>
  <c r="AJ56" s="1"/>
  <c r="Z24"/>
  <c r="Z26"/>
  <c r="Z28"/>
  <c r="Z30"/>
  <c r="Z31"/>
  <c r="AE31" s="1"/>
  <c r="AF31" s="1"/>
  <c r="AG31" s="1"/>
  <c r="Z32"/>
  <c r="Z33"/>
  <c r="AE33"/>
  <c r="AF33" s="1"/>
  <c r="AG33" s="1"/>
  <c r="AO88"/>
  <c r="AQ88"/>
  <c r="AR88"/>
  <c r="AJ67"/>
  <c r="AQ42"/>
  <c r="AQ43"/>
  <c r="AQ39"/>
  <c r="AP39"/>
  <c r="AO39"/>
  <c r="AN39"/>
  <c r="AM39"/>
  <c r="AL39"/>
  <c r="AL40"/>
  <c r="AL41"/>
  <c r="AM40"/>
  <c r="AM41"/>
  <c r="Z26" i="46"/>
  <c r="Z28"/>
  <c r="Z30"/>
  <c r="Z31"/>
  <c r="AE31"/>
  <c r="AF31" s="1"/>
  <c r="AG31" s="1"/>
  <c r="Z32"/>
  <c r="Z33"/>
  <c r="AE33" s="1"/>
  <c r="AF33" s="1"/>
  <c r="AG33" s="1"/>
  <c r="AO88"/>
  <c r="AT88"/>
  <c r="AQ88"/>
  <c r="AR88"/>
  <c r="AJ67"/>
  <c r="AJ65"/>
  <c r="AQ42"/>
  <c r="AQ43"/>
  <c r="AQ39"/>
  <c r="AP39"/>
  <c r="AO39"/>
  <c r="AN39"/>
  <c r="AM39"/>
  <c r="AL39"/>
  <c r="AL40"/>
  <c r="Z26" i="45"/>
  <c r="AE26"/>
  <c r="AF26" s="1"/>
  <c r="AG26" s="1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O88"/>
  <c r="AQ88"/>
  <c r="AT88"/>
  <c r="AR88"/>
  <c r="AJ66"/>
  <c r="AJ65"/>
  <c r="AJ64"/>
  <c r="AJ62"/>
  <c r="AJ60"/>
  <c r="AQ42"/>
  <c r="AQ43"/>
  <c r="AQ39"/>
  <c r="AP39"/>
  <c r="AO39"/>
  <c r="AN39"/>
  <c r="AM39"/>
  <c r="AL39"/>
  <c r="AL40"/>
  <c r="Z26" i="44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J67"/>
  <c r="AJ66"/>
  <c r="AJ65"/>
  <c r="AJ64"/>
  <c r="AJ62"/>
  <c r="AQ42"/>
  <c r="AQ43"/>
  <c r="AQ39"/>
  <c r="AP39"/>
  <c r="AO39"/>
  <c r="AN39"/>
  <c r="AM39"/>
  <c r="AL39"/>
  <c r="AL40"/>
  <c r="Z24" i="43"/>
  <c r="AJ58" s="1"/>
  <c r="Z26"/>
  <c r="Z28"/>
  <c r="AE28" s="1"/>
  <c r="AF28" s="1"/>
  <c r="AG28" s="1"/>
  <c r="Z30"/>
  <c r="AE30" s="1"/>
  <c r="AF30" s="1"/>
  <c r="Z31"/>
  <c r="AE31" s="1"/>
  <c r="AF31" s="1"/>
  <c r="AG31" s="1"/>
  <c r="Z32"/>
  <c r="AE32" s="1"/>
  <c r="AF32" s="1"/>
  <c r="AG32" s="1"/>
  <c r="Z33"/>
  <c r="AE33" s="1"/>
  <c r="AF33" s="1"/>
  <c r="AG33" s="1"/>
  <c r="AO88"/>
  <c r="AQ88"/>
  <c r="AR88"/>
  <c r="AT88"/>
  <c r="AJ67"/>
  <c r="AJ65"/>
  <c r="AJ62"/>
  <c r="AQ42"/>
  <c r="AQ43"/>
  <c r="AQ39"/>
  <c r="AP39"/>
  <c r="AO39"/>
  <c r="AN39"/>
  <c r="AM39"/>
  <c r="AM40"/>
  <c r="AL39"/>
  <c r="AL40"/>
  <c r="Z16" i="41"/>
  <c r="Z24"/>
  <c r="AJ58" s="1"/>
  <c r="Z26"/>
  <c r="AE26"/>
  <c r="AF26" s="1"/>
  <c r="AG26" s="1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R88"/>
  <c r="AT88"/>
  <c r="AJ67"/>
  <c r="AJ65"/>
  <c r="AJ64"/>
  <c r="AJ60"/>
  <c r="AJ50"/>
  <c r="AQ42"/>
  <c r="AQ43"/>
  <c r="AQ39"/>
  <c r="AP39"/>
  <c r="AO39"/>
  <c r="AN39"/>
  <c r="AM39"/>
  <c r="AL39"/>
  <c r="AL40"/>
  <c r="Z14" i="40"/>
  <c r="Z16"/>
  <c r="Z24"/>
  <c r="Z26"/>
  <c r="AE26" s="1"/>
  <c r="AF26" s="1"/>
  <c r="AG26" s="1"/>
  <c r="Z27"/>
  <c r="Z28"/>
  <c r="AE28" s="1"/>
  <c r="AF28" s="1"/>
  <c r="AG28" s="1"/>
  <c r="Z30"/>
  <c r="AE30" s="1"/>
  <c r="AF30" s="1"/>
  <c r="AG30" s="1"/>
  <c r="Z31"/>
  <c r="AE31" s="1"/>
  <c r="AF31" s="1"/>
  <c r="AG31" s="1"/>
  <c r="Z32"/>
  <c r="AE32" s="1"/>
  <c r="AF32" s="1"/>
  <c r="AG32" s="1"/>
  <c r="Z33"/>
  <c r="AE33" s="1"/>
  <c r="AF33" s="1"/>
  <c r="AG33" s="1"/>
  <c r="AO88"/>
  <c r="AQ88"/>
  <c r="AR88"/>
  <c r="AJ66"/>
  <c r="AJ64"/>
  <c r="AJ60"/>
  <c r="AQ42"/>
  <c r="AQ43"/>
  <c r="AQ39"/>
  <c r="AP39"/>
  <c r="AO39"/>
  <c r="AN39"/>
  <c r="AM39"/>
  <c r="AL39"/>
  <c r="AL40"/>
  <c r="AL41"/>
  <c r="AM40"/>
  <c r="AM41"/>
  <c r="Z26" i="39"/>
  <c r="AE26"/>
  <c r="AF26" s="1"/>
  <c r="AG26" s="1"/>
  <c r="Z28"/>
  <c r="AE28"/>
  <c r="AF28" s="1"/>
  <c r="AG28" s="1"/>
  <c r="Z30"/>
  <c r="AE30"/>
  <c r="AF30" s="1"/>
  <c r="AG30" s="1"/>
  <c r="Z31"/>
  <c r="AE31"/>
  <c r="AF31" s="1"/>
  <c r="AG31" s="1"/>
  <c r="Z32"/>
  <c r="AE32"/>
  <c r="AF32" s="1"/>
  <c r="AG32" s="1"/>
  <c r="Z33"/>
  <c r="AE33"/>
  <c r="AF33" s="1"/>
  <c r="AG33" s="1"/>
  <c r="AO88"/>
  <c r="AQ88"/>
  <c r="AT88"/>
  <c r="AR88"/>
  <c r="AJ67"/>
  <c r="AJ66"/>
  <c r="AJ65"/>
  <c r="AJ64"/>
  <c r="AJ62"/>
  <c r="AJ60"/>
  <c r="AQ42"/>
  <c r="AQ43"/>
  <c r="AQ39"/>
  <c r="AP39"/>
  <c r="AO39"/>
  <c r="AN39"/>
  <c r="AM39"/>
  <c r="AM40"/>
  <c r="AL39"/>
  <c r="AL40"/>
  <c r="AN40"/>
  <c r="AL42"/>
  <c r="AL43"/>
  <c r="AL41"/>
  <c r="BE49" i="37"/>
  <c r="BE51"/>
  <c r="BE52"/>
  <c r="Z23" i="38"/>
  <c r="Z24"/>
  <c r="AJ58" s="1"/>
  <c r="Z26"/>
  <c r="Z28"/>
  <c r="AE28" s="1"/>
  <c r="AF28" s="1"/>
  <c r="AG28" s="1"/>
  <c r="Z30"/>
  <c r="AE30" s="1"/>
  <c r="AF30" s="1"/>
  <c r="AG30" s="1"/>
  <c r="Z31"/>
  <c r="AE31" s="1"/>
  <c r="AF31" s="1"/>
  <c r="AG31" s="1"/>
  <c r="Z32"/>
  <c r="AE32" s="1"/>
  <c r="AF32" s="1"/>
  <c r="AG32" s="1"/>
  <c r="Z33"/>
  <c r="AE33" s="1"/>
  <c r="AF33" s="1"/>
  <c r="AG33" s="1"/>
  <c r="AO88"/>
  <c r="AT88"/>
  <c r="AQ88"/>
  <c r="AR88"/>
  <c r="AJ67"/>
  <c r="AJ65"/>
  <c r="AJ62"/>
  <c r="AQ42"/>
  <c r="AQ43"/>
  <c r="AQ39"/>
  <c r="AP39"/>
  <c r="AO39"/>
  <c r="AN39"/>
  <c r="AM39"/>
  <c r="AL39"/>
  <c r="AL40"/>
  <c r="Z16" i="37"/>
  <c r="AJ50" s="1"/>
  <c r="Z22"/>
  <c r="Z24"/>
  <c r="AJ58" s="1"/>
  <c r="Z26"/>
  <c r="Z27"/>
  <c r="Z28"/>
  <c r="Z30"/>
  <c r="Z31"/>
  <c r="AE31" s="1"/>
  <c r="AF31" s="1"/>
  <c r="AG31" s="1"/>
  <c r="Z32"/>
  <c r="Z33"/>
  <c r="AE33"/>
  <c r="AF33" s="1"/>
  <c r="AG33" s="1"/>
  <c r="AO88"/>
  <c r="AQ88"/>
  <c r="AT88"/>
  <c r="AR88"/>
  <c r="AJ67"/>
  <c r="AJ65"/>
  <c r="AQ42"/>
  <c r="AQ43"/>
  <c r="AQ39"/>
  <c r="AP39"/>
  <c r="AO39"/>
  <c r="AN39"/>
  <c r="AM39"/>
  <c r="AL39"/>
  <c r="AL40"/>
  <c r="AO88" i="36"/>
  <c r="AT88"/>
  <c r="AQ88"/>
  <c r="AR88"/>
  <c r="AJ67"/>
  <c r="AJ66"/>
  <c r="AJ65"/>
  <c r="AJ64"/>
  <c r="AJ62"/>
  <c r="AJ60"/>
  <c r="AQ42"/>
  <c r="AQ43"/>
  <c r="AQ39"/>
  <c r="AP39"/>
  <c r="AO39"/>
  <c r="AN39"/>
  <c r="AM39"/>
  <c r="AL39"/>
  <c r="AL40"/>
  <c r="AM40"/>
  <c r="BT8" i="34"/>
  <c r="BX8"/>
  <c r="BV8"/>
  <c r="BZ8"/>
  <c r="CB8"/>
  <c r="CD8"/>
  <c r="CE8"/>
  <c r="AA26" i="24"/>
  <c r="AC26" s="1"/>
  <c r="BT8"/>
  <c r="BV8"/>
  <c r="BX8"/>
  <c r="BZ8"/>
  <c r="CB8"/>
  <c r="CD8"/>
  <c r="CE8"/>
  <c r="BT9"/>
  <c r="BV9"/>
  <c r="BX9"/>
  <c r="BZ9"/>
  <c r="CB9"/>
  <c r="CD9"/>
  <c r="BT10"/>
  <c r="BV10"/>
  <c r="BX10"/>
  <c r="BZ10"/>
  <c r="CB10"/>
  <c r="CD10"/>
  <c r="BT11"/>
  <c r="BV11"/>
  <c r="BX11"/>
  <c r="BZ11"/>
  <c r="CB11"/>
  <c r="CD11"/>
  <c r="BT12"/>
  <c r="CE12" s="1"/>
  <c r="BV12"/>
  <c r="BX12"/>
  <c r="BZ12"/>
  <c r="CB12"/>
  <c r="CD12"/>
  <c r="BT13"/>
  <c r="CE13"/>
  <c r="BV13"/>
  <c r="BX13"/>
  <c r="BZ13"/>
  <c r="CB13"/>
  <c r="CD13"/>
  <c r="BT14"/>
  <c r="BV14"/>
  <c r="BX14"/>
  <c r="BZ14"/>
  <c r="CB14"/>
  <c r="CD14"/>
  <c r="BT15"/>
  <c r="BV15"/>
  <c r="BX15"/>
  <c r="BZ15"/>
  <c r="CB15"/>
  <c r="CD15"/>
  <c r="BT16"/>
  <c r="CE16" s="1"/>
  <c r="BV16"/>
  <c r="BX16"/>
  <c r="BZ16"/>
  <c r="CB16"/>
  <c r="CD16"/>
  <c r="BN58"/>
  <c r="BJ58" s="1"/>
  <c r="BT17"/>
  <c r="BV17"/>
  <c r="BX17"/>
  <c r="BZ17"/>
  <c r="CB17"/>
  <c r="CD17"/>
  <c r="BN59"/>
  <c r="BJ59" s="1"/>
  <c r="BE15"/>
  <c r="BT18"/>
  <c r="BV18"/>
  <c r="BX18"/>
  <c r="BZ18"/>
  <c r="CB18"/>
  <c r="CD18"/>
  <c r="BN60"/>
  <c r="BJ60" s="1"/>
  <c r="BT19"/>
  <c r="BV19"/>
  <c r="BX19"/>
  <c r="BZ19"/>
  <c r="CB19"/>
  <c r="CD19"/>
  <c r="BN61"/>
  <c r="BJ61" s="1"/>
  <c r="BE17"/>
  <c r="BI61"/>
  <c r="BT20"/>
  <c r="BV20"/>
  <c r="BX20"/>
  <c r="BZ20"/>
  <c r="CB20"/>
  <c r="CD20"/>
  <c r="BE51" i="34"/>
  <c r="BE52"/>
  <c r="BT9"/>
  <c r="BX9"/>
  <c r="BV9"/>
  <c r="BZ9"/>
  <c r="CB9"/>
  <c r="CD9"/>
  <c r="BT10"/>
  <c r="BX10"/>
  <c r="BV10"/>
  <c r="BZ10"/>
  <c r="CB10"/>
  <c r="CD10"/>
  <c r="BT11"/>
  <c r="BX11"/>
  <c r="BV11"/>
  <c r="BZ11"/>
  <c r="CB11"/>
  <c r="CD11"/>
  <c r="BT12"/>
  <c r="BX12"/>
  <c r="BV12"/>
  <c r="BZ12"/>
  <c r="CB12"/>
  <c r="CD12"/>
  <c r="BT13"/>
  <c r="CE13" s="1"/>
  <c r="BX13"/>
  <c r="BV13"/>
  <c r="BZ13"/>
  <c r="CB13"/>
  <c r="CD13"/>
  <c r="BT14"/>
  <c r="BX14"/>
  <c r="BV14"/>
  <c r="BZ14"/>
  <c r="CB14"/>
  <c r="CD14"/>
  <c r="CE14"/>
  <c r="BT15"/>
  <c r="BX15"/>
  <c r="BV15"/>
  <c r="BZ15"/>
  <c r="CB15"/>
  <c r="CD15"/>
  <c r="BT16"/>
  <c r="CE16" s="1"/>
  <c r="BX16"/>
  <c r="BV16"/>
  <c r="BZ16"/>
  <c r="CB16"/>
  <c r="CD16"/>
  <c r="BT17"/>
  <c r="BX17"/>
  <c r="BV17"/>
  <c r="BZ17"/>
  <c r="CB17"/>
  <c r="CD17"/>
  <c r="BN58"/>
  <c r="BJ58" s="1"/>
  <c r="BE14"/>
  <c r="BG58" s="1"/>
  <c r="BX18"/>
  <c r="BT18"/>
  <c r="BV18"/>
  <c r="BZ18"/>
  <c r="CB18"/>
  <c r="CD18"/>
  <c r="BN59"/>
  <c r="BJ59" s="1"/>
  <c r="BE15"/>
  <c r="BG59" s="1"/>
  <c r="BX19"/>
  <c r="BT19"/>
  <c r="BV19"/>
  <c r="BZ19"/>
  <c r="CB19"/>
  <c r="CD19"/>
  <c r="CE19"/>
  <c r="BN60"/>
  <c r="BJ60" s="1"/>
  <c r="BX20"/>
  <c r="BT20"/>
  <c r="BV20"/>
  <c r="BZ20"/>
  <c r="CB20"/>
  <c r="CD20"/>
  <c r="BN61"/>
  <c r="BJ61" s="1"/>
  <c r="BE17"/>
  <c r="BI61" s="1"/>
  <c r="AO88" i="35"/>
  <c r="AT88"/>
  <c r="AQ88"/>
  <c r="AR88"/>
  <c r="AJ67"/>
  <c r="AJ66"/>
  <c r="AJ65"/>
  <c r="AJ64"/>
  <c r="AJ62"/>
  <c r="AQ42"/>
  <c r="AQ43"/>
  <c r="AQ39"/>
  <c r="AP39"/>
  <c r="AO39"/>
  <c r="AN39"/>
  <c r="AM39"/>
  <c r="AL39"/>
  <c r="AL40"/>
  <c r="AL41"/>
  <c r="AM40"/>
  <c r="AO88" i="34"/>
  <c r="AQ88"/>
  <c r="AT88"/>
  <c r="AR88"/>
  <c r="AJ65"/>
  <c r="AJ64"/>
  <c r="AJ60"/>
  <c r="AQ42"/>
  <c r="AQ43"/>
  <c r="AQ39"/>
  <c r="AP39"/>
  <c r="AO39"/>
  <c r="AN39"/>
  <c r="AM39"/>
  <c r="AM40"/>
  <c r="AL39"/>
  <c r="AL40"/>
  <c r="AN40"/>
  <c r="AM42"/>
  <c r="AM43"/>
  <c r="AL42"/>
  <c r="AL43"/>
  <c r="AN41"/>
  <c r="AL41"/>
  <c r="AA27" i="24"/>
  <c r="AK61" s="1"/>
  <c r="AL61" s="1"/>
  <c r="AA28"/>
  <c r="AK62" s="1"/>
  <c r="AL62" s="1"/>
  <c r="AA30"/>
  <c r="AK64" s="1"/>
  <c r="AL64" s="1"/>
  <c r="AA31"/>
  <c r="AK65"/>
  <c r="AL65" s="1"/>
  <c r="AA32"/>
  <c r="AK66" s="1"/>
  <c r="AL66" s="1"/>
  <c r="AA33"/>
  <c r="AK67"/>
  <c r="AL67" s="1"/>
  <c r="AO88"/>
  <c r="AT88"/>
  <c r="AQ88"/>
  <c r="AR88"/>
  <c r="I80" i="44"/>
  <c r="BT28" i="43"/>
  <c r="BV28"/>
  <c r="BX28"/>
  <c r="BZ28"/>
  <c r="CB28"/>
  <c r="CD28"/>
  <c r="C76"/>
  <c r="H76"/>
  <c r="H76" i="46" s="1"/>
  <c r="C75" i="43"/>
  <c r="C74"/>
  <c r="H74" s="1"/>
  <c r="C73"/>
  <c r="C71"/>
  <c r="C69"/>
  <c r="BF25"/>
  <c r="BC18"/>
  <c r="BC19" s="1"/>
  <c r="BN61"/>
  <c r="BJ61" s="1"/>
  <c r="BE17"/>
  <c r="BI61" s="1"/>
  <c r="BE49"/>
  <c r="BE50"/>
  <c r="BE51"/>
  <c r="BE52"/>
  <c r="BT20"/>
  <c r="BV20"/>
  <c r="BX20"/>
  <c r="BZ20"/>
  <c r="CB20"/>
  <c r="CD20"/>
  <c r="CE20"/>
  <c r="BN60"/>
  <c r="BJ60" s="1"/>
  <c r="BT19"/>
  <c r="BV19"/>
  <c r="BX19"/>
  <c r="BZ19"/>
  <c r="CB19"/>
  <c r="CD19"/>
  <c r="CE19"/>
  <c r="C67"/>
  <c r="BN59"/>
  <c r="BJ59" s="1"/>
  <c r="BE15"/>
  <c r="BT18"/>
  <c r="BV18"/>
  <c r="BX18"/>
  <c r="BZ18"/>
  <c r="CB18"/>
  <c r="CD18"/>
  <c r="C66"/>
  <c r="BN58"/>
  <c r="BJ58" s="1"/>
  <c r="BT17"/>
  <c r="BV17"/>
  <c r="BX17"/>
  <c r="BZ17"/>
  <c r="CB17"/>
  <c r="CD17"/>
  <c r="BN57"/>
  <c r="BJ57" s="1"/>
  <c r="BT16"/>
  <c r="BV16"/>
  <c r="BX16"/>
  <c r="CE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E12"/>
  <c r="C60"/>
  <c r="BN52"/>
  <c r="BJ52" s="1"/>
  <c r="BT11"/>
  <c r="BV11"/>
  <c r="BX11"/>
  <c r="BZ11"/>
  <c r="CB11"/>
  <c r="CD11"/>
  <c r="CE11"/>
  <c r="BN51"/>
  <c r="BJ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CE8"/>
  <c r="K80" i="45"/>
  <c r="I80"/>
  <c r="BC31" i="44"/>
  <c r="BG26" s="1"/>
  <c r="BI69" s="1"/>
  <c r="BK69" s="1"/>
  <c r="J77" s="1"/>
  <c r="J77" i="49" s="1"/>
  <c r="BT28" i="44"/>
  <c r="BV28"/>
  <c r="BX28"/>
  <c r="BZ28"/>
  <c r="CB28"/>
  <c r="CD28"/>
  <c r="C76"/>
  <c r="J76"/>
  <c r="J76" i="45" s="1"/>
  <c r="C75" i="44"/>
  <c r="C74"/>
  <c r="J74" s="1"/>
  <c r="J74" i="49" s="1"/>
  <c r="C73" i="44"/>
  <c r="J73" s="1"/>
  <c r="J73" i="50" s="1"/>
  <c r="C71" i="44"/>
  <c r="C69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J69"/>
  <c r="J69" i="50" s="1"/>
  <c r="BN60" i="44"/>
  <c r="BJ60" s="1"/>
  <c r="BT19"/>
  <c r="BV19"/>
  <c r="BX19"/>
  <c r="BZ19"/>
  <c r="CB19"/>
  <c r="CD19"/>
  <c r="C67"/>
  <c r="BN59"/>
  <c r="BJ59" s="1"/>
  <c r="BE15"/>
  <c r="BG59" s="1"/>
  <c r="BT18"/>
  <c r="BV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BN52"/>
  <c r="BJ52" s="1"/>
  <c r="BE8"/>
  <c r="BT11"/>
  <c r="BV11"/>
  <c r="BX11"/>
  <c r="BZ11"/>
  <c r="CB11"/>
  <c r="CD11"/>
  <c r="BN51"/>
  <c r="BJ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M80" i="46"/>
  <c r="K80"/>
  <c r="I80"/>
  <c r="BF25" i="45"/>
  <c r="BC18"/>
  <c r="BC19" s="1"/>
  <c r="BT28"/>
  <c r="BV28"/>
  <c r="BX28"/>
  <c r="BZ28"/>
  <c r="CB28"/>
  <c r="CD28"/>
  <c r="CE28"/>
  <c r="BJ69"/>
  <c r="C76"/>
  <c r="L76"/>
  <c r="C75"/>
  <c r="L75"/>
  <c r="C74"/>
  <c r="L74"/>
  <c r="C73"/>
  <c r="L73"/>
  <c r="L73" i="48" s="1"/>
  <c r="C71" i="45"/>
  <c r="L71"/>
  <c r="L71" i="50" s="1"/>
  <c r="C69" i="45"/>
  <c r="L69" s="1"/>
  <c r="BN61"/>
  <c r="BJ61" s="1"/>
  <c r="BE17"/>
  <c r="BI61"/>
  <c r="BE49"/>
  <c r="BE50"/>
  <c r="BE51"/>
  <c r="BE52"/>
  <c r="BT20"/>
  <c r="BV20"/>
  <c r="BX20"/>
  <c r="BZ20"/>
  <c r="CB20"/>
  <c r="CD20"/>
  <c r="BN60"/>
  <c r="BJ60" s="1"/>
  <c r="BT19"/>
  <c r="BV19"/>
  <c r="CE19"/>
  <c r="BX19"/>
  <c r="BZ19"/>
  <c r="CB19"/>
  <c r="CD19"/>
  <c r="C67"/>
  <c r="BN59"/>
  <c r="BJ59" s="1"/>
  <c r="BE15"/>
  <c r="BT18"/>
  <c r="BV18"/>
  <c r="CE18"/>
  <c r="BX18"/>
  <c r="BZ18"/>
  <c r="CB18"/>
  <c r="CD18"/>
  <c r="BN58"/>
  <c r="BJ58" s="1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BN52"/>
  <c r="BJ52" s="1"/>
  <c r="BE8"/>
  <c r="BG52" s="1"/>
  <c r="BT11"/>
  <c r="BV11"/>
  <c r="BX11"/>
  <c r="BZ11"/>
  <c r="CB11"/>
  <c r="CD11"/>
  <c r="C59"/>
  <c r="BN51"/>
  <c r="BJ51" s="1"/>
  <c r="BE7"/>
  <c r="BG51" s="1"/>
  <c r="BT10"/>
  <c r="BV10"/>
  <c r="BX10"/>
  <c r="BZ10"/>
  <c r="CB10"/>
  <c r="CD10"/>
  <c r="BN50"/>
  <c r="BJ50" s="1"/>
  <c r="BT9"/>
  <c r="BV9"/>
  <c r="BX9"/>
  <c r="BZ9"/>
  <c r="CB9"/>
  <c r="CD9"/>
  <c r="BN49"/>
  <c r="BJ49" s="1"/>
  <c r="BE5"/>
  <c r="BG49" s="1"/>
  <c r="BT8"/>
  <c r="BV8"/>
  <c r="BX8"/>
  <c r="BZ8"/>
  <c r="CB8"/>
  <c r="CD8"/>
  <c r="O80" i="47"/>
  <c r="M80"/>
  <c r="K80"/>
  <c r="I80"/>
  <c r="BG26" i="46"/>
  <c r="BI69" s="1"/>
  <c r="BK69" s="1"/>
  <c r="N77" s="1"/>
  <c r="BT28"/>
  <c r="BV28"/>
  <c r="BX28"/>
  <c r="BZ28"/>
  <c r="CB28"/>
  <c r="CD28"/>
  <c r="C76"/>
  <c r="N76"/>
  <c r="N76" i="50" s="1"/>
  <c r="C75" i="46"/>
  <c r="N75"/>
  <c r="N75" i="48" s="1"/>
  <c r="C74" i="46"/>
  <c r="N74"/>
  <c r="N74" i="50" s="1"/>
  <c r="C73" i="46"/>
  <c r="N73"/>
  <c r="N73" i="50" s="1"/>
  <c r="C71" i="46"/>
  <c r="N71"/>
  <c r="N71" i="49" s="1"/>
  <c r="C69" i="46"/>
  <c r="BF25"/>
  <c r="BC18"/>
  <c r="BC19"/>
  <c r="BN61"/>
  <c r="BJ61" s="1"/>
  <c r="BE17"/>
  <c r="BI61" s="1"/>
  <c r="BE49"/>
  <c r="BE50"/>
  <c r="BE51"/>
  <c r="BE52"/>
  <c r="BT20"/>
  <c r="BV20"/>
  <c r="BX20"/>
  <c r="BZ20"/>
  <c r="CB20"/>
  <c r="CD20"/>
  <c r="N69"/>
  <c r="BN60"/>
  <c r="BJ60" s="1"/>
  <c r="BT19"/>
  <c r="BV19"/>
  <c r="BX19"/>
  <c r="BZ19"/>
  <c r="CB19"/>
  <c r="CD19"/>
  <c r="C67"/>
  <c r="BN59"/>
  <c r="BJ59" s="1"/>
  <c r="BE15"/>
  <c r="BT18"/>
  <c r="BV18"/>
  <c r="BX18"/>
  <c r="BZ18"/>
  <c r="CB18"/>
  <c r="CD18"/>
  <c r="C66"/>
  <c r="BN58"/>
  <c r="BJ58" s="1"/>
  <c r="BE14"/>
  <c r="BT17"/>
  <c r="BV17"/>
  <c r="CE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CE15"/>
  <c r="BX15"/>
  <c r="BZ15"/>
  <c r="CB15"/>
  <c r="CD15"/>
  <c r="BN55"/>
  <c r="BJ55" s="1"/>
  <c r="BT14"/>
  <c r="BV14"/>
  <c r="BX14"/>
  <c r="BZ14"/>
  <c r="CB14"/>
  <c r="CD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T11"/>
  <c r="BV11"/>
  <c r="BX11"/>
  <c r="BZ11"/>
  <c r="CB11"/>
  <c r="CD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BN49"/>
  <c r="BJ49" s="1"/>
  <c r="BT8"/>
  <c r="BV8"/>
  <c r="BX8"/>
  <c r="BZ8"/>
  <c r="CB8"/>
  <c r="CD8"/>
  <c r="Q80" i="48"/>
  <c r="O80"/>
  <c r="M80"/>
  <c r="K80"/>
  <c r="I80"/>
  <c r="BC18" i="47"/>
  <c r="BC19" s="1"/>
  <c r="BT28"/>
  <c r="BV28"/>
  <c r="BX28"/>
  <c r="BZ28"/>
  <c r="CB28"/>
  <c r="CD28"/>
  <c r="C76"/>
  <c r="C75"/>
  <c r="P75"/>
  <c r="C74"/>
  <c r="C73"/>
  <c r="P73" s="1"/>
  <c r="P73" i="50" s="1"/>
  <c r="C72" i="47"/>
  <c r="C71"/>
  <c r="P71"/>
  <c r="C69"/>
  <c r="BN61"/>
  <c r="BJ61" s="1"/>
  <c r="BE17"/>
  <c r="BE49"/>
  <c r="BE50"/>
  <c r="BE51"/>
  <c r="BE52"/>
  <c r="BT20"/>
  <c r="BV20"/>
  <c r="BX20"/>
  <c r="BZ20"/>
  <c r="CB20"/>
  <c r="CD20"/>
  <c r="CE20"/>
  <c r="P69"/>
  <c r="P69" i="48" s="1"/>
  <c r="BN60" i="47"/>
  <c r="BJ60" s="1"/>
  <c r="BT19"/>
  <c r="BV19"/>
  <c r="BX19"/>
  <c r="BZ19"/>
  <c r="CB19"/>
  <c r="CD19"/>
  <c r="CE19"/>
  <c r="C67"/>
  <c r="BN59"/>
  <c r="BJ59" s="1"/>
  <c r="BE15"/>
  <c r="BG59" s="1"/>
  <c r="BT18"/>
  <c r="BV18"/>
  <c r="BX18"/>
  <c r="BZ18"/>
  <c r="CB18"/>
  <c r="CD18"/>
  <c r="CE18"/>
  <c r="BN58"/>
  <c r="BJ58" s="1"/>
  <c r="BE14"/>
  <c r="BT17"/>
  <c r="BV17"/>
  <c r="BX17"/>
  <c r="BZ17"/>
  <c r="CB17"/>
  <c r="CD17"/>
  <c r="BN57"/>
  <c r="BJ57" s="1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BV14"/>
  <c r="BX14"/>
  <c r="BZ14"/>
  <c r="CB14"/>
  <c r="CD14"/>
  <c r="CE14"/>
  <c r="BN54"/>
  <c r="BJ54" s="1"/>
  <c r="BT13"/>
  <c r="BV13"/>
  <c r="BX13"/>
  <c r="BZ13"/>
  <c r="CB13"/>
  <c r="CD13"/>
  <c r="BN53"/>
  <c r="BJ53" s="1"/>
  <c r="BT12"/>
  <c r="BV12"/>
  <c r="BX12"/>
  <c r="BZ12"/>
  <c r="CB12"/>
  <c r="CD12"/>
  <c r="C60"/>
  <c r="BN52"/>
  <c r="BJ52" s="1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CE10"/>
  <c r="BN50"/>
  <c r="BJ50" s="1"/>
  <c r="BT9"/>
  <c r="BV9"/>
  <c r="BX9"/>
  <c r="BZ9"/>
  <c r="CB9"/>
  <c r="CD9"/>
  <c r="BN49"/>
  <c r="BJ49" s="1"/>
  <c r="BT8"/>
  <c r="BV8"/>
  <c r="BX8"/>
  <c r="BZ8"/>
  <c r="CB8"/>
  <c r="CD8"/>
  <c r="P53"/>
  <c r="P53" i="48" s="1"/>
  <c r="S80" i="49"/>
  <c r="Q80"/>
  <c r="O80"/>
  <c r="M80"/>
  <c r="K80"/>
  <c r="I80"/>
  <c r="BT28" i="48"/>
  <c r="BV28"/>
  <c r="BX28"/>
  <c r="BZ28"/>
  <c r="CB28"/>
  <c r="CD28"/>
  <c r="CE28"/>
  <c r="BJ69"/>
  <c r="C76"/>
  <c r="R76"/>
  <c r="C75"/>
  <c r="R75"/>
  <c r="R75" i="50" s="1"/>
  <c r="C74" i="48"/>
  <c r="R74"/>
  <c r="C73"/>
  <c r="C72"/>
  <c r="C71"/>
  <c r="R71"/>
  <c r="C69"/>
  <c r="BJ17"/>
  <c r="BF25"/>
  <c r="BC18"/>
  <c r="BC19" s="1"/>
  <c r="BN61"/>
  <c r="BJ61" s="1"/>
  <c r="BE17"/>
  <c r="BE49"/>
  <c r="BE50"/>
  <c r="BE51"/>
  <c r="BE52"/>
  <c r="BI61"/>
  <c r="BT20"/>
  <c r="BV20"/>
  <c r="BX20"/>
  <c r="BZ20"/>
  <c r="CB20"/>
  <c r="CD20"/>
  <c r="BN60"/>
  <c r="BJ60" s="1"/>
  <c r="BT19"/>
  <c r="BV19"/>
  <c r="BX19"/>
  <c r="BZ19"/>
  <c r="CB19"/>
  <c r="CD19"/>
  <c r="CE19"/>
  <c r="C67"/>
  <c r="BN59"/>
  <c r="BJ59" s="1"/>
  <c r="BE15"/>
  <c r="BG59" s="1"/>
  <c r="BT18"/>
  <c r="BV18"/>
  <c r="BX18"/>
  <c r="BZ18"/>
  <c r="CB18"/>
  <c r="CD18"/>
  <c r="C66"/>
  <c r="BN58"/>
  <c r="BJ58" s="1"/>
  <c r="BE14"/>
  <c r="BT17"/>
  <c r="BV17"/>
  <c r="BX17"/>
  <c r="BZ17"/>
  <c r="CB17"/>
  <c r="CD17"/>
  <c r="CE17"/>
  <c r="C65"/>
  <c r="BN57"/>
  <c r="BJ57" s="1"/>
  <c r="BE13"/>
  <c r="BT16"/>
  <c r="BV16"/>
  <c r="BX16"/>
  <c r="BZ16"/>
  <c r="CB16"/>
  <c r="CD16"/>
  <c r="BN56"/>
  <c r="BJ56" s="1"/>
  <c r="BT15"/>
  <c r="BV15"/>
  <c r="BX15"/>
  <c r="BZ15"/>
  <c r="CB15"/>
  <c r="CD15"/>
  <c r="CE15"/>
  <c r="BN55"/>
  <c r="BJ55" s="1"/>
  <c r="BT14"/>
  <c r="CE14"/>
  <c r="BV14"/>
  <c r="BX14"/>
  <c r="BZ14"/>
  <c r="CB14"/>
  <c r="CD14"/>
  <c r="BN54"/>
  <c r="BJ54" s="1"/>
  <c r="BT13"/>
  <c r="BV13"/>
  <c r="BX13"/>
  <c r="BZ13"/>
  <c r="CB13"/>
  <c r="CD13"/>
  <c r="CE13"/>
  <c r="BN53"/>
  <c r="BJ53" s="1"/>
  <c r="BT12"/>
  <c r="BV12"/>
  <c r="BX12"/>
  <c r="BZ12"/>
  <c r="CB12"/>
  <c r="CD12"/>
  <c r="BN52"/>
  <c r="BJ52" s="1"/>
  <c r="BE8"/>
  <c r="BT11"/>
  <c r="BV11"/>
  <c r="BX11"/>
  <c r="BZ11"/>
  <c r="CB11"/>
  <c r="CD11"/>
  <c r="CE11"/>
  <c r="C59"/>
  <c r="BN51"/>
  <c r="BJ51" s="1"/>
  <c r="BE7"/>
  <c r="BT10"/>
  <c r="BV10"/>
  <c r="BX10"/>
  <c r="BZ10"/>
  <c r="CB10"/>
  <c r="CD10"/>
  <c r="BN50"/>
  <c r="BJ50" s="1"/>
  <c r="BT9"/>
  <c r="BV9"/>
  <c r="BX9"/>
  <c r="BZ9"/>
  <c r="CB9"/>
  <c r="CD9"/>
  <c r="CE9"/>
  <c r="C57"/>
  <c r="BN49"/>
  <c r="BJ49" s="1"/>
  <c r="BT8"/>
  <c r="BV8"/>
  <c r="BX8"/>
  <c r="BZ8"/>
  <c r="CB8"/>
  <c r="CD8"/>
  <c r="R53"/>
  <c r="B109" i="52" s="1"/>
  <c r="I80" i="50"/>
  <c r="K80"/>
  <c r="M80"/>
  <c r="O80"/>
  <c r="Q80"/>
  <c r="S80"/>
  <c r="U80"/>
  <c r="BF25" i="49"/>
  <c r="BC18"/>
  <c r="BC19" s="1"/>
  <c r="BN50"/>
  <c r="BJ50" s="1"/>
  <c r="BE49"/>
  <c r="BE50"/>
  <c r="BE51"/>
  <c r="BE52"/>
  <c r="BT9"/>
  <c r="BV9"/>
  <c r="BX9"/>
  <c r="BZ9"/>
  <c r="CB9"/>
  <c r="CD9"/>
  <c r="C59"/>
  <c r="BN51"/>
  <c r="BJ51" s="1"/>
  <c r="BE7"/>
  <c r="BT10"/>
  <c r="BV10"/>
  <c r="BX10"/>
  <c r="BZ10"/>
  <c r="CB10"/>
  <c r="CD10"/>
  <c r="CE10"/>
  <c r="BN52"/>
  <c r="BJ52" s="1"/>
  <c r="BE8"/>
  <c r="BG52" s="1"/>
  <c r="BT11"/>
  <c r="BV11"/>
  <c r="BX11"/>
  <c r="BZ11"/>
  <c r="CB11"/>
  <c r="CD11"/>
  <c r="CE11"/>
  <c r="BN53"/>
  <c r="BJ53" s="1"/>
  <c r="BT12"/>
  <c r="BV12"/>
  <c r="BX12"/>
  <c r="BZ12"/>
  <c r="CB12"/>
  <c r="CD12"/>
  <c r="C62"/>
  <c r="BN54"/>
  <c r="BJ54" s="1"/>
  <c r="BT13"/>
  <c r="CE13"/>
  <c r="BV13"/>
  <c r="BX13"/>
  <c r="BZ13"/>
  <c r="CB13"/>
  <c r="CD13"/>
  <c r="BN55"/>
  <c r="BJ55" s="1"/>
  <c r="BT14"/>
  <c r="BV14"/>
  <c r="BX14"/>
  <c r="BZ14"/>
  <c r="CB14"/>
  <c r="CD14"/>
  <c r="CE14"/>
  <c r="BN56"/>
  <c r="BJ56" s="1"/>
  <c r="BT15"/>
  <c r="BV15"/>
  <c r="BX15"/>
  <c r="BZ15"/>
  <c r="CB15"/>
  <c r="CD15"/>
  <c r="CE15"/>
  <c r="C65"/>
  <c r="BN57"/>
  <c r="BJ57" s="1"/>
  <c r="BE13"/>
  <c r="BG57" s="1"/>
  <c r="BT16"/>
  <c r="BV16"/>
  <c r="BX16"/>
  <c r="BZ16"/>
  <c r="CB16"/>
  <c r="CD16"/>
  <c r="BN58"/>
  <c r="BJ58" s="1"/>
  <c r="BT17"/>
  <c r="BV17"/>
  <c r="BX17"/>
  <c r="BZ17"/>
  <c r="CB17"/>
  <c r="CD17"/>
  <c r="C67"/>
  <c r="BN59"/>
  <c r="BJ59" s="1"/>
  <c r="BE15"/>
  <c r="BG59" s="1"/>
  <c r="BT18"/>
  <c r="BV18"/>
  <c r="BX18"/>
  <c r="CE18"/>
  <c r="BZ18"/>
  <c r="CB18"/>
  <c r="CD18"/>
  <c r="BN60"/>
  <c r="BJ60" s="1"/>
  <c r="BT19"/>
  <c r="BV19"/>
  <c r="BX19"/>
  <c r="BZ19"/>
  <c r="CB19"/>
  <c r="CD19"/>
  <c r="CE19"/>
  <c r="C69"/>
  <c r="BJ17" s="1"/>
  <c r="BN61"/>
  <c r="BJ61" s="1"/>
  <c r="BE17"/>
  <c r="BT20"/>
  <c r="BV20"/>
  <c r="BX20"/>
  <c r="BZ20"/>
  <c r="CB20"/>
  <c r="CD20"/>
  <c r="C71"/>
  <c r="BJ19" s="1"/>
  <c r="T71"/>
  <c r="T71" i="50" s="1"/>
  <c r="C73" i="49"/>
  <c r="BJ21" s="1"/>
  <c r="T73"/>
  <c r="T73" i="50" s="1"/>
  <c r="C74" i="49"/>
  <c r="BJ22" s="1"/>
  <c r="T74"/>
  <c r="T74" i="50" s="1"/>
  <c r="C75" i="49"/>
  <c r="BJ23" s="1"/>
  <c r="T75"/>
  <c r="T75" i="50" s="1"/>
  <c r="C76" i="49"/>
  <c r="BJ24" s="1"/>
  <c r="T76"/>
  <c r="T76" i="50" s="1"/>
  <c r="BC31" i="49"/>
  <c r="BG26"/>
  <c r="BI69" s="1"/>
  <c r="BK69" s="1"/>
  <c r="T77" s="1"/>
  <c r="T77" i="50" s="1"/>
  <c r="BT28" i="49"/>
  <c r="BV28"/>
  <c r="BX28"/>
  <c r="BZ28"/>
  <c r="CB28"/>
  <c r="CD28"/>
  <c r="BN49"/>
  <c r="BJ49" s="1"/>
  <c r="BE5"/>
  <c r="BG49" s="1"/>
  <c r="BT8"/>
  <c r="BV8"/>
  <c r="BX8"/>
  <c r="BZ8"/>
  <c r="CB8"/>
  <c r="CD8"/>
  <c r="CE8"/>
  <c r="T53"/>
  <c r="V7" i="48"/>
  <c r="V7" i="47"/>
  <c r="V7" i="44"/>
  <c r="V7" i="43"/>
  <c r="S34" i="40"/>
  <c r="B1" i="3"/>
  <c r="A1" i="48" s="1"/>
  <c r="K1" i="51"/>
  <c r="A2"/>
  <c r="B3" i="3"/>
  <c r="AZ4" i="48" s="1"/>
  <c r="L2" i="3"/>
  <c r="D3" i="51" s="1"/>
  <c r="G3"/>
  <c r="C13"/>
  <c r="K10" i="3"/>
  <c r="D11" i="51" s="1"/>
  <c r="I11"/>
  <c r="K11"/>
  <c r="M11"/>
  <c r="O11"/>
  <c r="Q11"/>
  <c r="S11"/>
  <c r="U11"/>
  <c r="W11"/>
  <c r="K11" i="3"/>
  <c r="D12" i="51" s="1"/>
  <c r="I12"/>
  <c r="K12"/>
  <c r="M12"/>
  <c r="O12"/>
  <c r="Q12"/>
  <c r="S12"/>
  <c r="U12"/>
  <c r="W12"/>
  <c r="K12" i="3"/>
  <c r="D13" i="51" s="1"/>
  <c r="I13"/>
  <c r="K13"/>
  <c r="M13"/>
  <c r="O13"/>
  <c r="Q13"/>
  <c r="S13"/>
  <c r="U13"/>
  <c r="W13"/>
  <c r="K13" i="3"/>
  <c r="D14" i="50" s="1"/>
  <c r="I14" i="51"/>
  <c r="K14"/>
  <c r="M14"/>
  <c r="O14"/>
  <c r="Q14"/>
  <c r="S14"/>
  <c r="U14"/>
  <c r="W14"/>
  <c r="K14" i="3"/>
  <c r="D15" i="51" s="1"/>
  <c r="I15"/>
  <c r="K15"/>
  <c r="M15"/>
  <c r="O15"/>
  <c r="Q15"/>
  <c r="S15"/>
  <c r="U15"/>
  <c r="W15"/>
  <c r="C21"/>
  <c r="K15" i="3"/>
  <c r="D16" i="51"/>
  <c r="I16"/>
  <c r="K16"/>
  <c r="M16"/>
  <c r="O16"/>
  <c r="Q16"/>
  <c r="S16"/>
  <c r="U16"/>
  <c r="W16"/>
  <c r="K16" i="3"/>
  <c r="D17" i="51" s="1"/>
  <c r="I17"/>
  <c r="K17"/>
  <c r="M17"/>
  <c r="O17"/>
  <c r="Q17"/>
  <c r="S17"/>
  <c r="U17"/>
  <c r="W17"/>
  <c r="C23"/>
  <c r="K17" i="3"/>
  <c r="D18" i="50" s="1"/>
  <c r="I18" i="51"/>
  <c r="K18"/>
  <c r="M18"/>
  <c r="O18"/>
  <c r="Q18"/>
  <c r="S18"/>
  <c r="U18"/>
  <c r="W18"/>
  <c r="K18" i="3"/>
  <c r="D19" i="49" s="1"/>
  <c r="I19" i="51"/>
  <c r="K19"/>
  <c r="M19"/>
  <c r="O19"/>
  <c r="Q19"/>
  <c r="S19"/>
  <c r="U19"/>
  <c r="W19"/>
  <c r="C25"/>
  <c r="K19" i="3"/>
  <c r="D20" i="39" s="1"/>
  <c r="I20" i="51"/>
  <c r="K20"/>
  <c r="M20"/>
  <c r="O20"/>
  <c r="Q20"/>
  <c r="S20"/>
  <c r="U20"/>
  <c r="W20"/>
  <c r="K20" i="3"/>
  <c r="D21" i="51" s="1"/>
  <c r="I21"/>
  <c r="K21"/>
  <c r="M21"/>
  <c r="O21"/>
  <c r="Q21"/>
  <c r="S21"/>
  <c r="U21"/>
  <c r="W21"/>
  <c r="C27"/>
  <c r="K21" i="3"/>
  <c r="D22" i="51"/>
  <c r="I22"/>
  <c r="K22"/>
  <c r="M22"/>
  <c r="O22"/>
  <c r="Q22"/>
  <c r="S22"/>
  <c r="U22"/>
  <c r="W22"/>
  <c r="C28"/>
  <c r="K22" i="3"/>
  <c r="I23" i="51"/>
  <c r="K23"/>
  <c r="M23"/>
  <c r="O23"/>
  <c r="Q23"/>
  <c r="S23"/>
  <c r="U23"/>
  <c r="W23"/>
  <c r="C29"/>
  <c r="K23" i="3"/>
  <c r="D24" i="51" s="1"/>
  <c r="I24"/>
  <c r="K24"/>
  <c r="M24"/>
  <c r="O24"/>
  <c r="Q24"/>
  <c r="S24"/>
  <c r="U24"/>
  <c r="W24"/>
  <c r="C30"/>
  <c r="K24" i="3"/>
  <c r="D25" i="51"/>
  <c r="I25"/>
  <c r="K25"/>
  <c r="M25"/>
  <c r="O25"/>
  <c r="Q25"/>
  <c r="S25"/>
  <c r="U25"/>
  <c r="W25"/>
  <c r="K25" i="3"/>
  <c r="D26" i="51" s="1"/>
  <c r="I26"/>
  <c r="K26"/>
  <c r="M26"/>
  <c r="O26"/>
  <c r="Q26"/>
  <c r="S26"/>
  <c r="U26"/>
  <c r="W26"/>
  <c r="K26" i="3"/>
  <c r="D27" i="51" s="1"/>
  <c r="I27"/>
  <c r="K27"/>
  <c r="M27"/>
  <c r="O27"/>
  <c r="Q27"/>
  <c r="S27"/>
  <c r="U27"/>
  <c r="W27"/>
  <c r="K27" i="3"/>
  <c r="D28" i="51" s="1"/>
  <c r="I28"/>
  <c r="K28"/>
  <c r="M28"/>
  <c r="O28"/>
  <c r="Q28"/>
  <c r="S28"/>
  <c r="U28"/>
  <c r="W28"/>
  <c r="K28" i="3"/>
  <c r="D29" i="51" s="1"/>
  <c r="I29"/>
  <c r="K29"/>
  <c r="M29"/>
  <c r="O29"/>
  <c r="Q29"/>
  <c r="S29"/>
  <c r="U29"/>
  <c r="W29"/>
  <c r="K29" i="3"/>
  <c r="D30" i="51" s="1"/>
  <c r="I30"/>
  <c r="K30"/>
  <c r="M30"/>
  <c r="O30"/>
  <c r="Q30"/>
  <c r="S30"/>
  <c r="U30"/>
  <c r="W30"/>
  <c r="I31"/>
  <c r="K31"/>
  <c r="M31"/>
  <c r="O31"/>
  <c r="Q31"/>
  <c r="S31"/>
  <c r="U31"/>
  <c r="W31"/>
  <c r="I32"/>
  <c r="K32"/>
  <c r="M32"/>
  <c r="Q32"/>
  <c r="S32"/>
  <c r="U32"/>
  <c r="C13" i="39"/>
  <c r="C20"/>
  <c r="C21"/>
  <c r="C23"/>
  <c r="BJ17"/>
  <c r="C25"/>
  <c r="BJ19"/>
  <c r="C26"/>
  <c r="C27"/>
  <c r="BJ21" s="1"/>
  <c r="C28"/>
  <c r="BJ22" s="1"/>
  <c r="C29"/>
  <c r="BJ23" s="1"/>
  <c r="C30"/>
  <c r="BJ24"/>
  <c r="C11"/>
  <c r="C13" i="38"/>
  <c r="C18"/>
  <c r="C19"/>
  <c r="C20"/>
  <c r="C21"/>
  <c r="C23"/>
  <c r="BJ17" s="1"/>
  <c r="C25"/>
  <c r="BJ19"/>
  <c r="C27"/>
  <c r="BJ21"/>
  <c r="C28"/>
  <c r="BJ22"/>
  <c r="C29"/>
  <c r="BJ23"/>
  <c r="C30"/>
  <c r="BJ24"/>
  <c r="C13" i="37"/>
  <c r="C14"/>
  <c r="C15"/>
  <c r="C20"/>
  <c r="C21"/>
  <c r="C23"/>
  <c r="C24"/>
  <c r="BJ18" s="1"/>
  <c r="C25"/>
  <c r="BJ19"/>
  <c r="C27"/>
  <c r="BJ21"/>
  <c r="C28"/>
  <c r="BJ22"/>
  <c r="C29"/>
  <c r="BJ23"/>
  <c r="C30"/>
  <c r="BJ24"/>
  <c r="BJ17" i="36"/>
  <c r="BJ19"/>
  <c r="BJ21"/>
  <c r="BJ22"/>
  <c r="BJ23"/>
  <c r="BJ24"/>
  <c r="BJ19" i="35"/>
  <c r="BJ21"/>
  <c r="BJ22"/>
  <c r="BJ23"/>
  <c r="BJ24"/>
  <c r="BJ17" i="34"/>
  <c r="BJ19"/>
  <c r="BJ21"/>
  <c r="BJ22"/>
  <c r="BJ23"/>
  <c r="BJ24"/>
  <c r="BJ7" i="24"/>
  <c r="BJ19"/>
  <c r="BJ21"/>
  <c r="BJ22"/>
  <c r="BJ23"/>
  <c r="BJ24"/>
  <c r="C13" i="40"/>
  <c r="C14"/>
  <c r="C20"/>
  <c r="C21"/>
  <c r="C23"/>
  <c r="BJ17"/>
  <c r="C25"/>
  <c r="BJ19"/>
  <c r="C27"/>
  <c r="BJ21"/>
  <c r="C28"/>
  <c r="BJ22"/>
  <c r="C29"/>
  <c r="BJ23"/>
  <c r="C30"/>
  <c r="BJ24"/>
  <c r="C13" i="41"/>
  <c r="C14"/>
  <c r="C20"/>
  <c r="C21"/>
  <c r="C23"/>
  <c r="BJ17" s="1"/>
  <c r="C24"/>
  <c r="BJ18" s="1"/>
  <c r="C25"/>
  <c r="C27"/>
  <c r="BJ21"/>
  <c r="C28"/>
  <c r="BJ22"/>
  <c r="C29"/>
  <c r="BJ23"/>
  <c r="C30"/>
  <c r="BJ24"/>
  <c r="C59" i="50"/>
  <c r="C60"/>
  <c r="C61"/>
  <c r="C66"/>
  <c r="C67"/>
  <c r="C68"/>
  <c r="C69"/>
  <c r="BJ17"/>
  <c r="C71"/>
  <c r="BJ19"/>
  <c r="C73"/>
  <c r="BJ21"/>
  <c r="C74"/>
  <c r="BJ22"/>
  <c r="C75"/>
  <c r="BJ23"/>
  <c r="C76"/>
  <c r="BJ24"/>
  <c r="BJ19" i="48"/>
  <c r="BJ22"/>
  <c r="BJ23"/>
  <c r="BJ24"/>
  <c r="BJ17" i="47"/>
  <c r="BJ19"/>
  <c r="BJ21"/>
  <c r="BJ23"/>
  <c r="BJ17" i="46"/>
  <c r="BJ19"/>
  <c r="BJ21"/>
  <c r="BJ22"/>
  <c r="BJ23"/>
  <c r="BJ24"/>
  <c r="BJ17" i="45"/>
  <c r="BJ19"/>
  <c r="BJ21"/>
  <c r="BJ22"/>
  <c r="BJ23"/>
  <c r="BJ24"/>
  <c r="BJ24" i="44"/>
  <c r="BJ17"/>
  <c r="BJ21"/>
  <c r="BJ22"/>
  <c r="BJ22" i="43"/>
  <c r="BJ24"/>
  <c r="BN50" i="50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62" i="49"/>
  <c r="BJ62" s="1"/>
  <c r="BN63"/>
  <c r="BJ63" s="1"/>
  <c r="BN64"/>
  <c r="BJ64" s="1"/>
  <c r="BN65"/>
  <c r="BJ65" s="1"/>
  <c r="BN66"/>
  <c r="BJ66" s="1"/>
  <c r="BN67"/>
  <c r="BJ67" s="1"/>
  <c r="BN68"/>
  <c r="BJ68" s="1"/>
  <c r="BN62" i="48"/>
  <c r="BJ62" s="1"/>
  <c r="BN63"/>
  <c r="BJ63" s="1"/>
  <c r="BN64"/>
  <c r="BJ64" s="1"/>
  <c r="BN65"/>
  <c r="BJ65" s="1"/>
  <c r="BN66"/>
  <c r="BJ66" s="1"/>
  <c r="BN67"/>
  <c r="BJ67" s="1"/>
  <c r="BN68"/>
  <c r="BJ68" s="1"/>
  <c r="BN62" i="47"/>
  <c r="BJ62" s="1"/>
  <c r="BN63"/>
  <c r="BJ63" s="1"/>
  <c r="BN64"/>
  <c r="BJ64" s="1"/>
  <c r="BN65"/>
  <c r="BJ65" s="1"/>
  <c r="BN66"/>
  <c r="BJ66" s="1"/>
  <c r="BN67"/>
  <c r="BJ67" s="1"/>
  <c r="BN68"/>
  <c r="BJ68" s="1"/>
  <c r="BN62" i="46"/>
  <c r="BJ62" s="1"/>
  <c r="BN63"/>
  <c r="BJ63" s="1"/>
  <c r="BN64"/>
  <c r="BJ64" s="1"/>
  <c r="BN65"/>
  <c r="BJ65" s="1"/>
  <c r="BN66"/>
  <c r="BJ66" s="1"/>
  <c r="BN67"/>
  <c r="BJ67" s="1"/>
  <c r="BN68"/>
  <c r="BJ68" s="1"/>
  <c r="BN62" i="45"/>
  <c r="BJ62" s="1"/>
  <c r="BN63"/>
  <c r="BJ63" s="1"/>
  <c r="BN64"/>
  <c r="BJ64" s="1"/>
  <c r="BN65"/>
  <c r="BJ65" s="1"/>
  <c r="BN66"/>
  <c r="BJ66" s="1"/>
  <c r="BN67"/>
  <c r="BJ67" s="1"/>
  <c r="BN68"/>
  <c r="BJ68" s="1"/>
  <c r="BN62" i="44"/>
  <c r="BJ62" s="1"/>
  <c r="BN63"/>
  <c r="BJ63" s="1"/>
  <c r="BN64"/>
  <c r="BJ64" s="1"/>
  <c r="BN65"/>
  <c r="BJ65" s="1"/>
  <c r="BN66"/>
  <c r="BJ66" s="1"/>
  <c r="BN67"/>
  <c r="BJ67" s="1"/>
  <c r="BN68"/>
  <c r="BJ68" s="1"/>
  <c r="BN62" i="43"/>
  <c r="BJ62" s="1"/>
  <c r="BN63"/>
  <c r="BJ63" s="1"/>
  <c r="BN64"/>
  <c r="BJ64" s="1"/>
  <c r="BN65"/>
  <c r="BJ65" s="1"/>
  <c r="BN66"/>
  <c r="BJ66" s="1"/>
  <c r="BN67"/>
  <c r="BJ67" s="1"/>
  <c r="BN68"/>
  <c r="BJ68" s="1"/>
  <c r="BN50" i="41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40"/>
  <c r="BJ50" s="1"/>
  <c r="BN51"/>
  <c r="BJ51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1" i="39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8"/>
  <c r="BJ50" s="1"/>
  <c r="BN51"/>
  <c r="BJ51" s="1"/>
  <c r="BN52"/>
  <c r="BJ52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0" i="37"/>
  <c r="BJ50" s="1"/>
  <c r="BN51"/>
  <c r="BJ51" s="1"/>
  <c r="BN52"/>
  <c r="BJ52" s="1"/>
  <c r="BN53"/>
  <c r="BJ53" s="1"/>
  <c r="BN54"/>
  <c r="BJ54" s="1"/>
  <c r="BN55"/>
  <c r="BJ55" s="1"/>
  <c r="BN56"/>
  <c r="BJ56" s="1"/>
  <c r="BN57"/>
  <c r="BJ57" s="1"/>
  <c r="BN58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49"/>
  <c r="BJ49" s="1"/>
  <c r="BN58" i="36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BN58" i="35"/>
  <c r="BJ58" s="1"/>
  <c r="BN59"/>
  <c r="BJ59" s="1"/>
  <c r="BN60"/>
  <c r="BJ60" s="1"/>
  <c r="BN61"/>
  <c r="BJ61" s="1"/>
  <c r="BN62"/>
  <c r="BJ62" s="1"/>
  <c r="BN63"/>
  <c r="BJ63" s="1"/>
  <c r="BN64"/>
  <c r="BJ64" s="1"/>
  <c r="BN65"/>
  <c r="BJ65" s="1"/>
  <c r="BN66"/>
  <c r="BJ66" s="1"/>
  <c r="BN67"/>
  <c r="BJ67" s="1"/>
  <c r="BN68"/>
  <c r="BJ68" s="1"/>
  <c r="U34" i="49"/>
  <c r="BF25" i="40"/>
  <c r="BC18"/>
  <c r="BC19" s="1"/>
  <c r="BE49"/>
  <c r="BE50"/>
  <c r="BE51"/>
  <c r="BE52"/>
  <c r="BT9"/>
  <c r="BV9"/>
  <c r="BX9"/>
  <c r="BZ9"/>
  <c r="CE9" s="1"/>
  <c r="CB9"/>
  <c r="CD9"/>
  <c r="BE7"/>
  <c r="BT10"/>
  <c r="BV10"/>
  <c r="BX10"/>
  <c r="BZ10"/>
  <c r="CB10"/>
  <c r="CD10"/>
  <c r="BT11"/>
  <c r="BV11"/>
  <c r="BX11"/>
  <c r="CE11" s="1"/>
  <c r="BZ11"/>
  <c r="CB11"/>
  <c r="CD11"/>
  <c r="BT12"/>
  <c r="BV12"/>
  <c r="BX12"/>
  <c r="BZ12"/>
  <c r="CB12"/>
  <c r="CD12"/>
  <c r="BT13"/>
  <c r="BV13"/>
  <c r="BX13"/>
  <c r="BZ13"/>
  <c r="CE13" s="1"/>
  <c r="CB13"/>
  <c r="CD13"/>
  <c r="BT14"/>
  <c r="BV14"/>
  <c r="BX14"/>
  <c r="BZ14"/>
  <c r="CB14"/>
  <c r="CD14"/>
  <c r="BT15"/>
  <c r="BV15"/>
  <c r="BX15"/>
  <c r="BZ15"/>
  <c r="CB15"/>
  <c r="CD15"/>
  <c r="BT16"/>
  <c r="BV16"/>
  <c r="BX16"/>
  <c r="BZ16"/>
  <c r="CB16"/>
  <c r="CD16"/>
  <c r="BE14"/>
  <c r="BT17"/>
  <c r="CE17"/>
  <c r="BV17"/>
  <c r="BX17"/>
  <c r="BZ17"/>
  <c r="CB17"/>
  <c r="CD17"/>
  <c r="BE15"/>
  <c r="BT18"/>
  <c r="BV18"/>
  <c r="BX18"/>
  <c r="BZ18"/>
  <c r="CB18"/>
  <c r="CD18"/>
  <c r="CE18"/>
  <c r="BT19"/>
  <c r="BV19"/>
  <c r="BX19"/>
  <c r="CE19" s="1"/>
  <c r="BZ19"/>
  <c r="CB19"/>
  <c r="CD19"/>
  <c r="BE17"/>
  <c r="BI61" s="1"/>
  <c r="BT20"/>
  <c r="BV20"/>
  <c r="BX20"/>
  <c r="BZ20"/>
  <c r="CE20" s="1"/>
  <c r="CB20"/>
  <c r="CD20"/>
  <c r="T23"/>
  <c r="T23" i="50" s="1"/>
  <c r="BT21" i="40"/>
  <c r="BV21"/>
  <c r="BX21"/>
  <c r="BZ21"/>
  <c r="CE21" s="1"/>
  <c r="CB21"/>
  <c r="CD21"/>
  <c r="BE19"/>
  <c r="BI63"/>
  <c r="BT22"/>
  <c r="BV22"/>
  <c r="BX22"/>
  <c r="BZ22"/>
  <c r="CB22"/>
  <c r="CD22"/>
  <c r="CE22"/>
  <c r="T25"/>
  <c r="T25" i="45" s="1"/>
  <c r="T27" i="40"/>
  <c r="T28"/>
  <c r="T28" i="43" s="1"/>
  <c r="T29" i="40"/>
  <c r="T29" i="49" s="1"/>
  <c r="T30" i="40"/>
  <c r="T30" i="48" s="1"/>
  <c r="BT28" i="40"/>
  <c r="BV28"/>
  <c r="BX28"/>
  <c r="BZ28"/>
  <c r="CB28"/>
  <c r="CD28"/>
  <c r="BT8"/>
  <c r="BV8"/>
  <c r="BX8"/>
  <c r="BZ8"/>
  <c r="CB8"/>
  <c r="CD8"/>
  <c r="BC31" i="50"/>
  <c r="BG26"/>
  <c r="BI69" s="1"/>
  <c r="BK69" s="1"/>
  <c r="V77" s="1"/>
  <c r="BU28"/>
  <c r="BW28"/>
  <c r="BY28"/>
  <c r="CA28"/>
  <c r="CC28"/>
  <c r="CE28"/>
  <c r="V75"/>
  <c r="V74"/>
  <c r="V73"/>
  <c r="BF25"/>
  <c r="BC18"/>
  <c r="BC19" s="1"/>
  <c r="BE19"/>
  <c r="BE49"/>
  <c r="BE50"/>
  <c r="BE51"/>
  <c r="BE52"/>
  <c r="BI63"/>
  <c r="BU22"/>
  <c r="BW22"/>
  <c r="BY22"/>
  <c r="CA22"/>
  <c r="CF22"/>
  <c r="CC22"/>
  <c r="CE22"/>
  <c r="V71"/>
  <c r="BU21"/>
  <c r="BW21"/>
  <c r="BY21"/>
  <c r="CA21"/>
  <c r="CC21"/>
  <c r="CE21"/>
  <c r="CF21"/>
  <c r="BE17"/>
  <c r="BU20"/>
  <c r="BW20"/>
  <c r="BY20"/>
  <c r="CA20"/>
  <c r="CC20"/>
  <c r="CE20"/>
  <c r="V69"/>
  <c r="BU19"/>
  <c r="BW19"/>
  <c r="BY19"/>
  <c r="CA19"/>
  <c r="CC19"/>
  <c r="CE19"/>
  <c r="CF19"/>
  <c r="BE15"/>
  <c r="BG59" s="1"/>
  <c r="BU18"/>
  <c r="BW18"/>
  <c r="BY18"/>
  <c r="CA18"/>
  <c r="CF18"/>
  <c r="CC18"/>
  <c r="CE18"/>
  <c r="BE14"/>
  <c r="BG58" s="1"/>
  <c r="BU17"/>
  <c r="BW17"/>
  <c r="BY17"/>
  <c r="CA17"/>
  <c r="CC17"/>
  <c r="CE17"/>
  <c r="CF17"/>
  <c r="BE13"/>
  <c r="BU16"/>
  <c r="BW16"/>
  <c r="BY16"/>
  <c r="CA16"/>
  <c r="CC16"/>
  <c r="CE16"/>
  <c r="CF16"/>
  <c r="BU15"/>
  <c r="BW15"/>
  <c r="BY15"/>
  <c r="CA15"/>
  <c r="CC15"/>
  <c r="CE15"/>
  <c r="CF15"/>
  <c r="BU14"/>
  <c r="BW14"/>
  <c r="BY14"/>
  <c r="CA14"/>
  <c r="CC14"/>
  <c r="CE14"/>
  <c r="BU13"/>
  <c r="BW13"/>
  <c r="BY13"/>
  <c r="CA13"/>
  <c r="CC13"/>
  <c r="CE13"/>
  <c r="BU12"/>
  <c r="BW12"/>
  <c r="BY12"/>
  <c r="CA12"/>
  <c r="CC12"/>
  <c r="CE12"/>
  <c r="CF12"/>
  <c r="BE8"/>
  <c r="BG52" s="1"/>
  <c r="BU11"/>
  <c r="BW11"/>
  <c r="BY11"/>
  <c r="CA11"/>
  <c r="CC11"/>
  <c r="CE11"/>
  <c r="CF11"/>
  <c r="BE7"/>
  <c r="BU10"/>
  <c r="BW10"/>
  <c r="BY10"/>
  <c r="CA10"/>
  <c r="CC10"/>
  <c r="CE10"/>
  <c r="BU9"/>
  <c r="BW9"/>
  <c r="BY9"/>
  <c r="CA9"/>
  <c r="CC9"/>
  <c r="CE9"/>
  <c r="BU8"/>
  <c r="BW8"/>
  <c r="BY8"/>
  <c r="CA8"/>
  <c r="CF8"/>
  <c r="CC8"/>
  <c r="CE8"/>
  <c r="V53"/>
  <c r="K1"/>
  <c r="A2"/>
  <c r="D2"/>
  <c r="BF2"/>
  <c r="J3"/>
  <c r="AZ3"/>
  <c r="AZ4"/>
  <c r="BS10"/>
  <c r="D11"/>
  <c r="E11"/>
  <c r="BT8" i="35"/>
  <c r="BV8"/>
  <c r="CB8"/>
  <c r="CD8"/>
  <c r="BE51" i="36"/>
  <c r="BE52"/>
  <c r="BT8"/>
  <c r="BV8"/>
  <c r="BX8"/>
  <c r="BZ8"/>
  <c r="CB8"/>
  <c r="CD8"/>
  <c r="BT8" i="37"/>
  <c r="BV8"/>
  <c r="BX8"/>
  <c r="BZ8"/>
  <c r="CB8"/>
  <c r="CD8"/>
  <c r="BF25" i="38"/>
  <c r="BC18"/>
  <c r="BC19" s="1"/>
  <c r="BE5"/>
  <c r="BG49" s="1"/>
  <c r="BE49"/>
  <c r="BE50"/>
  <c r="BE51"/>
  <c r="BE52"/>
  <c r="BT8"/>
  <c r="BV8"/>
  <c r="BX8"/>
  <c r="BZ8"/>
  <c r="CB8"/>
  <c r="CD8"/>
  <c r="BF25" i="39"/>
  <c r="BC18"/>
  <c r="BC19" s="1"/>
  <c r="BE49"/>
  <c r="BE50"/>
  <c r="BE51"/>
  <c r="BE52"/>
  <c r="BT8"/>
  <c r="BV8"/>
  <c r="BX8"/>
  <c r="CE8" s="1"/>
  <c r="BZ8"/>
  <c r="CB8"/>
  <c r="CD8"/>
  <c r="BF25" i="41"/>
  <c r="BC18"/>
  <c r="BC19"/>
  <c r="BE49"/>
  <c r="BE50"/>
  <c r="BE51"/>
  <c r="BE52"/>
  <c r="BT8"/>
  <c r="BV8"/>
  <c r="BX8"/>
  <c r="BZ8"/>
  <c r="CB8"/>
  <c r="CD8"/>
  <c r="D12" i="50"/>
  <c r="E12"/>
  <c r="BT9" i="35"/>
  <c r="BV9"/>
  <c r="CB9"/>
  <c r="CD9"/>
  <c r="BT9" i="36"/>
  <c r="BV9"/>
  <c r="BX9"/>
  <c r="BZ9"/>
  <c r="CB9"/>
  <c r="CD9"/>
  <c r="BT9" i="37"/>
  <c r="BV9"/>
  <c r="BX9"/>
  <c r="BZ9"/>
  <c r="CB9"/>
  <c r="CD9"/>
  <c r="BT9" i="38"/>
  <c r="BV9"/>
  <c r="BX9"/>
  <c r="BZ9"/>
  <c r="CB9"/>
  <c r="CD9"/>
  <c r="BT9" i="39"/>
  <c r="BV9"/>
  <c r="BX9"/>
  <c r="BZ9"/>
  <c r="CE9" s="1"/>
  <c r="CB9"/>
  <c r="CD9"/>
  <c r="BT9" i="41"/>
  <c r="BV9"/>
  <c r="CE9"/>
  <c r="BX9"/>
  <c r="BZ9"/>
  <c r="CB9"/>
  <c r="CD9"/>
  <c r="C13" i="50"/>
  <c r="D13"/>
  <c r="E13"/>
  <c r="BT10" i="35"/>
  <c r="BV10"/>
  <c r="CB10"/>
  <c r="CD10"/>
  <c r="BT10" i="36"/>
  <c r="BV10"/>
  <c r="BX10"/>
  <c r="BZ10"/>
  <c r="CE10" s="1"/>
  <c r="CB10"/>
  <c r="CD10"/>
  <c r="BE7" i="37"/>
  <c r="BT10"/>
  <c r="BV10"/>
  <c r="BX10"/>
  <c r="BZ10"/>
  <c r="CB10"/>
  <c r="CD10"/>
  <c r="BE7" i="38"/>
  <c r="BG51" s="1"/>
  <c r="BT10"/>
  <c r="BV10"/>
  <c r="BX10"/>
  <c r="BZ10"/>
  <c r="CB10"/>
  <c r="CD10"/>
  <c r="BE7" i="39"/>
  <c r="BT10"/>
  <c r="BV10"/>
  <c r="BX10"/>
  <c r="BZ10"/>
  <c r="CB10"/>
  <c r="CD10"/>
  <c r="BE7" i="41"/>
  <c r="BG51" s="1"/>
  <c r="BT10"/>
  <c r="BV10"/>
  <c r="BX10"/>
  <c r="BZ10"/>
  <c r="CB10"/>
  <c r="CD10"/>
  <c r="BS13" i="50"/>
  <c r="E14"/>
  <c r="BT11" i="35"/>
  <c r="BV11"/>
  <c r="CB11"/>
  <c r="CD11"/>
  <c r="BT11" i="36"/>
  <c r="BV11"/>
  <c r="BX11"/>
  <c r="BZ11"/>
  <c r="CB11"/>
  <c r="CD11"/>
  <c r="BT11" i="37"/>
  <c r="BV11"/>
  <c r="BX11"/>
  <c r="BZ11"/>
  <c r="CB11"/>
  <c r="CD11"/>
  <c r="BT11" i="38"/>
  <c r="BV11"/>
  <c r="BX11"/>
  <c r="BZ11"/>
  <c r="CB11"/>
  <c r="CD11"/>
  <c r="BE8" i="39"/>
  <c r="BG52" s="1"/>
  <c r="BT11"/>
  <c r="BV11"/>
  <c r="BX11"/>
  <c r="BZ11"/>
  <c r="CB11"/>
  <c r="CD11"/>
  <c r="BE8" i="41"/>
  <c r="BG52" s="1"/>
  <c r="BT11"/>
  <c r="BV11"/>
  <c r="BX11"/>
  <c r="BZ11"/>
  <c r="CB11"/>
  <c r="CD11"/>
  <c r="C15" i="50"/>
  <c r="D15"/>
  <c r="E15"/>
  <c r="BT12" i="35"/>
  <c r="BV12"/>
  <c r="CB12"/>
  <c r="CD12"/>
  <c r="BT12" i="36"/>
  <c r="BV12"/>
  <c r="BX12"/>
  <c r="BZ12"/>
  <c r="CB12"/>
  <c r="CD12"/>
  <c r="BT12" i="37"/>
  <c r="BV12"/>
  <c r="BX12"/>
  <c r="BZ12"/>
  <c r="CB12"/>
  <c r="CD12"/>
  <c r="BT12" i="38"/>
  <c r="BV12"/>
  <c r="BX12"/>
  <c r="BZ12"/>
  <c r="CB12"/>
  <c r="CD12"/>
  <c r="BE9" i="39"/>
  <c r="BT12"/>
  <c r="BV12"/>
  <c r="BX12"/>
  <c r="BZ12"/>
  <c r="CB12"/>
  <c r="CD12"/>
  <c r="BT12" i="41"/>
  <c r="CE12"/>
  <c r="BV12"/>
  <c r="BX12"/>
  <c r="BZ12"/>
  <c r="CB12"/>
  <c r="CD12"/>
  <c r="D16" i="50"/>
  <c r="E16"/>
  <c r="BT13" i="35"/>
  <c r="BV13"/>
  <c r="CB13"/>
  <c r="CD13"/>
  <c r="BT13" i="36"/>
  <c r="BV13"/>
  <c r="BX13"/>
  <c r="BZ13"/>
  <c r="CB13"/>
  <c r="CD13"/>
  <c r="BE10" i="37"/>
  <c r="BG54" s="1"/>
  <c r="BT13"/>
  <c r="BV13"/>
  <c r="BX13"/>
  <c r="BZ13"/>
  <c r="CB13"/>
  <c r="CD13"/>
  <c r="BT13" i="38"/>
  <c r="BV13"/>
  <c r="BX13"/>
  <c r="BZ13"/>
  <c r="CB13"/>
  <c r="CD13"/>
  <c r="BT13" i="39"/>
  <c r="BV13"/>
  <c r="BX13"/>
  <c r="BZ13"/>
  <c r="CB13"/>
  <c r="CD13"/>
  <c r="BT13" i="41"/>
  <c r="BV13"/>
  <c r="CE13"/>
  <c r="BX13"/>
  <c r="BZ13"/>
  <c r="CB13"/>
  <c r="CD13"/>
  <c r="E17" i="50"/>
  <c r="CB14" i="35"/>
  <c r="CD14"/>
  <c r="BT14" i="36"/>
  <c r="BV14"/>
  <c r="BX14"/>
  <c r="BZ14"/>
  <c r="CB14"/>
  <c r="CD14"/>
  <c r="BT14" i="37"/>
  <c r="BV14"/>
  <c r="BX14"/>
  <c r="BZ14"/>
  <c r="CB14"/>
  <c r="CD14"/>
  <c r="BT14" i="38"/>
  <c r="BV14"/>
  <c r="BX14"/>
  <c r="CE14" s="1"/>
  <c r="BZ14"/>
  <c r="CB14"/>
  <c r="CD14"/>
  <c r="BE11" i="39"/>
  <c r="BG55" s="1"/>
  <c r="BT14"/>
  <c r="BV14"/>
  <c r="BX14"/>
  <c r="BZ14"/>
  <c r="CB14"/>
  <c r="CD14"/>
  <c r="BT14" i="41"/>
  <c r="CE14"/>
  <c r="BV14"/>
  <c r="BX14"/>
  <c r="BZ14"/>
  <c r="CB14"/>
  <c r="CD14"/>
  <c r="BS17" i="50"/>
  <c r="E18"/>
  <c r="BT15" i="35"/>
  <c r="BV15"/>
  <c r="CB15"/>
  <c r="CD15"/>
  <c r="BT15" i="36"/>
  <c r="BV15"/>
  <c r="BX15"/>
  <c r="BZ15"/>
  <c r="CB15"/>
  <c r="CD15"/>
  <c r="BT15" i="37"/>
  <c r="BV15"/>
  <c r="BX15"/>
  <c r="BZ15"/>
  <c r="CE15" s="1"/>
  <c r="CB15"/>
  <c r="CD15"/>
  <c r="BT15" i="38"/>
  <c r="BV15"/>
  <c r="BX15"/>
  <c r="BZ15"/>
  <c r="CB15"/>
  <c r="CD15"/>
  <c r="BT15" i="39"/>
  <c r="BV15"/>
  <c r="CE15"/>
  <c r="BX15"/>
  <c r="BZ15"/>
  <c r="CB15"/>
  <c r="CD15"/>
  <c r="BT15" i="41"/>
  <c r="BV15"/>
  <c r="CE15"/>
  <c r="BX15"/>
  <c r="BZ15"/>
  <c r="CB15"/>
  <c r="CD15"/>
  <c r="BS18" i="50"/>
  <c r="D19"/>
  <c r="E19"/>
  <c r="BT16" i="35"/>
  <c r="BV16"/>
  <c r="CB16"/>
  <c r="CD16"/>
  <c r="BT16" i="36"/>
  <c r="BV16"/>
  <c r="BX16"/>
  <c r="BZ16"/>
  <c r="CB16"/>
  <c r="CD16"/>
  <c r="BE13" i="37"/>
  <c r="BG57" s="1"/>
  <c r="BT16"/>
  <c r="BV16"/>
  <c r="BX16"/>
  <c r="CE16" s="1"/>
  <c r="BZ16"/>
  <c r="CB16"/>
  <c r="CD16"/>
  <c r="BT16" i="38"/>
  <c r="BV16"/>
  <c r="BX16"/>
  <c r="BZ16"/>
  <c r="CB16"/>
  <c r="CD16"/>
  <c r="BT16" i="39"/>
  <c r="BV16"/>
  <c r="BX16"/>
  <c r="BZ16"/>
  <c r="CB16"/>
  <c r="CD16"/>
  <c r="BT16" i="41"/>
  <c r="BV16"/>
  <c r="BX16"/>
  <c r="CE16"/>
  <c r="BZ16"/>
  <c r="CB16"/>
  <c r="CD16"/>
  <c r="C20" i="50"/>
  <c r="E20"/>
  <c r="BE14" i="35"/>
  <c r="BT17"/>
  <c r="BV17"/>
  <c r="BX17"/>
  <c r="BZ17"/>
  <c r="CB17"/>
  <c r="CD17"/>
  <c r="BE14" i="36"/>
  <c r="BG58" s="1"/>
  <c r="BT17"/>
  <c r="BV17"/>
  <c r="BX17"/>
  <c r="BZ17"/>
  <c r="CB17"/>
  <c r="CD17"/>
  <c r="BE14" i="37"/>
  <c r="BE50" s="1"/>
  <c r="BT17"/>
  <c r="BV17"/>
  <c r="BX17"/>
  <c r="BZ17"/>
  <c r="CB17"/>
  <c r="CD17"/>
  <c r="BE14" i="38"/>
  <c r="BT17"/>
  <c r="BV17"/>
  <c r="BX17"/>
  <c r="BZ17"/>
  <c r="CB17"/>
  <c r="CD17"/>
  <c r="BE14" i="39"/>
  <c r="BT17"/>
  <c r="BV17"/>
  <c r="BX17"/>
  <c r="CE17" s="1"/>
  <c r="BZ17"/>
  <c r="CB17"/>
  <c r="CD17"/>
  <c r="BE14" i="41"/>
  <c r="BG58" s="1"/>
  <c r="BT17"/>
  <c r="BV17"/>
  <c r="BX17"/>
  <c r="BZ17"/>
  <c r="CE17"/>
  <c r="CB17"/>
  <c r="CD17"/>
  <c r="BS20" i="50"/>
  <c r="C21"/>
  <c r="D21"/>
  <c r="E21"/>
  <c r="BE15" i="35"/>
  <c r="BT18"/>
  <c r="BV18"/>
  <c r="BX18"/>
  <c r="BZ18"/>
  <c r="CB18"/>
  <c r="CD18"/>
  <c r="BE15" i="36"/>
  <c r="BT18"/>
  <c r="BV18"/>
  <c r="BX18"/>
  <c r="BZ18"/>
  <c r="CB18"/>
  <c r="CD18"/>
  <c r="BE15" i="37"/>
  <c r="BT18"/>
  <c r="CE18" s="1"/>
  <c r="BV18"/>
  <c r="BX18"/>
  <c r="BZ18"/>
  <c r="CB18"/>
  <c r="CD18"/>
  <c r="BE15" i="38"/>
  <c r="BG59" s="1"/>
  <c r="BT18"/>
  <c r="BV18"/>
  <c r="BX18"/>
  <c r="BZ18"/>
  <c r="CB18"/>
  <c r="CD18"/>
  <c r="BE15" i="39"/>
  <c r="BT18"/>
  <c r="BV18"/>
  <c r="BX18"/>
  <c r="BZ18"/>
  <c r="CB18"/>
  <c r="CD18"/>
  <c r="BE15" i="41"/>
  <c r="BT18"/>
  <c r="BV18"/>
  <c r="BX18"/>
  <c r="BZ18"/>
  <c r="CB18"/>
  <c r="CD18"/>
  <c r="BE21" i="50"/>
  <c r="BG65"/>
  <c r="D22"/>
  <c r="E22"/>
  <c r="BT19" i="35"/>
  <c r="BV19"/>
  <c r="BX19"/>
  <c r="BZ19"/>
  <c r="CB19"/>
  <c r="CD19"/>
  <c r="BT19" i="36"/>
  <c r="BV19"/>
  <c r="BX19"/>
  <c r="BZ19"/>
  <c r="CB19"/>
  <c r="CD19"/>
  <c r="BT19" i="37"/>
  <c r="BV19"/>
  <c r="BX19"/>
  <c r="BZ19"/>
  <c r="CB19"/>
  <c r="CD19"/>
  <c r="BT19" i="38"/>
  <c r="BV19"/>
  <c r="BX19"/>
  <c r="BZ19"/>
  <c r="CB19"/>
  <c r="CD19"/>
  <c r="BT19" i="39"/>
  <c r="BV19"/>
  <c r="BX19"/>
  <c r="BZ19"/>
  <c r="CB19"/>
  <c r="CD19"/>
  <c r="CE19"/>
  <c r="BT19" i="41"/>
  <c r="BV19"/>
  <c r="BX19"/>
  <c r="CE19"/>
  <c r="BZ19"/>
  <c r="CB19"/>
  <c r="CD19"/>
  <c r="BE22" i="50"/>
  <c r="BS22"/>
  <c r="C23"/>
  <c r="D23"/>
  <c r="E23"/>
  <c r="BE17" i="35"/>
  <c r="BG61" s="1"/>
  <c r="BT20"/>
  <c r="BV20"/>
  <c r="BX20"/>
  <c r="BZ20"/>
  <c r="CB20"/>
  <c r="CD20"/>
  <c r="BE17" i="36"/>
  <c r="BI61"/>
  <c r="BT20"/>
  <c r="BV20"/>
  <c r="BX20"/>
  <c r="BZ20"/>
  <c r="CB20"/>
  <c r="CD20"/>
  <c r="BE17" i="37"/>
  <c r="BI61"/>
  <c r="BT20"/>
  <c r="BV20"/>
  <c r="BX20"/>
  <c r="BZ20"/>
  <c r="CE20" s="1"/>
  <c r="CB20"/>
  <c r="CD20"/>
  <c r="BE17" i="38"/>
  <c r="BI61" s="1"/>
  <c r="BT20"/>
  <c r="BV20"/>
  <c r="BX20"/>
  <c r="BZ20"/>
  <c r="CB20"/>
  <c r="CD20"/>
  <c r="BE17" i="39"/>
  <c r="BI61"/>
  <c r="BT20"/>
  <c r="BV20"/>
  <c r="BX20"/>
  <c r="BZ20"/>
  <c r="CB20"/>
  <c r="CD20"/>
  <c r="R23"/>
  <c r="R23" i="43" s="1"/>
  <c r="BE17" i="41"/>
  <c r="BI61" s="1"/>
  <c r="BT20"/>
  <c r="BV20"/>
  <c r="BX20"/>
  <c r="BZ20"/>
  <c r="CB20"/>
  <c r="CD20"/>
  <c r="V23"/>
  <c r="V23" i="46" s="1"/>
  <c r="BE23" i="50"/>
  <c r="BI67"/>
  <c r="BU23"/>
  <c r="CF23"/>
  <c r="BW23"/>
  <c r="BY23"/>
  <c r="CA23"/>
  <c r="CC23"/>
  <c r="CE23"/>
  <c r="D24"/>
  <c r="E24"/>
  <c r="BN62" i="24"/>
  <c r="BJ62" s="1"/>
  <c r="BT21"/>
  <c r="CE21"/>
  <c r="BV21"/>
  <c r="BX21"/>
  <c r="BZ21"/>
  <c r="CB21"/>
  <c r="CD21"/>
  <c r="BN62" i="34"/>
  <c r="BJ62" s="1"/>
  <c r="BX21"/>
  <c r="BT21"/>
  <c r="CE21"/>
  <c r="BV21"/>
  <c r="BZ21"/>
  <c r="CB21"/>
  <c r="CD21"/>
  <c r="BT21" i="35"/>
  <c r="BV21"/>
  <c r="BX21"/>
  <c r="BZ21"/>
  <c r="CB21"/>
  <c r="CD21"/>
  <c r="BE18" i="36"/>
  <c r="BI62" s="1"/>
  <c r="BT21"/>
  <c r="BV21"/>
  <c r="BX21"/>
  <c r="BZ21"/>
  <c r="CB21"/>
  <c r="CD21"/>
  <c r="BT21" i="37"/>
  <c r="BV21"/>
  <c r="BX21"/>
  <c r="CE21" s="1"/>
  <c r="BZ21"/>
  <c r="CB21"/>
  <c r="CD21"/>
  <c r="N24"/>
  <c r="BT21" i="38"/>
  <c r="BV21"/>
  <c r="BX21"/>
  <c r="BZ21"/>
  <c r="CB21"/>
  <c r="CD21"/>
  <c r="BE18" i="39"/>
  <c r="BI62" s="1"/>
  <c r="BT21"/>
  <c r="BV21"/>
  <c r="CE21"/>
  <c r="BX21"/>
  <c r="BZ21"/>
  <c r="CB21"/>
  <c r="CD21"/>
  <c r="BE18" i="41"/>
  <c r="BI62" s="1"/>
  <c r="BT21"/>
  <c r="BV21"/>
  <c r="CE21"/>
  <c r="BX21"/>
  <c r="BZ21"/>
  <c r="CB21"/>
  <c r="CD21"/>
  <c r="BE24" i="50"/>
  <c r="BS24"/>
  <c r="BU24"/>
  <c r="CF24"/>
  <c r="BW24"/>
  <c r="BY24"/>
  <c r="CA24"/>
  <c r="CC24"/>
  <c r="CE24"/>
  <c r="C25"/>
  <c r="D25"/>
  <c r="E25"/>
  <c r="BE19" i="24"/>
  <c r="BI63" s="1"/>
  <c r="BN63"/>
  <c r="BJ63" s="1"/>
  <c r="BT22"/>
  <c r="BV22"/>
  <c r="BX22"/>
  <c r="BZ22"/>
  <c r="CB22"/>
  <c r="CD22"/>
  <c r="BN63" i="34"/>
  <c r="BJ63" s="1"/>
  <c r="BE19"/>
  <c r="BI63" s="1"/>
  <c r="BX22"/>
  <c r="BT22"/>
  <c r="CE22"/>
  <c r="BV22"/>
  <c r="BZ22"/>
  <c r="CB22"/>
  <c r="CD22"/>
  <c r="BE19" i="35"/>
  <c r="BI63"/>
  <c r="BT22"/>
  <c r="BV22"/>
  <c r="BX22"/>
  <c r="BZ22"/>
  <c r="CB22"/>
  <c r="CD22"/>
  <c r="BE19" i="36"/>
  <c r="BI63"/>
  <c r="BT22"/>
  <c r="BV22"/>
  <c r="BX22"/>
  <c r="BZ22"/>
  <c r="CB22"/>
  <c r="CD22"/>
  <c r="BE19" i="37"/>
  <c r="BI63" s="1"/>
  <c r="BT22"/>
  <c r="BV22"/>
  <c r="BX22"/>
  <c r="BZ22"/>
  <c r="CB22"/>
  <c r="CD22"/>
  <c r="N25"/>
  <c r="N25" i="46" s="1"/>
  <c r="BE19" i="38"/>
  <c r="BI63"/>
  <c r="BT22"/>
  <c r="BV22"/>
  <c r="BX22"/>
  <c r="CE22" s="1"/>
  <c r="BZ22"/>
  <c r="CB22"/>
  <c r="CD22"/>
  <c r="P25"/>
  <c r="P25" i="45" s="1"/>
  <c r="BE19" i="39"/>
  <c r="BI63"/>
  <c r="BT22"/>
  <c r="BV22"/>
  <c r="BX22"/>
  <c r="BZ22"/>
  <c r="CB22"/>
  <c r="CD22"/>
  <c r="R25"/>
  <c r="BE19" i="41"/>
  <c r="BI63" s="1"/>
  <c r="BT22"/>
  <c r="BV22"/>
  <c r="BX22"/>
  <c r="CE22"/>
  <c r="BZ22"/>
  <c r="CB22"/>
  <c r="CD22"/>
  <c r="BS25" i="50"/>
  <c r="BU25"/>
  <c r="BW25"/>
  <c r="BY25"/>
  <c r="CA25"/>
  <c r="CC25"/>
  <c r="CE25"/>
  <c r="CF25"/>
  <c r="E26"/>
  <c r="BS26"/>
  <c r="BU26"/>
  <c r="BW26"/>
  <c r="BY26"/>
  <c r="CA26"/>
  <c r="CC26"/>
  <c r="CE26"/>
  <c r="C27"/>
  <c r="D27"/>
  <c r="E27"/>
  <c r="N27" i="37"/>
  <c r="P27" i="38"/>
  <c r="P27" i="47" s="1"/>
  <c r="R27" i="39"/>
  <c r="R27" i="46" s="1"/>
  <c r="V27" i="41"/>
  <c r="F73" i="44" s="1"/>
  <c r="BF27" i="50"/>
  <c r="BS27"/>
  <c r="BU27"/>
  <c r="BW27"/>
  <c r="BY27"/>
  <c r="CA27"/>
  <c r="CC27"/>
  <c r="CE27"/>
  <c r="C28"/>
  <c r="D28"/>
  <c r="E28"/>
  <c r="N28" i="37"/>
  <c r="N28" i="43" s="1"/>
  <c r="P28" i="38"/>
  <c r="R28" i="39"/>
  <c r="R28" i="43" s="1"/>
  <c r="C29" i="50"/>
  <c r="D29"/>
  <c r="E29"/>
  <c r="N29" i="37"/>
  <c r="N29" i="48" s="1"/>
  <c r="P29" i="38"/>
  <c r="R29" i="39"/>
  <c r="V29" i="41"/>
  <c r="V29" i="48" s="1"/>
  <c r="BT29" i="50"/>
  <c r="BV29"/>
  <c r="BW29"/>
  <c r="BX29"/>
  <c r="BY29"/>
  <c r="BZ29"/>
  <c r="CA29"/>
  <c r="CB29"/>
  <c r="CC29"/>
  <c r="CD29"/>
  <c r="CE29"/>
  <c r="C30"/>
  <c r="D30"/>
  <c r="E30"/>
  <c r="N30" i="37"/>
  <c r="N30" i="43" s="1"/>
  <c r="P30" i="38"/>
  <c r="P30" i="43" s="1"/>
  <c r="R30" i="39"/>
  <c r="R30" i="49" s="1"/>
  <c r="V30" i="41"/>
  <c r="BT28" i="34"/>
  <c r="BX28"/>
  <c r="BV28"/>
  <c r="BZ28"/>
  <c r="CB28"/>
  <c r="CD28"/>
  <c r="BT28" i="35"/>
  <c r="BV28"/>
  <c r="CB28"/>
  <c r="CD28"/>
  <c r="BT28" i="36"/>
  <c r="BV28"/>
  <c r="BX28"/>
  <c r="BZ28"/>
  <c r="CB28"/>
  <c r="CD28"/>
  <c r="BT28" i="37"/>
  <c r="BV28"/>
  <c r="BX28"/>
  <c r="BZ28"/>
  <c r="CE28" s="1"/>
  <c r="BJ69" s="1"/>
  <c r="CB28"/>
  <c r="CD28"/>
  <c r="BT28" i="38"/>
  <c r="BV28"/>
  <c r="BX28"/>
  <c r="BZ28"/>
  <c r="CB28"/>
  <c r="CD28"/>
  <c r="BT28" i="39"/>
  <c r="BV28"/>
  <c r="BX28"/>
  <c r="BZ28"/>
  <c r="CB28"/>
  <c r="CD28"/>
  <c r="BC31" i="41"/>
  <c r="BG26"/>
  <c r="BI69" s="1"/>
  <c r="BK69" s="1"/>
  <c r="V31" s="1"/>
  <c r="F77" i="43" s="1"/>
  <c r="BT28" i="41"/>
  <c r="BV28"/>
  <c r="BX28"/>
  <c r="BZ28"/>
  <c r="CB28"/>
  <c r="CD28"/>
  <c r="G34" i="50"/>
  <c r="I34"/>
  <c r="K34"/>
  <c r="M34"/>
  <c r="O34"/>
  <c r="Q34"/>
  <c r="S34"/>
  <c r="U34"/>
  <c r="W34"/>
  <c r="A47"/>
  <c r="K47"/>
  <c r="A48"/>
  <c r="D48"/>
  <c r="D49"/>
  <c r="BG51"/>
  <c r="F53"/>
  <c r="D57"/>
  <c r="E57"/>
  <c r="BG57"/>
  <c r="D58"/>
  <c r="E58"/>
  <c r="D59"/>
  <c r="E59"/>
  <c r="D60"/>
  <c r="E60"/>
  <c r="D61"/>
  <c r="E61"/>
  <c r="D62"/>
  <c r="E62"/>
  <c r="E63"/>
  <c r="BG63"/>
  <c r="E64"/>
  <c r="E65"/>
  <c r="E66"/>
  <c r="BG66"/>
  <c r="BI66"/>
  <c r="D67"/>
  <c r="E67"/>
  <c r="BG67"/>
  <c r="D68"/>
  <c r="E68"/>
  <c r="E69"/>
  <c r="D70"/>
  <c r="E70"/>
  <c r="D71"/>
  <c r="E71"/>
  <c r="E72"/>
  <c r="D73"/>
  <c r="E73"/>
  <c r="D74"/>
  <c r="E74"/>
  <c r="D75"/>
  <c r="E75"/>
  <c r="D76"/>
  <c r="E76"/>
  <c r="E80"/>
  <c r="G80"/>
  <c r="I34" i="43"/>
  <c r="K34" i="44"/>
  <c r="M34" i="45"/>
  <c r="O34" i="46"/>
  <c r="Q34" i="47"/>
  <c r="S34" i="48"/>
  <c r="BE19" i="49"/>
  <c r="BT22"/>
  <c r="BV22"/>
  <c r="CE22"/>
  <c r="BX22"/>
  <c r="BZ22"/>
  <c r="CB22"/>
  <c r="CD22"/>
  <c r="BT21"/>
  <c r="BV21"/>
  <c r="CE21"/>
  <c r="BX21"/>
  <c r="BZ21"/>
  <c r="CB21"/>
  <c r="CD21"/>
  <c r="K1"/>
  <c r="A2"/>
  <c r="BF2"/>
  <c r="AZ3"/>
  <c r="AZ4"/>
  <c r="F7"/>
  <c r="BR10"/>
  <c r="D11"/>
  <c r="E11"/>
  <c r="BR11"/>
  <c r="D12"/>
  <c r="E12"/>
  <c r="C13"/>
  <c r="D13"/>
  <c r="E13"/>
  <c r="D14"/>
  <c r="E14"/>
  <c r="D15"/>
  <c r="E15"/>
  <c r="D16"/>
  <c r="E16"/>
  <c r="E17"/>
  <c r="BR17"/>
  <c r="D18"/>
  <c r="E18"/>
  <c r="BR18"/>
  <c r="C19"/>
  <c r="E19"/>
  <c r="BR19"/>
  <c r="C20"/>
  <c r="E20"/>
  <c r="BR20"/>
  <c r="C21"/>
  <c r="D21"/>
  <c r="E21"/>
  <c r="BE21"/>
  <c r="D22"/>
  <c r="E22"/>
  <c r="BE22"/>
  <c r="BG66"/>
  <c r="BR22"/>
  <c r="C23"/>
  <c r="D23"/>
  <c r="E23"/>
  <c r="BE23"/>
  <c r="BG67"/>
  <c r="BT23"/>
  <c r="BV23"/>
  <c r="BX23"/>
  <c r="BZ23"/>
  <c r="CB23"/>
  <c r="CD23"/>
  <c r="CE23"/>
  <c r="D24"/>
  <c r="E24"/>
  <c r="BE24"/>
  <c r="BR24"/>
  <c r="BT24"/>
  <c r="BV24"/>
  <c r="BX24"/>
  <c r="CE24"/>
  <c r="BZ24"/>
  <c r="CB24"/>
  <c r="CD24"/>
  <c r="C25"/>
  <c r="D25"/>
  <c r="E25"/>
  <c r="BR25"/>
  <c r="BT25"/>
  <c r="CE25"/>
  <c r="BV25"/>
  <c r="BX25"/>
  <c r="BZ25"/>
  <c r="CB25"/>
  <c r="CD25"/>
  <c r="C26"/>
  <c r="D26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Q34"/>
  <c r="S34"/>
  <c r="W34"/>
  <c r="K47"/>
  <c r="A48"/>
  <c r="G49"/>
  <c r="F53"/>
  <c r="D57"/>
  <c r="E57"/>
  <c r="D58"/>
  <c r="E58"/>
  <c r="D59"/>
  <c r="E59"/>
  <c r="E60"/>
  <c r="D61"/>
  <c r="E61"/>
  <c r="D62"/>
  <c r="E62"/>
  <c r="E63"/>
  <c r="E64"/>
  <c r="E65"/>
  <c r="BG65"/>
  <c r="BI65"/>
  <c r="E66"/>
  <c r="BI66"/>
  <c r="D67"/>
  <c r="E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8"/>
  <c r="BI63" s="1"/>
  <c r="BT22"/>
  <c r="BV22"/>
  <c r="BX22"/>
  <c r="BZ22"/>
  <c r="CB22"/>
  <c r="CD22"/>
  <c r="BE18"/>
  <c r="BI62" s="1"/>
  <c r="BT21"/>
  <c r="BV21"/>
  <c r="BX21"/>
  <c r="BZ21"/>
  <c r="CB21"/>
  <c r="CD21"/>
  <c r="K1"/>
  <c r="A2"/>
  <c r="BF2"/>
  <c r="J3"/>
  <c r="AZ3"/>
  <c r="BR8"/>
  <c r="BR10"/>
  <c r="D11"/>
  <c r="E11"/>
  <c r="C12"/>
  <c r="D12"/>
  <c r="E12"/>
  <c r="C13"/>
  <c r="D13"/>
  <c r="E13"/>
  <c r="D14"/>
  <c r="E14"/>
  <c r="D15"/>
  <c r="E15"/>
  <c r="D16"/>
  <c r="E16"/>
  <c r="D17"/>
  <c r="E17"/>
  <c r="BR17"/>
  <c r="E18"/>
  <c r="BR18"/>
  <c r="E19"/>
  <c r="C20"/>
  <c r="E20"/>
  <c r="BR20"/>
  <c r="C21"/>
  <c r="D21"/>
  <c r="E21"/>
  <c r="BE21"/>
  <c r="BI65" s="1"/>
  <c r="D22"/>
  <c r="E22"/>
  <c r="BE22"/>
  <c r="BI66" s="1"/>
  <c r="BR22"/>
  <c r="C23"/>
  <c r="E23"/>
  <c r="BE23"/>
  <c r="BI67"/>
  <c r="BT23"/>
  <c r="CE23"/>
  <c r="BV23"/>
  <c r="BX23"/>
  <c r="BZ23"/>
  <c r="CB23"/>
  <c r="CD23"/>
  <c r="D24"/>
  <c r="E24"/>
  <c r="BE24"/>
  <c r="BI68" s="1"/>
  <c r="BR24"/>
  <c r="BT24"/>
  <c r="BV24"/>
  <c r="BX24"/>
  <c r="BZ24"/>
  <c r="CB24"/>
  <c r="CD24"/>
  <c r="C25"/>
  <c r="D25"/>
  <c r="E25"/>
  <c r="BR25"/>
  <c r="BT25"/>
  <c r="BV25"/>
  <c r="CE25"/>
  <c r="BX25"/>
  <c r="BZ25"/>
  <c r="CB25"/>
  <c r="CD25"/>
  <c r="D26"/>
  <c r="E26"/>
  <c r="BR26"/>
  <c r="BT26"/>
  <c r="BV26"/>
  <c r="CE26"/>
  <c r="BX26"/>
  <c r="BZ26"/>
  <c r="CB26"/>
  <c r="CD26"/>
  <c r="C27"/>
  <c r="D27"/>
  <c r="E27"/>
  <c r="BF27"/>
  <c r="BF30"/>
  <c r="BR27"/>
  <c r="BT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Q34"/>
  <c r="U34"/>
  <c r="W34"/>
  <c r="K47"/>
  <c r="A48"/>
  <c r="D48"/>
  <c r="G49"/>
  <c r="BG51"/>
  <c r="F53"/>
  <c r="D57"/>
  <c r="E57"/>
  <c r="D58"/>
  <c r="E58"/>
  <c r="D59"/>
  <c r="E59"/>
  <c r="E60"/>
  <c r="D61"/>
  <c r="E61"/>
  <c r="BG61"/>
  <c r="D62"/>
  <c r="E62"/>
  <c r="E63"/>
  <c r="BG63"/>
  <c r="E64"/>
  <c r="E65"/>
  <c r="BG65"/>
  <c r="E66"/>
  <c r="BG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7"/>
  <c r="BI63" s="1"/>
  <c r="BT22"/>
  <c r="BV22"/>
  <c r="BX22"/>
  <c r="CE22"/>
  <c r="BZ22"/>
  <c r="CB22"/>
  <c r="CD22"/>
  <c r="BT21"/>
  <c r="BV21"/>
  <c r="BX21"/>
  <c r="BZ21"/>
  <c r="CE21"/>
  <c r="CB21"/>
  <c r="CD21"/>
  <c r="K1"/>
  <c r="A2"/>
  <c r="AZ2"/>
  <c r="BF2"/>
  <c r="D3"/>
  <c r="J3"/>
  <c r="AZ3"/>
  <c r="BR8"/>
  <c r="BR10"/>
  <c r="D11"/>
  <c r="E11"/>
  <c r="BR11"/>
  <c r="D12"/>
  <c r="E12"/>
  <c r="C13"/>
  <c r="D13"/>
  <c r="E13"/>
  <c r="E14"/>
  <c r="D15"/>
  <c r="E15"/>
  <c r="D16"/>
  <c r="E16"/>
  <c r="BR16"/>
  <c r="D17"/>
  <c r="E17"/>
  <c r="BR17"/>
  <c r="D18"/>
  <c r="E18"/>
  <c r="BR18"/>
  <c r="E19"/>
  <c r="C20"/>
  <c r="E20"/>
  <c r="BR20"/>
  <c r="C21"/>
  <c r="D21"/>
  <c r="E21"/>
  <c r="BE21"/>
  <c r="D22"/>
  <c r="E22"/>
  <c r="BE22"/>
  <c r="BR22"/>
  <c r="C23"/>
  <c r="E23"/>
  <c r="BE23"/>
  <c r="BT23"/>
  <c r="BV23"/>
  <c r="CE23"/>
  <c r="BX23"/>
  <c r="BZ23"/>
  <c r="CB23"/>
  <c r="CD23"/>
  <c r="C24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C26"/>
  <c r="D26"/>
  <c r="E26"/>
  <c r="BR26"/>
  <c r="BT26"/>
  <c r="BV26"/>
  <c r="BX26"/>
  <c r="BZ26"/>
  <c r="CB26"/>
  <c r="CD26"/>
  <c r="C27"/>
  <c r="D27"/>
  <c r="E27"/>
  <c r="BR27"/>
  <c r="BT27"/>
  <c r="CE27"/>
  <c r="BV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O34"/>
  <c r="S34"/>
  <c r="U34"/>
  <c r="W34"/>
  <c r="A47"/>
  <c r="K47"/>
  <c r="A48"/>
  <c r="D48"/>
  <c r="BG51"/>
  <c r="D57"/>
  <c r="E57"/>
  <c r="D58"/>
  <c r="E58"/>
  <c r="BG58"/>
  <c r="D59"/>
  <c r="E59"/>
  <c r="E60"/>
  <c r="D61"/>
  <c r="E61"/>
  <c r="D62"/>
  <c r="E62"/>
  <c r="E63"/>
  <c r="D64"/>
  <c r="E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D72"/>
  <c r="E72"/>
  <c r="D73"/>
  <c r="E73"/>
  <c r="D74"/>
  <c r="E74"/>
  <c r="D75"/>
  <c r="E75"/>
  <c r="D76"/>
  <c r="E76"/>
  <c r="E80"/>
  <c r="G80"/>
  <c r="BE19" i="46"/>
  <c r="BG63" s="1"/>
  <c r="BI63"/>
  <c r="BT22"/>
  <c r="BV22"/>
  <c r="BX22"/>
  <c r="BZ22"/>
  <c r="CE22"/>
  <c r="CB22"/>
  <c r="CD22"/>
  <c r="BT21"/>
  <c r="BV21"/>
  <c r="BX21"/>
  <c r="BZ21"/>
  <c r="CE21"/>
  <c r="CB21"/>
  <c r="CD21"/>
  <c r="K1"/>
  <c r="A2"/>
  <c r="AZ2"/>
  <c r="BF2"/>
  <c r="J3"/>
  <c r="AZ3"/>
  <c r="BR8"/>
  <c r="BR10"/>
  <c r="D11"/>
  <c r="E11"/>
  <c r="D12"/>
  <c r="E12"/>
  <c r="BR12"/>
  <c r="C13"/>
  <c r="D13"/>
  <c r="E13"/>
  <c r="BR13"/>
  <c r="C14"/>
  <c r="D14"/>
  <c r="E14"/>
  <c r="C15"/>
  <c r="D15"/>
  <c r="E15"/>
  <c r="D16"/>
  <c r="E16"/>
  <c r="D17"/>
  <c r="E17"/>
  <c r="BR17"/>
  <c r="D18"/>
  <c r="E18"/>
  <c r="BR18"/>
  <c r="E19"/>
  <c r="BR19"/>
  <c r="C20"/>
  <c r="E20"/>
  <c r="BR20"/>
  <c r="C21"/>
  <c r="D21"/>
  <c r="E21"/>
  <c r="BE21"/>
  <c r="D22"/>
  <c r="E22"/>
  <c r="BE22"/>
  <c r="BR22"/>
  <c r="C23"/>
  <c r="D23"/>
  <c r="E23"/>
  <c r="BE23"/>
  <c r="BR23"/>
  <c r="BT23"/>
  <c r="BV23"/>
  <c r="CE23"/>
  <c r="BX23"/>
  <c r="BZ23"/>
  <c r="CB23"/>
  <c r="CD23"/>
  <c r="D24"/>
  <c r="E24"/>
  <c r="BE24"/>
  <c r="BR24"/>
  <c r="BT24"/>
  <c r="BV24"/>
  <c r="BX24"/>
  <c r="CE24"/>
  <c r="BZ24"/>
  <c r="CB24"/>
  <c r="CD24"/>
  <c r="C25"/>
  <c r="D25"/>
  <c r="E25"/>
  <c r="BR25"/>
  <c r="BT25"/>
  <c r="BV25"/>
  <c r="BX25"/>
  <c r="BZ25"/>
  <c r="CB25"/>
  <c r="CD25"/>
  <c r="E26"/>
  <c r="BR26"/>
  <c r="BT26"/>
  <c r="BV26"/>
  <c r="BX26"/>
  <c r="BZ26"/>
  <c r="CB26"/>
  <c r="CD26"/>
  <c r="C27"/>
  <c r="D27"/>
  <c r="E27"/>
  <c r="BF27"/>
  <c r="BF30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K34"/>
  <c r="M34"/>
  <c r="Q34"/>
  <c r="S34"/>
  <c r="U34"/>
  <c r="W34"/>
  <c r="K47"/>
  <c r="A48"/>
  <c r="F53"/>
  <c r="D57"/>
  <c r="E57"/>
  <c r="D58"/>
  <c r="E58"/>
  <c r="BG58"/>
  <c r="D59"/>
  <c r="E59"/>
  <c r="E60"/>
  <c r="D61"/>
  <c r="E61"/>
  <c r="BG61"/>
  <c r="D62"/>
  <c r="E62"/>
  <c r="D63"/>
  <c r="E63"/>
  <c r="E64"/>
  <c r="E65"/>
  <c r="BG65"/>
  <c r="BI65"/>
  <c r="E66"/>
  <c r="BG66"/>
  <c r="BI66"/>
  <c r="D67"/>
  <c r="E67"/>
  <c r="BG67"/>
  <c r="BI67"/>
  <c r="D68"/>
  <c r="E68"/>
  <c r="BG68"/>
  <c r="BI68"/>
  <c r="D69"/>
  <c r="E69"/>
  <c r="D70"/>
  <c r="E70"/>
  <c r="D71"/>
  <c r="E71"/>
  <c r="E72"/>
  <c r="D73"/>
  <c r="E73"/>
  <c r="D74"/>
  <c r="E74"/>
  <c r="D75"/>
  <c r="E75"/>
  <c r="D76"/>
  <c r="E76"/>
  <c r="E80"/>
  <c r="G80"/>
  <c r="BE19" i="45"/>
  <c r="BI63"/>
  <c r="BT22"/>
  <c r="BV22"/>
  <c r="BX22"/>
  <c r="BZ22"/>
  <c r="CB22"/>
  <c r="CD22"/>
  <c r="BT21"/>
  <c r="BV21"/>
  <c r="BX21"/>
  <c r="BZ21"/>
  <c r="CB21"/>
  <c r="CD21"/>
  <c r="K1"/>
  <c r="A2"/>
  <c r="D2"/>
  <c r="BF2"/>
  <c r="J3"/>
  <c r="AZ3"/>
  <c r="AZ4"/>
  <c r="BR10"/>
  <c r="D11"/>
  <c r="E11"/>
  <c r="D12"/>
  <c r="E12"/>
  <c r="BR12"/>
  <c r="C13"/>
  <c r="D13"/>
  <c r="E13"/>
  <c r="BR13"/>
  <c r="D14"/>
  <c r="E14"/>
  <c r="C15"/>
  <c r="D15"/>
  <c r="E15"/>
  <c r="D16"/>
  <c r="E16"/>
  <c r="BR16"/>
  <c r="E17"/>
  <c r="BR17"/>
  <c r="D18"/>
  <c r="E18"/>
  <c r="BR18"/>
  <c r="E19"/>
  <c r="BR19"/>
  <c r="C20"/>
  <c r="E20"/>
  <c r="BR20"/>
  <c r="C21"/>
  <c r="D21"/>
  <c r="E21"/>
  <c r="BE21"/>
  <c r="D22"/>
  <c r="E22"/>
  <c r="BE22"/>
  <c r="BI66"/>
  <c r="BR22"/>
  <c r="C23"/>
  <c r="D23"/>
  <c r="E23"/>
  <c r="BE23"/>
  <c r="BT23"/>
  <c r="BV23"/>
  <c r="BX23"/>
  <c r="BZ23"/>
  <c r="CB23"/>
  <c r="CD23"/>
  <c r="D24"/>
  <c r="E24"/>
  <c r="BE24"/>
  <c r="BI68" s="1"/>
  <c r="BR24"/>
  <c r="BT24"/>
  <c r="CE24"/>
  <c r="BV24"/>
  <c r="BX24"/>
  <c r="BZ24"/>
  <c r="CB24"/>
  <c r="CD24"/>
  <c r="C25"/>
  <c r="D25"/>
  <c r="E25"/>
  <c r="BR25"/>
  <c r="BT25"/>
  <c r="BV25"/>
  <c r="BX25"/>
  <c r="CE25"/>
  <c r="BZ25"/>
  <c r="CB25"/>
  <c r="CD25"/>
  <c r="E26"/>
  <c r="BR26"/>
  <c r="BT26"/>
  <c r="BV26"/>
  <c r="BX26"/>
  <c r="BZ26"/>
  <c r="CE26"/>
  <c r="CB26"/>
  <c r="CD26"/>
  <c r="C27"/>
  <c r="D27"/>
  <c r="E27"/>
  <c r="BF27"/>
  <c r="BR27"/>
  <c r="BT27"/>
  <c r="BV27"/>
  <c r="BX27"/>
  <c r="BZ27"/>
  <c r="CB27"/>
  <c r="CD27"/>
  <c r="C28"/>
  <c r="D28"/>
  <c r="E28"/>
  <c r="C29"/>
  <c r="D29"/>
  <c r="E29"/>
  <c r="BS29"/>
  <c r="BU29"/>
  <c r="BV29"/>
  <c r="BW29"/>
  <c r="BX29"/>
  <c r="BY29"/>
  <c r="BZ29"/>
  <c r="CA29"/>
  <c r="CB29"/>
  <c r="CC29"/>
  <c r="CD29"/>
  <c r="C30"/>
  <c r="D30"/>
  <c r="E30"/>
  <c r="G34"/>
  <c r="I34"/>
  <c r="K34"/>
  <c r="O34"/>
  <c r="Q34"/>
  <c r="S34"/>
  <c r="U34"/>
  <c r="W34"/>
  <c r="K47"/>
  <c r="A48"/>
  <c r="D48"/>
  <c r="F53"/>
  <c r="D57"/>
  <c r="E57"/>
  <c r="D58"/>
  <c r="E58"/>
  <c r="D59"/>
  <c r="E59"/>
  <c r="BG59"/>
  <c r="D60"/>
  <c r="E60"/>
  <c r="D61"/>
  <c r="E61"/>
  <c r="BG61"/>
  <c r="D62"/>
  <c r="E62"/>
  <c r="E63"/>
  <c r="BG63"/>
  <c r="D64"/>
  <c r="E64"/>
  <c r="E65"/>
  <c r="BG65"/>
  <c r="BI65"/>
  <c r="D66"/>
  <c r="E66"/>
  <c r="BG66"/>
  <c r="D67"/>
  <c r="E67"/>
  <c r="BG67"/>
  <c r="BI67"/>
  <c r="D68"/>
  <c r="E68"/>
  <c r="D69"/>
  <c r="E69"/>
  <c r="D70"/>
  <c r="E70"/>
  <c r="D71"/>
  <c r="E71"/>
  <c r="E72"/>
  <c r="D73"/>
  <c r="E73"/>
  <c r="D74"/>
  <c r="E74"/>
  <c r="D75"/>
  <c r="E75"/>
  <c r="D76"/>
  <c r="E76"/>
  <c r="E80"/>
  <c r="G80"/>
  <c r="BE19" i="44"/>
  <c r="BI63"/>
  <c r="BT22"/>
  <c r="BV22"/>
  <c r="BX22"/>
  <c r="BZ22"/>
  <c r="CB22"/>
  <c r="CD22"/>
  <c r="BT21"/>
  <c r="BV21"/>
  <c r="BX21"/>
  <c r="BZ21"/>
  <c r="CB21"/>
  <c r="CD21"/>
  <c r="K1"/>
  <c r="A2"/>
  <c r="BF2"/>
  <c r="G3"/>
  <c r="J3"/>
  <c r="AZ3"/>
  <c r="BR10"/>
  <c r="D11"/>
  <c r="E11"/>
  <c r="BR11"/>
  <c r="D12"/>
  <c r="E12"/>
  <c r="BR12"/>
  <c r="C13"/>
  <c r="D13"/>
  <c r="E13"/>
  <c r="BR13"/>
  <c r="C14"/>
  <c r="D14"/>
  <c r="E14"/>
  <c r="C15"/>
  <c r="D15"/>
  <c r="E15"/>
  <c r="D16"/>
  <c r="E16"/>
  <c r="BR16"/>
  <c r="E17"/>
  <c r="BR17"/>
  <c r="E18"/>
  <c r="BR18"/>
  <c r="E19"/>
  <c r="BR19"/>
  <c r="C20"/>
  <c r="E20"/>
  <c r="BR20"/>
  <c r="C21"/>
  <c r="D21"/>
  <c r="E21"/>
  <c r="BE21"/>
  <c r="BG65"/>
  <c r="D22"/>
  <c r="E22"/>
  <c r="BE22"/>
  <c r="BG66"/>
  <c r="BR22"/>
  <c r="C23"/>
  <c r="D23"/>
  <c r="E23"/>
  <c r="BE23"/>
  <c r="BG67"/>
  <c r="BT23"/>
  <c r="BV23"/>
  <c r="BX23"/>
  <c r="BZ23"/>
  <c r="CB23"/>
  <c r="CD23"/>
  <c r="C24"/>
  <c r="D24"/>
  <c r="E24"/>
  <c r="BE24"/>
  <c r="BG68"/>
  <c r="BR24"/>
  <c r="BT24"/>
  <c r="BV24"/>
  <c r="BX24"/>
  <c r="BZ24"/>
  <c r="CB24"/>
  <c r="CD24"/>
  <c r="C25"/>
  <c r="D25"/>
  <c r="E25"/>
  <c r="BR25"/>
  <c r="BT25"/>
  <c r="BV25"/>
  <c r="BX25"/>
  <c r="BZ25"/>
  <c r="CE25"/>
  <c r="CB25"/>
  <c r="CD25"/>
  <c r="D26"/>
  <c r="E26"/>
  <c r="BR26"/>
  <c r="BT26"/>
  <c r="BV26"/>
  <c r="BX26"/>
  <c r="BZ26"/>
  <c r="CB26"/>
  <c r="CD26"/>
  <c r="C27"/>
  <c r="D27"/>
  <c r="E27"/>
  <c r="BF27"/>
  <c r="BR27"/>
  <c r="BT27"/>
  <c r="BV27"/>
  <c r="CE27"/>
  <c r="BX27"/>
  <c r="BZ27"/>
  <c r="CB27"/>
  <c r="CD27"/>
  <c r="C28"/>
  <c r="D28"/>
  <c r="E28"/>
  <c r="C29"/>
  <c r="D29"/>
  <c r="E29"/>
  <c r="BS29"/>
  <c r="BT29"/>
  <c r="BU29"/>
  <c r="BV29"/>
  <c r="BW29"/>
  <c r="BX29"/>
  <c r="BY29"/>
  <c r="BZ29"/>
  <c r="CA29"/>
  <c r="CB29"/>
  <c r="CC29"/>
  <c r="CD29"/>
  <c r="C30"/>
  <c r="D30"/>
  <c r="E30"/>
  <c r="G34"/>
  <c r="I34"/>
  <c r="M34"/>
  <c r="O34"/>
  <c r="Q34"/>
  <c r="S34"/>
  <c r="U34"/>
  <c r="W34"/>
  <c r="K47"/>
  <c r="A48"/>
  <c r="BG52"/>
  <c r="F53"/>
  <c r="D57"/>
  <c r="E57"/>
  <c r="D58"/>
  <c r="E58"/>
  <c r="D59"/>
  <c r="E59"/>
  <c r="D60"/>
  <c r="E60"/>
  <c r="D61"/>
  <c r="E61"/>
  <c r="BG61"/>
  <c r="D62"/>
  <c r="E62"/>
  <c r="E63"/>
  <c r="BG63"/>
  <c r="E64"/>
  <c r="E65"/>
  <c r="E66"/>
  <c r="BI66"/>
  <c r="D67"/>
  <c r="E67"/>
  <c r="BI67"/>
  <c r="D68"/>
  <c r="E68"/>
  <c r="BI68"/>
  <c r="D69"/>
  <c r="E69"/>
  <c r="D70"/>
  <c r="E70"/>
  <c r="D71"/>
  <c r="E71"/>
  <c r="E72"/>
  <c r="D73"/>
  <c r="E73"/>
  <c r="D74"/>
  <c r="E74"/>
  <c r="D75"/>
  <c r="E75"/>
  <c r="D76"/>
  <c r="E76"/>
  <c r="E80"/>
  <c r="G80"/>
  <c r="K47" i="43"/>
  <c r="G80"/>
  <c r="BT23" i="41"/>
  <c r="BV23"/>
  <c r="BX23"/>
  <c r="BZ23"/>
  <c r="CB23"/>
  <c r="CD23"/>
  <c r="CE23"/>
  <c r="BE21"/>
  <c r="BI65"/>
  <c r="BT24"/>
  <c r="BV24"/>
  <c r="BX24"/>
  <c r="BZ24"/>
  <c r="CB24"/>
  <c r="CD24"/>
  <c r="BE22"/>
  <c r="BI66"/>
  <c r="BT25"/>
  <c r="BV25"/>
  <c r="CE25"/>
  <c r="BX25"/>
  <c r="BZ25"/>
  <c r="CB25"/>
  <c r="CD25"/>
  <c r="BE23"/>
  <c r="BI67" s="1"/>
  <c r="BT26"/>
  <c r="CE26"/>
  <c r="BV26"/>
  <c r="BX26"/>
  <c r="BZ26"/>
  <c r="CB26"/>
  <c r="CD26"/>
  <c r="BE24"/>
  <c r="BI68"/>
  <c r="BT27"/>
  <c r="BV27"/>
  <c r="BX27"/>
  <c r="BZ27"/>
  <c r="CB27"/>
  <c r="CD27"/>
  <c r="CE27"/>
  <c r="W34" i="43"/>
  <c r="A47"/>
  <c r="D48"/>
  <c r="A48"/>
  <c r="D76"/>
  <c r="D59"/>
  <c r="D60"/>
  <c r="D61"/>
  <c r="D62"/>
  <c r="D63"/>
  <c r="D65"/>
  <c r="D67"/>
  <c r="D68"/>
  <c r="D69"/>
  <c r="D70"/>
  <c r="D71"/>
  <c r="D72"/>
  <c r="D73"/>
  <c r="D74"/>
  <c r="D75"/>
  <c r="D58"/>
  <c r="D57"/>
  <c r="BT21"/>
  <c r="BV21"/>
  <c r="BX21"/>
  <c r="CE21"/>
  <c r="BZ21"/>
  <c r="CB21"/>
  <c r="CD21"/>
  <c r="BE19"/>
  <c r="BG63" s="1"/>
  <c r="BI63"/>
  <c r="BT22"/>
  <c r="BV22"/>
  <c r="BX22"/>
  <c r="CE22"/>
  <c r="BZ22"/>
  <c r="CB22"/>
  <c r="CD22"/>
  <c r="BT23"/>
  <c r="BV23"/>
  <c r="BX23"/>
  <c r="BZ23"/>
  <c r="CB23"/>
  <c r="CD23"/>
  <c r="CE23"/>
  <c r="BE21"/>
  <c r="BI65"/>
  <c r="BT24"/>
  <c r="BV24"/>
  <c r="BX24"/>
  <c r="BZ24"/>
  <c r="CB24"/>
  <c r="CD24"/>
  <c r="CE24"/>
  <c r="BE22"/>
  <c r="BI66"/>
  <c r="BT25"/>
  <c r="BV25"/>
  <c r="BX25"/>
  <c r="BZ25"/>
  <c r="CE25"/>
  <c r="CB25"/>
  <c r="CD25"/>
  <c r="BE23"/>
  <c r="BG67"/>
  <c r="BI67"/>
  <c r="BT26"/>
  <c r="BV26"/>
  <c r="BX26"/>
  <c r="BZ26"/>
  <c r="CE26"/>
  <c r="CB26"/>
  <c r="CD26"/>
  <c r="BE24"/>
  <c r="BG68"/>
  <c r="BT27"/>
  <c r="BV27"/>
  <c r="BX27"/>
  <c r="BZ27"/>
  <c r="CB27"/>
  <c r="CD27"/>
  <c r="CE27"/>
  <c r="E76"/>
  <c r="E59"/>
  <c r="E60"/>
  <c r="E61"/>
  <c r="E62"/>
  <c r="E63"/>
  <c r="E64"/>
  <c r="E65"/>
  <c r="E66"/>
  <c r="E67"/>
  <c r="E68"/>
  <c r="E69"/>
  <c r="E70"/>
  <c r="E71"/>
  <c r="E72"/>
  <c r="E73"/>
  <c r="E74"/>
  <c r="E75"/>
  <c r="E58"/>
  <c r="E57"/>
  <c r="J3"/>
  <c r="E80"/>
  <c r="K1"/>
  <c r="A2"/>
  <c r="D2"/>
  <c r="BF2"/>
  <c r="D3"/>
  <c r="AZ3"/>
  <c r="BR10"/>
  <c r="D11"/>
  <c r="E11"/>
  <c r="D12"/>
  <c r="E12"/>
  <c r="BR12"/>
  <c r="C13"/>
  <c r="D13"/>
  <c r="E13"/>
  <c r="E14"/>
  <c r="C15"/>
  <c r="D15"/>
  <c r="E15"/>
  <c r="D16"/>
  <c r="E16"/>
  <c r="BR16"/>
  <c r="E17"/>
  <c r="BR17"/>
  <c r="D18"/>
  <c r="E18"/>
  <c r="BR18"/>
  <c r="E19"/>
  <c r="C20"/>
  <c r="E20"/>
  <c r="BR20"/>
  <c r="C21"/>
  <c r="D21"/>
  <c r="E21"/>
  <c r="C22"/>
  <c r="D22"/>
  <c r="E22"/>
  <c r="BR22"/>
  <c r="C23"/>
  <c r="D23"/>
  <c r="E23"/>
  <c r="C24"/>
  <c r="D24"/>
  <c r="E24"/>
  <c r="BR24"/>
  <c r="C25"/>
  <c r="D25"/>
  <c r="E25"/>
  <c r="BR25"/>
  <c r="E26"/>
  <c r="BN64" i="24"/>
  <c r="BJ64" s="1"/>
  <c r="BT23"/>
  <c r="BV23"/>
  <c r="BX23"/>
  <c r="BZ23"/>
  <c r="CB23"/>
  <c r="CD23"/>
  <c r="CE23"/>
  <c r="BN64" i="34"/>
  <c r="BJ64" s="1"/>
  <c r="BX23"/>
  <c r="CE23"/>
  <c r="BT23"/>
  <c r="BV23"/>
  <c r="BZ23"/>
  <c r="CB23"/>
  <c r="CD23"/>
  <c r="BT23" i="35"/>
  <c r="BV23"/>
  <c r="BX23"/>
  <c r="BZ23"/>
  <c r="CB23"/>
  <c r="CD23"/>
  <c r="BT23" i="36"/>
  <c r="BV23"/>
  <c r="BX23"/>
  <c r="BZ23"/>
  <c r="CE23" s="1"/>
  <c r="CB23"/>
  <c r="CD23"/>
  <c r="BE20" i="37"/>
  <c r="BI64" s="1"/>
  <c r="BT23"/>
  <c r="BV23"/>
  <c r="BX23"/>
  <c r="BZ23"/>
  <c r="CB23"/>
  <c r="CD23"/>
  <c r="BT23" i="38"/>
  <c r="BV23"/>
  <c r="BX23"/>
  <c r="BZ23"/>
  <c r="CB23"/>
  <c r="CD23"/>
  <c r="BT23" i="39"/>
  <c r="BV23"/>
  <c r="BX23"/>
  <c r="CE23" s="1"/>
  <c r="BZ23"/>
  <c r="CB23"/>
  <c r="CD23"/>
  <c r="BT23" i="40"/>
  <c r="BV23"/>
  <c r="BX23"/>
  <c r="BZ23"/>
  <c r="CB23"/>
  <c r="CD23"/>
  <c r="BR26" i="43"/>
  <c r="C27"/>
  <c r="D27"/>
  <c r="E27"/>
  <c r="BE21" i="24"/>
  <c r="BI65" s="1"/>
  <c r="BN65"/>
  <c r="BJ65" s="1"/>
  <c r="BT24"/>
  <c r="BV24"/>
  <c r="BX24"/>
  <c r="BZ24"/>
  <c r="CB24"/>
  <c r="CD24"/>
  <c r="BN65" i="34"/>
  <c r="BJ65" s="1"/>
  <c r="BE21"/>
  <c r="BI65"/>
  <c r="BX24"/>
  <c r="BT24"/>
  <c r="BV24"/>
  <c r="BZ24"/>
  <c r="CB24"/>
  <c r="CD24"/>
  <c r="CE24"/>
  <c r="BE21" i="35"/>
  <c r="BI65" s="1"/>
  <c r="BT24"/>
  <c r="BV24"/>
  <c r="BX24"/>
  <c r="BZ24"/>
  <c r="CB24"/>
  <c r="CD24"/>
  <c r="BE21" i="36"/>
  <c r="BI65"/>
  <c r="BT24"/>
  <c r="BV24"/>
  <c r="BX24"/>
  <c r="BZ24"/>
  <c r="CE24" s="1"/>
  <c r="CB24"/>
  <c r="CD24"/>
  <c r="BE21" i="37"/>
  <c r="BI65" s="1"/>
  <c r="BT24"/>
  <c r="BV24"/>
  <c r="BX24"/>
  <c r="CE24" s="1"/>
  <c r="BZ24"/>
  <c r="CB24"/>
  <c r="CD24"/>
  <c r="BE21" i="38"/>
  <c r="BI65"/>
  <c r="BT24"/>
  <c r="BV24"/>
  <c r="BX24"/>
  <c r="BZ24"/>
  <c r="CB24"/>
  <c r="CD24"/>
  <c r="BE21" i="39"/>
  <c r="BI65" s="1"/>
  <c r="BT24"/>
  <c r="BV24"/>
  <c r="BX24"/>
  <c r="BZ24"/>
  <c r="CB24"/>
  <c r="CD24"/>
  <c r="BE21" i="40"/>
  <c r="BI65"/>
  <c r="BT24"/>
  <c r="BV24"/>
  <c r="BX24"/>
  <c r="BZ24"/>
  <c r="CE24" s="1"/>
  <c r="CB24"/>
  <c r="CD24"/>
  <c r="BF27" i="43"/>
  <c r="BF30"/>
  <c r="BR27"/>
  <c r="C28"/>
  <c r="D28"/>
  <c r="E28"/>
  <c r="BE22" i="24"/>
  <c r="BI66"/>
  <c r="BN66"/>
  <c r="BJ66" s="1"/>
  <c r="BT25"/>
  <c r="BV25"/>
  <c r="BX25"/>
  <c r="BZ25"/>
  <c r="CB25"/>
  <c r="CD25"/>
  <c r="BN66" i="34"/>
  <c r="BJ66" s="1"/>
  <c r="BE22"/>
  <c r="BI66"/>
  <c r="BX25"/>
  <c r="BT25"/>
  <c r="CE25"/>
  <c r="BV25"/>
  <c r="BZ25"/>
  <c r="CB25"/>
  <c r="CD25"/>
  <c r="BE22" i="35"/>
  <c r="BI66" s="1"/>
  <c r="BT25"/>
  <c r="BV25"/>
  <c r="BX25"/>
  <c r="BZ25"/>
  <c r="CB25"/>
  <c r="CD25"/>
  <c r="BE22" i="36"/>
  <c r="BI66" s="1"/>
  <c r="BT25"/>
  <c r="BV25"/>
  <c r="BX25"/>
  <c r="BZ25"/>
  <c r="CB25"/>
  <c r="CD25"/>
  <c r="BE22" i="37"/>
  <c r="BI66"/>
  <c r="BT25"/>
  <c r="BV25"/>
  <c r="BX25"/>
  <c r="BZ25"/>
  <c r="CB25"/>
  <c r="CD25"/>
  <c r="BE22" i="38"/>
  <c r="BI66"/>
  <c r="BT25"/>
  <c r="BV25"/>
  <c r="BX25"/>
  <c r="BZ25"/>
  <c r="CB25"/>
  <c r="CD25"/>
  <c r="BE22" i="39"/>
  <c r="BI66"/>
  <c r="BT25"/>
  <c r="BV25"/>
  <c r="BX25"/>
  <c r="CE25" s="1"/>
  <c r="BZ25"/>
  <c r="CB25"/>
  <c r="CD25"/>
  <c r="BE22" i="40"/>
  <c r="BI66" s="1"/>
  <c r="BT25"/>
  <c r="BV25"/>
  <c r="BX25"/>
  <c r="CE25" s="1"/>
  <c r="BZ25"/>
  <c r="CB25"/>
  <c r="CD25"/>
  <c r="C29" i="43"/>
  <c r="D29"/>
  <c r="E29"/>
  <c r="BE23" i="24"/>
  <c r="BI67"/>
  <c r="BN67"/>
  <c r="BJ67" s="1"/>
  <c r="BT26"/>
  <c r="BV26"/>
  <c r="BX26"/>
  <c r="BZ26"/>
  <c r="CB26"/>
  <c r="CD26"/>
  <c r="BN67" i="34"/>
  <c r="BJ67" s="1"/>
  <c r="BE23"/>
  <c r="BI67"/>
  <c r="BX26"/>
  <c r="BT26"/>
  <c r="CE26"/>
  <c r="BV26"/>
  <c r="BZ26"/>
  <c r="CB26"/>
  <c r="CD26"/>
  <c r="BE23" i="35"/>
  <c r="BI67" s="1"/>
  <c r="BT26"/>
  <c r="BV26"/>
  <c r="BX26"/>
  <c r="BZ26"/>
  <c r="CB26"/>
  <c r="CD26"/>
  <c r="BE23" i="36"/>
  <c r="BI67"/>
  <c r="BT26"/>
  <c r="BV26"/>
  <c r="BX26"/>
  <c r="BZ26"/>
  <c r="CB26"/>
  <c r="CD26"/>
  <c r="BE23" i="37"/>
  <c r="BI67"/>
  <c r="BT26"/>
  <c r="BV26"/>
  <c r="BX26"/>
  <c r="BZ26"/>
  <c r="CB26"/>
  <c r="CD26"/>
  <c r="BE23" i="38"/>
  <c r="BI67" s="1"/>
  <c r="BT26"/>
  <c r="BV26"/>
  <c r="BX26"/>
  <c r="BZ26"/>
  <c r="CB26"/>
  <c r="CD26"/>
  <c r="BE23" i="39"/>
  <c r="BI67" s="1"/>
  <c r="BT26"/>
  <c r="BV26"/>
  <c r="BX26"/>
  <c r="CE26" s="1"/>
  <c r="BZ26"/>
  <c r="CB26"/>
  <c r="CD26"/>
  <c r="BE23" i="40"/>
  <c r="BI67"/>
  <c r="BT26"/>
  <c r="BV26"/>
  <c r="BX26"/>
  <c r="BZ26"/>
  <c r="CE26" s="1"/>
  <c r="CB26"/>
  <c r="CD26"/>
  <c r="BS29" i="43"/>
  <c r="CE6"/>
  <c r="E78" i="52"/>
  <c r="BU29" i="43"/>
  <c r="BV29"/>
  <c r="BW29"/>
  <c r="BX29"/>
  <c r="BY29"/>
  <c r="BZ29"/>
  <c r="CA29"/>
  <c r="CB29"/>
  <c r="CC29"/>
  <c r="CD29"/>
  <c r="C30"/>
  <c r="D30"/>
  <c r="E30"/>
  <c r="BE24" i="24"/>
  <c r="BI68" s="1"/>
  <c r="BN68"/>
  <c r="BJ68" s="1"/>
  <c r="BT27"/>
  <c r="BV27"/>
  <c r="BX27"/>
  <c r="BZ27"/>
  <c r="CB27"/>
  <c r="CD27"/>
  <c r="BN68" i="34"/>
  <c r="BJ68" s="1"/>
  <c r="BE24"/>
  <c r="BI68" s="1"/>
  <c r="BX27"/>
  <c r="BT27"/>
  <c r="BV27"/>
  <c r="BZ27"/>
  <c r="CB27"/>
  <c r="CD27"/>
  <c r="BE24" i="35"/>
  <c r="BI68" s="1"/>
  <c r="BT27"/>
  <c r="BV27"/>
  <c r="BX27"/>
  <c r="BZ27"/>
  <c r="CB27"/>
  <c r="CD27"/>
  <c r="BE24" i="36"/>
  <c r="BI68" s="1"/>
  <c r="BT27"/>
  <c r="BV27"/>
  <c r="BX27"/>
  <c r="BZ27"/>
  <c r="CB27"/>
  <c r="CD27"/>
  <c r="BE24" i="37"/>
  <c r="BI68" s="1"/>
  <c r="BT27"/>
  <c r="BV27"/>
  <c r="BX27"/>
  <c r="BZ27"/>
  <c r="CB27"/>
  <c r="CD27"/>
  <c r="BE24" i="38"/>
  <c r="BI68" s="1"/>
  <c r="BT27"/>
  <c r="BV27"/>
  <c r="BX27"/>
  <c r="BZ27"/>
  <c r="CB27"/>
  <c r="CD27"/>
  <c r="BE24" i="39"/>
  <c r="BI68" s="1"/>
  <c r="BT27"/>
  <c r="BV27"/>
  <c r="BX27"/>
  <c r="BZ27"/>
  <c r="CE27" s="1"/>
  <c r="CB27"/>
  <c r="CD27"/>
  <c r="BE24" i="40"/>
  <c r="BG68" s="1"/>
  <c r="BI68"/>
  <c r="BT27"/>
  <c r="BV27"/>
  <c r="BX27"/>
  <c r="BZ27"/>
  <c r="CE27" s="1"/>
  <c r="CB27"/>
  <c r="CD27"/>
  <c r="G34" i="43"/>
  <c r="K34"/>
  <c r="M34"/>
  <c r="O34"/>
  <c r="Q34"/>
  <c r="S34"/>
  <c r="U34"/>
  <c r="BG59"/>
  <c r="BG61"/>
  <c r="BG66"/>
  <c r="BS29" i="41"/>
  <c r="BT29"/>
  <c r="BU29"/>
  <c r="BV29"/>
  <c r="BW29"/>
  <c r="BX29"/>
  <c r="BY29"/>
  <c r="BZ29"/>
  <c r="CA29"/>
  <c r="CB29"/>
  <c r="CC29"/>
  <c r="CD29"/>
  <c r="BS29" i="40"/>
  <c r="BT29" s="1"/>
  <c r="BU29"/>
  <c r="BV29" s="1"/>
  <c r="BW29"/>
  <c r="BX29" s="1"/>
  <c r="BY29"/>
  <c r="BZ29" s="1"/>
  <c r="CA29"/>
  <c r="CB29"/>
  <c r="CC29"/>
  <c r="CD29"/>
  <c r="BS29" i="39"/>
  <c r="BT29" s="1"/>
  <c r="BU29"/>
  <c r="BV29" s="1"/>
  <c r="BW29"/>
  <c r="BX29" s="1"/>
  <c r="BY29"/>
  <c r="BZ29" s="1"/>
  <c r="CA29"/>
  <c r="CB29"/>
  <c r="F7" i="35"/>
  <c r="BS29" i="38"/>
  <c r="BU29"/>
  <c r="BV29" s="1"/>
  <c r="BW29"/>
  <c r="BX29" s="1"/>
  <c r="BY29"/>
  <c r="BZ29" s="1"/>
  <c r="CA29"/>
  <c r="CB29"/>
  <c r="CC29"/>
  <c r="CD29"/>
  <c r="BS29" i="36"/>
  <c r="BT29" s="1"/>
  <c r="BU29"/>
  <c r="BV29"/>
  <c r="BW29"/>
  <c r="BX29" s="1"/>
  <c r="BY29"/>
  <c r="BZ29" s="1"/>
  <c r="CA29"/>
  <c r="CB29"/>
  <c r="CC29"/>
  <c r="CD29"/>
  <c r="CA29" i="35"/>
  <c r="CB29"/>
  <c r="CC29"/>
  <c r="CD29"/>
  <c r="BU29" i="34"/>
  <c r="BV29"/>
  <c r="BW29"/>
  <c r="BX29"/>
  <c r="CA29"/>
  <c r="CB29"/>
  <c r="CC29"/>
  <c r="CD29"/>
  <c r="F7" i="38"/>
  <c r="A1"/>
  <c r="A1" i="40"/>
  <c r="S34" i="41"/>
  <c r="U34"/>
  <c r="K1"/>
  <c r="A2"/>
  <c r="D2"/>
  <c r="BF2"/>
  <c r="AZ3"/>
  <c r="BR8"/>
  <c r="BR10"/>
  <c r="E11"/>
  <c r="D11"/>
  <c r="BR11"/>
  <c r="E12"/>
  <c r="D12"/>
  <c r="BR12"/>
  <c r="E13"/>
  <c r="D13"/>
  <c r="E14"/>
  <c r="D14"/>
  <c r="E15"/>
  <c r="D15"/>
  <c r="E16"/>
  <c r="D16"/>
  <c r="E17"/>
  <c r="BR17"/>
  <c r="E18"/>
  <c r="BR18"/>
  <c r="E19"/>
  <c r="E20"/>
  <c r="D20"/>
  <c r="BR20"/>
  <c r="E21"/>
  <c r="D21"/>
  <c r="BR21"/>
  <c r="E22"/>
  <c r="D22"/>
  <c r="BR22"/>
  <c r="E23"/>
  <c r="D23"/>
  <c r="E24"/>
  <c r="D24"/>
  <c r="BR24"/>
  <c r="E25"/>
  <c r="D25"/>
  <c r="BR25"/>
  <c r="E26"/>
  <c r="D26"/>
  <c r="BR26"/>
  <c r="E27"/>
  <c r="D27"/>
  <c r="BF27"/>
  <c r="BF30"/>
  <c r="BR27"/>
  <c r="E28"/>
  <c r="D28"/>
  <c r="E29"/>
  <c r="D29"/>
  <c r="E30"/>
  <c r="D30"/>
  <c r="G34"/>
  <c r="I34"/>
  <c r="K34"/>
  <c r="M34"/>
  <c r="O34"/>
  <c r="Q34"/>
  <c r="BG59"/>
  <c r="BG61"/>
  <c r="BG63"/>
  <c r="BG65"/>
  <c r="BG66"/>
  <c r="BG67"/>
  <c r="BG68"/>
  <c r="K1" i="40"/>
  <c r="A2"/>
  <c r="D2"/>
  <c r="AZ2"/>
  <c r="BF2"/>
  <c r="D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10"/>
  <c r="D11"/>
  <c r="W11"/>
  <c r="D12"/>
  <c r="W12"/>
  <c r="BR12"/>
  <c r="D13"/>
  <c r="W13"/>
  <c r="D14"/>
  <c r="W14"/>
  <c r="D15"/>
  <c r="W15"/>
  <c r="D16"/>
  <c r="W16"/>
  <c r="D17"/>
  <c r="W17"/>
  <c r="BR17"/>
  <c r="D18"/>
  <c r="W18"/>
  <c r="BR18"/>
  <c r="D19"/>
  <c r="W19"/>
  <c r="W20"/>
  <c r="BR20"/>
  <c r="D21"/>
  <c r="W21"/>
  <c r="BR21"/>
  <c r="D22"/>
  <c r="W22"/>
  <c r="BR22"/>
  <c r="D23"/>
  <c r="W23"/>
  <c r="D24"/>
  <c r="W24"/>
  <c r="BR24"/>
  <c r="D25"/>
  <c r="W25"/>
  <c r="BR25"/>
  <c r="W26"/>
  <c r="BR26"/>
  <c r="D27"/>
  <c r="W27"/>
  <c r="BF27"/>
  <c r="BR27"/>
  <c r="D28"/>
  <c r="W28"/>
  <c r="D29"/>
  <c r="W29"/>
  <c r="D30"/>
  <c r="W30"/>
  <c r="W31"/>
  <c r="G34"/>
  <c r="I34"/>
  <c r="K34"/>
  <c r="M34"/>
  <c r="O34"/>
  <c r="Q34"/>
  <c r="BG58"/>
  <c r="BG59"/>
  <c r="BG61"/>
  <c r="BG65"/>
  <c r="BG66"/>
  <c r="BG67"/>
  <c r="Q34" i="39"/>
  <c r="E11"/>
  <c r="E12"/>
  <c r="E13"/>
  <c r="E14"/>
  <c r="E15"/>
  <c r="E16"/>
  <c r="E17"/>
  <c r="E18"/>
  <c r="E19"/>
  <c r="E20"/>
  <c r="E21"/>
  <c r="E22"/>
  <c r="E23"/>
  <c r="K1"/>
  <c r="A2"/>
  <c r="D2"/>
  <c r="BF2"/>
  <c r="D3"/>
  <c r="E24"/>
  <c r="E25"/>
  <c r="E26"/>
  <c r="E27"/>
  <c r="E28"/>
  <c r="E29"/>
  <c r="E30"/>
  <c r="AZ3"/>
  <c r="AZ4"/>
  <c r="BR10"/>
  <c r="D11"/>
  <c r="U11"/>
  <c r="W11"/>
  <c r="D12"/>
  <c r="U12"/>
  <c r="W12"/>
  <c r="BR12"/>
  <c r="D13"/>
  <c r="U13"/>
  <c r="W13"/>
  <c r="BR13"/>
  <c r="U14"/>
  <c r="W14"/>
  <c r="BR14"/>
  <c r="D15"/>
  <c r="U15"/>
  <c r="W15"/>
  <c r="D16"/>
  <c r="U16"/>
  <c r="W16"/>
  <c r="BR16"/>
  <c r="U17"/>
  <c r="W17"/>
  <c r="BR17"/>
  <c r="D18"/>
  <c r="U18"/>
  <c r="W18"/>
  <c r="BR18"/>
  <c r="U19"/>
  <c r="W19"/>
  <c r="U20"/>
  <c r="W20"/>
  <c r="BR20"/>
  <c r="D21"/>
  <c r="U21"/>
  <c r="W21"/>
  <c r="D22"/>
  <c r="U22"/>
  <c r="W22"/>
  <c r="BR22"/>
  <c r="D23"/>
  <c r="U23"/>
  <c r="W23"/>
  <c r="D24"/>
  <c r="U24"/>
  <c r="W24"/>
  <c r="BR24"/>
  <c r="D25"/>
  <c r="U25"/>
  <c r="W25"/>
  <c r="BR25"/>
  <c r="D26"/>
  <c r="U26"/>
  <c r="W26"/>
  <c r="BR26"/>
  <c r="D27"/>
  <c r="U27"/>
  <c r="W27"/>
  <c r="BF27"/>
  <c r="BR27"/>
  <c r="D28"/>
  <c r="U28"/>
  <c r="W28"/>
  <c r="D29"/>
  <c r="U29"/>
  <c r="W29"/>
  <c r="D30"/>
  <c r="U30"/>
  <c r="W30"/>
  <c r="U31"/>
  <c r="W31"/>
  <c r="G34"/>
  <c r="I34"/>
  <c r="K34"/>
  <c r="M34"/>
  <c r="O34"/>
  <c r="BG53"/>
  <c r="BG59"/>
  <c r="BG61"/>
  <c r="BG62"/>
  <c r="BG63"/>
  <c r="BG66"/>
  <c r="BG67"/>
  <c r="BG68"/>
  <c r="O34" i="38"/>
  <c r="BF2"/>
  <c r="BF2" i="37"/>
  <c r="BF2" i="36"/>
  <c r="BF2" i="35"/>
  <c r="BF2" i="34"/>
  <c r="K1" i="38"/>
  <c r="A2"/>
  <c r="D3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8"/>
  <c r="BR10"/>
  <c r="D11"/>
  <c r="S11"/>
  <c r="U11"/>
  <c r="W11"/>
  <c r="D12"/>
  <c r="S12"/>
  <c r="U12"/>
  <c r="W12"/>
  <c r="D13"/>
  <c r="S13"/>
  <c r="U13"/>
  <c r="W13"/>
  <c r="BR13"/>
  <c r="S14"/>
  <c r="U14"/>
  <c r="W14"/>
  <c r="BR14"/>
  <c r="D15"/>
  <c r="S15"/>
  <c r="U15"/>
  <c r="W15"/>
  <c r="D16"/>
  <c r="S16"/>
  <c r="U16"/>
  <c r="W16"/>
  <c r="BR16"/>
  <c r="S17"/>
  <c r="U17"/>
  <c r="W17"/>
  <c r="BR17"/>
  <c r="D18"/>
  <c r="S18"/>
  <c r="U18"/>
  <c r="W18"/>
  <c r="BR18"/>
  <c r="S19"/>
  <c r="U19"/>
  <c r="W19"/>
  <c r="S20"/>
  <c r="U20"/>
  <c r="W20"/>
  <c r="BR20"/>
  <c r="D21"/>
  <c r="S21"/>
  <c r="U21"/>
  <c r="W21"/>
  <c r="BR21"/>
  <c r="D22"/>
  <c r="S22"/>
  <c r="U22"/>
  <c r="W22"/>
  <c r="BR22"/>
  <c r="D23"/>
  <c r="S23"/>
  <c r="U23"/>
  <c r="W23"/>
  <c r="D24"/>
  <c r="S24"/>
  <c r="U24"/>
  <c r="W24"/>
  <c r="BR24"/>
  <c r="D25"/>
  <c r="S25"/>
  <c r="U25"/>
  <c r="W25"/>
  <c r="BR25"/>
  <c r="S26"/>
  <c r="U26"/>
  <c r="W26"/>
  <c r="BR26"/>
  <c r="D27"/>
  <c r="S27"/>
  <c r="U27"/>
  <c r="W27"/>
  <c r="BF27"/>
  <c r="BR27"/>
  <c r="D28"/>
  <c r="S28"/>
  <c r="U28"/>
  <c r="W28"/>
  <c r="D29"/>
  <c r="S29"/>
  <c r="U29"/>
  <c r="W29"/>
  <c r="D30"/>
  <c r="S30"/>
  <c r="U30"/>
  <c r="W30"/>
  <c r="S31"/>
  <c r="U31"/>
  <c r="W31"/>
  <c r="G34"/>
  <c r="I34"/>
  <c r="K34"/>
  <c r="M34"/>
  <c r="BG63"/>
  <c r="BG65"/>
  <c r="BG66"/>
  <c r="BG67"/>
  <c r="J3" i="37"/>
  <c r="M34"/>
  <c r="K1"/>
  <c r="A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BR10"/>
  <c r="D11"/>
  <c r="Q11"/>
  <c r="S11"/>
  <c r="U11"/>
  <c r="W11"/>
  <c r="D12"/>
  <c r="Q12"/>
  <c r="S12"/>
  <c r="U12"/>
  <c r="W12"/>
  <c r="D13"/>
  <c r="Q13"/>
  <c r="S13"/>
  <c r="U13"/>
  <c r="W13"/>
  <c r="D14"/>
  <c r="Q14"/>
  <c r="S14"/>
  <c r="U14"/>
  <c r="W14"/>
  <c r="BR14"/>
  <c r="D15"/>
  <c r="Q15"/>
  <c r="S15"/>
  <c r="U15"/>
  <c r="W15"/>
  <c r="BR15"/>
  <c r="D16"/>
  <c r="Q16"/>
  <c r="S16"/>
  <c r="U16"/>
  <c r="W16"/>
  <c r="D17"/>
  <c r="Q17"/>
  <c r="S17"/>
  <c r="U17"/>
  <c r="W17"/>
  <c r="BR17"/>
  <c r="D18"/>
  <c r="Q18"/>
  <c r="S18"/>
  <c r="U18"/>
  <c r="W18"/>
  <c r="BR18"/>
  <c r="Q19"/>
  <c r="S19"/>
  <c r="U19"/>
  <c r="W19"/>
  <c r="Q20"/>
  <c r="S20"/>
  <c r="U20"/>
  <c r="W20"/>
  <c r="BR20"/>
  <c r="D21"/>
  <c r="Q21"/>
  <c r="S21"/>
  <c r="U21"/>
  <c r="W21"/>
  <c r="BR21"/>
  <c r="D22"/>
  <c r="Q22"/>
  <c r="S22"/>
  <c r="U22"/>
  <c r="W22"/>
  <c r="BR22"/>
  <c r="D23"/>
  <c r="Q23"/>
  <c r="S23"/>
  <c r="U23"/>
  <c r="W23"/>
  <c r="D24"/>
  <c r="Q24"/>
  <c r="S24"/>
  <c r="U24"/>
  <c r="W24"/>
  <c r="BR24"/>
  <c r="D25"/>
  <c r="Q25"/>
  <c r="S25"/>
  <c r="U25"/>
  <c r="W25"/>
  <c r="BR25"/>
  <c r="D26"/>
  <c r="Q26"/>
  <c r="S26"/>
  <c r="U26"/>
  <c r="W26"/>
  <c r="BR26"/>
  <c r="D27"/>
  <c r="Q27"/>
  <c r="S27"/>
  <c r="U27"/>
  <c r="W27"/>
  <c r="BR27"/>
  <c r="D28"/>
  <c r="Q28"/>
  <c r="S28"/>
  <c r="U28"/>
  <c r="W28"/>
  <c r="D29"/>
  <c r="Q29"/>
  <c r="S29"/>
  <c r="U29"/>
  <c r="W29"/>
  <c r="D30"/>
  <c r="Q30"/>
  <c r="S30"/>
  <c r="U30"/>
  <c r="W30"/>
  <c r="Q31"/>
  <c r="S31"/>
  <c r="U31"/>
  <c r="W31"/>
  <c r="G34"/>
  <c r="I34"/>
  <c r="K34"/>
  <c r="BG51"/>
  <c r="BG58"/>
  <c r="BG61"/>
  <c r="BG63"/>
  <c r="BG65"/>
  <c r="BG67"/>
  <c r="BG68"/>
  <c r="K34" i="36"/>
  <c r="I34"/>
  <c r="G34"/>
  <c r="G34" i="35"/>
  <c r="I34"/>
  <c r="G36" i="34"/>
  <c r="K1" i="36"/>
  <c r="A2"/>
  <c r="D2"/>
  <c r="G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10"/>
  <c r="D11"/>
  <c r="O11"/>
  <c r="Q11"/>
  <c r="S11"/>
  <c r="U11"/>
  <c r="W11"/>
  <c r="BR11"/>
  <c r="D12"/>
  <c r="O12"/>
  <c r="Q12"/>
  <c r="S12"/>
  <c r="U12"/>
  <c r="W12"/>
  <c r="D13"/>
  <c r="O13"/>
  <c r="Q13"/>
  <c r="S13"/>
  <c r="U13"/>
  <c r="W13"/>
  <c r="D14"/>
  <c r="O14"/>
  <c r="Q14"/>
  <c r="S14"/>
  <c r="U14"/>
  <c r="W14"/>
  <c r="BR14"/>
  <c r="D15"/>
  <c r="O15"/>
  <c r="Q15"/>
  <c r="S15"/>
  <c r="U15"/>
  <c r="W15"/>
  <c r="D16"/>
  <c r="O16"/>
  <c r="Q16"/>
  <c r="S16"/>
  <c r="U16"/>
  <c r="W16"/>
  <c r="BR16"/>
  <c r="O17"/>
  <c r="Q17"/>
  <c r="S17"/>
  <c r="U17"/>
  <c r="W17"/>
  <c r="BR17"/>
  <c r="O18"/>
  <c r="Q18"/>
  <c r="S18"/>
  <c r="U18"/>
  <c r="W18"/>
  <c r="BR18"/>
  <c r="O19"/>
  <c r="Q19"/>
  <c r="S19"/>
  <c r="U19"/>
  <c r="W19"/>
  <c r="O20"/>
  <c r="Q20"/>
  <c r="S20"/>
  <c r="U20"/>
  <c r="W20"/>
  <c r="BR20"/>
  <c r="D21"/>
  <c r="O21"/>
  <c r="Q21"/>
  <c r="S21"/>
  <c r="U21"/>
  <c r="W21"/>
  <c r="BR21"/>
  <c r="D22"/>
  <c r="O22"/>
  <c r="Q22"/>
  <c r="S22"/>
  <c r="U22"/>
  <c r="W22"/>
  <c r="BR22"/>
  <c r="D23"/>
  <c r="O23"/>
  <c r="Q23"/>
  <c r="S23"/>
  <c r="U23"/>
  <c r="W23"/>
  <c r="D24"/>
  <c r="O24"/>
  <c r="Q24"/>
  <c r="S24"/>
  <c r="U24"/>
  <c r="W24"/>
  <c r="BR24"/>
  <c r="D25"/>
  <c r="O25"/>
  <c r="Q25"/>
  <c r="S25"/>
  <c r="U25"/>
  <c r="W25"/>
  <c r="BR25"/>
  <c r="D26"/>
  <c r="O26"/>
  <c r="Q26"/>
  <c r="S26"/>
  <c r="U26"/>
  <c r="W26"/>
  <c r="BR26"/>
  <c r="D27"/>
  <c r="O27"/>
  <c r="Q27"/>
  <c r="S27"/>
  <c r="U27"/>
  <c r="W27"/>
  <c r="BR27"/>
  <c r="D28"/>
  <c r="O28"/>
  <c r="Q28"/>
  <c r="S28"/>
  <c r="U28"/>
  <c r="W28"/>
  <c r="D29"/>
  <c r="O29"/>
  <c r="Q29"/>
  <c r="S29"/>
  <c r="U29"/>
  <c r="W29"/>
  <c r="D30"/>
  <c r="O30"/>
  <c r="Q30"/>
  <c r="S30"/>
  <c r="U30"/>
  <c r="W30"/>
  <c r="O31"/>
  <c r="Q31"/>
  <c r="S31"/>
  <c r="U31"/>
  <c r="W31"/>
  <c r="BG59"/>
  <c r="BG61"/>
  <c r="BG63"/>
  <c r="BG65"/>
  <c r="BG66"/>
  <c r="BG67"/>
  <c r="BG68"/>
  <c r="C7" i="3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I11" i="24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K1" i="35"/>
  <c r="A2"/>
  <c r="D2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Z3"/>
  <c r="AZ4"/>
  <c r="BR10"/>
  <c r="D11"/>
  <c r="M11"/>
  <c r="O11"/>
  <c r="Q11"/>
  <c r="S11"/>
  <c r="U11"/>
  <c r="W11"/>
  <c r="BR11"/>
  <c r="D12"/>
  <c r="M12"/>
  <c r="O12"/>
  <c r="Q12"/>
  <c r="S12"/>
  <c r="U12"/>
  <c r="W12"/>
  <c r="BR12"/>
  <c r="D13"/>
  <c r="M13"/>
  <c r="O13"/>
  <c r="Q13"/>
  <c r="S13"/>
  <c r="U13"/>
  <c r="W13"/>
  <c r="BR13"/>
  <c r="M14"/>
  <c r="O14"/>
  <c r="Q14"/>
  <c r="S14"/>
  <c r="U14"/>
  <c r="W14"/>
  <c r="D15"/>
  <c r="M15"/>
  <c r="O15"/>
  <c r="Q15"/>
  <c r="S15"/>
  <c r="U15"/>
  <c r="W15"/>
  <c r="D16"/>
  <c r="M16"/>
  <c r="O16"/>
  <c r="Q16"/>
  <c r="S16"/>
  <c r="U16"/>
  <c r="W16"/>
  <c r="BR16"/>
  <c r="M17"/>
  <c r="O17"/>
  <c r="Q17"/>
  <c r="S17"/>
  <c r="U17"/>
  <c r="W17"/>
  <c r="BR17"/>
  <c r="D18"/>
  <c r="M18"/>
  <c r="O18"/>
  <c r="Q18"/>
  <c r="S18"/>
  <c r="U18"/>
  <c r="W18"/>
  <c r="BR18"/>
  <c r="M19"/>
  <c r="O19"/>
  <c r="Q19"/>
  <c r="S19"/>
  <c r="U19"/>
  <c r="W19"/>
  <c r="M20"/>
  <c r="O20"/>
  <c r="Q20"/>
  <c r="S20"/>
  <c r="U20"/>
  <c r="W20"/>
  <c r="BR20"/>
  <c r="D21"/>
  <c r="M21"/>
  <c r="O21"/>
  <c r="Q21"/>
  <c r="S21"/>
  <c r="U21"/>
  <c r="W21"/>
  <c r="D22"/>
  <c r="M22"/>
  <c r="O22"/>
  <c r="Q22"/>
  <c r="S22"/>
  <c r="U22"/>
  <c r="W22"/>
  <c r="BR22"/>
  <c r="D23"/>
  <c r="M23"/>
  <c r="O23"/>
  <c r="Q23"/>
  <c r="S23"/>
  <c r="U23"/>
  <c r="W23"/>
  <c r="D24"/>
  <c r="M24"/>
  <c r="O24"/>
  <c r="Q24"/>
  <c r="S24"/>
  <c r="U24"/>
  <c r="W24"/>
  <c r="BR24"/>
  <c r="D25"/>
  <c r="M25"/>
  <c r="O25"/>
  <c r="Q25"/>
  <c r="S25"/>
  <c r="U25"/>
  <c r="W25"/>
  <c r="BR25"/>
  <c r="M26"/>
  <c r="O26"/>
  <c r="Q26"/>
  <c r="S26"/>
  <c r="U26"/>
  <c r="W26"/>
  <c r="BR26"/>
  <c r="D27"/>
  <c r="M27"/>
  <c r="O27"/>
  <c r="Q27"/>
  <c r="S27"/>
  <c r="U27"/>
  <c r="W27"/>
  <c r="BR27"/>
  <c r="D28"/>
  <c r="M28"/>
  <c r="O28"/>
  <c r="Q28"/>
  <c r="S28"/>
  <c r="U28"/>
  <c r="W28"/>
  <c r="D29"/>
  <c r="M29"/>
  <c r="O29"/>
  <c r="Q29"/>
  <c r="S29"/>
  <c r="U29"/>
  <c r="W29"/>
  <c r="D30"/>
  <c r="M30"/>
  <c r="O30"/>
  <c r="Q30"/>
  <c r="S30"/>
  <c r="U30"/>
  <c r="W30"/>
  <c r="M31"/>
  <c r="O31"/>
  <c r="Q31"/>
  <c r="S31"/>
  <c r="U31"/>
  <c r="W31"/>
  <c r="BG58"/>
  <c r="BG59"/>
  <c r="BG63"/>
  <c r="BG65"/>
  <c r="BG67"/>
  <c r="BG68"/>
  <c r="BF2" i="24"/>
  <c r="E11" i="34"/>
  <c r="E12"/>
  <c r="E13"/>
  <c r="E14"/>
  <c r="E15"/>
  <c r="E16"/>
  <c r="E17"/>
  <c r="E18"/>
  <c r="E19"/>
  <c r="E20"/>
  <c r="E21"/>
  <c r="E22"/>
  <c r="E23"/>
  <c r="K1"/>
  <c r="A2"/>
  <c r="E24"/>
  <c r="E25"/>
  <c r="E26"/>
  <c r="E27"/>
  <c r="E28"/>
  <c r="E29"/>
  <c r="E30"/>
  <c r="AZ3"/>
  <c r="AZ4"/>
  <c r="BR9"/>
  <c r="BR10"/>
  <c r="D11"/>
  <c r="K11"/>
  <c r="M11"/>
  <c r="O11"/>
  <c r="Q11"/>
  <c r="S11"/>
  <c r="U11"/>
  <c r="W11"/>
  <c r="BR11"/>
  <c r="D12"/>
  <c r="K12"/>
  <c r="M12"/>
  <c r="O12"/>
  <c r="Q12"/>
  <c r="S12"/>
  <c r="U12"/>
  <c r="W12"/>
  <c r="BR12"/>
  <c r="D13"/>
  <c r="K13"/>
  <c r="M13"/>
  <c r="O13"/>
  <c r="Q13"/>
  <c r="S13"/>
  <c r="U13"/>
  <c r="W13"/>
  <c r="D14"/>
  <c r="K14"/>
  <c r="M14"/>
  <c r="O14"/>
  <c r="Q14"/>
  <c r="S14"/>
  <c r="U14"/>
  <c r="W14"/>
  <c r="BR14"/>
  <c r="D15"/>
  <c r="K15"/>
  <c r="M15"/>
  <c r="O15"/>
  <c r="Q15"/>
  <c r="S15"/>
  <c r="U15"/>
  <c r="W15"/>
  <c r="D16"/>
  <c r="K16"/>
  <c r="M16"/>
  <c r="O16"/>
  <c r="Q16"/>
  <c r="S16"/>
  <c r="U16"/>
  <c r="W16"/>
  <c r="D17"/>
  <c r="K17"/>
  <c r="M17"/>
  <c r="O17"/>
  <c r="Q17"/>
  <c r="S17"/>
  <c r="U17"/>
  <c r="W17"/>
  <c r="BR17"/>
  <c r="D18"/>
  <c r="K18"/>
  <c r="M18"/>
  <c r="O18"/>
  <c r="Q18"/>
  <c r="S18"/>
  <c r="U18"/>
  <c r="W18"/>
  <c r="BR18"/>
  <c r="K19"/>
  <c r="M19"/>
  <c r="O19"/>
  <c r="Q19"/>
  <c r="S19"/>
  <c r="U19"/>
  <c r="W19"/>
  <c r="K20"/>
  <c r="M20"/>
  <c r="O20"/>
  <c r="Q20"/>
  <c r="S20"/>
  <c r="U20"/>
  <c r="W20"/>
  <c r="BR20"/>
  <c r="D21"/>
  <c r="K21"/>
  <c r="M21"/>
  <c r="O21"/>
  <c r="Q21"/>
  <c r="S21"/>
  <c r="U21"/>
  <c r="W21"/>
  <c r="D22"/>
  <c r="K22"/>
  <c r="M22"/>
  <c r="O22"/>
  <c r="Q22"/>
  <c r="S22"/>
  <c r="U22"/>
  <c r="W22"/>
  <c r="BR22"/>
  <c r="D23"/>
  <c r="K23"/>
  <c r="M23"/>
  <c r="O23"/>
  <c r="Q23"/>
  <c r="S23"/>
  <c r="U23"/>
  <c r="W23"/>
  <c r="D24"/>
  <c r="K24"/>
  <c r="M24"/>
  <c r="O24"/>
  <c r="Q24"/>
  <c r="S24"/>
  <c r="U24"/>
  <c r="W24"/>
  <c r="BR24"/>
  <c r="D25"/>
  <c r="K25"/>
  <c r="M25"/>
  <c r="O25"/>
  <c r="Q25"/>
  <c r="S25"/>
  <c r="U25"/>
  <c r="W25"/>
  <c r="BR25"/>
  <c r="D26"/>
  <c r="K26"/>
  <c r="M26"/>
  <c r="O26"/>
  <c r="Q26"/>
  <c r="S26"/>
  <c r="U26"/>
  <c r="W26"/>
  <c r="BR26"/>
  <c r="D27"/>
  <c r="K27"/>
  <c r="M27"/>
  <c r="O27"/>
  <c r="Q27"/>
  <c r="S27"/>
  <c r="U27"/>
  <c r="W27"/>
  <c r="BR27"/>
  <c r="D28"/>
  <c r="K28"/>
  <c r="M28"/>
  <c r="O28"/>
  <c r="Q28"/>
  <c r="S28"/>
  <c r="U28"/>
  <c r="W28"/>
  <c r="D29"/>
  <c r="K29"/>
  <c r="M29"/>
  <c r="O29"/>
  <c r="Q29"/>
  <c r="S29"/>
  <c r="U29"/>
  <c r="W29"/>
  <c r="D30"/>
  <c r="K30"/>
  <c r="M30"/>
  <c r="O30"/>
  <c r="Q30"/>
  <c r="S30"/>
  <c r="U30"/>
  <c r="W30"/>
  <c r="K31"/>
  <c r="M31"/>
  <c r="O31"/>
  <c r="Q31"/>
  <c r="S31"/>
  <c r="U31"/>
  <c r="W31"/>
  <c r="BG61"/>
  <c r="BG63"/>
  <c r="BG65"/>
  <c r="BG66"/>
  <c r="BG67"/>
  <c r="BG68"/>
  <c r="BF27" i="24"/>
  <c r="BF29"/>
  <c r="BG59"/>
  <c r="BG61"/>
  <c r="BG63"/>
  <c r="BG65"/>
  <c r="BG66"/>
  <c r="BG67"/>
  <c r="BG68"/>
  <c r="D21"/>
  <c r="D22"/>
  <c r="D23"/>
  <c r="D24"/>
  <c r="D25"/>
  <c r="D27"/>
  <c r="D28"/>
  <c r="D29"/>
  <c r="D30"/>
  <c r="AJ64"/>
  <c r="AC28"/>
  <c r="AC30"/>
  <c r="AC31"/>
  <c r="AC32"/>
  <c r="AC33"/>
  <c r="BR17"/>
  <c r="BR18"/>
  <c r="BR19"/>
  <c r="BR20"/>
  <c r="BR21"/>
  <c r="BR22"/>
  <c r="BR24"/>
  <c r="BR25"/>
  <c r="BR26"/>
  <c r="BR27"/>
  <c r="K25"/>
  <c r="M25"/>
  <c r="O25"/>
  <c r="Q25"/>
  <c r="S25"/>
  <c r="U25"/>
  <c r="W25"/>
  <c r="K26"/>
  <c r="M26"/>
  <c r="O26"/>
  <c r="Q26"/>
  <c r="S26"/>
  <c r="U26"/>
  <c r="W26"/>
  <c r="K27"/>
  <c r="M27"/>
  <c r="O27"/>
  <c r="Q27"/>
  <c r="S27"/>
  <c r="U27"/>
  <c r="W27"/>
  <c r="K28"/>
  <c r="M28"/>
  <c r="O28"/>
  <c r="Q28"/>
  <c r="S28"/>
  <c r="U28"/>
  <c r="W28"/>
  <c r="K29"/>
  <c r="M29"/>
  <c r="O29"/>
  <c r="Q29"/>
  <c r="S29"/>
  <c r="U29"/>
  <c r="W29"/>
  <c r="K30"/>
  <c r="M30"/>
  <c r="O30"/>
  <c r="Q30"/>
  <c r="S30"/>
  <c r="U30"/>
  <c r="W30"/>
  <c r="K24"/>
  <c r="M24"/>
  <c r="O24"/>
  <c r="Q24"/>
  <c r="S24"/>
  <c r="U24"/>
  <c r="W24"/>
  <c r="K21"/>
  <c r="M21"/>
  <c r="O21"/>
  <c r="Q21"/>
  <c r="S21"/>
  <c r="U21"/>
  <c r="W21"/>
  <c r="K22"/>
  <c r="M22"/>
  <c r="O22"/>
  <c r="Q22"/>
  <c r="S22"/>
  <c r="U22"/>
  <c r="W22"/>
  <c r="K23"/>
  <c r="M23"/>
  <c r="O23"/>
  <c r="Q23"/>
  <c r="S23"/>
  <c r="U23"/>
  <c r="W23"/>
  <c r="AQ42"/>
  <c r="K11"/>
  <c r="K12"/>
  <c r="K13"/>
  <c r="K14"/>
  <c r="K15"/>
  <c r="K16"/>
  <c r="K17"/>
  <c r="K18"/>
  <c r="K19"/>
  <c r="K20"/>
  <c r="K31"/>
  <c r="M11"/>
  <c r="M12"/>
  <c r="M13"/>
  <c r="M14"/>
  <c r="M15"/>
  <c r="M16"/>
  <c r="M17"/>
  <c r="M18"/>
  <c r="M19"/>
  <c r="M20"/>
  <c r="M31"/>
  <c r="W11"/>
  <c r="W12"/>
  <c r="W13"/>
  <c r="W14"/>
  <c r="W15"/>
  <c r="W16"/>
  <c r="W17"/>
  <c r="W18"/>
  <c r="W19"/>
  <c r="W20"/>
  <c r="W31"/>
  <c r="U11"/>
  <c r="U12"/>
  <c r="U13"/>
  <c r="U14"/>
  <c r="U15"/>
  <c r="U16"/>
  <c r="U17"/>
  <c r="U18"/>
  <c r="U19"/>
  <c r="U20"/>
  <c r="U31"/>
  <c r="S11"/>
  <c r="S12"/>
  <c r="S13"/>
  <c r="S14"/>
  <c r="S15"/>
  <c r="S16"/>
  <c r="S17"/>
  <c r="S18"/>
  <c r="S19"/>
  <c r="S20"/>
  <c r="S31"/>
  <c r="Q11"/>
  <c r="Q12"/>
  <c r="Q13"/>
  <c r="Q14"/>
  <c r="Q15"/>
  <c r="Q16"/>
  <c r="Q17"/>
  <c r="Q18"/>
  <c r="Q19"/>
  <c r="Q20"/>
  <c r="Q31"/>
  <c r="O11"/>
  <c r="O12"/>
  <c r="O13"/>
  <c r="O14"/>
  <c r="O15"/>
  <c r="O16"/>
  <c r="O17"/>
  <c r="O18"/>
  <c r="O19"/>
  <c r="O20"/>
  <c r="O31"/>
  <c r="D18"/>
  <c r="D16"/>
  <c r="D15"/>
  <c r="D14"/>
  <c r="D13"/>
  <c r="D12"/>
  <c r="D11"/>
  <c r="A2"/>
  <c r="K1"/>
  <c r="A1"/>
  <c r="E91" i="3"/>
  <c r="E92"/>
  <c r="E93"/>
  <c r="E94"/>
  <c r="E95"/>
  <c r="E96"/>
  <c r="E97"/>
  <c r="E98"/>
  <c r="E99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AQ43" i="24"/>
  <c r="BR11"/>
  <c r="BR12"/>
  <c r="BR16"/>
  <c r="AZ3"/>
  <c r="AZ2"/>
  <c r="AN39"/>
  <c r="AM39"/>
  <c r="AL39"/>
  <c r="AL40"/>
  <c r="AO39"/>
  <c r="AP39"/>
  <c r="AQ39"/>
  <c r="E8" i="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AM40" i="24"/>
  <c r="AM41"/>
  <c r="AL41"/>
  <c r="BW31" i="41"/>
  <c r="CE26" i="24"/>
  <c r="CE6" i="45"/>
  <c r="E90" i="52"/>
  <c r="E93" s="1"/>
  <c r="E94" s="1"/>
  <c r="BT29" i="45"/>
  <c r="BW31"/>
  <c r="CE25" i="46"/>
  <c r="CE28" i="41"/>
  <c r="BJ69"/>
  <c r="CE11"/>
  <c r="CE10"/>
  <c r="CE15" i="40"/>
  <c r="CE20" i="49"/>
  <c r="CE8" i="44"/>
  <c r="CE16"/>
  <c r="CE9" i="43"/>
  <c r="CE29"/>
  <c r="CE17"/>
  <c r="BG59" i="37"/>
  <c r="CE24" i="24"/>
  <c r="BG67" i="48"/>
  <c r="BW31"/>
  <c r="CE24"/>
  <c r="BG51" i="49"/>
  <c r="BI65" i="50"/>
  <c r="CF26"/>
  <c r="CE20" i="41"/>
  <c r="CE18"/>
  <c r="CE17" i="35"/>
  <c r="CF10" i="50"/>
  <c r="CF29"/>
  <c r="CF13"/>
  <c r="BG58" i="48"/>
  <c r="CE17" i="47"/>
  <c r="CE9" i="46"/>
  <c r="AL42" i="35"/>
  <c r="AL43"/>
  <c r="AM41"/>
  <c r="BG66"/>
  <c r="BG66" i="37"/>
  <c r="BG65" i="39"/>
  <c r="CE25" i="36"/>
  <c r="CE24" i="38"/>
  <c r="CE23" i="35"/>
  <c r="BI65" i="44"/>
  <c r="CE6"/>
  <c r="E84" i="52"/>
  <c r="E87" s="1"/>
  <c r="E88" s="1"/>
  <c r="CE26" i="44"/>
  <c r="CE22"/>
  <c r="BG68" i="45"/>
  <c r="CE22"/>
  <c r="CE26" i="46"/>
  <c r="BG63" i="47"/>
  <c r="CE26"/>
  <c r="CE27" i="48"/>
  <c r="CE21"/>
  <c r="CE6" i="49"/>
  <c r="E114" i="52"/>
  <c r="E117"/>
  <c r="BI63" i="49"/>
  <c r="BG63"/>
  <c r="CF27" i="50"/>
  <c r="CF28"/>
  <c r="BJ69"/>
  <c r="CE16" i="40"/>
  <c r="CE14"/>
  <c r="V24" i="41"/>
  <c r="V24" i="43" s="1"/>
  <c r="CE16" i="49"/>
  <c r="CE16" i="48"/>
  <c r="R69"/>
  <c r="CE11" i="46"/>
  <c r="CE19"/>
  <c r="CE10" i="45"/>
  <c r="CE11"/>
  <c r="CE20"/>
  <c r="CE12" i="44"/>
  <c r="CE28" i="43"/>
  <c r="BJ69"/>
  <c r="CE23" i="45"/>
  <c r="BW31" i="46"/>
  <c r="BW31" i="47"/>
  <c r="CE27" i="49"/>
  <c r="CE19" i="37"/>
  <c r="CE12" i="49"/>
  <c r="CE8" i="48"/>
  <c r="P74" i="47"/>
  <c r="BJ22"/>
  <c r="J75" i="44"/>
  <c r="BJ23"/>
  <c r="CE13" i="43"/>
  <c r="CE18" i="24"/>
  <c r="BG58" i="38"/>
  <c r="BG58" i="39"/>
  <c r="BG65" i="43"/>
  <c r="BW31" i="44"/>
  <c r="CE27" i="45"/>
  <c r="CE21"/>
  <c r="CE6" i="46"/>
  <c r="E96" i="52"/>
  <c r="E98" s="1"/>
  <c r="BW31" i="49"/>
  <c r="V28" i="41"/>
  <c r="CE20" i="39"/>
  <c r="CE17" i="37"/>
  <c r="CE8" i="41"/>
  <c r="CE29"/>
  <c r="BJ19"/>
  <c r="V25"/>
  <c r="V25" i="49" s="1"/>
  <c r="R73" i="48"/>
  <c r="BJ21"/>
  <c r="CE9" i="47"/>
  <c r="CE14" i="44"/>
  <c r="AL41" i="41"/>
  <c r="BG68" i="38"/>
  <c r="BG63" i="40"/>
  <c r="CE6" i="41"/>
  <c r="E72" i="52"/>
  <c r="E75" s="1"/>
  <c r="CE27" i="34"/>
  <c r="CE27" i="24"/>
  <c r="BT29" i="43"/>
  <c r="BW31"/>
  <c r="CE25" i="24"/>
  <c r="BI68" i="43"/>
  <c r="CE24" i="41"/>
  <c r="CE24" i="44"/>
  <c r="CE23"/>
  <c r="CE21"/>
  <c r="CE25" i="47"/>
  <c r="BG68" i="48"/>
  <c r="CE22"/>
  <c r="CE28" i="34"/>
  <c r="BJ69" s="1"/>
  <c r="CF6" i="50"/>
  <c r="BU29"/>
  <c r="BX31"/>
  <c r="CE22" i="24"/>
  <c r="BG68" i="50"/>
  <c r="BI68"/>
  <c r="CE20" i="36"/>
  <c r="CE15" i="38"/>
  <c r="CE14" i="39"/>
  <c r="CE12"/>
  <c r="CE10"/>
  <c r="CF9" i="50"/>
  <c r="CF14"/>
  <c r="V76"/>
  <c r="CE12" i="40"/>
  <c r="CE10"/>
  <c r="CE17" i="49"/>
  <c r="CE9"/>
  <c r="CE13" i="47"/>
  <c r="CE13" i="46"/>
  <c r="CE14" i="45"/>
  <c r="CE15"/>
  <c r="CE10" i="44"/>
  <c r="CE18"/>
  <c r="CE20"/>
  <c r="CE17" i="34"/>
  <c r="AM41" i="37"/>
  <c r="AL41"/>
  <c r="B120" i="52"/>
  <c r="B121"/>
  <c r="B123"/>
  <c r="B122"/>
  <c r="B124"/>
  <c r="B119"/>
  <c r="CE10" i="48"/>
  <c r="CE18"/>
  <c r="CE8" i="47"/>
  <c r="CE12"/>
  <c r="CE16"/>
  <c r="CE28"/>
  <c r="BJ69"/>
  <c r="CE28" i="46"/>
  <c r="BJ69"/>
  <c r="CE9" i="44"/>
  <c r="CE11"/>
  <c r="CE13"/>
  <c r="CE15"/>
  <c r="CE17"/>
  <c r="CE19"/>
  <c r="CE10" i="43"/>
  <c r="CE14"/>
  <c r="CE18"/>
  <c r="H69"/>
  <c r="BJ17"/>
  <c r="H71"/>
  <c r="H71" i="44" s="1"/>
  <c r="BJ19" i="43"/>
  <c r="H73"/>
  <c r="H73" i="45" s="1"/>
  <c r="BJ21" i="43"/>
  <c r="H75"/>
  <c r="H75" i="49" s="1"/>
  <c r="BJ23" i="43"/>
  <c r="CE17" i="24"/>
  <c r="CE11"/>
  <c r="AE32" i="37"/>
  <c r="AF32" s="1"/>
  <c r="AG32" s="1"/>
  <c r="AJ66"/>
  <c r="CE6" i="47"/>
  <c r="E102" i="52"/>
  <c r="E105"/>
  <c r="CE6" i="48"/>
  <c r="E108" i="52"/>
  <c r="E111" s="1"/>
  <c r="E112" s="1"/>
  <c r="CF20" i="50"/>
  <c r="W32" i="51"/>
  <c r="O32"/>
  <c r="CE28" i="49"/>
  <c r="BJ69"/>
  <c r="T69"/>
  <c r="T69" i="50" s="1"/>
  <c r="CE12" i="48"/>
  <c r="CE20"/>
  <c r="P76" i="47"/>
  <c r="P76" i="49" s="1"/>
  <c r="BJ24" i="47"/>
  <c r="J71" i="44"/>
  <c r="BJ19"/>
  <c r="CE28"/>
  <c r="BJ69"/>
  <c r="CE18" i="34"/>
  <c r="CE15" i="24"/>
  <c r="AN41" i="36"/>
  <c r="AL42"/>
  <c r="AL43"/>
  <c r="AE26" i="37"/>
  <c r="AF26" s="1"/>
  <c r="AG26" s="1"/>
  <c r="AJ60"/>
  <c r="AN40" i="38"/>
  <c r="CE8" i="45"/>
  <c r="CE12"/>
  <c r="CE16"/>
  <c r="CE15" i="34"/>
  <c r="CE12"/>
  <c r="CE19" i="24"/>
  <c r="AL41" i="36"/>
  <c r="AM41"/>
  <c r="AE28" i="37"/>
  <c r="AF28" s="1"/>
  <c r="AG28" s="1"/>
  <c r="AJ62"/>
  <c r="B114" i="52"/>
  <c r="B115"/>
  <c r="B117"/>
  <c r="B116"/>
  <c r="B118"/>
  <c r="B113"/>
  <c r="T53" i="50"/>
  <c r="B112" i="52"/>
  <c r="CE8" i="46"/>
  <c r="CE10"/>
  <c r="CE12"/>
  <c r="CE14"/>
  <c r="CE16"/>
  <c r="CE18"/>
  <c r="CE20"/>
  <c r="CE9" i="45"/>
  <c r="CE13"/>
  <c r="CE17"/>
  <c r="CE10" i="34"/>
  <c r="CE20" i="24"/>
  <c r="CE10"/>
  <c r="AE30" i="37"/>
  <c r="AF30" s="1"/>
  <c r="AG30" s="1"/>
  <c r="AJ64"/>
  <c r="AJ56"/>
  <c r="AM41" i="45"/>
  <c r="AL41"/>
  <c r="AM41" i="34"/>
  <c r="AO40"/>
  <c r="AN40" i="35"/>
  <c r="CE14" i="24"/>
  <c r="AL41" i="38"/>
  <c r="AM41"/>
  <c r="AM40"/>
  <c r="AO41" i="39"/>
  <c r="AM42"/>
  <c r="AM43"/>
  <c r="AN41"/>
  <c r="AT88" i="40"/>
  <c r="AE28" i="46"/>
  <c r="AF28" s="1"/>
  <c r="AG28" s="1"/>
  <c r="AJ62"/>
  <c r="CE20" i="34"/>
  <c r="CE11"/>
  <c r="CE9"/>
  <c r="CE9" i="24"/>
  <c r="AN40" i="36"/>
  <c r="AM40" i="37"/>
  <c r="AL42" i="40"/>
  <c r="AL43"/>
  <c r="AL42" i="43"/>
  <c r="AL43"/>
  <c r="AN40"/>
  <c r="AN41"/>
  <c r="AL41" i="44"/>
  <c r="AM40"/>
  <c r="AM41"/>
  <c r="AM41" i="39"/>
  <c r="AO40"/>
  <c r="AN40" i="40"/>
  <c r="AE33" i="45"/>
  <c r="AF33" s="1"/>
  <c r="AG33" s="1"/>
  <c r="AJ67"/>
  <c r="AE30" i="46"/>
  <c r="AF30" s="1"/>
  <c r="AG30" s="1"/>
  <c r="AJ64"/>
  <c r="AE28" i="47"/>
  <c r="AF28" s="1"/>
  <c r="AG28" s="1"/>
  <c r="AJ62"/>
  <c r="AM40" i="41"/>
  <c r="AM41"/>
  <c r="AM40" i="45"/>
  <c r="AL41" i="46"/>
  <c r="AM40"/>
  <c r="AM41"/>
  <c r="AE32"/>
  <c r="AF32" s="1"/>
  <c r="AG32" s="1"/>
  <c r="AJ66"/>
  <c r="AM41" i="43"/>
  <c r="AL41"/>
  <c r="AO40"/>
  <c r="AN40" i="44"/>
  <c r="AE26" i="46"/>
  <c r="AF26" s="1"/>
  <c r="AG26" s="1"/>
  <c r="AJ60"/>
  <c r="AE32" i="47"/>
  <c r="AF32" s="1"/>
  <c r="AG32" s="1"/>
  <c r="AJ66"/>
  <c r="AJ58"/>
  <c r="AN41"/>
  <c r="AL42"/>
  <c r="AL43"/>
  <c r="AE26"/>
  <c r="AF26" s="1"/>
  <c r="AG26" s="1"/>
  <c r="AJ60"/>
  <c r="AJ62" i="41"/>
  <c r="AJ66"/>
  <c r="AT88" i="44"/>
  <c r="AT88" i="47"/>
  <c r="AE30"/>
  <c r="AF30" s="1"/>
  <c r="AG30" s="1"/>
  <c r="AJ64"/>
  <c r="AL41" i="49"/>
  <c r="AM40"/>
  <c r="AN40"/>
  <c r="AN40" i="47"/>
  <c r="AM40" i="48"/>
  <c r="BC18" i="35"/>
  <c r="BC19"/>
  <c r="BF27"/>
  <c r="BF30"/>
  <c r="AM41" i="48"/>
  <c r="AM40" i="50"/>
  <c r="AM41"/>
  <c r="AJ67"/>
  <c r="BY1" i="49"/>
  <c r="BE1"/>
  <c r="BF30" i="50"/>
  <c r="BE1" i="39"/>
  <c r="BF30" i="49"/>
  <c r="E37" i="52"/>
  <c r="H53" i="43"/>
  <c r="H53" i="49" s="1"/>
  <c r="T54" s="1"/>
  <c r="E67" i="52"/>
  <c r="E73"/>
  <c r="E115"/>
  <c r="BY1" i="38"/>
  <c r="BE1"/>
  <c r="BF30" i="39"/>
  <c r="BF30" i="40"/>
  <c r="BF30" i="45"/>
  <c r="V8" i="41"/>
  <c r="C73" i="52" s="1"/>
  <c r="B73"/>
  <c r="B75"/>
  <c r="BT29" i="37"/>
  <c r="BF30" i="38"/>
  <c r="BF30" i="44"/>
  <c r="E110" i="52"/>
  <c r="C11" i="34"/>
  <c r="BE5"/>
  <c r="BG49" s="1"/>
  <c r="Z19" i="24"/>
  <c r="AJ53" s="1"/>
  <c r="Z17"/>
  <c r="AJ51" s="1"/>
  <c r="Z21" i="34"/>
  <c r="Z33" i="24"/>
  <c r="Z33" i="34"/>
  <c r="Z32" i="24"/>
  <c r="Z32" i="34"/>
  <c r="Z28" i="24"/>
  <c r="Z28" i="34"/>
  <c r="Z24" i="24"/>
  <c r="AJ58" s="1"/>
  <c r="Z24" i="34"/>
  <c r="AJ58" s="1"/>
  <c r="AM42" i="49"/>
  <c r="AM43"/>
  <c r="AO40"/>
  <c r="AO41"/>
  <c r="AE32" i="34"/>
  <c r="AF32" s="1"/>
  <c r="AG32" s="1"/>
  <c r="AJ66"/>
  <c r="AE33" i="24"/>
  <c r="AF33" s="1"/>
  <c r="AG33" s="1"/>
  <c r="AJ67"/>
  <c r="AM42" i="44"/>
  <c r="AM43"/>
  <c r="AO41"/>
  <c r="AO40"/>
  <c r="AM42" i="38"/>
  <c r="AM43"/>
  <c r="AO40"/>
  <c r="AO41"/>
  <c r="AE32" i="24"/>
  <c r="AF32" s="1"/>
  <c r="AG32" s="1"/>
  <c r="AJ66"/>
  <c r="H53" i="48"/>
  <c r="R54" s="1"/>
  <c r="S60" s="1"/>
  <c r="AN42" i="43"/>
  <c r="AN43"/>
  <c r="AP40"/>
  <c r="AN40" i="45"/>
  <c r="AN41"/>
  <c r="AL42"/>
  <c r="AL43"/>
  <c r="AM42" i="40"/>
  <c r="AM43"/>
  <c r="AO40"/>
  <c r="AO41"/>
  <c r="AN41"/>
  <c r="CE29" i="47"/>
  <c r="AE28" i="34"/>
  <c r="AF28" s="1"/>
  <c r="AG28" s="1"/>
  <c r="AJ62"/>
  <c r="E74" i="52"/>
  <c r="AN40" i="48"/>
  <c r="AL42"/>
  <c r="AL43"/>
  <c r="AP40" i="39"/>
  <c r="AN42"/>
  <c r="AN43"/>
  <c r="AM42" i="36"/>
  <c r="AM43"/>
  <c r="AO40"/>
  <c r="AO41"/>
  <c r="AL42" i="38"/>
  <c r="AL43"/>
  <c r="AN41"/>
  <c r="AM42" i="35"/>
  <c r="AM43"/>
  <c r="AO40"/>
  <c r="AO41"/>
  <c r="CE29" i="46"/>
  <c r="CE29" i="45"/>
  <c r="CE29" i="44"/>
  <c r="AL42" i="49"/>
  <c r="AL43"/>
  <c r="AN41"/>
  <c r="AN40" i="50"/>
  <c r="AL42"/>
  <c r="AL43"/>
  <c r="AL42" i="46"/>
  <c r="AL43"/>
  <c r="AL42" i="37"/>
  <c r="AL43"/>
  <c r="AN40"/>
  <c r="AN41"/>
  <c r="AN40" i="46"/>
  <c r="AE28" i="24"/>
  <c r="AF28" s="1"/>
  <c r="AG28" s="1"/>
  <c r="AJ62"/>
  <c r="AE33" i="34"/>
  <c r="AF33" s="1"/>
  <c r="AG33" s="1"/>
  <c r="AJ67"/>
  <c r="E116" i="52"/>
  <c r="AM42" i="47"/>
  <c r="AM43"/>
  <c r="AO40"/>
  <c r="AM41" i="49"/>
  <c r="AN40" i="41"/>
  <c r="AN41"/>
  <c r="AL42"/>
  <c r="AL43"/>
  <c r="AN41" i="44"/>
  <c r="AL42"/>
  <c r="AL43"/>
  <c r="AO41" i="43"/>
  <c r="AM42"/>
  <c r="AM43"/>
  <c r="AP40" i="34"/>
  <c r="AN42"/>
  <c r="AN43"/>
  <c r="AO41"/>
  <c r="CE29" i="49"/>
  <c r="CE29" i="48"/>
  <c r="AN41" i="35"/>
  <c r="AN40" i="24"/>
  <c r="AL42"/>
  <c r="AL43"/>
  <c r="AO41"/>
  <c r="AO40"/>
  <c r="AM42"/>
  <c r="AM43"/>
  <c r="AN41"/>
  <c r="AO42" i="34"/>
  <c r="AO43"/>
  <c r="AQ40"/>
  <c r="AP42"/>
  <c r="AP43"/>
  <c r="AN42" i="47"/>
  <c r="AN43"/>
  <c r="AP41"/>
  <c r="AP40"/>
  <c r="AO42" i="39"/>
  <c r="AO43"/>
  <c r="AQ40"/>
  <c r="AP42"/>
  <c r="AP43"/>
  <c r="AM42" i="48"/>
  <c r="AM43"/>
  <c r="AO40"/>
  <c r="AQ41" i="43"/>
  <c r="AO42"/>
  <c r="AO43"/>
  <c r="AQ40"/>
  <c r="AP42"/>
  <c r="AP43"/>
  <c r="AN41" i="48"/>
  <c r="AN42" i="40"/>
  <c r="AN43"/>
  <c r="AP41"/>
  <c r="AP40"/>
  <c r="AP41" i="43"/>
  <c r="AM42" i="46"/>
  <c r="AM43"/>
  <c r="AO41"/>
  <c r="AO40"/>
  <c r="AN41"/>
  <c r="AO41" i="50"/>
  <c r="AM42"/>
  <c r="AM43"/>
  <c r="AO40"/>
  <c r="AN42" i="35"/>
  <c r="AN43"/>
  <c r="AP41"/>
  <c r="AP40"/>
  <c r="AN42" i="38"/>
  <c r="AN43"/>
  <c r="AP41"/>
  <c r="AP40"/>
  <c r="AN42" i="49"/>
  <c r="AN43"/>
  <c r="AP40"/>
  <c r="AP41" i="34"/>
  <c r="AM42" i="41"/>
  <c r="AM43"/>
  <c r="AO40"/>
  <c r="AO41" i="47"/>
  <c r="AM42" i="37"/>
  <c r="AM43"/>
  <c r="AO40"/>
  <c r="AN41" i="50"/>
  <c r="AN42" i="36"/>
  <c r="AN43"/>
  <c r="AP41"/>
  <c r="AP40"/>
  <c r="AP41" i="39"/>
  <c r="AM42" i="45"/>
  <c r="AM43"/>
  <c r="AO40"/>
  <c r="AO41"/>
  <c r="AN42" i="44"/>
  <c r="AN43"/>
  <c r="AP40"/>
  <c r="AP41"/>
  <c r="AO42" i="49"/>
  <c r="AO43"/>
  <c r="AQ40"/>
  <c r="AP42"/>
  <c r="AP43"/>
  <c r="AN42" i="41"/>
  <c r="AN43"/>
  <c r="AP41"/>
  <c r="AP40"/>
  <c r="AP41" i="49"/>
  <c r="AP40" i="48"/>
  <c r="AP41"/>
  <c r="AN42"/>
  <c r="AN43"/>
  <c r="AO42" i="36"/>
  <c r="AO43"/>
  <c r="AQ40"/>
  <c r="AP42"/>
  <c r="AP43"/>
  <c r="AQ41"/>
  <c r="AO42" i="38"/>
  <c r="AO43"/>
  <c r="AQ40"/>
  <c r="AP42"/>
  <c r="AP43"/>
  <c r="AQ41"/>
  <c r="AP40" i="50"/>
  <c r="AN42"/>
  <c r="AN43"/>
  <c r="AP41"/>
  <c r="AO42" i="40"/>
  <c r="AO43"/>
  <c r="AQ41"/>
  <c r="AQ40"/>
  <c r="AP42"/>
  <c r="AP43"/>
  <c r="AQ41" i="39"/>
  <c r="AQ41" i="34"/>
  <c r="AN42" i="45"/>
  <c r="AN43"/>
  <c r="AP40"/>
  <c r="AO42" i="44"/>
  <c r="AO43"/>
  <c r="AQ40"/>
  <c r="AP42"/>
  <c r="AP43"/>
  <c r="AP40" i="37"/>
  <c r="AN42"/>
  <c r="AN43"/>
  <c r="AP41"/>
  <c r="AO41"/>
  <c r="AO41" i="41"/>
  <c r="AO42" i="35"/>
  <c r="AO43"/>
  <c r="AQ40"/>
  <c r="AP42"/>
  <c r="AP43"/>
  <c r="AQ41"/>
  <c r="AN42" i="46"/>
  <c r="AN43"/>
  <c r="AP41"/>
  <c r="AP40"/>
  <c r="AO41" i="48"/>
  <c r="AO42" i="47"/>
  <c r="AO43"/>
  <c r="AQ40"/>
  <c r="AP42"/>
  <c r="AP43"/>
  <c r="AP40" i="24"/>
  <c r="AP41"/>
  <c r="AN42"/>
  <c r="AN43"/>
  <c r="AO42" i="45"/>
  <c r="AO43"/>
  <c r="AQ40"/>
  <c r="AP42"/>
  <c r="AP43"/>
  <c r="AQ41" i="50"/>
  <c r="AO42"/>
  <c r="AO43"/>
  <c r="AQ40"/>
  <c r="AP42"/>
  <c r="AP43"/>
  <c r="AO42" i="46"/>
  <c r="AO43"/>
  <c r="AQ40"/>
  <c r="AP42"/>
  <c r="AP43"/>
  <c r="AQ41"/>
  <c r="AO42" i="37"/>
  <c r="AO43"/>
  <c r="AQ40"/>
  <c r="AP42"/>
  <c r="AP43"/>
  <c r="AP41" i="45"/>
  <c r="AQ41" i="41"/>
  <c r="AO42"/>
  <c r="AO43"/>
  <c r="AQ40"/>
  <c r="AP42"/>
  <c r="AP43"/>
  <c r="AQ40" i="24"/>
  <c r="AP42"/>
  <c r="AP43"/>
  <c r="AO42"/>
  <c r="AO43"/>
  <c r="AQ41" i="47"/>
  <c r="AQ41" i="44"/>
  <c r="AO42" i="48"/>
  <c r="AO43"/>
  <c r="AQ40"/>
  <c r="AP42"/>
  <c r="AP43"/>
  <c r="AQ41" i="49"/>
  <c r="AQ41" i="24"/>
  <c r="AQ41" i="48"/>
  <c r="AQ41" i="37"/>
  <c r="AQ41" i="45"/>
  <c r="AE31" i="24" l="1"/>
  <c r="AF31" s="1"/>
  <c r="AG31" s="1"/>
  <c r="AJ65"/>
  <c r="AE26"/>
  <c r="AF26" s="1"/>
  <c r="AG26" s="1"/>
  <c r="AJ60"/>
  <c r="E76" i="52"/>
  <c r="AJ64" i="38"/>
  <c r="AJ66"/>
  <c r="BA8" i="37"/>
  <c r="AJ62" i="40"/>
  <c r="AJ65"/>
  <c r="AJ67"/>
  <c r="AJ64" i="43"/>
  <c r="AJ66"/>
  <c r="AJ65" i="47"/>
  <c r="E121" i="52"/>
  <c r="E122" s="1"/>
  <c r="E106"/>
  <c r="E118"/>
  <c r="E80"/>
  <c r="E13"/>
  <c r="CE23" i="40"/>
  <c r="CE29" s="1"/>
  <c r="CE8"/>
  <c r="CE28"/>
  <c r="BJ69" s="1"/>
  <c r="BK69" s="1"/>
  <c r="T31" s="1"/>
  <c r="BW31"/>
  <c r="CE6"/>
  <c r="E66" i="52" s="1"/>
  <c r="E69" s="1"/>
  <c r="E70" s="1"/>
  <c r="P7" i="38"/>
  <c r="CE24" i="39"/>
  <c r="CE16"/>
  <c r="CE22"/>
  <c r="CE28"/>
  <c r="BJ69" s="1"/>
  <c r="CE18"/>
  <c r="CE6"/>
  <c r="E60" i="52" s="1"/>
  <c r="E63" s="1"/>
  <c r="E64" s="1"/>
  <c r="CE13" i="39"/>
  <c r="BW31"/>
  <c r="CE11"/>
  <c r="E55" i="52"/>
  <c r="CE19" i="38"/>
  <c r="CE17"/>
  <c r="CE20"/>
  <c r="CE16"/>
  <c r="BC18" i="37"/>
  <c r="BC19" s="1"/>
  <c r="BF30"/>
  <c r="E49" i="52"/>
  <c r="BF27" i="36"/>
  <c r="BF30" s="1"/>
  <c r="CE29" i="34"/>
  <c r="CE6"/>
  <c r="E30" i="52" s="1"/>
  <c r="E33" s="1"/>
  <c r="E34" s="1"/>
  <c r="E25"/>
  <c r="E26" s="1"/>
  <c r="CE29" i="24"/>
  <c r="E34" i="49"/>
  <c r="E34" i="44"/>
  <c r="E34" i="41"/>
  <c r="E34" i="40"/>
  <c r="E34" i="36"/>
  <c r="E34" i="50"/>
  <c r="E34" i="48"/>
  <c r="E34" i="46"/>
  <c r="E34" i="38"/>
  <c r="E34" i="37"/>
  <c r="E34" i="47"/>
  <c r="E34" i="35"/>
  <c r="E34" i="45"/>
  <c r="E34" i="43"/>
  <c r="E34" i="39"/>
  <c r="E36" i="34"/>
  <c r="E32" i="24"/>
  <c r="E78" i="49"/>
  <c r="BE20" i="36"/>
  <c r="BG64" s="1"/>
  <c r="C26" i="51"/>
  <c r="BE20" i="38"/>
  <c r="BG64" s="1"/>
  <c r="BR23" i="43"/>
  <c r="C26" i="48"/>
  <c r="C72" i="50"/>
  <c r="C26" i="35"/>
  <c r="BE20" i="24"/>
  <c r="BG64" s="1"/>
  <c r="BR23" i="38"/>
  <c r="BR23" i="40"/>
  <c r="BE20" i="39"/>
  <c r="BG64" s="1"/>
  <c r="BE20" i="35"/>
  <c r="BG64" s="1"/>
  <c r="BE20" i="41"/>
  <c r="BG64" s="1"/>
  <c r="BE20" i="45"/>
  <c r="BG64" s="1"/>
  <c r="C72" i="44"/>
  <c r="C26" i="24"/>
  <c r="BJ20" s="1"/>
  <c r="BE6" i="50"/>
  <c r="C12" i="37"/>
  <c r="BE6" i="44"/>
  <c r="BG50" s="1"/>
  <c r="C58" i="50"/>
  <c r="C12" i="40"/>
  <c r="BR9" i="44"/>
  <c r="BR9" i="45"/>
  <c r="BR9" i="35"/>
  <c r="BE6" i="34"/>
  <c r="BG50" s="1"/>
  <c r="C12" i="46"/>
  <c r="BE6" i="41"/>
  <c r="BG50" s="1"/>
  <c r="BE6" i="39"/>
  <c r="BR23" i="41"/>
  <c r="C26" i="43"/>
  <c r="C26" i="45"/>
  <c r="BE20" i="47"/>
  <c r="C26" i="50"/>
  <c r="BS23"/>
  <c r="C26" i="40"/>
  <c r="C72" i="49"/>
  <c r="Z29" i="37"/>
  <c r="Z29" i="39"/>
  <c r="Z29" i="40"/>
  <c r="Z29" i="41"/>
  <c r="Z29" i="43"/>
  <c r="Z29" i="34"/>
  <c r="D26" i="24"/>
  <c r="D26" i="35"/>
  <c r="BG64" i="37"/>
  <c r="BR23"/>
  <c r="D26" i="38"/>
  <c r="BR23" i="39"/>
  <c r="D26" i="40"/>
  <c r="BE20" i="34"/>
  <c r="BE20" i="43"/>
  <c r="C26" i="44"/>
  <c r="BE20"/>
  <c r="BR23" i="45"/>
  <c r="D72" i="46"/>
  <c r="C26" i="41"/>
  <c r="C26" i="37"/>
  <c r="C26" i="38"/>
  <c r="C72" i="46"/>
  <c r="Z29" i="48"/>
  <c r="Z29" i="50"/>
  <c r="BA8" i="34"/>
  <c r="BI50" s="1"/>
  <c r="BR23"/>
  <c r="BR23" i="36"/>
  <c r="BE20" i="40"/>
  <c r="BR23" i="44"/>
  <c r="C26" i="46"/>
  <c r="BE20" i="48"/>
  <c r="Z29" i="38"/>
  <c r="Z29" i="44"/>
  <c r="C26" i="36"/>
  <c r="Z29"/>
  <c r="Z29" i="35"/>
  <c r="Z29" i="24"/>
  <c r="BR23" i="35"/>
  <c r="D26" i="43"/>
  <c r="D72" i="44"/>
  <c r="D72" i="45"/>
  <c r="D26"/>
  <c r="D26" i="46"/>
  <c r="BE20"/>
  <c r="BR23" i="47"/>
  <c r="BR23" i="48"/>
  <c r="BR23" i="49"/>
  <c r="BE20"/>
  <c r="D72" i="50"/>
  <c r="D26"/>
  <c r="BE20"/>
  <c r="C72" i="45"/>
  <c r="C72" i="43"/>
  <c r="Z29" i="45"/>
  <c r="Z29" i="46"/>
  <c r="Z29" i="47"/>
  <c r="Z29" i="49"/>
  <c r="C26" i="34"/>
  <c r="G49" i="44"/>
  <c r="G3" i="50"/>
  <c r="G3" i="24"/>
  <c r="G3" i="34"/>
  <c r="G3" i="39"/>
  <c r="G3" i="40"/>
  <c r="G3" i="45"/>
  <c r="G3" i="46"/>
  <c r="G3" i="48"/>
  <c r="G49" i="50"/>
  <c r="E7" i="3"/>
  <c r="E11" i="52"/>
  <c r="E15" s="1"/>
  <c r="E16" s="1"/>
  <c r="BR19" i="36"/>
  <c r="C22" i="45"/>
  <c r="C22" i="50"/>
  <c r="C22" i="40"/>
  <c r="Z25" i="34"/>
  <c r="BR19"/>
  <c r="BR19" i="37"/>
  <c r="BR19" i="38"/>
  <c r="BR19" i="47"/>
  <c r="BE16" i="41"/>
  <c r="BE16" i="39"/>
  <c r="BE16" i="36"/>
  <c r="C22" i="37"/>
  <c r="C22" i="38"/>
  <c r="Z25" i="37"/>
  <c r="Z25" i="24"/>
  <c r="AJ59" s="1"/>
  <c r="BR19" i="35"/>
  <c r="BR19" i="39"/>
  <c r="BR19" i="41"/>
  <c r="BR19" i="43"/>
  <c r="C22" i="46"/>
  <c r="C22" i="39"/>
  <c r="BR19" i="40"/>
  <c r="C22" i="44"/>
  <c r="C22" i="48"/>
  <c r="D66" i="49"/>
  <c r="D20" i="35"/>
  <c r="D20" i="34"/>
  <c r="BA8" i="41"/>
  <c r="BI52" s="1"/>
  <c r="BA8" i="45"/>
  <c r="BI59" s="1"/>
  <c r="D18" i="36"/>
  <c r="D64" i="44"/>
  <c r="D18"/>
  <c r="D64" i="46"/>
  <c r="D64" i="48"/>
  <c r="D18"/>
  <c r="D18" i="51"/>
  <c r="D18" i="41"/>
  <c r="D64" i="43"/>
  <c r="D64" i="49"/>
  <c r="D64" i="50"/>
  <c r="BR15" i="35"/>
  <c r="C18" i="46"/>
  <c r="BR15" i="49"/>
  <c r="BE12" i="39"/>
  <c r="BS15" i="50"/>
  <c r="BR15" i="24"/>
  <c r="BE12"/>
  <c r="BG56" s="1"/>
  <c r="BR15" i="39"/>
  <c r="BR15" i="40"/>
  <c r="C18" i="43"/>
  <c r="C18" i="44"/>
  <c r="BE12" i="41"/>
  <c r="BG56" s="1"/>
  <c r="BE12" i="43"/>
  <c r="D17"/>
  <c r="D63" i="45"/>
  <c r="D17" i="36"/>
  <c r="D17" i="38"/>
  <c r="D17" i="39"/>
  <c r="D63" i="47"/>
  <c r="D63" i="49"/>
  <c r="D17"/>
  <c r="D63" i="50"/>
  <c r="D17" i="35"/>
  <c r="D17" i="41"/>
  <c r="D63" i="44"/>
  <c r="D63" i="48"/>
  <c r="D17" i="50"/>
  <c r="D17" i="24"/>
  <c r="D17" i="44"/>
  <c r="D17" i="45"/>
  <c r="BE11" i="40"/>
  <c r="BR14" i="41"/>
  <c r="C17" i="43"/>
  <c r="C17" i="45"/>
  <c r="C17" i="46"/>
  <c r="BR14" i="49"/>
  <c r="BS14" i="50"/>
  <c r="BA8" i="39"/>
  <c r="BI55" s="1"/>
  <c r="C63" i="50"/>
  <c r="C17" i="41"/>
  <c r="BR14" i="35"/>
  <c r="C17" i="51"/>
  <c r="BE10" i="34"/>
  <c r="BR13" i="36"/>
  <c r="BR13" i="43"/>
  <c r="C16" i="48"/>
  <c r="C16" i="38"/>
  <c r="C16" i="24"/>
  <c r="BJ10" s="1"/>
  <c r="BE10" i="49"/>
  <c r="BG54" s="1"/>
  <c r="D14" i="38"/>
  <c r="D14" i="39"/>
  <c r="D14" i="43"/>
  <c r="D60" i="46"/>
  <c r="D14" i="51"/>
  <c r="D14" i="35"/>
  <c r="D60" i="47"/>
  <c r="D14"/>
  <c r="D60" i="48"/>
  <c r="D60" i="49"/>
  <c r="Z17" i="34"/>
  <c r="AJ51" s="1"/>
  <c r="BR11" i="37"/>
  <c r="BR11" i="40"/>
  <c r="C14" i="45"/>
  <c r="BR11"/>
  <c r="C14" i="47"/>
  <c r="C14" i="48"/>
  <c r="C14" i="49"/>
  <c r="BE8" i="38"/>
  <c r="BG52" s="1"/>
  <c r="C14" i="50"/>
  <c r="C60" i="49"/>
  <c r="C60" i="48"/>
  <c r="C60" i="45"/>
  <c r="Z17" i="38"/>
  <c r="AJ51" s="1"/>
  <c r="Z17" i="39"/>
  <c r="AJ51" s="1"/>
  <c r="Z17" i="48"/>
  <c r="AJ51" s="1"/>
  <c r="BE8" i="36"/>
  <c r="BG52" s="1"/>
  <c r="BG52" i="48"/>
  <c r="BR11" i="38"/>
  <c r="BR11" i="39"/>
  <c r="C14" i="43"/>
  <c r="BR11"/>
  <c r="BR11" i="46"/>
  <c r="BR11" i="48"/>
  <c r="BE8" i="37"/>
  <c r="BG52" s="1"/>
  <c r="BS11" i="50"/>
  <c r="BE8" i="40"/>
  <c r="C14" i="38"/>
  <c r="C14" i="39"/>
  <c r="C14" i="51"/>
  <c r="BE8" i="47"/>
  <c r="BE8" i="46"/>
  <c r="C60" i="44"/>
  <c r="BE8" i="43"/>
  <c r="BG52" s="1"/>
  <c r="Z17" i="37"/>
  <c r="AJ51" s="1"/>
  <c r="Z17" i="41"/>
  <c r="AJ51" s="1"/>
  <c r="Z17" i="43"/>
  <c r="BG51" i="39"/>
  <c r="BG51" i="46"/>
  <c r="BG51" i="40"/>
  <c r="Z15" i="34"/>
  <c r="AJ49" s="1"/>
  <c r="BR9" i="39"/>
  <c r="C12" i="44"/>
  <c r="C12" i="45"/>
  <c r="C12" i="50"/>
  <c r="C12" i="39"/>
  <c r="BE6" i="48"/>
  <c r="BE6" i="47"/>
  <c r="BE6" i="46"/>
  <c r="BE6" i="43"/>
  <c r="C12" i="24"/>
  <c r="Z15"/>
  <c r="AJ49" s="1"/>
  <c r="BR9" i="37"/>
  <c r="BR9" i="38"/>
  <c r="BR9" i="43"/>
  <c r="C12" i="47"/>
  <c r="BR9" i="49"/>
  <c r="BE6" i="37"/>
  <c r="BG50" s="1"/>
  <c r="C12" i="38"/>
  <c r="BE6" i="49"/>
  <c r="BG50" s="1"/>
  <c r="C58" i="44"/>
  <c r="Z15" i="38"/>
  <c r="AJ49" s="1"/>
  <c r="Z15" i="47"/>
  <c r="BR9" i="36"/>
  <c r="BR9" i="47"/>
  <c r="BE6" i="38"/>
  <c r="BG50" s="1"/>
  <c r="C12" i="41"/>
  <c r="C58" i="49"/>
  <c r="Z15" i="46"/>
  <c r="AJ49" s="1"/>
  <c r="BE6" i="24"/>
  <c r="BG50" s="1"/>
  <c r="C12" i="34"/>
  <c r="BR9" i="24"/>
  <c r="BR9" i="40"/>
  <c r="BR9" i="41"/>
  <c r="C12" i="43"/>
  <c r="BR9" i="46"/>
  <c r="BR9" i="48"/>
  <c r="C12" i="49"/>
  <c r="BS9" i="50"/>
  <c r="BE6" i="40"/>
  <c r="C12" i="51"/>
  <c r="C58" i="48"/>
  <c r="C58" i="47"/>
  <c r="C58" i="46"/>
  <c r="C58" i="43"/>
  <c r="Z15" i="50"/>
  <c r="AJ49" s="1"/>
  <c r="BR8" i="36"/>
  <c r="C11" i="43"/>
  <c r="C11" i="44"/>
  <c r="C11" i="49"/>
  <c r="BE5" i="41"/>
  <c r="BG49" s="1"/>
  <c r="C11" i="50"/>
  <c r="BE5" i="40"/>
  <c r="C57" i="50"/>
  <c r="C11" i="37"/>
  <c r="C57" i="47"/>
  <c r="BA8"/>
  <c r="BI51" s="1"/>
  <c r="Z14" i="37"/>
  <c r="AJ48" s="1"/>
  <c r="BE5" i="36"/>
  <c r="BG49" s="1"/>
  <c r="C11" i="24"/>
  <c r="BJ5" s="1"/>
  <c r="BR8" i="35"/>
  <c r="BR8" i="39"/>
  <c r="BR8" i="40"/>
  <c r="BR8" i="43"/>
  <c r="BR8" i="44"/>
  <c r="C11" i="45"/>
  <c r="BR8" i="49"/>
  <c r="BE5" i="39"/>
  <c r="BG49" s="1"/>
  <c r="BE5" i="37"/>
  <c r="BG49" s="1"/>
  <c r="BS8" i="50"/>
  <c r="C11" i="41"/>
  <c r="C11" i="40"/>
  <c r="C57" i="49"/>
  <c r="BE5" i="48"/>
  <c r="C57" i="45"/>
  <c r="Z14" i="41"/>
  <c r="Z14" i="35"/>
  <c r="AJ48" s="1"/>
  <c r="Z14" i="34"/>
  <c r="AJ48" s="1"/>
  <c r="BR8" i="37"/>
  <c r="BE5" i="50"/>
  <c r="BG49" s="1"/>
  <c r="C11" i="51"/>
  <c r="BA8" i="49"/>
  <c r="BI49" s="1"/>
  <c r="BA8" i="46"/>
  <c r="BI51" s="1"/>
  <c r="Z14" i="36"/>
  <c r="AJ48" s="1"/>
  <c r="W30" i="41"/>
  <c r="G76" i="49" s="1"/>
  <c r="Z14" i="24"/>
  <c r="AJ48" s="1"/>
  <c r="BR8" i="34"/>
  <c r="BR8" i="45"/>
  <c r="C11" i="46"/>
  <c r="C11" i="47"/>
  <c r="C11" i="48"/>
  <c r="C11" i="38"/>
  <c r="BE5" i="47"/>
  <c r="Z14" i="39"/>
  <c r="AJ48" s="1"/>
  <c r="C11" i="36"/>
  <c r="A1"/>
  <c r="A47" i="44"/>
  <c r="A1"/>
  <c r="AZ2" i="50"/>
  <c r="A1"/>
  <c r="A1" i="39"/>
  <c r="AZ2" i="43"/>
  <c r="A1"/>
  <c r="A47" i="48"/>
  <c r="AZ2"/>
  <c r="A47" i="49"/>
  <c r="AZ2"/>
  <c r="D3" i="24"/>
  <c r="D3" i="41"/>
  <c r="D49" i="43"/>
  <c r="D3" i="45"/>
  <c r="D3" i="35"/>
  <c r="D49" i="46"/>
  <c r="D20" i="51"/>
  <c r="D20" i="49"/>
  <c r="D20" i="48"/>
  <c r="D20" i="47"/>
  <c r="D20" i="46"/>
  <c r="D66" i="48"/>
  <c r="BG57"/>
  <c r="AE27" i="37"/>
  <c r="AF27" s="1"/>
  <c r="AG27" s="1"/>
  <c r="AJ61"/>
  <c r="AJ61" i="40"/>
  <c r="AE27"/>
  <c r="AF27" s="1"/>
  <c r="AG27" s="1"/>
  <c r="AE26" i="44"/>
  <c r="AF26" s="1"/>
  <c r="AG26" s="1"/>
  <c r="AJ60"/>
  <c r="AJ61" i="50"/>
  <c r="AE27"/>
  <c r="AF27" s="1"/>
  <c r="AG27" s="1"/>
  <c r="J23" i="35"/>
  <c r="J23" i="40" s="1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/>
  <c r="BE18" i="38"/>
  <c r="BR21" i="49"/>
  <c r="BE18" i="47"/>
  <c r="BR21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/>
  <c r="C24" i="46"/>
  <c r="Z22" i="34"/>
  <c r="AJ56" s="1"/>
  <c r="C19" i="35"/>
  <c r="C65" i="44"/>
  <c r="Z22" i="24"/>
  <c r="AJ56" s="1"/>
  <c r="BE13" i="34"/>
  <c r="BG57" s="1"/>
  <c r="BE13" i="35"/>
  <c r="BG57" s="1"/>
  <c r="Z22" i="43"/>
  <c r="AJ56" s="1"/>
  <c r="Z22" i="38"/>
  <c r="AJ56" s="1"/>
  <c r="BE13" i="44"/>
  <c r="BG57" s="1"/>
  <c r="Z22" i="50"/>
  <c r="AJ56" s="1"/>
  <c r="Z22" i="40"/>
  <c r="AJ56" s="1"/>
  <c r="C65" i="45"/>
  <c r="C65" i="46"/>
  <c r="C19" i="39"/>
  <c r="BE13" i="40"/>
  <c r="BR16" i="49"/>
  <c r="C19" i="47"/>
  <c r="C19" i="46"/>
  <c r="Z22" i="36"/>
  <c r="AJ56" s="1"/>
  <c r="Z22" i="48"/>
  <c r="AJ56" s="1"/>
  <c r="BE13" i="45"/>
  <c r="BG57" s="1"/>
  <c r="BE13" i="46"/>
  <c r="C19" i="40"/>
  <c r="C19" i="41"/>
  <c r="C65" i="50"/>
  <c r="C19"/>
  <c r="BE13" i="38"/>
  <c r="BG57" s="1"/>
  <c r="BE13" i="41"/>
  <c r="BG57" s="1"/>
  <c r="BR16" i="48"/>
  <c r="BE9" i="24"/>
  <c r="BG53" s="1"/>
  <c r="Z18"/>
  <c r="AJ52" s="1"/>
  <c r="C15"/>
  <c r="BJ9" s="1"/>
  <c r="C15" i="34"/>
  <c r="Z18" i="36"/>
  <c r="AJ52" s="1"/>
  <c r="C15"/>
  <c r="Z18" i="50"/>
  <c r="AJ52" s="1"/>
  <c r="Z18" i="49"/>
  <c r="AJ52" s="1"/>
  <c r="Z18" i="45"/>
  <c r="AJ52" s="1"/>
  <c r="Z18" i="43"/>
  <c r="AJ52" s="1"/>
  <c r="Z18" i="40"/>
  <c r="AJ52" s="1"/>
  <c r="Z18" i="38"/>
  <c r="AJ52" s="1"/>
  <c r="C61" i="43"/>
  <c r="C61" i="44"/>
  <c r="BE9" i="46"/>
  <c r="BE9" i="34"/>
  <c r="BG53" s="1"/>
  <c r="BE9" i="36"/>
  <c r="BG53" s="1"/>
  <c r="Z18" i="39"/>
  <c r="AJ52" s="1"/>
  <c r="BE9" i="43"/>
  <c r="BG53" s="1"/>
  <c r="BE9" i="44"/>
  <c r="BG53" s="1"/>
  <c r="C61" i="46"/>
  <c r="Z18" i="34"/>
  <c r="AJ52" s="1"/>
  <c r="Z18" i="46"/>
  <c r="Z18" i="44"/>
  <c r="AJ52" s="1"/>
  <c r="Z18" i="41"/>
  <c r="BE9" i="45"/>
  <c r="BG53" s="1"/>
  <c r="BE9" i="48"/>
  <c r="BE9" i="49"/>
  <c r="BG53" s="1"/>
  <c r="C15" i="38"/>
  <c r="C15" i="40"/>
  <c r="BE9"/>
  <c r="BE9" i="50"/>
  <c r="BG53" s="1"/>
  <c r="BS12"/>
  <c r="BE9" i="37"/>
  <c r="BG53" s="1"/>
  <c r="BE9" i="38"/>
  <c r="BG53" s="1"/>
  <c r="BR12" i="49"/>
  <c r="BR12" i="48"/>
  <c r="C15"/>
  <c r="Z18" i="47"/>
  <c r="AJ52" s="1"/>
  <c r="Z18" i="37"/>
  <c r="AJ52" s="1"/>
  <c r="C61" i="45"/>
  <c r="C61" i="48"/>
  <c r="C61" i="49"/>
  <c r="C15" i="51"/>
  <c r="C15" i="39"/>
  <c r="BE10" i="24"/>
  <c r="BG54" s="1"/>
  <c r="C16" i="34"/>
  <c r="BG62" i="36"/>
  <c r="BR13" i="34"/>
  <c r="BR21" i="35"/>
  <c r="D20" i="36"/>
  <c r="BR12"/>
  <c r="BR16" i="37"/>
  <c r="BR12"/>
  <c r="D20" i="38"/>
  <c r="BR16" i="40"/>
  <c r="BR13"/>
  <c r="D19" i="41"/>
  <c r="BR16"/>
  <c r="BR13"/>
  <c r="D20" i="43"/>
  <c r="C19"/>
  <c r="C16"/>
  <c r="BE18"/>
  <c r="D66"/>
  <c r="D65" i="44"/>
  <c r="D20"/>
  <c r="C19"/>
  <c r="C16"/>
  <c r="BE18"/>
  <c r="BR21" i="45"/>
  <c r="D20"/>
  <c r="C19"/>
  <c r="C16"/>
  <c r="D66" i="46"/>
  <c r="BE18"/>
  <c r="D66" i="47"/>
  <c r="D65"/>
  <c r="C24" i="49"/>
  <c r="D65" i="50"/>
  <c r="BE18" i="37"/>
  <c r="BE18" i="24"/>
  <c r="BI61" i="35"/>
  <c r="D20" i="50"/>
  <c r="BE13" i="39"/>
  <c r="BS16" i="50"/>
  <c r="BE10" i="41"/>
  <c r="BG54" s="1"/>
  <c r="BE10" i="39"/>
  <c r="BI61" i="50"/>
  <c r="BG61"/>
  <c r="BE18"/>
  <c r="C15" i="41"/>
  <c r="C16" i="40"/>
  <c r="C24" i="38"/>
  <c r="D23" i="51"/>
  <c r="D69" i="50"/>
  <c r="D23" i="48"/>
  <c r="D23" i="47"/>
  <c r="C19" i="51"/>
  <c r="BG50" i="48"/>
  <c r="C62"/>
  <c r="BE9" i="47"/>
  <c r="BE13"/>
  <c r="BE10" i="43"/>
  <c r="C65"/>
  <c r="Z22" i="41"/>
  <c r="AJ56" s="1"/>
  <c r="Z27" i="43"/>
  <c r="Z19" i="45"/>
  <c r="AJ53" s="1"/>
  <c r="Z22" i="46"/>
  <c r="AJ56" s="1"/>
  <c r="Z22" i="49"/>
  <c r="AJ56" s="1"/>
  <c r="BE9" i="35"/>
  <c r="AE26"/>
  <c r="AF26" s="1"/>
  <c r="AG26" s="1"/>
  <c r="AJ60"/>
  <c r="BG62" i="48"/>
  <c r="BI61" i="49"/>
  <c r="BG61"/>
  <c r="BI61" i="47"/>
  <c r="BG61"/>
  <c r="BG59" i="46"/>
  <c r="AJ60" i="38"/>
  <c r="AE26"/>
  <c r="AF26" s="1"/>
  <c r="AG26" s="1"/>
  <c r="C19" i="24"/>
  <c r="BJ13" s="1"/>
  <c r="BR13"/>
  <c r="Z19" i="41"/>
  <c r="AJ53" s="1"/>
  <c r="C62" i="45"/>
  <c r="Z19" i="48"/>
  <c r="Z19" i="47"/>
  <c r="AJ53" s="1"/>
  <c r="Z19" i="46"/>
  <c r="AJ53" s="1"/>
  <c r="Z19" i="44"/>
  <c r="AJ53" s="1"/>
  <c r="Z19" i="37"/>
  <c r="AJ53" s="1"/>
  <c r="BE10" i="45"/>
  <c r="BG54" s="1"/>
  <c r="BE10" i="35"/>
  <c r="Z19" i="43"/>
  <c r="AJ53" s="1"/>
  <c r="Z19" i="39"/>
  <c r="AJ53" s="1"/>
  <c r="Z19" i="38"/>
  <c r="AJ53" s="1"/>
  <c r="BE10" i="44"/>
  <c r="BG54" s="1"/>
  <c r="C62" i="46"/>
  <c r="BE10" i="47"/>
  <c r="BG54" s="1"/>
  <c r="C16" i="37"/>
  <c r="C16" i="41"/>
  <c r="C62" i="50"/>
  <c r="BE10" i="40"/>
  <c r="BE10" i="50"/>
  <c r="C16"/>
  <c r="BE10" i="38"/>
  <c r="BG54" s="1"/>
  <c r="BR13" i="49"/>
  <c r="BR13" i="48"/>
  <c r="C16" i="46"/>
  <c r="Z19" i="36"/>
  <c r="AJ53" s="1"/>
  <c r="C62" i="44"/>
  <c r="BE10" i="46"/>
  <c r="C62" i="47"/>
  <c r="C16"/>
  <c r="Z19" i="34"/>
  <c r="AJ53" s="1"/>
  <c r="D20" i="24"/>
  <c r="BR21" i="34"/>
  <c r="BR16"/>
  <c r="D20" i="37"/>
  <c r="BR13"/>
  <c r="BG61" i="38"/>
  <c r="BR12"/>
  <c r="BG50" i="39"/>
  <c r="BR21"/>
  <c r="D20" i="40"/>
  <c r="BG62" i="41"/>
  <c r="BR21" i="43"/>
  <c r="D66" i="44"/>
  <c r="BR21"/>
  <c r="C24" i="45"/>
  <c r="BE18"/>
  <c r="BR16" i="46"/>
  <c r="C15" i="47"/>
  <c r="BR13"/>
  <c r="BR12"/>
  <c r="C19" i="48"/>
  <c r="C16" i="49"/>
  <c r="C15"/>
  <c r="D66" i="50"/>
  <c r="BE18" i="35"/>
  <c r="P23" i="38"/>
  <c r="P23" i="50" s="1"/>
  <c r="BE9" i="41"/>
  <c r="BJ17" i="24"/>
  <c r="BJ17" i="37"/>
  <c r="N23"/>
  <c r="N23" i="50" s="1"/>
  <c r="C19" i="37"/>
  <c r="C16" i="39"/>
  <c r="C16" i="51"/>
  <c r="C70" i="49"/>
  <c r="BE10" i="48"/>
  <c r="C61" i="47"/>
  <c r="C65"/>
  <c r="C62" i="43"/>
  <c r="BE13"/>
  <c r="BG57" s="1"/>
  <c r="Z27" i="46"/>
  <c r="AE26" i="49"/>
  <c r="AF26" s="1"/>
  <c r="AG26" s="1"/>
  <c r="AJ60"/>
  <c r="C15" i="35"/>
  <c r="Z18"/>
  <c r="AJ52" s="1"/>
  <c r="BA8" i="40"/>
  <c r="BI51" s="1"/>
  <c r="AE26" i="43"/>
  <c r="AF26" s="1"/>
  <c r="AG26" s="1"/>
  <c r="AJ60"/>
  <c r="Z15" i="45"/>
  <c r="AJ49" s="1"/>
  <c r="Z15" i="49"/>
  <c r="AJ49" s="1"/>
  <c r="Z23" i="48"/>
  <c r="AJ57" s="1"/>
  <c r="Z23" i="47"/>
  <c r="AJ57" s="1"/>
  <c r="C66" i="44"/>
  <c r="Z23" i="41"/>
  <c r="AJ57" s="1"/>
  <c r="Z16" i="35"/>
  <c r="AJ50" s="1"/>
  <c r="Z16" i="47"/>
  <c r="AJ50" s="1"/>
  <c r="Z16" i="46"/>
  <c r="AJ50" s="1"/>
  <c r="C59" i="43"/>
  <c r="BE7" i="44"/>
  <c r="BG51" s="1"/>
  <c r="Z16" i="34"/>
  <c r="AJ50" s="1"/>
  <c r="Z16" i="38"/>
  <c r="AJ50" s="1"/>
  <c r="BE7" i="43"/>
  <c r="BG51" s="1"/>
  <c r="C59" i="44"/>
  <c r="BA8" i="38"/>
  <c r="BI52" s="1"/>
  <c r="BA8" i="50"/>
  <c r="BI58" s="1"/>
  <c r="BA8" i="48"/>
  <c r="BI51" s="1"/>
  <c r="Z25" i="43"/>
  <c r="C68" i="46"/>
  <c r="BE16"/>
  <c r="Z15" i="35"/>
  <c r="AJ49" s="1"/>
  <c r="C12"/>
  <c r="BE6" i="36"/>
  <c r="BG50" s="1"/>
  <c r="Z15" i="44"/>
  <c r="AJ49" s="1"/>
  <c r="Z15" i="41"/>
  <c r="Z15" i="39"/>
  <c r="AJ49" s="1"/>
  <c r="C58" i="45"/>
  <c r="BE6" i="35"/>
  <c r="C12" i="36"/>
  <c r="Z15" i="48"/>
  <c r="AJ49" s="1"/>
  <c r="Z15" i="43"/>
  <c r="AJ49" s="1"/>
  <c r="Z15" i="40"/>
  <c r="AJ49" s="1"/>
  <c r="Z15" i="37"/>
  <c r="AJ49" s="1"/>
  <c r="BE6" i="45"/>
  <c r="BG50" s="1"/>
  <c r="BR8" i="24"/>
  <c r="BE5" i="35"/>
  <c r="Z14" i="38"/>
  <c r="AJ48" s="1"/>
  <c r="BE5" i="43"/>
  <c r="C57" i="44"/>
  <c r="C57" i="46"/>
  <c r="C11" i="35"/>
  <c r="Z14" i="50"/>
  <c r="AJ48" s="1"/>
  <c r="Z14" i="49"/>
  <c r="AJ48" s="1"/>
  <c r="Z14" i="47"/>
  <c r="AJ48" s="1"/>
  <c r="Z14" i="46"/>
  <c r="AJ48" s="1"/>
  <c r="Z14" i="45"/>
  <c r="C57" i="43"/>
  <c r="BE5" i="44"/>
  <c r="BG49" s="1"/>
  <c r="BE5" i="46"/>
  <c r="BA8" i="35"/>
  <c r="BI64" s="1"/>
  <c r="BA8" i="43"/>
  <c r="BI53" s="1"/>
  <c r="AC29" i="24"/>
  <c r="AK63"/>
  <c r="AL63" s="1"/>
  <c r="AC27"/>
  <c r="E78" i="44"/>
  <c r="AK60" i="24"/>
  <c r="AL60" s="1"/>
  <c r="E78" i="43"/>
  <c r="E32" i="34"/>
  <c r="E78" i="50"/>
  <c r="B26" i="52"/>
  <c r="BY1" i="24"/>
  <c r="BC31"/>
  <c r="CE21" i="35"/>
  <c r="CE16"/>
  <c r="CE9"/>
  <c r="CE22"/>
  <c r="CE28"/>
  <c r="BJ69" s="1"/>
  <c r="CE26"/>
  <c r="CE19"/>
  <c r="CE18"/>
  <c r="CE10"/>
  <c r="CE13" i="36"/>
  <c r="CE11"/>
  <c r="CE21"/>
  <c r="CE19"/>
  <c r="CE27"/>
  <c r="CE26"/>
  <c r="CE12"/>
  <c r="CE22" i="37"/>
  <c r="CE8" i="38"/>
  <c r="CE27"/>
  <c r="CE26"/>
  <c r="CE25"/>
  <c r="CE21"/>
  <c r="CE18"/>
  <c r="CE13"/>
  <c r="CE12"/>
  <c r="CE23"/>
  <c r="CE28"/>
  <c r="BJ69" s="1"/>
  <c r="BK69" s="1"/>
  <c r="P31" s="1"/>
  <c r="CE10"/>
  <c r="CE6"/>
  <c r="E54" i="52" s="1"/>
  <c r="CE9" i="38"/>
  <c r="CE11"/>
  <c r="BT29"/>
  <c r="BW31" s="1"/>
  <c r="CE14" i="37"/>
  <c r="CE27"/>
  <c r="CE26"/>
  <c r="CE25"/>
  <c r="CE23"/>
  <c r="CE10"/>
  <c r="CE8"/>
  <c r="CE6"/>
  <c r="E48" i="52" s="1"/>
  <c r="E51" s="1"/>
  <c r="E52" s="1"/>
  <c r="CE9" i="37"/>
  <c r="CE13"/>
  <c r="CE12"/>
  <c r="BW31"/>
  <c r="CE11"/>
  <c r="BE1"/>
  <c r="CE22" i="36"/>
  <c r="CE16"/>
  <c r="CE6"/>
  <c r="E42" i="52" s="1"/>
  <c r="E45" s="1"/>
  <c r="E46" s="1"/>
  <c r="CE18" i="36"/>
  <c r="CE15"/>
  <c r="CE14"/>
  <c r="CE9"/>
  <c r="CE8"/>
  <c r="CE28"/>
  <c r="BJ69" s="1"/>
  <c r="CE17"/>
  <c r="BW31"/>
  <c r="CE27" i="35"/>
  <c r="CE13"/>
  <c r="CE25"/>
  <c r="CE24"/>
  <c r="CE20"/>
  <c r="CE8"/>
  <c r="BW31"/>
  <c r="CE12"/>
  <c r="CE11"/>
  <c r="CE6"/>
  <c r="E36" i="52" s="1"/>
  <c r="E39" s="1"/>
  <c r="E40" s="1"/>
  <c r="CE15" i="35"/>
  <c r="CE14"/>
  <c r="BK69"/>
  <c r="J31" s="1"/>
  <c r="J31" i="40" s="1"/>
  <c r="BY1" i="35"/>
  <c r="BF30" i="34"/>
  <c r="BF30" i="24"/>
  <c r="E32" i="51"/>
  <c r="AA15" i="24"/>
  <c r="BJ6"/>
  <c r="E78" i="48"/>
  <c r="AK57" i="24"/>
  <c r="AL57" s="1"/>
  <c r="AK56"/>
  <c r="AL56" s="1"/>
  <c r="AK50"/>
  <c r="AL50" s="1"/>
  <c r="E78" i="47"/>
  <c r="AK59" i="24"/>
  <c r="AL59" s="1"/>
  <c r="L35" i="3"/>
  <c r="O35" s="1"/>
  <c r="G4"/>
  <c r="M49" i="48" s="1"/>
  <c r="E78" i="45"/>
  <c r="E78" i="46"/>
  <c r="AK54" i="24"/>
  <c r="AL54" s="1"/>
  <c r="AK51"/>
  <c r="AL51" s="1"/>
  <c r="E32" i="44"/>
  <c r="AK43" i="24"/>
  <c r="E32" i="48"/>
  <c r="D50" i="47"/>
  <c r="G50" s="1"/>
  <c r="D4" i="49"/>
  <c r="G4" s="1"/>
  <c r="D50" i="43"/>
  <c r="G50" s="1"/>
  <c r="D4" i="38"/>
  <c r="G4" s="1"/>
  <c r="D4" i="24"/>
  <c r="G4" s="1"/>
  <c r="D50" i="46"/>
  <c r="G50" s="1"/>
  <c r="D4" i="39"/>
  <c r="G4" s="1"/>
  <c r="D4" i="51"/>
  <c r="G4" s="1"/>
  <c r="D4" i="50"/>
  <c r="G4" s="1"/>
  <c r="D4" i="47"/>
  <c r="G4" s="1"/>
  <c r="D50" i="44"/>
  <c r="G50" s="1"/>
  <c r="D50" i="49"/>
  <c r="G50" s="1"/>
  <c r="D4" i="34"/>
  <c r="G4" s="1"/>
  <c r="D4" i="46"/>
  <c r="G4" s="1"/>
  <c r="D50" i="50"/>
  <c r="G50" s="1"/>
  <c r="D4" i="36"/>
  <c r="G4" s="1"/>
  <c r="D4" i="40"/>
  <c r="G4" s="1"/>
  <c r="D4" i="48"/>
  <c r="G4" s="1"/>
  <c r="D4" i="45"/>
  <c r="G4" s="1"/>
  <c r="D4" i="44"/>
  <c r="G4" s="1"/>
  <c r="D4" i="43"/>
  <c r="G4" s="1"/>
  <c r="D4" i="37"/>
  <c r="G4" s="1"/>
  <c r="D50" i="48"/>
  <c r="G50" s="1"/>
  <c r="D50" i="45"/>
  <c r="G50" s="1"/>
  <c r="D4" i="35"/>
  <c r="G4" s="1"/>
  <c r="D4" i="41"/>
  <c r="G4" s="1"/>
  <c r="E18" i="52"/>
  <c r="D3" i="37"/>
  <c r="D49" i="44"/>
  <c r="D3"/>
  <c r="D3" i="46"/>
  <c r="D49" i="48"/>
  <c r="D3"/>
  <c r="D49" i="49"/>
  <c r="D3"/>
  <c r="D3" i="50"/>
  <c r="L5" i="3"/>
  <c r="D3" i="34"/>
  <c r="D3" i="36"/>
  <c r="D49" i="45"/>
  <c r="D49" i="47"/>
  <c r="G3" i="41"/>
  <c r="G49" i="43"/>
  <c r="G49" i="47"/>
  <c r="G3"/>
  <c r="G3" i="49"/>
  <c r="G3" i="35"/>
  <c r="G3" i="37"/>
  <c r="G3" i="43"/>
  <c r="G49" i="45"/>
  <c r="AZ2" i="35"/>
  <c r="AZ2" i="38"/>
  <c r="AZ2" i="39"/>
  <c r="AZ2" i="41"/>
  <c r="A1"/>
  <c r="A1" i="34"/>
  <c r="A1" i="37"/>
  <c r="AZ2" i="44"/>
  <c r="A47" i="46"/>
  <c r="A1" i="49"/>
  <c r="A1" i="51"/>
  <c r="AZ2" i="34"/>
  <c r="AZ2" i="36"/>
  <c r="AZ2" i="37"/>
  <c r="A1" i="35"/>
  <c r="A47" i="45"/>
  <c r="AZ2"/>
  <c r="A1"/>
  <c r="A1" i="46"/>
  <c r="A1" i="47"/>
  <c r="AZ4" i="24"/>
  <c r="D2"/>
  <c r="D2" i="37"/>
  <c r="D2" i="38"/>
  <c r="AZ4" i="41"/>
  <c r="AZ4" i="43"/>
  <c r="AZ4" i="44"/>
  <c r="D48" i="46"/>
  <c r="D2"/>
  <c r="AZ4" i="47"/>
  <c r="D2" i="48"/>
  <c r="D48" i="49"/>
  <c r="D2"/>
  <c r="D2" i="51"/>
  <c r="D2" i="34"/>
  <c r="AZ4" i="37"/>
  <c r="AZ4" i="38"/>
  <c r="AZ4" i="40"/>
  <c r="D48" i="44"/>
  <c r="D2"/>
  <c r="AZ4" i="46"/>
  <c r="D2" i="47"/>
  <c r="BI60" i="38"/>
  <c r="BI52" i="37"/>
  <c r="D19" i="51"/>
  <c r="D19" i="48"/>
  <c r="AJ57" i="38"/>
  <c r="AJ52" i="41"/>
  <c r="AJ49"/>
  <c r="Z20" i="24"/>
  <c r="C17"/>
  <c r="BE11" i="36"/>
  <c r="Z20" i="50"/>
  <c r="Z20" i="49"/>
  <c r="Z20" i="46"/>
  <c r="Z20" i="34"/>
  <c r="Z20" i="35"/>
  <c r="Z20" i="36"/>
  <c r="C17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/>
  <c r="C18" i="49"/>
  <c r="Z21" i="24"/>
  <c r="C64" i="49"/>
  <c r="BE12" i="40"/>
  <c r="BE12" i="38"/>
  <c r="BR15" i="48"/>
  <c r="C18" i="47"/>
  <c r="S70" i="48"/>
  <c r="S70" i="50" s="1"/>
  <c r="F54" i="44"/>
  <c r="AJ59" i="34"/>
  <c r="BR14" i="24"/>
  <c r="D19"/>
  <c r="BR15" i="36"/>
  <c r="D19" i="37"/>
  <c r="BG60" i="38"/>
  <c r="D19" i="39"/>
  <c r="BG60" i="41"/>
  <c r="BR15" i="43"/>
  <c r="BR14"/>
  <c r="D19" i="44"/>
  <c r="D19" i="45"/>
  <c r="D65" i="46"/>
  <c r="BR15"/>
  <c r="BR14"/>
  <c r="C18" i="48"/>
  <c r="C17"/>
  <c r="D65" i="49"/>
  <c r="BI59" i="37"/>
  <c r="BE12"/>
  <c r="C17" i="50"/>
  <c r="BI53" i="37"/>
  <c r="BG50" i="50"/>
  <c r="BE11"/>
  <c r="C18" i="41"/>
  <c r="C18" i="39"/>
  <c r="BE11" i="47"/>
  <c r="C63" i="45"/>
  <c r="AJ59" i="37"/>
  <c r="Z21" i="39"/>
  <c r="AJ59" i="43"/>
  <c r="Z21"/>
  <c r="BJ15" i="24"/>
  <c r="AJ55" i="34"/>
  <c r="BI57" i="37"/>
  <c r="BI54"/>
  <c r="BG53" i="47"/>
  <c r="BG57"/>
  <c r="AJ49"/>
  <c r="BE11" i="24"/>
  <c r="C75" i="52"/>
  <c r="BE12" i="34"/>
  <c r="D19"/>
  <c r="BR15"/>
  <c r="D19" i="35"/>
  <c r="D19" i="36"/>
  <c r="D19" i="38"/>
  <c r="BR15"/>
  <c r="BG56" i="39"/>
  <c r="BG50" i="40"/>
  <c r="BR14"/>
  <c r="BR15" i="41"/>
  <c r="D19" i="43"/>
  <c r="BR15" i="44"/>
  <c r="BR14"/>
  <c r="D65" i="45"/>
  <c r="BR15"/>
  <c r="BR14"/>
  <c r="BG52" i="46"/>
  <c r="D19"/>
  <c r="D19" i="47"/>
  <c r="BR15"/>
  <c r="BR14"/>
  <c r="D65" i="48"/>
  <c r="BI51" i="37"/>
  <c r="C64" i="50"/>
  <c r="C18" i="40"/>
  <c r="C18" i="37"/>
  <c r="BE11" i="45"/>
  <c r="AJ55" i="35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AJ58" i="40"/>
  <c r="AJ50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48" i="40"/>
  <c r="AJ48" i="41"/>
  <c r="AJ52" i="48"/>
  <c r="AJ48"/>
  <c r="C13" i="36"/>
  <c r="BA8" i="44"/>
  <c r="BI52" s="1"/>
  <c r="AJ58" i="48"/>
  <c r="AJ50"/>
  <c r="C14" i="24"/>
  <c r="BE8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/>
  <c r="Z22"/>
  <c r="Z19" i="40"/>
  <c r="Z14" i="43"/>
  <c r="Z24" i="44"/>
  <c r="Z22"/>
  <c r="Z14"/>
  <c r="Z24" i="45"/>
  <c r="Z22"/>
  <c r="Z24" i="46"/>
  <c r="Z19" i="49"/>
  <c r="Z19" i="50"/>
  <c r="C21" i="36"/>
  <c r="C16"/>
  <c r="C16" i="35"/>
  <c r="Z22"/>
  <c r="C19" i="34"/>
  <c r="BE5" i="24"/>
  <c r="J53" i="44"/>
  <c r="J53" i="47" s="1"/>
  <c r="E124" i="52"/>
  <c r="BY1" i="48"/>
  <c r="B108" i="52"/>
  <c r="B103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/>
  <c r="E82" s="1"/>
  <c r="R53" i="50"/>
  <c r="B111" i="52"/>
  <c r="R53" i="49"/>
  <c r="B110" i="52"/>
  <c r="B107"/>
  <c r="B102"/>
  <c r="B101"/>
  <c r="B106"/>
  <c r="P53" i="49"/>
  <c r="BE1" i="47"/>
  <c r="P53" i="50"/>
  <c r="B105" i="52"/>
  <c r="B104"/>
  <c r="BC31" i="46"/>
  <c r="N53"/>
  <c r="B100" i="52"/>
  <c r="N53" i="47"/>
  <c r="BY1" i="46"/>
  <c r="B96" i="52"/>
  <c r="E99"/>
  <c r="E100" s="1"/>
  <c r="B99"/>
  <c r="N53" i="50"/>
  <c r="B95" i="52"/>
  <c r="B97"/>
  <c r="E92"/>
  <c r="BE1" i="45"/>
  <c r="L53"/>
  <c r="E86" i="52"/>
  <c r="J53" i="50"/>
  <c r="J53" i="46"/>
  <c r="J53" i="49"/>
  <c r="B83" i="52"/>
  <c r="C118"/>
  <c r="U69" i="49"/>
  <c r="U69" i="50" s="1"/>
  <c r="AA26" s="1"/>
  <c r="AK60" s="1"/>
  <c r="AL60" s="1"/>
  <c r="U75" i="49"/>
  <c r="U75" i="50" s="1"/>
  <c r="AA32" s="1"/>
  <c r="U60" i="49"/>
  <c r="U60" i="50" s="1"/>
  <c r="S65" i="48"/>
  <c r="S65" i="50" s="1"/>
  <c r="H53" i="47"/>
  <c r="P54" s="1"/>
  <c r="S61" i="48"/>
  <c r="B80" i="52"/>
  <c r="S68" i="48"/>
  <c r="S68" i="50" s="1"/>
  <c r="B79" i="52"/>
  <c r="BY1" i="43"/>
  <c r="S57" i="48"/>
  <c r="S57" i="49" s="1"/>
  <c r="H54" i="43"/>
  <c r="I71" s="1"/>
  <c r="H53" i="46"/>
  <c r="N54" s="1"/>
  <c r="N54" i="47" s="1"/>
  <c r="H53" i="45"/>
  <c r="L54" s="1"/>
  <c r="U74" i="49"/>
  <c r="U74" i="50" s="1"/>
  <c r="AA31" s="1"/>
  <c r="AK65" s="1"/>
  <c r="AL65" s="1"/>
  <c r="U67" i="49"/>
  <c r="U67" i="50" s="1"/>
  <c r="AA24" s="1"/>
  <c r="U61" i="49"/>
  <c r="U61" i="50" s="1"/>
  <c r="AA18" s="1"/>
  <c r="C107" i="52"/>
  <c r="C109"/>
  <c r="S72" i="48"/>
  <c r="S72" i="50" s="1"/>
  <c r="S66" i="48"/>
  <c r="S66" i="49" s="1"/>
  <c r="AA23" s="1"/>
  <c r="S69" i="48"/>
  <c r="S71"/>
  <c r="S71" i="49" s="1"/>
  <c r="AA28" s="1"/>
  <c r="AK62" s="1"/>
  <c r="AL62" s="1"/>
  <c r="S67" i="48"/>
  <c r="S67" i="49" s="1"/>
  <c r="AA24" s="1"/>
  <c r="R54"/>
  <c r="C112" i="52"/>
  <c r="S64" i="48"/>
  <c r="S64" i="50" s="1"/>
  <c r="S58" i="48"/>
  <c r="S58" i="50" s="1"/>
  <c r="S74" i="48"/>
  <c r="S74" i="49" s="1"/>
  <c r="AA31" s="1"/>
  <c r="AK65" s="1"/>
  <c r="AL65" s="1"/>
  <c r="C111" i="52"/>
  <c r="S73" i="48"/>
  <c r="S59"/>
  <c r="S59" i="49" s="1"/>
  <c r="AA16" s="1"/>
  <c r="AC16" s="1"/>
  <c r="T54" i="50"/>
  <c r="U58" i="49"/>
  <c r="U58" i="50" s="1"/>
  <c r="U59" i="49"/>
  <c r="U59" i="50" s="1"/>
  <c r="R54"/>
  <c r="S63" i="48"/>
  <c r="S63" i="49" s="1"/>
  <c r="AA20" s="1"/>
  <c r="AC20" s="1"/>
  <c r="S62" i="48"/>
  <c r="S62" i="50" s="1"/>
  <c r="C110" i="52"/>
  <c r="C113"/>
  <c r="U57" i="49"/>
  <c r="U57" i="50" s="1"/>
  <c r="U73" i="49"/>
  <c r="U73" i="50" s="1"/>
  <c r="AA30" s="1"/>
  <c r="U63" i="49"/>
  <c r="U63" i="50" s="1"/>
  <c r="AA20" s="1"/>
  <c r="AC20" s="1"/>
  <c r="U64" i="49"/>
  <c r="U64" i="50" s="1"/>
  <c r="AA21" s="1"/>
  <c r="U66" i="49"/>
  <c r="U66" i="50" s="1"/>
  <c r="AA23" s="1"/>
  <c r="U76" i="49"/>
  <c r="U76" i="50" s="1"/>
  <c r="AA33" s="1"/>
  <c r="AC33" s="1"/>
  <c r="C114" i="52"/>
  <c r="U65" i="49"/>
  <c r="U65" i="50" s="1"/>
  <c r="AA22" s="1"/>
  <c r="C117" i="52"/>
  <c r="U71" i="49"/>
  <c r="U71" i="50" s="1"/>
  <c r="AA28" s="1"/>
  <c r="AK62" s="1"/>
  <c r="AL62" s="1"/>
  <c r="C115" i="52"/>
  <c r="U68" i="49"/>
  <c r="U68" i="50" s="1"/>
  <c r="U70" i="49"/>
  <c r="U70" i="50" s="1"/>
  <c r="AA27" s="1"/>
  <c r="AC27" s="1"/>
  <c r="U62" i="49"/>
  <c r="U62" i="50" s="1"/>
  <c r="AA19" s="1"/>
  <c r="AC19" s="1"/>
  <c r="U72" i="49"/>
  <c r="U72" i="50" s="1"/>
  <c r="AA29" s="1"/>
  <c r="AC29" s="1"/>
  <c r="U77" i="49"/>
  <c r="U77" i="50" s="1"/>
  <c r="C116" i="52"/>
  <c r="S75" i="48"/>
  <c r="S75" i="50" s="1"/>
  <c r="S77" i="48"/>
  <c r="S77" i="50" s="1"/>
  <c r="S76" i="48"/>
  <c r="C108" i="52"/>
  <c r="C92"/>
  <c r="H53" i="44"/>
  <c r="J54" s="1"/>
  <c r="B82" i="52"/>
  <c r="B77"/>
  <c r="B81"/>
  <c r="BC31" i="43"/>
  <c r="BG26" s="1"/>
  <c r="BI69" s="1"/>
  <c r="BK69" s="1"/>
  <c r="H77" s="1"/>
  <c r="H77" i="47" s="1"/>
  <c r="H53" i="50"/>
  <c r="V54" s="1"/>
  <c r="F54" i="46"/>
  <c r="F54" i="49"/>
  <c r="F54" i="47"/>
  <c r="V8"/>
  <c r="V8" i="48"/>
  <c r="W24" i="41"/>
  <c r="W24" i="49" s="1"/>
  <c r="C76" i="52"/>
  <c r="C72"/>
  <c r="W27" i="41"/>
  <c r="W11"/>
  <c r="W11" i="47" s="1"/>
  <c r="W21" i="41"/>
  <c r="G67" i="50" s="1"/>
  <c r="C71" i="52"/>
  <c r="B71"/>
  <c r="B74"/>
  <c r="V7" i="46"/>
  <c r="V7" i="50"/>
  <c r="F54" i="45"/>
  <c r="V8" i="43"/>
  <c r="V8" i="44"/>
  <c r="W16" i="41"/>
  <c r="W16" i="48" s="1"/>
  <c r="W14" i="41"/>
  <c r="W20"/>
  <c r="G66" i="49" s="1"/>
  <c r="W18" i="41"/>
  <c r="W18" i="47" s="1"/>
  <c r="W19" i="41"/>
  <c r="G65" i="45" s="1"/>
  <c r="W29" i="41"/>
  <c r="W29" i="44" s="1"/>
  <c r="W13" i="41"/>
  <c r="W13" i="50" s="1"/>
  <c r="F54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/>
  <c r="F53" i="43"/>
  <c r="F53" i="47"/>
  <c r="V7" i="45"/>
  <c r="BY1" i="40"/>
  <c r="BE1"/>
  <c r="T7"/>
  <c r="R8" i="39"/>
  <c r="B60" i="52"/>
  <c r="R7" i="48"/>
  <c r="R7" i="45"/>
  <c r="B62" i="52"/>
  <c r="R7" i="50"/>
  <c r="R7" i="47"/>
  <c r="R7" i="41"/>
  <c r="B61" i="52"/>
  <c r="B64"/>
  <c r="R7" i="49"/>
  <c r="R7" i="46"/>
  <c r="R7" i="40"/>
  <c r="B63" i="52"/>
  <c r="B59"/>
  <c r="R7" i="44"/>
  <c r="R7" i="43"/>
  <c r="BY1" i="39"/>
  <c r="BC31"/>
  <c r="BG26" s="1"/>
  <c r="BI69" s="1"/>
  <c r="BK69" s="1"/>
  <c r="R31" s="1"/>
  <c r="N7" i="37"/>
  <c r="B46" i="52"/>
  <c r="L7" i="43"/>
  <c r="L7" i="41"/>
  <c r="L7" i="37"/>
  <c r="B42" i="52"/>
  <c r="B44"/>
  <c r="L7" i="48"/>
  <c r="L7" i="44"/>
  <c r="L7" i="40"/>
  <c r="B41" i="52"/>
  <c r="B43"/>
  <c r="L7" i="50"/>
  <c r="L7" i="45"/>
  <c r="L7" i="46"/>
  <c r="L7" i="38"/>
  <c r="B45" i="52"/>
  <c r="L7" i="49"/>
  <c r="L7" i="47"/>
  <c r="L7" i="39"/>
  <c r="BE1" i="36"/>
  <c r="BY1"/>
  <c r="BC31" i="35"/>
  <c r="BE1"/>
  <c r="J7"/>
  <c r="BE1" i="34"/>
  <c r="H7" i="46"/>
  <c r="H7" i="45"/>
  <c r="H7" i="50"/>
  <c r="H7" i="44"/>
  <c r="H7" i="38"/>
  <c r="B31" i="52"/>
  <c r="H7" i="49"/>
  <c r="H7" i="48"/>
  <c r="H7" i="47"/>
  <c r="H7" i="39"/>
  <c r="B33" i="52"/>
  <c r="B29"/>
  <c r="B34"/>
  <c r="BY1" i="34"/>
  <c r="BC31"/>
  <c r="B32" i="52"/>
  <c r="H8" i="34"/>
  <c r="H7" i="37"/>
  <c r="H7" i="41"/>
  <c r="H7" i="43"/>
  <c r="B30" i="52"/>
  <c r="H7" i="35"/>
  <c r="H7" i="36"/>
  <c r="H7" i="40"/>
  <c r="E32" i="41"/>
  <c r="E32" i="38"/>
  <c r="E33" s="1"/>
  <c r="E32" i="35"/>
  <c r="E32" i="36"/>
  <c r="E32" i="49"/>
  <c r="E32" i="43"/>
  <c r="E32" i="45"/>
  <c r="E32" i="40"/>
  <c r="R27" i="49"/>
  <c r="J30" i="38"/>
  <c r="F70" i="46"/>
  <c r="V24"/>
  <c r="F70" i="49"/>
  <c r="V24" i="50"/>
  <c r="F70"/>
  <c r="R28" i="41"/>
  <c r="H29" i="37"/>
  <c r="F25" i="43"/>
  <c r="F70" i="45"/>
  <c r="H75" i="48"/>
  <c r="J28" i="36"/>
  <c r="H28" i="37"/>
  <c r="H71" i="48"/>
  <c r="N73" i="47"/>
  <c r="J74"/>
  <c r="V27" i="49"/>
  <c r="P27" i="50"/>
  <c r="F29" i="35"/>
  <c r="F27"/>
  <c r="F28" i="44"/>
  <c r="F23" i="48"/>
  <c r="F69" i="45"/>
  <c r="H25" i="35"/>
  <c r="F28" i="37"/>
  <c r="F23"/>
  <c r="E32" i="50"/>
  <c r="E32" i="37"/>
  <c r="E32" i="39"/>
  <c r="E32" i="47"/>
  <c r="P75" i="49"/>
  <c r="P75" i="50"/>
  <c r="J74" i="48"/>
  <c r="J74" i="50"/>
  <c r="J74" i="45"/>
  <c r="J74" i="46"/>
  <c r="P75" i="48"/>
  <c r="J25" i="44"/>
  <c r="E32" i="46"/>
  <c r="P73" i="49"/>
  <c r="P73" i="48"/>
  <c r="F70" i="44"/>
  <c r="E27" i="52"/>
  <c r="J76" i="46"/>
  <c r="P27" i="39"/>
  <c r="P27" i="46"/>
  <c r="L71" i="49"/>
  <c r="J75" i="50"/>
  <c r="J75" i="49"/>
  <c r="P74" i="50"/>
  <c r="P74" i="49"/>
  <c r="F73" i="50"/>
  <c r="V27" i="44"/>
  <c r="V27" i="48"/>
  <c r="F73" i="45"/>
  <c r="V27"/>
  <c r="F73" i="49"/>
  <c r="V27" i="47"/>
  <c r="V27" i="46"/>
  <c r="V27" i="50"/>
  <c r="F73" i="47"/>
  <c r="V27" i="43"/>
  <c r="F73"/>
  <c r="F73" i="46"/>
  <c r="F73" i="48"/>
  <c r="N24" i="38"/>
  <c r="N24" i="43"/>
  <c r="N24" i="50"/>
  <c r="V23" i="47"/>
  <c r="V23" i="49"/>
  <c r="V23" i="45"/>
  <c r="F69" i="50"/>
  <c r="V23" i="43"/>
  <c r="F69" i="48"/>
  <c r="F69" i="47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/>
  <c r="F7" i="47"/>
  <c r="F7" i="39"/>
  <c r="B24" i="52"/>
  <c r="F71" i="47"/>
  <c r="R23" i="44"/>
  <c r="R27" i="41"/>
  <c r="R27" i="43"/>
  <c r="V29" i="44"/>
  <c r="F75" i="49"/>
  <c r="F75" i="47"/>
  <c r="F75" i="48"/>
  <c r="N76" i="47"/>
  <c r="P69" i="50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/>
  <c r="H30" i="41"/>
  <c r="T25" i="43"/>
  <c r="F27" i="48"/>
  <c r="J25"/>
  <c r="R28"/>
  <c r="R28" i="50"/>
  <c r="R25" i="43"/>
  <c r="R25" i="48"/>
  <c r="J73" i="49"/>
  <c r="J73" i="48"/>
  <c r="J73" i="47"/>
  <c r="H76" i="50"/>
  <c r="H76" i="48"/>
  <c r="H76" i="45"/>
  <c r="H76" i="47"/>
  <c r="H76" i="44"/>
  <c r="J29"/>
  <c r="J29" i="43"/>
  <c r="J29" i="38"/>
  <c r="J29" i="37"/>
  <c r="J29" i="47"/>
  <c r="J29" i="41"/>
  <c r="J27"/>
  <c r="J27" i="38"/>
  <c r="J27" i="45"/>
  <c r="F25" i="41"/>
  <c r="F25" i="40"/>
  <c r="F25" i="34"/>
  <c r="H76" i="49"/>
  <c r="P69"/>
  <c r="F29" i="47"/>
  <c r="F23" i="34"/>
  <c r="F25" i="35"/>
  <c r="F23" i="38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/>
  <c r="P71" i="48"/>
  <c r="P71" i="50"/>
  <c r="V31" i="49"/>
  <c r="F77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/>
  <c r="J76" i="49"/>
  <c r="R27" i="44"/>
  <c r="R27" i="40"/>
  <c r="R27" i="48"/>
  <c r="R27" i="45"/>
  <c r="N25"/>
  <c r="N25" i="44"/>
  <c r="N73" i="49"/>
  <c r="N73" i="48"/>
  <c r="AK43" i="44"/>
  <c r="N28" i="45"/>
  <c r="N28" i="40"/>
  <c r="BA8" i="24"/>
  <c r="BI64" s="1"/>
  <c r="V24" i="47"/>
  <c r="F70"/>
  <c r="V24" i="45"/>
  <c r="F70" i="43"/>
  <c r="V24" i="49"/>
  <c r="F70" i="48"/>
  <c r="V24"/>
  <c r="V24" i="44"/>
  <c r="N28" i="46"/>
  <c r="T28" i="50"/>
  <c r="V28"/>
  <c r="F74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F23" i="49"/>
  <c r="F23" i="45"/>
  <c r="F23" i="43"/>
  <c r="F23" i="41"/>
  <c r="F23" i="36"/>
  <c r="R75" i="49"/>
  <c r="J71" i="45"/>
  <c r="J71" i="46"/>
  <c r="V30" i="47"/>
  <c r="F76"/>
  <c r="R28"/>
  <c r="R28" i="40"/>
  <c r="R28" i="45"/>
  <c r="R28" i="49"/>
  <c r="R28" i="44"/>
  <c r="J75" i="47"/>
  <c r="N77" i="50"/>
  <c r="N77" i="48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L69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J71" i="48"/>
  <c r="L75" i="50"/>
  <c r="J69" i="45"/>
  <c r="L30" i="38"/>
  <c r="N28"/>
  <c r="N28" i="48"/>
  <c r="N28" i="44"/>
  <c r="N28" i="50"/>
  <c r="N28" i="41"/>
  <c r="N69" i="49"/>
  <c r="N69" i="48"/>
  <c r="N71" i="50"/>
  <c r="N71" i="47"/>
  <c r="N71" i="48"/>
  <c r="L74"/>
  <c r="L74" i="49"/>
  <c r="L74" i="50"/>
  <c r="L76"/>
  <c r="L76" i="46"/>
  <c r="L76" i="49"/>
  <c r="J69" i="46"/>
  <c r="J69" i="48"/>
  <c r="J69" i="47"/>
  <c r="J69" i="49"/>
  <c r="L27" i="44"/>
  <c r="L27" i="41"/>
  <c r="L27" i="37"/>
  <c r="AK43" i="35"/>
  <c r="L69" i="48"/>
  <c r="J77" i="47"/>
  <c r="J77" i="50"/>
  <c r="V28" i="45"/>
  <c r="V28" i="49"/>
  <c r="F74" i="46"/>
  <c r="F74" i="43"/>
  <c r="V28" i="46"/>
  <c r="F74" i="48"/>
  <c r="L28" i="38"/>
  <c r="L28" i="49"/>
  <c r="N30" i="46"/>
  <c r="N30" i="45"/>
  <c r="AK43" i="48"/>
  <c r="AK43" i="34"/>
  <c r="J75" i="45"/>
  <c r="J75" i="48"/>
  <c r="J75" i="46"/>
  <c r="T29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H25" i="36"/>
  <c r="L27" i="38"/>
  <c r="H23"/>
  <c r="H23" i="45"/>
  <c r="L29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H25" i="43"/>
  <c r="H25" i="48"/>
  <c r="H25" i="45"/>
  <c r="H25" i="49"/>
  <c r="H25" i="44"/>
  <c r="H25" i="41"/>
  <c r="H25" i="39"/>
  <c r="H25" i="46"/>
  <c r="H25" i="37"/>
  <c r="H25" i="38"/>
  <c r="L27" i="50"/>
  <c r="L27" i="45"/>
  <c r="L27" i="48"/>
  <c r="L27" i="47"/>
  <c r="L27" i="43"/>
  <c r="L27" i="40"/>
  <c r="L27" i="39"/>
  <c r="L27" i="46"/>
  <c r="L27" i="49"/>
  <c r="L23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H25" i="40"/>
  <c r="F30" i="43"/>
  <c r="F28" i="47"/>
  <c r="H25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H73" i="49"/>
  <c r="H73" i="50"/>
  <c r="H73" i="46"/>
  <c r="H69" i="45"/>
  <c r="H69" i="50"/>
  <c r="H69" i="49"/>
  <c r="F74"/>
  <c r="F74" i="44"/>
  <c r="V28" i="43"/>
  <c r="V28" i="48"/>
  <c r="V28" i="44"/>
  <c r="F74" i="45"/>
  <c r="F74" i="47"/>
  <c r="V28"/>
  <c r="F7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R69"/>
  <c r="R69" i="50"/>
  <c r="W32" i="37"/>
  <c r="M32" i="34"/>
  <c r="Q32"/>
  <c r="N77" i="47"/>
  <c r="N77" i="49"/>
  <c r="N30" i="44"/>
  <c r="N30" i="48"/>
  <c r="N30" i="39"/>
  <c r="N30" i="49"/>
  <c r="N30" i="47"/>
  <c r="N30" i="38"/>
  <c r="N30" i="50"/>
  <c r="R29" i="44"/>
  <c r="R29" i="45"/>
  <c r="R29" i="50"/>
  <c r="P76"/>
  <c r="P76" i="48"/>
  <c r="S32" i="24"/>
  <c r="U32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W32" i="34"/>
  <c r="W32" i="35"/>
  <c r="U32" i="36"/>
  <c r="F76" i="43"/>
  <c r="V30" i="44"/>
  <c r="T30" i="49"/>
  <c r="T30" i="50"/>
  <c r="T30" i="44"/>
  <c r="T30" i="46"/>
  <c r="T30" i="41"/>
  <c r="T25"/>
  <c r="T25" i="49"/>
  <c r="T25" i="50"/>
  <c r="R74" i="49"/>
  <c r="R74" i="50"/>
  <c r="N27" i="43"/>
  <c r="N27" i="47"/>
  <c r="J76" i="50"/>
  <c r="J76" i="48"/>
  <c r="J76" i="47"/>
  <c r="N69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7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s="1"/>
  <c r="S60" i="50"/>
  <c r="P30" i="44"/>
  <c r="P30" i="45"/>
  <c r="P30" i="40"/>
  <c r="P30" i="47"/>
  <c r="P30" i="48"/>
  <c r="P30" i="41"/>
  <c r="P30" i="49"/>
  <c r="P30" i="46"/>
  <c r="P30" i="50"/>
  <c r="P30" i="39"/>
  <c r="N74" i="47"/>
  <c r="N74" i="48"/>
  <c r="N74" i="49"/>
  <c r="L71" i="46"/>
  <c r="L71" i="48"/>
  <c r="L71" i="47"/>
  <c r="N75" i="50"/>
  <c r="N75" i="47"/>
  <c r="N75" i="49"/>
  <c r="H74" i="50"/>
  <c r="H74" i="47"/>
  <c r="H74" i="46"/>
  <c r="H74" i="44"/>
  <c r="Q32" i="24"/>
  <c r="K32"/>
  <c r="K32" i="34"/>
  <c r="M32" i="35"/>
  <c r="O32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/>
  <c r="O32" i="34"/>
  <c r="U32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L73" i="46"/>
  <c r="L73" i="49"/>
  <c r="R76" i="50"/>
  <c r="R76" i="49"/>
  <c r="L76" i="47"/>
  <c r="L76" i="48"/>
  <c r="BG60" i="36" l="1"/>
  <c r="BE50"/>
  <c r="BA8" s="1"/>
  <c r="T31" i="47"/>
  <c r="T31" i="44"/>
  <c r="T31" i="50"/>
  <c r="T31" i="48"/>
  <c r="T31" i="49"/>
  <c r="T31" i="45"/>
  <c r="T31" i="43"/>
  <c r="T31" i="41"/>
  <c r="T31" i="46"/>
  <c r="E68" i="52"/>
  <c r="B55"/>
  <c r="P8" i="38"/>
  <c r="P7" i="44"/>
  <c r="P7" i="48"/>
  <c r="B57" i="52"/>
  <c r="P7" i="43"/>
  <c r="P7" i="45"/>
  <c r="P7" i="40"/>
  <c r="B54" i="52"/>
  <c r="P7" i="46"/>
  <c r="P7" i="49"/>
  <c r="B53" i="52"/>
  <c r="P7" i="47"/>
  <c r="P7" i="41"/>
  <c r="P7" i="50"/>
  <c r="B58" i="52"/>
  <c r="B56"/>
  <c r="P7" i="39"/>
  <c r="E62" i="52"/>
  <c r="CE29" i="39"/>
  <c r="E56" i="52"/>
  <c r="E32"/>
  <c r="E28"/>
  <c r="E33" i="24"/>
  <c r="E79" i="50"/>
  <c r="E79" i="49"/>
  <c r="BI59" i="48"/>
  <c r="BI49" i="45"/>
  <c r="BI59" i="34"/>
  <c r="BI51" i="45"/>
  <c r="BI52"/>
  <c r="BI59" i="43"/>
  <c r="BI60" i="39"/>
  <c r="BI59" i="47"/>
  <c r="BI49" i="37"/>
  <c r="BI59" i="46"/>
  <c r="BI58"/>
  <c r="BI59" i="40"/>
  <c r="BI60" i="41"/>
  <c r="BJ20" i="50"/>
  <c r="BI50" i="45"/>
  <c r="N23" i="39"/>
  <c r="BI64" i="45"/>
  <c r="AJ63" i="39"/>
  <c r="AJ63" i="49"/>
  <c r="AE29" i="24"/>
  <c r="AF29" s="1"/>
  <c r="AG29" s="1"/>
  <c r="AJ63"/>
  <c r="AJ63" i="34"/>
  <c r="AJ63" i="40"/>
  <c r="AJ63" i="45"/>
  <c r="AJ63" i="48"/>
  <c r="BI64" i="43"/>
  <c r="BG64"/>
  <c r="AJ63" i="41"/>
  <c r="BI54" i="34"/>
  <c r="BI64" i="39"/>
  <c r="BI64" i="36"/>
  <c r="AJ63" i="47"/>
  <c r="BI64" i="49"/>
  <c r="BG64"/>
  <c r="BI64" i="46"/>
  <c r="BG64"/>
  <c r="AJ63" i="35"/>
  <c r="AJ63" i="38"/>
  <c r="BI64" i="40"/>
  <c r="BG64"/>
  <c r="BI64" i="44"/>
  <c r="BG64"/>
  <c r="AJ63"/>
  <c r="BG64" i="34"/>
  <c r="BI64"/>
  <c r="AJ63" i="46"/>
  <c r="BG64" i="50"/>
  <c r="BI64"/>
  <c r="AJ63" i="36"/>
  <c r="BI64" i="48"/>
  <c r="BG64"/>
  <c r="AJ63" i="50"/>
  <c r="AE29"/>
  <c r="AF29" s="1"/>
  <c r="AG29" s="1"/>
  <c r="AJ63" i="43"/>
  <c r="AJ63" i="37"/>
  <c r="BI64" i="47"/>
  <c r="BG64"/>
  <c r="BI64" i="41"/>
  <c r="BI58" i="34"/>
  <c r="BI57"/>
  <c r="BI49"/>
  <c r="BI64" i="38"/>
  <c r="E79" i="43"/>
  <c r="E79" i="45"/>
  <c r="E79" i="48"/>
  <c r="E79" i="44"/>
  <c r="E33" i="47"/>
  <c r="E14" i="52"/>
  <c r="E33" i="45"/>
  <c r="M3" i="37"/>
  <c r="M3" i="46"/>
  <c r="M3" i="40"/>
  <c r="M49" i="43"/>
  <c r="M3" i="47"/>
  <c r="AG4"/>
  <c r="BC11"/>
  <c r="AG4" i="24"/>
  <c r="AC22" s="1"/>
  <c r="M3" i="35"/>
  <c r="M3" i="48"/>
  <c r="M3" i="43"/>
  <c r="BC11" i="35"/>
  <c r="M3" i="51"/>
  <c r="A14" s="1"/>
  <c r="BI51" i="41"/>
  <c r="BI59"/>
  <c r="BI58"/>
  <c r="BG60" i="39"/>
  <c r="BI59"/>
  <c r="BI59" i="50"/>
  <c r="BI59" i="49"/>
  <c r="BI58" i="35"/>
  <c r="BI59"/>
  <c r="BI58" i="47"/>
  <c r="BI57"/>
  <c r="BI59" i="38"/>
  <c r="BI59" i="36"/>
  <c r="BI58" i="38"/>
  <c r="BI54" i="39"/>
  <c r="BI58"/>
  <c r="BI58" i="40"/>
  <c r="BI52" i="36"/>
  <c r="BI56" i="41"/>
  <c r="BI57" i="50"/>
  <c r="BI53" i="36"/>
  <c r="BI49" i="38"/>
  <c r="BI58" i="48"/>
  <c r="BI58" i="36"/>
  <c r="BI50" i="41"/>
  <c r="BI57" i="36"/>
  <c r="BI53" i="41"/>
  <c r="BI54"/>
  <c r="BI49"/>
  <c r="J23" i="50"/>
  <c r="BI57" i="43"/>
  <c r="BI54" i="49"/>
  <c r="BI57" i="48"/>
  <c r="BI56" i="43"/>
  <c r="BI57" i="45"/>
  <c r="BI57" i="41"/>
  <c r="BI57" i="49"/>
  <c r="BI54" i="38"/>
  <c r="W30" i="46"/>
  <c r="BG56" i="43"/>
  <c r="BI53" i="39"/>
  <c r="BI55" i="40"/>
  <c r="BI52" i="39"/>
  <c r="BI49"/>
  <c r="BI50"/>
  <c r="BI56"/>
  <c r="BG55" i="40"/>
  <c r="BI54" i="47"/>
  <c r="BI51" i="39"/>
  <c r="BI53" i="47"/>
  <c r="W30"/>
  <c r="BI50" i="50"/>
  <c r="J23" i="36"/>
  <c r="BG54" i="34"/>
  <c r="J23" i="47"/>
  <c r="J23" i="37"/>
  <c r="BI52" i="48"/>
  <c r="G76"/>
  <c r="BI51" i="43"/>
  <c r="BI52"/>
  <c r="BI53" i="50"/>
  <c r="BI53" i="38"/>
  <c r="BI53" i="34"/>
  <c r="BI53" i="49"/>
  <c r="BI51" i="38"/>
  <c r="BI52" i="47"/>
  <c r="BG52"/>
  <c r="BI52" i="40"/>
  <c r="BG52"/>
  <c r="J23" i="43"/>
  <c r="J23" i="46"/>
  <c r="BI52" i="49"/>
  <c r="BI52" i="50"/>
  <c r="BI50" i="49"/>
  <c r="BI52" i="46"/>
  <c r="J23" i="41"/>
  <c r="BI51" i="49"/>
  <c r="BI50" i="48"/>
  <c r="BI51" i="50"/>
  <c r="W30" i="45"/>
  <c r="P23" i="44"/>
  <c r="N23" i="46"/>
  <c r="G76" i="44"/>
  <c r="G76" i="45"/>
  <c r="I64" i="43"/>
  <c r="I64" i="45" s="1"/>
  <c r="BI50" i="43"/>
  <c r="BG50"/>
  <c r="N23" i="48"/>
  <c r="N23" i="38"/>
  <c r="G76" i="47"/>
  <c r="W30" i="43"/>
  <c r="W30" i="44"/>
  <c r="W30" i="48"/>
  <c r="P23" i="45"/>
  <c r="P23" i="43"/>
  <c r="W30" i="49"/>
  <c r="P23" i="47"/>
  <c r="I77" i="43"/>
  <c r="I77" i="46" s="1"/>
  <c r="BI50" i="37"/>
  <c r="BI50" i="38"/>
  <c r="BI50" i="46"/>
  <c r="BG50"/>
  <c r="BG50" i="47"/>
  <c r="BI50"/>
  <c r="N23" i="40"/>
  <c r="W30" i="50"/>
  <c r="G76" i="43"/>
  <c r="AA33" s="1"/>
  <c r="AC33" s="1"/>
  <c r="G76" i="50"/>
  <c r="G76" i="46"/>
  <c r="P23" i="49"/>
  <c r="P23" i="46"/>
  <c r="N23" i="43"/>
  <c r="I57"/>
  <c r="I57" i="45" s="1"/>
  <c r="BI50" i="40"/>
  <c r="BI49" i="48"/>
  <c r="BG49"/>
  <c r="J23" i="39"/>
  <c r="J23" i="44"/>
  <c r="J23" i="48"/>
  <c r="J23" i="49"/>
  <c r="BI49" i="50"/>
  <c r="BG49" i="47"/>
  <c r="BI49"/>
  <c r="BG49" i="40"/>
  <c r="BI49"/>
  <c r="J23" i="38"/>
  <c r="J23" i="45"/>
  <c r="H54" i="47"/>
  <c r="BI49" i="36"/>
  <c r="N23" i="47"/>
  <c r="P23" i="39"/>
  <c r="P23" i="41"/>
  <c r="N23" i="49"/>
  <c r="P23" i="40"/>
  <c r="BC11" i="24"/>
  <c r="AG4" i="49"/>
  <c r="AE17" s="1"/>
  <c r="AF17" s="1"/>
  <c r="AG17" s="1"/>
  <c r="BC11" i="46"/>
  <c r="BC11" i="39"/>
  <c r="AG4" i="41"/>
  <c r="AG4" i="38"/>
  <c r="N23" i="45"/>
  <c r="P23" i="48"/>
  <c r="N23" i="44"/>
  <c r="N23" i="41"/>
  <c r="AG4" i="45"/>
  <c r="BC11" i="49"/>
  <c r="AG4" i="37"/>
  <c r="AG4" i="40"/>
  <c r="BI49" i="35"/>
  <c r="BG49"/>
  <c r="BI50"/>
  <c r="BG50"/>
  <c r="AE27" i="46"/>
  <c r="AF27" s="1"/>
  <c r="AG27" s="1"/>
  <c r="AJ61"/>
  <c r="BG62" i="45"/>
  <c r="BI62"/>
  <c r="BI54" i="46"/>
  <c r="BG54"/>
  <c r="BG54" i="50"/>
  <c r="BI54"/>
  <c r="BI54" i="43"/>
  <c r="BG54"/>
  <c r="BI62" i="37"/>
  <c r="BG62"/>
  <c r="BG62" i="44"/>
  <c r="BI62"/>
  <c r="AJ61"/>
  <c r="AE27"/>
  <c r="AF27" s="1"/>
  <c r="AG27" s="1"/>
  <c r="F24" i="24"/>
  <c r="BJ18"/>
  <c r="BI53" i="35"/>
  <c r="BG53"/>
  <c r="AE27" i="43"/>
  <c r="AF27" s="1"/>
  <c r="AG27" s="1"/>
  <c r="AJ61"/>
  <c r="H54" i="49"/>
  <c r="BI57" i="35"/>
  <c r="BI57" i="38"/>
  <c r="BI49" i="43"/>
  <c r="BG49"/>
  <c r="BJ18" i="49"/>
  <c r="T70"/>
  <c r="T70" i="50" s="1"/>
  <c r="BI62"/>
  <c r="BG62"/>
  <c r="BI62" i="46"/>
  <c r="BG62"/>
  <c r="BG62" i="43"/>
  <c r="BI62"/>
  <c r="BI62" i="49"/>
  <c r="BG62"/>
  <c r="R24" i="39"/>
  <c r="BJ18"/>
  <c r="AE27" i="49"/>
  <c r="AF27" s="1"/>
  <c r="AG27" s="1"/>
  <c r="AJ61"/>
  <c r="BI62" i="47"/>
  <c r="BG62"/>
  <c r="V70" i="50"/>
  <c r="BJ18"/>
  <c r="L70" i="45"/>
  <c r="BJ18"/>
  <c r="AJ61" i="41"/>
  <c r="AE27"/>
  <c r="AF27" s="1"/>
  <c r="AG27" s="1"/>
  <c r="J70" i="44"/>
  <c r="BJ18"/>
  <c r="H24" i="34"/>
  <c r="BJ18"/>
  <c r="BI60" i="46"/>
  <c r="BG60"/>
  <c r="BG57" i="39"/>
  <c r="BI57"/>
  <c r="BI57" i="40"/>
  <c r="BG57"/>
  <c r="BG62" i="38"/>
  <c r="BI62"/>
  <c r="L24" i="36"/>
  <c r="BJ18"/>
  <c r="AE27" i="45"/>
  <c r="AF27" s="1"/>
  <c r="AG27" s="1"/>
  <c r="AJ61"/>
  <c r="AJ61" i="34"/>
  <c r="AE27"/>
  <c r="AF27" s="1"/>
  <c r="AG27" s="1"/>
  <c r="BI53" i="45"/>
  <c r="BI54" i="48"/>
  <c r="BG54"/>
  <c r="BI54" i="40"/>
  <c r="BG54"/>
  <c r="BI57" i="46"/>
  <c r="BG57"/>
  <c r="BI62" i="40"/>
  <c r="BG62"/>
  <c r="AE27" i="47"/>
  <c r="AF27" s="1"/>
  <c r="AG27" s="1"/>
  <c r="AJ61"/>
  <c r="BJ18" i="46"/>
  <c r="N70"/>
  <c r="AJ61" i="39"/>
  <c r="AE27"/>
  <c r="AF27" s="1"/>
  <c r="AG27" s="1"/>
  <c r="P70" i="47"/>
  <c r="BJ18"/>
  <c r="AJ61" i="48"/>
  <c r="AE27"/>
  <c r="AF27" s="1"/>
  <c r="AG27" s="1"/>
  <c r="AE27" i="24"/>
  <c r="AF27" s="1"/>
  <c r="AG27" s="1"/>
  <c r="AJ61"/>
  <c r="BI53"/>
  <c r="I72" i="43"/>
  <c r="I72" i="50" s="1"/>
  <c r="I66" i="43"/>
  <c r="I66" i="49" s="1"/>
  <c r="BI50" i="36"/>
  <c r="BG53" i="41"/>
  <c r="BI54" i="45"/>
  <c r="BG54" i="39"/>
  <c r="BG49" i="46"/>
  <c r="BI49"/>
  <c r="BI62" i="35"/>
  <c r="BG62"/>
  <c r="BI54"/>
  <c r="BG54"/>
  <c r="P24" i="38"/>
  <c r="BJ18"/>
  <c r="BI62" i="24"/>
  <c r="BG62"/>
  <c r="BI53" i="40"/>
  <c r="BG53"/>
  <c r="BG53" i="48"/>
  <c r="BI53"/>
  <c r="BG53" i="46"/>
  <c r="BI53"/>
  <c r="BI62" i="34"/>
  <c r="BG62"/>
  <c r="BJ18" i="48"/>
  <c r="R70"/>
  <c r="AE27" i="35"/>
  <c r="AF27" s="1"/>
  <c r="AG27" s="1"/>
  <c r="AJ61"/>
  <c r="BJ18" i="40"/>
  <c r="T24"/>
  <c r="AE27" i="38"/>
  <c r="AF27" s="1"/>
  <c r="AG27" s="1"/>
  <c r="AJ61"/>
  <c r="J24" i="35"/>
  <c r="BJ18"/>
  <c r="H70" i="43"/>
  <c r="BJ18"/>
  <c r="AJ61" i="36"/>
  <c r="AE27"/>
  <c r="AF27" s="1"/>
  <c r="AG27" s="1"/>
  <c r="E33" i="35"/>
  <c r="E33" i="37"/>
  <c r="E33" i="49"/>
  <c r="E33" i="46"/>
  <c r="E33" i="41"/>
  <c r="A28" i="51"/>
  <c r="M49" i="50"/>
  <c r="BC11"/>
  <c r="M49" i="45"/>
  <c r="BC11" i="38"/>
  <c r="M3" i="45"/>
  <c r="E33" i="34"/>
  <c r="BI59" i="24"/>
  <c r="J31" i="44"/>
  <c r="E38" i="52"/>
  <c r="P31" i="41"/>
  <c r="P31" i="39"/>
  <c r="CE29" i="38"/>
  <c r="P31" i="40"/>
  <c r="P31" i="45"/>
  <c r="P31" i="43"/>
  <c r="E57" i="52"/>
  <c r="E58" s="1"/>
  <c r="P31" i="46"/>
  <c r="P31" i="47"/>
  <c r="P31" i="44"/>
  <c r="P31" i="50"/>
  <c r="P31" i="49"/>
  <c r="P31" i="48"/>
  <c r="E50" i="52"/>
  <c r="CE29" i="37"/>
  <c r="E44" i="52"/>
  <c r="CE29" i="36"/>
  <c r="BZ31"/>
  <c r="J31" i="48"/>
  <c r="J31" i="45"/>
  <c r="J31" i="38"/>
  <c r="CE29" i="35"/>
  <c r="J31" i="43"/>
  <c r="J31" i="39"/>
  <c r="J31" i="47"/>
  <c r="J31" i="36"/>
  <c r="H77" i="48"/>
  <c r="J31" i="37"/>
  <c r="J31" i="41"/>
  <c r="J31" i="49"/>
  <c r="J31" i="50"/>
  <c r="J31" i="46"/>
  <c r="AK61" i="50"/>
  <c r="AL61" s="1"/>
  <c r="G62" i="43"/>
  <c r="AA19" s="1"/>
  <c r="AK53" s="1"/>
  <c r="AL53" s="1"/>
  <c r="G68" i="46"/>
  <c r="G71" i="44"/>
  <c r="G62" i="49"/>
  <c r="W25" i="50"/>
  <c r="W16"/>
  <c r="G74" i="45"/>
  <c r="G68" i="48"/>
  <c r="W19" i="45"/>
  <c r="W25" i="47"/>
  <c r="G68"/>
  <c r="G65" i="50"/>
  <c r="G74"/>
  <c r="W25" i="46"/>
  <c r="G68" i="50"/>
  <c r="H77"/>
  <c r="G62" i="47"/>
  <c r="G65" i="43"/>
  <c r="BJ13" s="1"/>
  <c r="W28"/>
  <c r="W25" i="45"/>
  <c r="W25" i="49"/>
  <c r="W22" i="48"/>
  <c r="W22" i="47"/>
  <c r="W19" i="46"/>
  <c r="W16" i="44"/>
  <c r="W19" i="47"/>
  <c r="W16"/>
  <c r="G71" i="48"/>
  <c r="W25"/>
  <c r="W22" i="45"/>
  <c r="W22" i="49"/>
  <c r="W13"/>
  <c r="W19" i="44"/>
  <c r="W16" i="45"/>
  <c r="W19" i="49"/>
  <c r="W16" i="43"/>
  <c r="S70" i="49"/>
  <c r="AA27" s="1"/>
  <c r="BI57" i="24"/>
  <c r="BI51"/>
  <c r="G69" i="48"/>
  <c r="AK50" i="49"/>
  <c r="AL50" s="1"/>
  <c r="G63" i="48"/>
  <c r="S62" i="49"/>
  <c r="AA19" s="1"/>
  <c r="AC19" s="1"/>
  <c r="E33" i="50"/>
  <c r="E33" i="40"/>
  <c r="E33" i="39"/>
  <c r="E33" i="43"/>
  <c r="W31" i="46"/>
  <c r="G66" i="43"/>
  <c r="AA23" s="1"/>
  <c r="AK57" s="1"/>
  <c r="AL57" s="1"/>
  <c r="E79" i="46"/>
  <c r="E79" i="47"/>
  <c r="G72" i="43"/>
  <c r="AA29" s="1"/>
  <c r="AC29" s="1"/>
  <c r="G77" i="50"/>
  <c r="W20" i="49"/>
  <c r="BJ11" i="50"/>
  <c r="BC11" i="41"/>
  <c r="BC11" i="48"/>
  <c r="AG4" i="35"/>
  <c r="AG4" i="44"/>
  <c r="M3" i="38"/>
  <c r="M3" i="50"/>
  <c r="BP13" s="1"/>
  <c r="BC11" i="45"/>
  <c r="BC11" i="43"/>
  <c r="AG4" i="34"/>
  <c r="BC11" i="40"/>
  <c r="M49" i="47"/>
  <c r="M3" i="36"/>
  <c r="AG4" i="39"/>
  <c r="AG4" i="50"/>
  <c r="AE22" s="1"/>
  <c r="AF22" s="1"/>
  <c r="AG22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/>
  <c r="M3" i="34"/>
  <c r="M3" i="49"/>
  <c r="BO18" s="1"/>
  <c r="M3" i="39"/>
  <c r="AK49" i="24"/>
  <c r="AL49" s="1"/>
  <c r="AC15"/>
  <c r="BP17" i="50"/>
  <c r="AC24" i="24"/>
  <c r="AC23"/>
  <c r="W26" i="45"/>
  <c r="W13" i="43"/>
  <c r="W24" i="48"/>
  <c r="E33" i="51"/>
  <c r="L4" i="3"/>
  <c r="N22"/>
  <c r="E33" i="44"/>
  <c r="E33" i="36"/>
  <c r="E33" i="48"/>
  <c r="E20" i="52"/>
  <c r="E21"/>
  <c r="E22" s="1"/>
  <c r="J4" i="50"/>
  <c r="J4" i="49"/>
  <c r="J4" i="48"/>
  <c r="J4" i="46"/>
  <c r="J50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/>
  <c r="J50" i="45"/>
  <c r="J4" i="34"/>
  <c r="J4" i="51"/>
  <c r="J4" i="43"/>
  <c r="J4" i="41"/>
  <c r="J4" i="36"/>
  <c r="J4" i="35"/>
  <c r="BJ10" i="50"/>
  <c r="G63"/>
  <c r="W12" i="46"/>
  <c r="G75" i="48"/>
  <c r="BJ13" i="50"/>
  <c r="AA14"/>
  <c r="BJ5"/>
  <c r="AA16"/>
  <c r="BJ7"/>
  <c r="S73"/>
  <c r="S73" i="49"/>
  <c r="AA30" s="1"/>
  <c r="AA14"/>
  <c r="AK48" s="1"/>
  <c r="AL48" s="1"/>
  <c r="BJ5"/>
  <c r="AA17" i="50"/>
  <c r="BJ8"/>
  <c r="AJ56" i="35"/>
  <c r="AJ53" i="50"/>
  <c r="AJ58" i="45"/>
  <c r="AJ48" i="43"/>
  <c r="AJ50" i="39"/>
  <c r="AJ50" i="36"/>
  <c r="AJ50" i="49"/>
  <c r="AJ51"/>
  <c r="AJ51" i="44"/>
  <c r="BI52" i="35"/>
  <c r="BG52"/>
  <c r="BI60" i="45"/>
  <c r="BG60"/>
  <c r="BI60" i="40"/>
  <c r="BG60"/>
  <c r="BI60" i="47"/>
  <c r="BG60"/>
  <c r="AJ59" i="41"/>
  <c r="BI60" i="24"/>
  <c r="BG60"/>
  <c r="AJ59" i="45"/>
  <c r="AJ55" i="43"/>
  <c r="W28" i="49"/>
  <c r="W28" i="44"/>
  <c r="W18" i="43"/>
  <c r="BG58" i="49"/>
  <c r="BI58"/>
  <c r="AJ57" i="43"/>
  <c r="BI58" i="45"/>
  <c r="BG58"/>
  <c r="BI58" i="24"/>
  <c r="BG58"/>
  <c r="AJ57" i="50"/>
  <c r="AJ57" i="45"/>
  <c r="AJ57" i="35"/>
  <c r="BI55" i="45"/>
  <c r="BG55"/>
  <c r="BI56" i="37"/>
  <c r="BG56"/>
  <c r="BG56" i="50"/>
  <c r="BI56"/>
  <c r="BI56" i="46"/>
  <c r="BG56"/>
  <c r="AJ55" i="41"/>
  <c r="AJ55" i="49"/>
  <c r="AJ55" i="45"/>
  <c r="BI55" i="37"/>
  <c r="BG55"/>
  <c r="BI55" i="34"/>
  <c r="BG55"/>
  <c r="AJ54" i="47"/>
  <c r="AJ54" i="37"/>
  <c r="AJ54" i="46"/>
  <c r="BJ11" i="24"/>
  <c r="AA15" i="43"/>
  <c r="BJ6"/>
  <c r="G60"/>
  <c r="G60" i="44"/>
  <c r="W27" i="46"/>
  <c r="G73"/>
  <c r="AC18" i="50"/>
  <c r="O65" i="46"/>
  <c r="O65" i="49" s="1"/>
  <c r="N54"/>
  <c r="Q73" i="47"/>
  <c r="Q73" i="49" s="1"/>
  <c r="Q65" i="47"/>
  <c r="Q65" i="48" s="1"/>
  <c r="W26"/>
  <c r="W26" i="46"/>
  <c r="BI49" i="24"/>
  <c r="BG49"/>
  <c r="AJ58" i="46"/>
  <c r="AJ56" i="44"/>
  <c r="AJ56" i="39"/>
  <c r="AJ50" i="44"/>
  <c r="AJ50" i="24"/>
  <c r="BI51" i="36"/>
  <c r="BG51"/>
  <c r="AJ51" i="40"/>
  <c r="BI52" i="34"/>
  <c r="BG52"/>
  <c r="AJ51" i="47"/>
  <c r="BI52" i="24"/>
  <c r="BG52"/>
  <c r="BI57" i="44"/>
  <c r="BI53"/>
  <c r="BI50"/>
  <c r="BI49"/>
  <c r="BI59"/>
  <c r="BI51"/>
  <c r="BI54"/>
  <c r="BI60" i="37"/>
  <c r="BG60"/>
  <c r="AJ59" i="39"/>
  <c r="BG60" i="49"/>
  <c r="BI60"/>
  <c r="BI60" i="43"/>
  <c r="BG60"/>
  <c r="BI60" i="44"/>
  <c r="BG60"/>
  <c r="AJ59" i="49"/>
  <c r="AJ59" i="36"/>
  <c r="G72" i="50"/>
  <c r="G74" i="44"/>
  <c r="W28" i="48"/>
  <c r="G58" i="49"/>
  <c r="G60" i="50"/>
  <c r="AA25"/>
  <c r="AK59" s="1"/>
  <c r="AL59" s="1"/>
  <c r="BJ16"/>
  <c r="AJ57" i="39"/>
  <c r="AJ57" i="40"/>
  <c r="AJ57" i="36"/>
  <c r="BJ8" i="49"/>
  <c r="BI55" i="24"/>
  <c r="BG55"/>
  <c r="BJ9" i="50"/>
  <c r="BG56" i="38"/>
  <c r="BI56"/>
  <c r="AJ55" i="46"/>
  <c r="BI56" i="44"/>
  <c r="BG56"/>
  <c r="AJ55" i="40"/>
  <c r="BJ12" i="24"/>
  <c r="BI56" i="35"/>
  <c r="BG56"/>
  <c r="AJ54" i="40"/>
  <c r="BI55" i="38"/>
  <c r="BG55"/>
  <c r="BI55" i="48"/>
  <c r="BG55"/>
  <c r="AJ54" i="43"/>
  <c r="AJ54" i="38"/>
  <c r="BI55" i="44"/>
  <c r="BG55"/>
  <c r="AJ54"/>
  <c r="AJ54" i="35"/>
  <c r="AJ54" i="50"/>
  <c r="F8" i="24"/>
  <c r="F8" i="38" s="1"/>
  <c r="BI56" i="24"/>
  <c r="BI54"/>
  <c r="BI50"/>
  <c r="AC24" i="49"/>
  <c r="AC24" i="50"/>
  <c r="AJ56" i="45"/>
  <c r="AJ58" i="44"/>
  <c r="AJ58" i="39"/>
  <c r="BI51" i="35"/>
  <c r="BG51"/>
  <c r="AJ50" i="45"/>
  <c r="AJ51"/>
  <c r="AJ51" i="35"/>
  <c r="BJ8" i="24"/>
  <c r="BJ7" i="49"/>
  <c r="BG58" i="43"/>
  <c r="BI58"/>
  <c r="AJ57" i="37"/>
  <c r="AJ57" i="46"/>
  <c r="AJ57" i="24"/>
  <c r="BG60" i="50"/>
  <c r="BI60"/>
  <c r="AJ59" i="48"/>
  <c r="BI60"/>
  <c r="BG60"/>
  <c r="AJ59" i="38"/>
  <c r="BI60" i="34"/>
  <c r="BG60"/>
  <c r="AJ59" i="50"/>
  <c r="AJ59" i="44"/>
  <c r="AJ59" i="35"/>
  <c r="BJ12" i="50"/>
  <c r="BI56" i="34"/>
  <c r="BG56"/>
  <c r="BG56" i="40"/>
  <c r="BI56"/>
  <c r="AJ55" i="48"/>
  <c r="BI56" i="47"/>
  <c r="BG56"/>
  <c r="AJ55" i="38"/>
  <c r="BI56" i="48"/>
  <c r="BG56"/>
  <c r="AJ55" i="37"/>
  <c r="AJ55" i="47"/>
  <c r="AJ55" i="44"/>
  <c r="AJ55" i="36"/>
  <c r="BI55" i="41"/>
  <c r="BG55"/>
  <c r="BI55" i="35"/>
  <c r="BG55"/>
  <c r="BI55" i="46"/>
  <c r="BG55"/>
  <c r="BJ11" i="49"/>
  <c r="AJ54" i="41"/>
  <c r="AJ54" i="45"/>
  <c r="AJ54" i="34"/>
  <c r="BI55" i="36"/>
  <c r="BG55"/>
  <c r="AA15" i="50"/>
  <c r="BJ6"/>
  <c r="AJ53" i="49"/>
  <c r="AJ48" i="44"/>
  <c r="AJ53" i="40"/>
  <c r="AJ50" i="43"/>
  <c r="BI51" i="34"/>
  <c r="BG51"/>
  <c r="AJ50" i="50"/>
  <c r="AJ51"/>
  <c r="AJ51" i="46"/>
  <c r="BI58" i="44"/>
  <c r="BG58"/>
  <c r="BJ14" i="49"/>
  <c r="AJ57" i="34"/>
  <c r="AJ57" i="49"/>
  <c r="AJ57" i="44"/>
  <c r="BJ14" i="24"/>
  <c r="BJ15" i="49"/>
  <c r="BI60" i="35"/>
  <c r="BG60"/>
  <c r="AJ59" i="46"/>
  <c r="AJ59" i="40"/>
  <c r="BJ16" i="24"/>
  <c r="AJ59" i="47"/>
  <c r="AJ55" i="39"/>
  <c r="BI55" i="47"/>
  <c r="BG55"/>
  <c r="BJ14" i="50"/>
  <c r="BG55"/>
  <c r="BI55"/>
  <c r="AJ55" i="24"/>
  <c r="BI56" i="49"/>
  <c r="BG56"/>
  <c r="BI56" i="45"/>
  <c r="BG56"/>
  <c r="AJ55" i="50"/>
  <c r="BI56" i="36"/>
  <c r="BG56"/>
  <c r="BI55" i="49"/>
  <c r="BG55"/>
  <c r="BI55" i="43"/>
  <c r="BG55"/>
  <c r="AJ54" i="48"/>
  <c r="AJ54" i="39"/>
  <c r="AJ54" i="36"/>
  <c r="AJ54" i="49"/>
  <c r="AJ54" i="24"/>
  <c r="BJ15" i="50"/>
  <c r="J53" i="45"/>
  <c r="J53" i="48"/>
  <c r="W21" i="47"/>
  <c r="AK58" i="50"/>
  <c r="AL58" s="1"/>
  <c r="G72" i="46"/>
  <c r="G72" i="49"/>
  <c r="G77" i="43"/>
  <c r="G59"/>
  <c r="G66" i="50"/>
  <c r="G66" i="44"/>
  <c r="G57" i="47"/>
  <c r="G70" i="45"/>
  <c r="W26" i="47"/>
  <c r="G72" i="44"/>
  <c r="W15" i="49"/>
  <c r="G77"/>
  <c r="G59" i="44"/>
  <c r="W11"/>
  <c r="W11" i="45"/>
  <c r="W17" i="47"/>
  <c r="W23" i="46"/>
  <c r="G58" i="47"/>
  <c r="G75" i="46"/>
  <c r="G73" i="44"/>
  <c r="W23"/>
  <c r="W12" i="45"/>
  <c r="G75" i="47"/>
  <c r="G60" i="49"/>
  <c r="G73" i="47"/>
  <c r="W29" i="50"/>
  <c r="AC31"/>
  <c r="G63" i="43"/>
  <c r="AA20" s="1"/>
  <c r="AK54" s="1"/>
  <c r="AL54" s="1"/>
  <c r="G63" i="49"/>
  <c r="W12" i="47"/>
  <c r="W12" i="50"/>
  <c r="G75" i="44"/>
  <c r="W14" i="47"/>
  <c r="G60"/>
  <c r="G75" i="45"/>
  <c r="W27" i="43"/>
  <c r="W14" i="44"/>
  <c r="S71" i="50"/>
  <c r="W27" i="44"/>
  <c r="AK57" i="50"/>
  <c r="AL57" s="1"/>
  <c r="S75" i="49"/>
  <c r="AA32" s="1"/>
  <c r="AK66" s="1"/>
  <c r="AL66" s="1"/>
  <c r="W28" i="47"/>
  <c r="G63" i="46"/>
  <c r="G63" i="45"/>
  <c r="W17" i="43"/>
  <c r="W17" i="45"/>
  <c r="G74" i="43"/>
  <c r="AA31" s="1"/>
  <c r="G74" i="47"/>
  <c r="G74" i="46"/>
  <c r="W28" i="50"/>
  <c r="AC30"/>
  <c r="G71" i="47"/>
  <c r="W25" i="44"/>
  <c r="G71" i="45"/>
  <c r="W12" i="48"/>
  <c r="W12" i="44"/>
  <c r="G58" i="50"/>
  <c r="G68" i="43"/>
  <c r="AA25" s="1"/>
  <c r="W22" i="50"/>
  <c r="W22" i="43"/>
  <c r="G68" i="45"/>
  <c r="H77"/>
  <c r="W29" i="48"/>
  <c r="G75" i="50"/>
  <c r="G65" i="48"/>
  <c r="G65" i="46"/>
  <c r="G65" i="49"/>
  <c r="W14" i="43"/>
  <c r="G60" i="45"/>
  <c r="G60" i="46"/>
  <c r="W16"/>
  <c r="G62"/>
  <c r="G60" i="48"/>
  <c r="AC28" i="49"/>
  <c r="W29"/>
  <c r="W19" i="48"/>
  <c r="W14" i="46"/>
  <c r="G62" i="48"/>
  <c r="W27" i="49"/>
  <c r="G73" i="45"/>
  <c r="W29" i="46"/>
  <c r="S64" i="49"/>
  <c r="AA21" s="1"/>
  <c r="G73"/>
  <c r="W27" i="50"/>
  <c r="W27" i="48"/>
  <c r="W17" i="44"/>
  <c r="W17" i="50"/>
  <c r="AK53"/>
  <c r="AL53" s="1"/>
  <c r="W12" i="43"/>
  <c r="G58" i="48"/>
  <c r="G75" i="49"/>
  <c r="W27" i="45"/>
  <c r="G58" i="46"/>
  <c r="W17" i="48"/>
  <c r="W17" i="46"/>
  <c r="G63" i="47"/>
  <c r="W17" i="49"/>
  <c r="G74"/>
  <c r="G74" i="48"/>
  <c r="W28" i="46"/>
  <c r="W22"/>
  <c r="W25" i="43"/>
  <c r="G71" i="46"/>
  <c r="G71" i="50"/>
  <c r="G71" i="43"/>
  <c r="AA28" s="1"/>
  <c r="AK62" s="1"/>
  <c r="AL62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s="1"/>
  <c r="W19" i="50"/>
  <c r="W14" i="45"/>
  <c r="W16" i="49"/>
  <c r="G73" i="50"/>
  <c r="G73" i="43"/>
  <c r="AA30" s="1"/>
  <c r="AC30" s="1"/>
  <c r="H77" i="44"/>
  <c r="W14" i="49"/>
  <c r="S57" i="50"/>
  <c r="AK67"/>
  <c r="AL67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G61" i="50"/>
  <c r="W31" i="49"/>
  <c r="G59" i="45"/>
  <c r="G64"/>
  <c r="W20" i="47"/>
  <c r="G59"/>
  <c r="G57" i="48"/>
  <c r="G70" i="47"/>
  <c r="G57" i="44"/>
  <c r="G69" i="43"/>
  <c r="AA26" s="1"/>
  <c r="AC26" s="1"/>
  <c r="W24" i="44"/>
  <c r="W24" i="43"/>
  <c r="W11" i="46"/>
  <c r="W11" i="50"/>
  <c r="S72" i="49"/>
  <c r="AA29" s="1"/>
  <c r="AK63" s="1"/>
  <c r="AL63" s="1"/>
  <c r="W23" i="50"/>
  <c r="G61" i="43"/>
  <c r="S66" i="50"/>
  <c r="G69" i="46"/>
  <c r="G69" i="44"/>
  <c r="W23" i="48"/>
  <c r="W23" i="45"/>
  <c r="W26" i="49"/>
  <c r="W26" i="50"/>
  <c r="W26" i="43"/>
  <c r="W15" i="48"/>
  <c r="W31"/>
  <c r="W31" i="44"/>
  <c r="G59" i="49"/>
  <c r="G66" i="45"/>
  <c r="G66" i="46"/>
  <c r="W18" i="48"/>
  <c r="W11" i="43"/>
  <c r="W24" i="45"/>
  <c r="G70" i="44"/>
  <c r="W11" i="49"/>
  <c r="W21" i="46"/>
  <c r="I71"/>
  <c r="I71" i="49"/>
  <c r="I71" i="44"/>
  <c r="AA28" s="1"/>
  <c r="AC28" s="1"/>
  <c r="O73" i="46"/>
  <c r="O73" i="50" s="1"/>
  <c r="Q57" i="47"/>
  <c r="Q57" i="49" s="1"/>
  <c r="AK54" i="50"/>
  <c r="AL54" s="1"/>
  <c r="AK64"/>
  <c r="AL64" s="1"/>
  <c r="H77" i="46"/>
  <c r="H77" i="49"/>
  <c r="S65"/>
  <c r="S67" i="50"/>
  <c r="I58" i="43"/>
  <c r="I58" i="44" s="1"/>
  <c r="I59" i="43"/>
  <c r="I59" i="45" s="1"/>
  <c r="C78" i="52"/>
  <c r="I61" i="43"/>
  <c r="I61" i="44" s="1"/>
  <c r="H54"/>
  <c r="O61" i="46"/>
  <c r="O61" i="48" s="1"/>
  <c r="C97" i="52"/>
  <c r="AK52" i="50"/>
  <c r="AL52" s="1"/>
  <c r="S63"/>
  <c r="S68" i="49"/>
  <c r="AA25" s="1"/>
  <c r="AK54"/>
  <c r="AL54" s="1"/>
  <c r="I74" i="43"/>
  <c r="I74" i="46" s="1"/>
  <c r="I65" i="43"/>
  <c r="I65" i="44" s="1"/>
  <c r="C81" i="52"/>
  <c r="N53" i="49"/>
  <c r="B98" i="52"/>
  <c r="N53" i="48"/>
  <c r="L53"/>
  <c r="L53" i="50"/>
  <c r="B94" i="52"/>
  <c r="B89"/>
  <c r="B91"/>
  <c r="L53" i="49"/>
  <c r="B90" i="52"/>
  <c r="L53" i="47"/>
  <c r="L53" i="46"/>
  <c r="B92" i="52"/>
  <c r="B93"/>
  <c r="S77" i="49"/>
  <c r="S76"/>
  <c r="AA33" s="1"/>
  <c r="S76" i="50"/>
  <c r="AK55"/>
  <c r="AL55" s="1"/>
  <c r="AC21"/>
  <c r="S69"/>
  <c r="S69" i="49"/>
  <c r="AA26" s="1"/>
  <c r="M67" i="45"/>
  <c r="M59"/>
  <c r="M68"/>
  <c r="L54" i="46"/>
  <c r="M75" i="45"/>
  <c r="M62"/>
  <c r="L54" i="50"/>
  <c r="M57" i="45"/>
  <c r="C91" i="52"/>
  <c r="M65" i="45"/>
  <c r="M74"/>
  <c r="C89" i="52"/>
  <c r="M77" i="45"/>
  <c r="L54" i="47"/>
  <c r="M61" i="45"/>
  <c r="M61" i="49" s="1"/>
  <c r="L54"/>
  <c r="C90" i="52"/>
  <c r="M66" i="45"/>
  <c r="M71"/>
  <c r="M58"/>
  <c r="M63"/>
  <c r="M72"/>
  <c r="M64"/>
  <c r="M60"/>
  <c r="M69"/>
  <c r="C94" i="52"/>
  <c r="C93"/>
  <c r="M73" i="45"/>
  <c r="M73" i="49" s="1"/>
  <c r="M70" i="45"/>
  <c r="M70" i="47" s="1"/>
  <c r="M76" i="45"/>
  <c r="AC32" i="50"/>
  <c r="AK66"/>
  <c r="AL66" s="1"/>
  <c r="I71" i="48"/>
  <c r="I71" i="47"/>
  <c r="I71" i="50"/>
  <c r="I71" i="45"/>
  <c r="L54" i="48"/>
  <c r="AC22" i="50"/>
  <c r="AK56"/>
  <c r="AL56" s="1"/>
  <c r="S61"/>
  <c r="S78" i="48"/>
  <c r="S79" s="1"/>
  <c r="U50" s="1"/>
  <c r="S61" i="49"/>
  <c r="Q62" i="47"/>
  <c r="Q62" i="48" s="1"/>
  <c r="Q70" i="47"/>
  <c r="Q70" i="50" s="1"/>
  <c r="AK57" i="49"/>
  <c r="AL57" s="1"/>
  <c r="O68" i="46"/>
  <c r="O70"/>
  <c r="O57"/>
  <c r="C99" i="52"/>
  <c r="O69" i="46"/>
  <c r="C95" i="52"/>
  <c r="O67" i="46"/>
  <c r="O66"/>
  <c r="O71"/>
  <c r="O71" i="48" s="1"/>
  <c r="O74" i="46"/>
  <c r="O74" i="50" s="1"/>
  <c r="O77" i="46"/>
  <c r="O77" i="50" s="1"/>
  <c r="O60" i="46"/>
  <c r="O60" i="50" s="1"/>
  <c r="N54"/>
  <c r="N54" i="48"/>
  <c r="C100" i="52"/>
  <c r="O59" i="46"/>
  <c r="O58"/>
  <c r="O75"/>
  <c r="O62"/>
  <c r="O63"/>
  <c r="AC31" i="49"/>
  <c r="S74" i="50"/>
  <c r="C96" i="52"/>
  <c r="C98"/>
  <c r="U78" i="49"/>
  <c r="U79" s="1"/>
  <c r="Q63" i="47"/>
  <c r="Q63" i="49" s="1"/>
  <c r="C103" i="52"/>
  <c r="Q75" i="47"/>
  <c r="Q64"/>
  <c r="P54" i="50"/>
  <c r="Q61" i="47"/>
  <c r="Q72"/>
  <c r="Q59"/>
  <c r="Q67"/>
  <c r="Q76"/>
  <c r="P54" i="49"/>
  <c r="Q66" i="47"/>
  <c r="Q60"/>
  <c r="C102" i="52"/>
  <c r="C101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/>
  <c r="O64"/>
  <c r="Q77" i="47"/>
  <c r="C106" i="52"/>
  <c r="C82"/>
  <c r="C79"/>
  <c r="I60" i="43"/>
  <c r="I63"/>
  <c r="H54" i="46"/>
  <c r="I68" i="43"/>
  <c r="I67"/>
  <c r="I62"/>
  <c r="I75"/>
  <c r="C80" i="52"/>
  <c r="I70" i="43"/>
  <c r="I69"/>
  <c r="I73"/>
  <c r="H54" i="48"/>
  <c r="C77" i="52"/>
  <c r="H54" i="45"/>
  <c r="I76" i="43"/>
  <c r="H54" i="50"/>
  <c r="AK58" i="49"/>
  <c r="AL58" s="1"/>
  <c r="AC23" i="50"/>
  <c r="AK63"/>
  <c r="AL63" s="1"/>
  <c r="S59"/>
  <c r="S58" i="49"/>
  <c r="C122" i="52"/>
  <c r="W64" i="50"/>
  <c r="W57"/>
  <c r="W74"/>
  <c r="W61"/>
  <c r="C123" i="52"/>
  <c r="C120"/>
  <c r="C121"/>
  <c r="W72" i="50"/>
  <c r="W66"/>
  <c r="W67"/>
  <c r="W77"/>
  <c r="W73"/>
  <c r="W58"/>
  <c r="W62"/>
  <c r="W69"/>
  <c r="C124" i="52"/>
  <c r="W60" i="50"/>
  <c r="W70"/>
  <c r="W63"/>
  <c r="C119" i="52"/>
  <c r="W68" i="50"/>
  <c r="W59"/>
  <c r="W71"/>
  <c r="W76"/>
  <c r="W75"/>
  <c r="W65"/>
  <c r="K67" i="44"/>
  <c r="K61"/>
  <c r="K77"/>
  <c r="K66"/>
  <c r="K60"/>
  <c r="J54" i="48"/>
  <c r="J54" i="45"/>
  <c r="K59" i="44"/>
  <c r="K75"/>
  <c r="K69"/>
  <c r="K72"/>
  <c r="K70"/>
  <c r="K68"/>
  <c r="J54" i="46"/>
  <c r="K63" i="44"/>
  <c r="K57"/>
  <c r="K73"/>
  <c r="K58"/>
  <c r="K62"/>
  <c r="J54" i="47"/>
  <c r="J54" i="49"/>
  <c r="K71" i="44"/>
  <c r="K76"/>
  <c r="C83" i="52"/>
  <c r="K65" i="44"/>
  <c r="J54" i="50"/>
  <c r="K64" i="44"/>
  <c r="K74"/>
  <c r="G61" i="46"/>
  <c r="G61" i="47"/>
  <c r="W32" i="41"/>
  <c r="W33" s="1"/>
  <c r="U4" s="1"/>
  <c r="G64" i="49"/>
  <c r="W15" i="47"/>
  <c r="G61" i="45"/>
  <c r="G61" i="49"/>
  <c r="W15" i="45"/>
  <c r="W15" i="43"/>
  <c r="G77" i="44"/>
  <c r="G77" i="47"/>
  <c r="W31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s="1"/>
  <c r="AC27" s="1"/>
  <c r="W13" i="48"/>
  <c r="W20"/>
  <c r="G70"/>
  <c r="W21" i="49"/>
  <c r="G70" i="50"/>
  <c r="G67" i="44"/>
  <c r="G57" i="46"/>
  <c r="G67" i="49"/>
  <c r="W24" i="46"/>
  <c r="W18" i="44"/>
  <c r="W15" i="50"/>
  <c r="G64"/>
  <c r="G64" i="46"/>
  <c r="W18" i="45"/>
  <c r="W21" i="50"/>
  <c r="G67" i="45"/>
  <c r="G67" i="46"/>
  <c r="G77"/>
  <c r="W15"/>
  <c r="G61" i="48"/>
  <c r="G61" i="44"/>
  <c r="W31" i="50"/>
  <c r="W31" i="45"/>
  <c r="G77"/>
  <c r="G77" i="48"/>
  <c r="W13" i="47"/>
  <c r="G59" i="46"/>
  <c r="G64" i="47"/>
  <c r="G64" i="48"/>
  <c r="G64" i="43"/>
  <c r="AA21" s="1"/>
  <c r="AK55" s="1"/>
  <c r="AL55" s="1"/>
  <c r="W20" i="45"/>
  <c r="W20" i="43"/>
  <c r="G59" i="50"/>
  <c r="W18"/>
  <c r="W21" i="43"/>
  <c r="W21" i="45"/>
  <c r="G57" i="49"/>
  <c r="W11" i="48"/>
  <c r="W24" i="50"/>
  <c r="G70" i="46"/>
  <c r="W13"/>
  <c r="G66" i="47"/>
  <c r="W21" i="44"/>
  <c r="G70" i="49"/>
  <c r="G57" i="45"/>
  <c r="G67" i="47"/>
  <c r="B68" i="52"/>
  <c r="B67"/>
  <c r="T7" i="45"/>
  <c r="T7" i="46"/>
  <c r="T8" i="40"/>
  <c r="B69" i="52"/>
  <c r="T7" i="50"/>
  <c r="T7" i="43"/>
  <c r="B70" i="52"/>
  <c r="T7" i="49"/>
  <c r="T7" i="44"/>
  <c r="T7" i="41"/>
  <c r="B66" i="52"/>
  <c r="B65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C61"/>
  <c r="R8" i="49"/>
  <c r="R8" i="47"/>
  <c r="R8" i="45"/>
  <c r="C60" i="52"/>
  <c r="R8" i="44"/>
  <c r="R8" i="46"/>
  <c r="R8" i="40"/>
  <c r="C64" i="52"/>
  <c r="C63"/>
  <c r="R8" i="50"/>
  <c r="R8" i="43"/>
  <c r="C62" i="52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/>
  <c r="N7" i="49"/>
  <c r="N7" i="48"/>
  <c r="N7" i="40"/>
  <c r="B47" i="52"/>
  <c r="N7" i="47"/>
  <c r="B36" i="52"/>
  <c r="J7" i="40"/>
  <c r="J7" i="39"/>
  <c r="J7" i="38"/>
  <c r="J7" i="36"/>
  <c r="B39" i="52"/>
  <c r="B35"/>
  <c r="J7" i="44"/>
  <c r="J7" i="47"/>
  <c r="J7" i="46"/>
  <c r="J8" i="35"/>
  <c r="J7" i="48"/>
  <c r="B38" i="52"/>
  <c r="J7" i="50"/>
  <c r="J7" i="49"/>
  <c r="J7" i="37"/>
  <c r="B37" i="52"/>
  <c r="B40"/>
  <c r="J7" i="43"/>
  <c r="J7" i="45"/>
  <c r="J7" i="41"/>
  <c r="C29" i="52"/>
  <c r="C31"/>
  <c r="C33"/>
  <c r="H8" i="43"/>
  <c r="H8" i="49"/>
  <c r="H8" i="48"/>
  <c r="H8" i="39"/>
  <c r="H8" i="37"/>
  <c r="H8" i="50"/>
  <c r="H8" i="41"/>
  <c r="C32" i="52"/>
  <c r="H8" i="44"/>
  <c r="H8" i="40"/>
  <c r="H8" i="45"/>
  <c r="H8" i="35"/>
  <c r="C30" i="52"/>
  <c r="H8" i="47"/>
  <c r="H8" i="38"/>
  <c r="C34" i="52"/>
  <c r="H8" i="46"/>
  <c r="H8" i="36"/>
  <c r="BX30"/>
  <c r="AC17" i="49"/>
  <c r="AK51"/>
  <c r="AL51" s="1"/>
  <c r="BZ31"/>
  <c r="BX30"/>
  <c r="BZ31" i="45"/>
  <c r="BX30"/>
  <c r="BZ31" i="48"/>
  <c r="BX30"/>
  <c r="BZ31" i="44"/>
  <c r="BX30"/>
  <c r="BZ31" i="47"/>
  <c r="BX30"/>
  <c r="BZ31" i="43"/>
  <c r="BX30"/>
  <c r="BY30" i="50"/>
  <c r="CA31"/>
  <c r="BZ31" i="46"/>
  <c r="BX30"/>
  <c r="BZ31" i="41"/>
  <c r="BX30"/>
  <c r="BZ31" i="37"/>
  <c r="BX30"/>
  <c r="BI54" i="36" l="1"/>
  <c r="L8"/>
  <c r="C56" i="52"/>
  <c r="C58"/>
  <c r="P8" i="49"/>
  <c r="C57" i="52"/>
  <c r="P8" i="43"/>
  <c r="P8" i="45"/>
  <c r="P8" i="39"/>
  <c r="P8" i="48"/>
  <c r="C54" i="52"/>
  <c r="P8" i="41"/>
  <c r="P8" i="40"/>
  <c r="C53" i="52"/>
  <c r="P8" i="47"/>
  <c r="P8" i="46"/>
  <c r="P8" i="50"/>
  <c r="C55" i="52"/>
  <c r="P8" i="44"/>
  <c r="A20" i="51"/>
  <c r="A17"/>
  <c r="A15"/>
  <c r="AC18" i="24"/>
  <c r="AC19"/>
  <c r="AC25"/>
  <c r="AC21"/>
  <c r="AC20"/>
  <c r="AC17"/>
  <c r="AC16"/>
  <c r="AE29" i="43"/>
  <c r="AF29" s="1"/>
  <c r="AG29" s="1"/>
  <c r="AE29" i="49"/>
  <c r="AF29" s="1"/>
  <c r="AG29" s="1"/>
  <c r="BJ20"/>
  <c r="BJ20" i="43"/>
  <c r="AE21" i="24"/>
  <c r="AF21" s="1"/>
  <c r="AG21" s="1"/>
  <c r="AE17"/>
  <c r="AE23"/>
  <c r="AF23" s="1"/>
  <c r="AG23" s="1"/>
  <c r="BO26" i="43"/>
  <c r="AE20" i="49"/>
  <c r="AF20" s="1"/>
  <c r="AG20" s="1"/>
  <c r="AE15" i="24"/>
  <c r="AF15" s="1"/>
  <c r="AG15" s="1"/>
  <c r="AE23" i="49"/>
  <c r="AF23" s="1"/>
  <c r="AG23" s="1"/>
  <c r="AE24"/>
  <c r="AF24" s="1"/>
  <c r="AG24" s="1"/>
  <c r="AE16"/>
  <c r="AF16" s="1"/>
  <c r="AG16" s="1"/>
  <c r="BO25" i="43"/>
  <c r="AC14" i="24"/>
  <c r="AE22"/>
  <c r="AF22" s="1"/>
  <c r="AG22" s="1"/>
  <c r="AE16"/>
  <c r="AE14"/>
  <c r="AE24"/>
  <c r="AF24" s="1"/>
  <c r="AG24" s="1"/>
  <c r="A22" i="51"/>
  <c r="AE19" i="24"/>
  <c r="AF19" s="1"/>
  <c r="AG19" s="1"/>
  <c r="BO11" i="49"/>
  <c r="BP22" i="50"/>
  <c r="BP23"/>
  <c r="BO14" i="49"/>
  <c r="BO25"/>
  <c r="BO15"/>
  <c r="AE20" i="24"/>
  <c r="AF20" s="1"/>
  <c r="AG20" s="1"/>
  <c r="AE18"/>
  <c r="AF18" s="1"/>
  <c r="AG18" s="1"/>
  <c r="AE25"/>
  <c r="AF25" s="1"/>
  <c r="AG25" s="1"/>
  <c r="A26" i="51"/>
  <c r="AE24" i="50"/>
  <c r="AF24" s="1"/>
  <c r="AG24" s="1"/>
  <c r="AE20"/>
  <c r="AF20" s="1"/>
  <c r="AG20" s="1"/>
  <c r="AE19"/>
  <c r="AF19" s="1"/>
  <c r="AG19" s="1"/>
  <c r="A12" i="51"/>
  <c r="A27"/>
  <c r="A11"/>
  <c r="BO10" i="49"/>
  <c r="BP12" i="50"/>
  <c r="AE21"/>
  <c r="AF21" s="1"/>
  <c r="AG21" s="1"/>
  <c r="AE18"/>
  <c r="AF18" s="1"/>
  <c r="AG18" s="1"/>
  <c r="A13" i="51"/>
  <c r="A23"/>
  <c r="A25"/>
  <c r="A29"/>
  <c r="BP18" i="50"/>
  <c r="AE14"/>
  <c r="AF14" s="1"/>
  <c r="AG14" s="1"/>
  <c r="A18" i="51"/>
  <c r="A19"/>
  <c r="BP21" i="50"/>
  <c r="BP26"/>
  <c r="AE15" i="43"/>
  <c r="AF15" s="1"/>
  <c r="AG15" s="1"/>
  <c r="A21" i="51"/>
  <c r="A24"/>
  <c r="A30"/>
  <c r="A16"/>
  <c r="I64" i="49"/>
  <c r="I57" i="44"/>
  <c r="BJ5" s="1"/>
  <c r="I57" i="50"/>
  <c r="I57" i="46"/>
  <c r="I64" i="44"/>
  <c r="AA21" s="1"/>
  <c r="AC21" s="1"/>
  <c r="I64" i="47"/>
  <c r="I57" i="48"/>
  <c r="F8" i="47"/>
  <c r="F8" i="44"/>
  <c r="BO27" i="43"/>
  <c r="I72" i="46"/>
  <c r="I77" i="47"/>
  <c r="I72" i="49"/>
  <c r="I57" i="47"/>
  <c r="I64" i="50"/>
  <c r="I57" i="49"/>
  <c r="I64" i="48"/>
  <c r="I64" i="46"/>
  <c r="I77" i="45"/>
  <c r="AK67" i="43"/>
  <c r="AL67" s="1"/>
  <c r="I72" i="44"/>
  <c r="I72" i="48"/>
  <c r="I72" i="45"/>
  <c r="I77" i="48"/>
  <c r="I77" i="44"/>
  <c r="I77" i="49"/>
  <c r="I77" i="50"/>
  <c r="I72" i="47"/>
  <c r="F8" i="46"/>
  <c r="F8" i="37"/>
  <c r="F8" i="45"/>
  <c r="I66" i="47"/>
  <c r="I66" i="45"/>
  <c r="BP14" i="50"/>
  <c r="BO17" i="49"/>
  <c r="BP16" i="50"/>
  <c r="BO20" i="49"/>
  <c r="BP15" i="50"/>
  <c r="BP27"/>
  <c r="I66" i="44"/>
  <c r="AA23" s="1"/>
  <c r="AC23" s="1"/>
  <c r="I66" i="50"/>
  <c r="BP20"/>
  <c r="I66" i="46"/>
  <c r="BO22" i="49"/>
  <c r="BP25" i="50"/>
  <c r="BP9"/>
  <c r="BP10"/>
  <c r="BP24"/>
  <c r="BO24" i="49"/>
  <c r="BO1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AE23" i="50"/>
  <c r="AF23" s="1"/>
  <c r="AG23" s="1"/>
  <c r="AE17"/>
  <c r="AF17" s="1"/>
  <c r="AG17" s="1"/>
  <c r="BO21" i="49"/>
  <c r="F8" i="48"/>
  <c r="C25" i="52"/>
  <c r="C23"/>
  <c r="BO13" i="43"/>
  <c r="BJ10"/>
  <c r="AC19"/>
  <c r="AE19"/>
  <c r="AF19" s="1"/>
  <c r="AG19" s="1"/>
  <c r="AA22"/>
  <c r="BO16" s="1"/>
  <c r="AK61" i="49"/>
  <c r="AL61" s="1"/>
  <c r="Q73" i="50"/>
  <c r="O60" i="48"/>
  <c r="AK63" i="43"/>
  <c r="AL63" s="1"/>
  <c r="BO14"/>
  <c r="BP19" i="50"/>
  <c r="BJ14" i="43"/>
  <c r="AK49" i="50"/>
  <c r="AL49" s="1"/>
  <c r="G78" i="47"/>
  <c r="G79" s="1"/>
  <c r="AC23" i="43"/>
  <c r="BO13" i="49"/>
  <c r="BO8"/>
  <c r="AK50" i="50"/>
  <c r="AL50" s="1"/>
  <c r="AC16"/>
  <c r="AC27" i="49"/>
  <c r="BO20" i="43"/>
  <c r="G24" i="24"/>
  <c r="G24" i="40" s="1"/>
  <c r="F8" i="49"/>
  <c r="AC32" i="43"/>
  <c r="F8" i="50"/>
  <c r="F8" i="35"/>
  <c r="AC15" i="43"/>
  <c r="BO23"/>
  <c r="O65" i="50"/>
  <c r="O65" i="48"/>
  <c r="BJ10" i="49"/>
  <c r="AK53"/>
  <c r="AL53" s="1"/>
  <c r="AK60"/>
  <c r="AL60" s="1"/>
  <c r="M73" i="50"/>
  <c r="O65" i="47"/>
  <c r="BJ13" s="1"/>
  <c r="AE19" i="49"/>
  <c r="AF19" s="1"/>
  <c r="AG1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s="1"/>
  <c r="AG16" s="1"/>
  <c r="AC28" i="43"/>
  <c r="F8" i="41"/>
  <c r="G29" i="24"/>
  <c r="G29" i="50" s="1"/>
  <c r="G25" i="24"/>
  <c r="G25" i="43" s="1"/>
  <c r="F8" i="36"/>
  <c r="F8" i="34"/>
  <c r="C27" i="52"/>
  <c r="F8" i="40"/>
  <c r="AK60" i="43"/>
  <c r="AL60" s="1"/>
  <c r="C28" i="52"/>
  <c r="AL47" i="24"/>
  <c r="AM49" s="1"/>
  <c r="AN49" s="1"/>
  <c r="BO26"/>
  <c r="BO12"/>
  <c r="BO21"/>
  <c r="BO27"/>
  <c r="BO22"/>
  <c r="BO13"/>
  <c r="BO14"/>
  <c r="BO24"/>
  <c r="BO10"/>
  <c r="BO8"/>
  <c r="BO20"/>
  <c r="BO11"/>
  <c r="BO23"/>
  <c r="BO16"/>
  <c r="BO25"/>
  <c r="BO17"/>
  <c r="BO19"/>
  <c r="BO15"/>
  <c r="BO18"/>
  <c r="BO9"/>
  <c r="AC32" i="49"/>
  <c r="BO17" i="43"/>
  <c r="AK64" i="49"/>
  <c r="AL64" s="1"/>
  <c r="AK48" i="50"/>
  <c r="AL48" s="1"/>
  <c r="BJ12" i="49"/>
  <c r="AE23" i="43"/>
  <c r="AF23" s="1"/>
  <c r="AG23" s="1"/>
  <c r="BO9"/>
  <c r="BO22"/>
  <c r="BP8" i="50"/>
  <c r="Q73" i="48"/>
  <c r="AA30" s="1"/>
  <c r="AC30" s="1"/>
  <c r="AE25" i="49"/>
  <c r="AF25" s="1"/>
  <c r="AG25" s="1"/>
  <c r="AK49" i="43"/>
  <c r="AL49" s="1"/>
  <c r="AC14" i="50"/>
  <c r="AC30" i="49"/>
  <c r="BJ11" i="43"/>
  <c r="AE25" i="50"/>
  <c r="AF25" s="1"/>
  <c r="AG25" s="1"/>
  <c r="AA22" i="48"/>
  <c r="AC22" s="1"/>
  <c r="BJ13"/>
  <c r="AA14" i="43"/>
  <c r="AC14" s="1"/>
  <c r="BJ5"/>
  <c r="AA18" i="49"/>
  <c r="AC18" s="1"/>
  <c r="BJ9"/>
  <c r="BO19" i="43"/>
  <c r="AE25"/>
  <c r="AF25" s="1"/>
  <c r="AG25" s="1"/>
  <c r="AE21"/>
  <c r="AF21" s="1"/>
  <c r="AG21" s="1"/>
  <c r="BP11" i="50"/>
  <c r="AC17"/>
  <c r="G78" i="45"/>
  <c r="G79" s="1"/>
  <c r="AA15" i="49"/>
  <c r="AC15" s="1"/>
  <c r="BJ6"/>
  <c r="O73" i="48"/>
  <c r="Q65" i="50"/>
  <c r="AA22" i="49"/>
  <c r="AK56" s="1"/>
  <c r="AL56" s="1"/>
  <c r="BJ13"/>
  <c r="AK51" i="50"/>
  <c r="AL51" s="1"/>
  <c r="BJ16" i="49"/>
  <c r="AC15" i="50"/>
  <c r="AE15"/>
  <c r="AF15" s="1"/>
  <c r="AG15" s="1"/>
  <c r="AE20" i="43"/>
  <c r="AF20" s="1"/>
  <c r="AG20" s="1"/>
  <c r="AA24"/>
  <c r="BO18" s="1"/>
  <c r="BJ15"/>
  <c r="AA19" i="48"/>
  <c r="AC19" s="1"/>
  <c r="BJ10"/>
  <c r="AA22" i="44"/>
  <c r="BO16" s="1"/>
  <c r="BJ13"/>
  <c r="AA15"/>
  <c r="AC15" s="1"/>
  <c r="BJ6"/>
  <c r="AA16" i="43"/>
  <c r="BJ7"/>
  <c r="AC14" i="49"/>
  <c r="AE14"/>
  <c r="AF14" s="1"/>
  <c r="AC29"/>
  <c r="AC25" i="50"/>
  <c r="AA18" i="44"/>
  <c r="BJ9"/>
  <c r="AA18" i="43"/>
  <c r="AC18" s="1"/>
  <c r="BJ9"/>
  <c r="BJ12"/>
  <c r="AA17"/>
  <c r="BJ8"/>
  <c r="AE21" i="49"/>
  <c r="AF21" s="1"/>
  <c r="AG21" s="1"/>
  <c r="BJ16" i="43"/>
  <c r="BO24"/>
  <c r="I61" i="50"/>
  <c r="I74" i="49"/>
  <c r="AK64" i="43"/>
  <c r="AL64" s="1"/>
  <c r="BO26" i="49"/>
  <c r="AK59" i="43"/>
  <c r="AL59" s="1"/>
  <c r="AK66"/>
  <c r="AL66" s="1"/>
  <c r="M70" i="48"/>
  <c r="I74" i="50"/>
  <c r="W32"/>
  <c r="W33" s="1"/>
  <c r="AK65" i="43"/>
  <c r="AL65" s="1"/>
  <c r="M70" i="50"/>
  <c r="I74" i="47"/>
  <c r="W32" i="43"/>
  <c r="W33" s="1"/>
  <c r="AK62" i="44"/>
  <c r="AL62" s="1"/>
  <c r="AC20" i="43"/>
  <c r="AC25"/>
  <c r="BO21"/>
  <c r="AK55" i="49"/>
  <c r="AL55" s="1"/>
  <c r="AC21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s="1"/>
  <c r="AK65" s="1"/>
  <c r="AL65" s="1"/>
  <c r="O74" i="49"/>
  <c r="I59" i="46"/>
  <c r="I58"/>
  <c r="O61" i="49"/>
  <c r="M78" i="45"/>
  <c r="M78" i="48" s="1"/>
  <c r="AK59" i="49"/>
  <c r="AL59" s="1"/>
  <c r="I59"/>
  <c r="Q57" i="50"/>
  <c r="O61" i="47"/>
  <c r="I65" i="49"/>
  <c r="I65" i="48"/>
  <c r="AC25" i="49"/>
  <c r="AC26"/>
  <c r="O73"/>
  <c r="I59" i="48"/>
  <c r="I58" i="49"/>
  <c r="O73" i="47"/>
  <c r="AA30" s="1"/>
  <c r="AC30" s="1"/>
  <c r="O61" i="50"/>
  <c r="I65" i="46"/>
  <c r="BO22" i="44"/>
  <c r="I59" i="50"/>
  <c r="I58" i="48"/>
  <c r="I65" i="45"/>
  <c r="I65" i="50"/>
  <c r="S78"/>
  <c r="S79"/>
  <c r="S78" i="49"/>
  <c r="U4" i="48"/>
  <c r="S79" i="49"/>
  <c r="Q78" i="47"/>
  <c r="Q78" i="50" s="1"/>
  <c r="I70" i="46"/>
  <c r="I70" i="50"/>
  <c r="I70" i="45"/>
  <c r="I70" i="49"/>
  <c r="I70" i="44"/>
  <c r="AA27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/>
  <c r="O59" i="47"/>
  <c r="O59" i="50"/>
  <c r="O59" i="49"/>
  <c r="O60" i="47"/>
  <c r="O60" i="49"/>
  <c r="M76" i="47"/>
  <c r="M76" i="48"/>
  <c r="M76" i="46"/>
  <c r="AA33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/>
  <c r="AA28" s="1"/>
  <c r="Q71" i="50"/>
  <c r="Q71" i="49"/>
  <c r="Q66" i="50"/>
  <c r="Q66" i="49"/>
  <c r="Q66" i="48"/>
  <c r="O67" i="49"/>
  <c r="O67" i="47"/>
  <c r="O67" i="48"/>
  <c r="O67" i="50"/>
  <c r="M70" i="46"/>
  <c r="AA27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s="1"/>
  <c r="O76" i="50"/>
  <c r="O76" i="49"/>
  <c r="O76" i="48"/>
  <c r="Q58" i="50"/>
  <c r="Q58" i="48"/>
  <c r="Q58" i="49"/>
  <c r="Q68" i="48"/>
  <c r="Q68" i="49"/>
  <c r="Q76" i="48"/>
  <c r="AA33" s="1"/>
  <c r="Q76" i="49"/>
  <c r="Q76" i="50"/>
  <c r="Q61"/>
  <c r="Q61" i="49"/>
  <c r="Q61" i="48"/>
  <c r="O58" i="47"/>
  <c r="O58" i="50"/>
  <c r="O58" i="48"/>
  <c r="O58" i="49"/>
  <c r="O71" i="50"/>
  <c r="O71" i="47"/>
  <c r="AA28" s="1"/>
  <c r="O71" i="49"/>
  <c r="O69" i="48"/>
  <c r="O69" i="50"/>
  <c r="O69" i="47"/>
  <c r="AA26" s="1"/>
  <c r="O69" i="49"/>
  <c r="O68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s="1"/>
  <c r="M71" i="47"/>
  <c r="M71" i="48"/>
  <c r="M71" i="50"/>
  <c r="M61" i="48"/>
  <c r="M61" i="46"/>
  <c r="M61" i="50"/>
  <c r="M61" i="47"/>
  <c r="M74" i="50"/>
  <c r="M74" i="46"/>
  <c r="AA31" s="1"/>
  <c r="M74" i="47"/>
  <c r="M74" i="48"/>
  <c r="M74" i="49"/>
  <c r="M68" i="50"/>
  <c r="M68" i="47"/>
  <c r="M68" i="46"/>
  <c r="M68" i="49"/>
  <c r="M68" i="48"/>
  <c r="I67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M72" i="48"/>
  <c r="M72" i="49"/>
  <c r="M72" i="50"/>
  <c r="M72" i="47"/>
  <c r="M66" i="48"/>
  <c r="Q63"/>
  <c r="I68" i="46"/>
  <c r="I68" i="49"/>
  <c r="I68" i="47"/>
  <c r="I68" i="48"/>
  <c r="I68" i="44"/>
  <c r="I68" i="50"/>
  <c r="I68" i="45"/>
  <c r="Q74" i="49"/>
  <c r="Q74" i="48"/>
  <c r="AA31" s="1"/>
  <c r="Q59" i="49"/>
  <c r="Q59" i="50"/>
  <c r="Q59" i="48"/>
  <c r="Q64"/>
  <c r="Q64" i="49"/>
  <c r="Q64" i="50"/>
  <c r="O62" i="47"/>
  <c r="O62" i="49"/>
  <c r="O62" i="50"/>
  <c r="O62" i="48"/>
  <c r="O77" i="47"/>
  <c r="O77" i="48"/>
  <c r="O77" i="49"/>
  <c r="O57"/>
  <c r="O57" i="50"/>
  <c r="O57" i="48"/>
  <c r="O57" i="47"/>
  <c r="M69" i="50"/>
  <c r="M69" i="48"/>
  <c r="M69" i="46"/>
  <c r="AA26" s="1"/>
  <c r="M69" i="49"/>
  <c r="M69" i="47"/>
  <c r="M75" i="50"/>
  <c r="M75" i="49"/>
  <c r="M75" i="48"/>
  <c r="M75" i="46"/>
  <c r="AA32" s="1"/>
  <c r="M75" i="47"/>
  <c r="I78" i="43"/>
  <c r="I78" i="45" s="1"/>
  <c r="O78" i="46"/>
  <c r="O78" i="49" s="1"/>
  <c r="M76" i="50"/>
  <c r="M76" i="49"/>
  <c r="I76" i="48"/>
  <c r="I76" i="50"/>
  <c r="I76" i="44"/>
  <c r="AA33" s="1"/>
  <c r="I76" i="49"/>
  <c r="I76" i="47"/>
  <c r="I76" i="46"/>
  <c r="I76" i="45"/>
  <c r="I73" i="46"/>
  <c r="I73" i="50"/>
  <c r="I73" i="45"/>
  <c r="I73" i="47"/>
  <c r="I73" i="48"/>
  <c r="I73" i="49"/>
  <c r="I73" i="44"/>
  <c r="AA30" s="1"/>
  <c r="I75" i="48"/>
  <c r="I75" i="46"/>
  <c r="I75" i="49"/>
  <c r="I75" i="50"/>
  <c r="I75" i="44"/>
  <c r="AA32" s="1"/>
  <c r="I75" i="47"/>
  <c r="I75" i="45"/>
  <c r="O72" i="48"/>
  <c r="O72" i="50"/>
  <c r="O72" i="47"/>
  <c r="O72" i="49"/>
  <c r="Q69" i="50"/>
  <c r="Q69" i="48"/>
  <c r="AA26" s="1"/>
  <c r="Q72" i="49"/>
  <c r="Q72" i="50"/>
  <c r="Q72" i="48"/>
  <c r="Q75" i="49"/>
  <c r="Q75" i="50"/>
  <c r="Q75" i="48"/>
  <c r="AA32" s="1"/>
  <c r="O75" i="47"/>
  <c r="AA32" s="1"/>
  <c r="O75" i="49"/>
  <c r="O75" i="50"/>
  <c r="O75" i="48"/>
  <c r="O74" i="47"/>
  <c r="AA31" s="1"/>
  <c r="O74" i="48"/>
  <c r="O70" i="49"/>
  <c r="O70" i="48"/>
  <c r="O70" i="47"/>
  <c r="AA27" s="1"/>
  <c r="O70" i="50"/>
  <c r="Q70" i="48"/>
  <c r="AA27" s="1"/>
  <c r="Q70" i="49"/>
  <c r="M73" i="48"/>
  <c r="M73" i="46"/>
  <c r="AA30" s="1"/>
  <c r="M73" i="47"/>
  <c r="M60"/>
  <c r="M60" i="50"/>
  <c r="M60" i="46"/>
  <c r="M60" i="49"/>
  <c r="M60" i="48"/>
  <c r="M58"/>
  <c r="M58" i="49"/>
  <c r="M58" i="47"/>
  <c r="M58" i="50"/>
  <c r="M58" i="46"/>
  <c r="M57"/>
  <c r="M57" i="47"/>
  <c r="M57" i="48"/>
  <c r="M57" i="49"/>
  <c r="M57" i="50"/>
  <c r="AK67" i="49"/>
  <c r="AL67" s="1"/>
  <c r="AC33"/>
  <c r="BO27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K72" i="48"/>
  <c r="K71" i="47"/>
  <c r="K71" i="46"/>
  <c r="K71" i="50"/>
  <c r="K71" i="49"/>
  <c r="K71" i="45"/>
  <c r="AA28" s="1"/>
  <c r="K71" i="48"/>
  <c r="K58" i="46"/>
  <c r="K58" i="45"/>
  <c r="K58" i="49"/>
  <c r="K58" i="47"/>
  <c r="K58" i="50"/>
  <c r="K58" i="48"/>
  <c r="K69"/>
  <c r="K69" i="45"/>
  <c r="AA26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s="1"/>
  <c r="K70" i="47"/>
  <c r="K70" i="49"/>
  <c r="K70" i="48"/>
  <c r="K70" i="50"/>
  <c r="K70" i="45"/>
  <c r="AA27" s="1"/>
  <c r="K70" i="46"/>
  <c r="K66" i="45"/>
  <c r="K66" i="48"/>
  <c r="K66" i="49"/>
  <c r="K66" i="50"/>
  <c r="K66" i="47"/>
  <c r="K66" i="46"/>
  <c r="W78" i="50"/>
  <c r="W79" s="1"/>
  <c r="K64" i="46"/>
  <c r="K64" i="49"/>
  <c r="K64" i="45"/>
  <c r="K64" i="48"/>
  <c r="K64" i="47"/>
  <c r="K64" i="50"/>
  <c r="K76" i="47"/>
  <c r="K76" i="45"/>
  <c r="AA33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s="1"/>
  <c r="K73" i="46"/>
  <c r="K73" i="48"/>
  <c r="K73" i="47"/>
  <c r="K68"/>
  <c r="K68" i="50"/>
  <c r="K68" i="48"/>
  <c r="K68" i="46"/>
  <c r="K68" i="45"/>
  <c r="K68" i="49"/>
  <c r="K75"/>
  <c r="K75" i="46"/>
  <c r="K75" i="47"/>
  <c r="K75" i="50"/>
  <c r="K75" i="45"/>
  <c r="AA32" s="1"/>
  <c r="K75" i="48"/>
  <c r="K60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s="1"/>
  <c r="W32"/>
  <c r="W33" s="1"/>
  <c r="W32" i="48"/>
  <c r="W33" s="1"/>
  <c r="G78" i="50"/>
  <c r="G79" s="1"/>
  <c r="W32" i="47"/>
  <c r="W33" s="1"/>
  <c r="G78" i="49"/>
  <c r="G79" s="1"/>
  <c r="W32"/>
  <c r="W33" s="1"/>
  <c r="G78" i="43"/>
  <c r="G79" s="1"/>
  <c r="AK61"/>
  <c r="AL61" s="1"/>
  <c r="W32" i="44"/>
  <c r="W33" s="1"/>
  <c r="G78"/>
  <c r="G79" s="1"/>
  <c r="G78" i="48"/>
  <c r="G79" s="1"/>
  <c r="W32" i="45"/>
  <c r="W33" s="1"/>
  <c r="C70" i="52"/>
  <c r="T8" i="44"/>
  <c r="T8" i="43"/>
  <c r="C67" i="52"/>
  <c r="T8" i="49"/>
  <c r="T8" i="50"/>
  <c r="T8" i="47"/>
  <c r="C66" i="52"/>
  <c r="C69"/>
  <c r="C65"/>
  <c r="T8" i="48"/>
  <c r="T8" i="41"/>
  <c r="C68" i="52"/>
  <c r="T8" i="45"/>
  <c r="T8" i="46"/>
  <c r="C51" i="52"/>
  <c r="C47"/>
  <c r="N8" i="47"/>
  <c r="N8" i="43"/>
  <c r="N8" i="50"/>
  <c r="N8" i="39"/>
  <c r="C50" i="52"/>
  <c r="N8" i="38"/>
  <c r="N8" i="46"/>
  <c r="N8" i="48"/>
  <c r="C52" i="52"/>
  <c r="N8" i="45"/>
  <c r="N8" i="49"/>
  <c r="C49" i="52"/>
  <c r="C48"/>
  <c r="N8" i="44"/>
  <c r="N8" i="40"/>
  <c r="N8" i="41"/>
  <c r="C36" i="52"/>
  <c r="C39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U50" i="49"/>
  <c r="U79" i="50"/>
  <c r="BN55" i="24" l="1"/>
  <c r="BJ55" s="1"/>
  <c r="BW55"/>
  <c r="BW69" s="1"/>
  <c r="L8" i="50"/>
  <c r="L8" i="47"/>
  <c r="C41" i="52"/>
  <c r="L8" i="38"/>
  <c r="C42" i="52"/>
  <c r="L8" i="41"/>
  <c r="C43" i="52"/>
  <c r="L8" i="46"/>
  <c r="L8" i="40"/>
  <c r="C45" i="52"/>
  <c r="L8" i="45"/>
  <c r="C44" i="52"/>
  <c r="L8" i="49"/>
  <c r="C46" i="52"/>
  <c r="L8" i="43"/>
  <c r="L8" i="39"/>
  <c r="L8" i="48"/>
  <c r="L8" i="44"/>
  <c r="L8" i="37"/>
  <c r="AF17" i="24"/>
  <c r="AG17" s="1"/>
  <c r="AF16"/>
  <c r="AG16" s="1"/>
  <c r="BJ20" i="40"/>
  <c r="AA29" i="46"/>
  <c r="AE29" s="1"/>
  <c r="AF29" s="1"/>
  <c r="AG29" s="1"/>
  <c r="BJ20"/>
  <c r="AA29" i="44"/>
  <c r="AC29" s="1"/>
  <c r="BJ20"/>
  <c r="BJ20" i="37"/>
  <c r="AA29" i="45"/>
  <c r="AE29" s="1"/>
  <c r="AF29" s="1"/>
  <c r="AG29" s="1"/>
  <c r="BJ20"/>
  <c r="AA29" i="48"/>
  <c r="AE29" s="1"/>
  <c r="AF29" s="1"/>
  <c r="AG29" s="1"/>
  <c r="BJ20"/>
  <c r="BJ20" i="35"/>
  <c r="AA29" i="47"/>
  <c r="AE29" s="1"/>
  <c r="AF29" s="1"/>
  <c r="AG29" s="1"/>
  <c r="BJ20"/>
  <c r="AA14" i="44"/>
  <c r="BO8" s="1"/>
  <c r="AF14" i="24"/>
  <c r="BJ14" i="44"/>
  <c r="AK55"/>
  <c r="AL55" s="1"/>
  <c r="BJ12"/>
  <c r="BO15"/>
  <c r="AE21"/>
  <c r="AF21" s="1"/>
  <c r="AG21" s="1"/>
  <c r="G23" i="36"/>
  <c r="G23" i="50"/>
  <c r="G23" i="45"/>
  <c r="G23" i="49"/>
  <c r="G25" i="36"/>
  <c r="G25" i="45"/>
  <c r="G25" i="35"/>
  <c r="G25" i="47"/>
  <c r="AK49" i="49"/>
  <c r="AL49" s="1"/>
  <c r="AA22" i="47"/>
  <c r="AC22" s="1"/>
  <c r="G25" i="34"/>
  <c r="G25" i="49"/>
  <c r="G23" i="41"/>
  <c r="G25" i="46"/>
  <c r="G23" i="35"/>
  <c r="BO12" i="49"/>
  <c r="AC22" i="43"/>
  <c r="G25" i="44"/>
  <c r="A25" i="24"/>
  <c r="BN22" s="1"/>
  <c r="G23" i="48"/>
  <c r="G23" i="44"/>
  <c r="AK64" i="48"/>
  <c r="AL64" s="1"/>
  <c r="AK56"/>
  <c r="AL56" s="1"/>
  <c r="A24" i="24"/>
  <c r="BI18" s="1"/>
  <c r="G28" i="40"/>
  <c r="AE22" i="43"/>
  <c r="AF22" s="1"/>
  <c r="AG22" s="1"/>
  <c r="AK56"/>
  <c r="AL56" s="1"/>
  <c r="G24" i="44"/>
  <c r="G28" i="35"/>
  <c r="G24"/>
  <c r="G27" i="39"/>
  <c r="G24" i="46"/>
  <c r="G27" i="34"/>
  <c r="G27" i="40"/>
  <c r="AL47" i="50"/>
  <c r="AL46" s="1"/>
  <c r="AL20" s="1"/>
  <c r="G24" i="47"/>
  <c r="G24" i="41"/>
  <c r="G24" i="34"/>
  <c r="G24" i="48"/>
  <c r="G30" i="44"/>
  <c r="G27" i="36"/>
  <c r="G28" i="48"/>
  <c r="G24" i="50"/>
  <c r="G24" i="43"/>
  <c r="G24" i="36"/>
  <c r="G24" i="37"/>
  <c r="G24" i="49"/>
  <c r="G25" i="48"/>
  <c r="G25" i="41"/>
  <c r="G25" i="38"/>
  <c r="G25" i="50"/>
  <c r="A23" i="24"/>
  <c r="BN20" s="1"/>
  <c r="G23" i="47"/>
  <c r="G23" i="34"/>
  <c r="G23" i="40"/>
  <c r="G23" i="38"/>
  <c r="G23" i="46"/>
  <c r="BO8" i="43"/>
  <c r="G24" i="39"/>
  <c r="G24" i="38"/>
  <c r="G24" i="45"/>
  <c r="G25" i="37"/>
  <c r="G25" i="40"/>
  <c r="G23" i="39"/>
  <c r="G25"/>
  <c r="G23" i="43"/>
  <c r="A30" i="24"/>
  <c r="BN27" s="1"/>
  <c r="G29" i="45"/>
  <c r="AC22" i="44"/>
  <c r="G30" i="49"/>
  <c r="G30" i="34"/>
  <c r="G30" i="41"/>
  <c r="G28" i="37"/>
  <c r="A29" i="24"/>
  <c r="BN26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s="1"/>
  <c r="G30" i="45"/>
  <c r="G30" i="46"/>
  <c r="G28" i="45"/>
  <c r="G30" i="35"/>
  <c r="G29" i="37"/>
  <c r="G27" i="41"/>
  <c r="G29" i="48"/>
  <c r="A27" i="24"/>
  <c r="BI21" s="1"/>
  <c r="G27" i="37"/>
  <c r="G29" i="34"/>
  <c r="G27" i="35"/>
  <c r="G29" i="44"/>
  <c r="G27" i="46"/>
  <c r="G27" i="44"/>
  <c r="G29" i="43"/>
  <c r="AK53" i="48"/>
  <c r="AL53" s="1"/>
  <c r="G28" i="43"/>
  <c r="G28" i="49"/>
  <c r="G28" i="41"/>
  <c r="G28" i="34"/>
  <c r="G29" i="39"/>
  <c r="G29" i="40"/>
  <c r="G27" i="48"/>
  <c r="G30" i="36"/>
  <c r="G29" i="35"/>
  <c r="G27" i="49"/>
  <c r="G27" i="47"/>
  <c r="G28" i="44"/>
  <c r="G29" i="38"/>
  <c r="G28" i="47"/>
  <c r="AK49" i="44"/>
  <c r="AL49" s="1"/>
  <c r="AK58" i="43"/>
  <c r="AL58" s="1"/>
  <c r="BO24" i="48"/>
  <c r="AG2" i="50"/>
  <c r="AM65" i="24"/>
  <c r="AN65" s="1"/>
  <c r="AM66"/>
  <c r="AN66" s="1"/>
  <c r="AM62"/>
  <c r="AN62" s="1"/>
  <c r="AL46"/>
  <c r="AL20" s="1"/>
  <c r="AM53"/>
  <c r="AN53" s="1"/>
  <c r="AM60"/>
  <c r="AN60" s="1"/>
  <c r="AM67"/>
  <c r="AN67" s="1"/>
  <c r="AM61"/>
  <c r="AN61" s="1"/>
  <c r="AM64"/>
  <c r="AN64" s="1"/>
  <c r="AM63"/>
  <c r="AN63" s="1"/>
  <c r="AM48"/>
  <c r="AN48" s="1"/>
  <c r="AM52"/>
  <c r="AN52" s="1"/>
  <c r="AM58"/>
  <c r="AN58" s="1"/>
  <c r="AM55"/>
  <c r="AN55" s="1"/>
  <c r="AM56"/>
  <c r="AN56" s="1"/>
  <c r="AM59"/>
  <c r="AN59" s="1"/>
  <c r="AM54"/>
  <c r="AN54" s="1"/>
  <c r="AM50"/>
  <c r="AN50" s="1"/>
  <c r="AM51"/>
  <c r="AN51" s="1"/>
  <c r="AM57"/>
  <c r="AN57" s="1"/>
  <c r="M78" i="50"/>
  <c r="AA25" i="45"/>
  <c r="AE25" s="1"/>
  <c r="AF25" s="1"/>
  <c r="AG25" s="1"/>
  <c r="BJ16"/>
  <c r="AA22"/>
  <c r="AE22" s="1"/>
  <c r="AF22" s="1"/>
  <c r="AG22" s="1"/>
  <c r="BJ13"/>
  <c r="AA15" i="46"/>
  <c r="AE15" s="1"/>
  <c r="AF15" s="1"/>
  <c r="AG15" s="1"/>
  <c r="BJ6"/>
  <c r="AA14" i="47"/>
  <c r="AE14" s="1"/>
  <c r="AF14" s="1"/>
  <c r="BJ5"/>
  <c r="AA25" i="46"/>
  <c r="AE25" s="1"/>
  <c r="AF25" s="1"/>
  <c r="AG25" s="1"/>
  <c r="BJ16"/>
  <c r="AA25" i="47"/>
  <c r="AE25" s="1"/>
  <c r="AF25" s="1"/>
  <c r="AG25" s="1"/>
  <c r="BJ16"/>
  <c r="AA15" i="48"/>
  <c r="AE15" s="1"/>
  <c r="AF15" s="1"/>
  <c r="AG15" s="1"/>
  <c r="BJ6"/>
  <c r="AA19" i="44"/>
  <c r="AE19" s="1"/>
  <c r="AF19" s="1"/>
  <c r="AG19" s="1"/>
  <c r="BJ10"/>
  <c r="AA24" i="47"/>
  <c r="AE24" s="1"/>
  <c r="AF24" s="1"/>
  <c r="AG24" s="1"/>
  <c r="BJ15"/>
  <c r="AK52" i="44"/>
  <c r="AL52" s="1"/>
  <c r="AE18"/>
  <c r="AF18" s="1"/>
  <c r="AG18" s="1"/>
  <c r="BO12"/>
  <c r="BO16" i="49"/>
  <c r="AE22"/>
  <c r="AF22" s="1"/>
  <c r="AG22" s="1"/>
  <c r="BO9"/>
  <c r="AE15"/>
  <c r="AF15" s="1"/>
  <c r="AG15" s="1"/>
  <c r="AA23" i="45"/>
  <c r="AE23" s="1"/>
  <c r="AF23" s="1"/>
  <c r="AG23" s="1"/>
  <c r="BJ14"/>
  <c r="AA18"/>
  <c r="AE18" s="1"/>
  <c r="AF18" s="1"/>
  <c r="AG18" s="1"/>
  <c r="BJ9"/>
  <c r="AA16"/>
  <c r="AE16" s="1"/>
  <c r="AF16" s="1"/>
  <c r="AG16" s="1"/>
  <c r="BJ7"/>
  <c r="AA14"/>
  <c r="AE14" s="1"/>
  <c r="AF14" s="1"/>
  <c r="BJ5"/>
  <c r="AA21" i="48"/>
  <c r="AE21" s="1"/>
  <c r="AF21" s="1"/>
  <c r="AG21" s="1"/>
  <c r="BJ12"/>
  <c r="AA25" i="44"/>
  <c r="AE25" s="1"/>
  <c r="AF25" s="1"/>
  <c r="AG25" s="1"/>
  <c r="BJ16"/>
  <c r="AA23" i="47"/>
  <c r="AE23" s="1"/>
  <c r="AF23" s="1"/>
  <c r="AG23" s="1"/>
  <c r="BJ14"/>
  <c r="AA17" i="48"/>
  <c r="AE17" s="1"/>
  <c r="AF17" s="1"/>
  <c r="AG17" s="1"/>
  <c r="BJ8"/>
  <c r="AA24" i="46"/>
  <c r="AE24" s="1"/>
  <c r="AF24" s="1"/>
  <c r="AG24" s="1"/>
  <c r="BJ15"/>
  <c r="AA21" i="47"/>
  <c r="AE21" s="1"/>
  <c r="AF21" s="1"/>
  <c r="AG21" s="1"/>
  <c r="BJ12"/>
  <c r="AA16"/>
  <c r="AE16" s="1"/>
  <c r="AF16" s="1"/>
  <c r="AG16" s="1"/>
  <c r="BJ7"/>
  <c r="AA17" i="44"/>
  <c r="AE17" s="1"/>
  <c r="AF17" s="1"/>
  <c r="AG17" s="1"/>
  <c r="BJ8"/>
  <c r="AC22" i="49"/>
  <c r="AA18" i="47"/>
  <c r="BO12" s="1"/>
  <c r="BJ9"/>
  <c r="AA14" i="48"/>
  <c r="BO8" s="1"/>
  <c r="BJ5"/>
  <c r="AC18" i="44"/>
  <c r="AG3" i="50"/>
  <c r="BC12" s="1"/>
  <c r="AC17" i="43"/>
  <c r="AE17"/>
  <c r="AF17" s="1"/>
  <c r="AG17" s="1"/>
  <c r="BO11"/>
  <c r="AK51"/>
  <c r="AL51" s="1"/>
  <c r="BO9" i="44"/>
  <c r="AE15"/>
  <c r="AF15" s="1"/>
  <c r="AG15" s="1"/>
  <c r="BO13" i="48"/>
  <c r="AE19"/>
  <c r="AF19" s="1"/>
  <c r="AG19" s="1"/>
  <c r="AK52" i="49"/>
  <c r="AL52" s="1"/>
  <c r="AE18"/>
  <c r="AF18" s="1"/>
  <c r="AG18" s="1"/>
  <c r="AK48" i="43"/>
  <c r="AL48" s="1"/>
  <c r="AE14"/>
  <c r="AF14" s="1"/>
  <c r="AA24" i="45"/>
  <c r="AE24" s="1"/>
  <c r="AF24" s="1"/>
  <c r="AG24" s="1"/>
  <c r="BJ15"/>
  <c r="AA17"/>
  <c r="AE17" s="1"/>
  <c r="AF17" s="1"/>
  <c r="AG17" s="1"/>
  <c r="BJ8"/>
  <c r="AA15"/>
  <c r="AE15" s="1"/>
  <c r="AF15" s="1"/>
  <c r="AG15" s="1"/>
  <c r="BJ6"/>
  <c r="AA19"/>
  <c r="AE19" s="1"/>
  <c r="AF19" s="1"/>
  <c r="AG19" s="1"/>
  <c r="BJ10"/>
  <c r="AA19" i="47"/>
  <c r="AE19" s="1"/>
  <c r="AF19" s="1"/>
  <c r="AG19" s="1"/>
  <c r="BJ10"/>
  <c r="AA16" i="48"/>
  <c r="AE16" s="1"/>
  <c r="AF16" s="1"/>
  <c r="AG16" s="1"/>
  <c r="BJ7"/>
  <c r="AA20"/>
  <c r="BO14" s="1"/>
  <c r="BJ11"/>
  <c r="AA18" i="46"/>
  <c r="AE18" s="1"/>
  <c r="AF18" s="1"/>
  <c r="AG18" s="1"/>
  <c r="BJ9"/>
  <c r="AA21"/>
  <c r="AE21" s="1"/>
  <c r="AF21" s="1"/>
  <c r="AG21" s="1"/>
  <c r="BJ12"/>
  <c r="AA15" i="47"/>
  <c r="AE15" s="1"/>
  <c r="AF15" s="1"/>
  <c r="AG15" s="1"/>
  <c r="BJ6"/>
  <c r="AA25" i="48"/>
  <c r="AE25" s="1"/>
  <c r="AF25" s="1"/>
  <c r="AG25" s="1"/>
  <c r="BJ16"/>
  <c r="AA23"/>
  <c r="AE23" s="1"/>
  <c r="AF23" s="1"/>
  <c r="AG23" s="1"/>
  <c r="BJ14"/>
  <c r="AA16" i="46"/>
  <c r="AE16" s="1"/>
  <c r="AF16" s="1"/>
  <c r="AG16" s="1"/>
  <c r="BJ7"/>
  <c r="AA19"/>
  <c r="AE19" s="1"/>
  <c r="AF19" s="1"/>
  <c r="AG19" s="1"/>
  <c r="BJ10"/>
  <c r="AA17" i="47"/>
  <c r="AE17" s="1"/>
  <c r="AF17" s="1"/>
  <c r="AG17" s="1"/>
  <c r="BJ8"/>
  <c r="AA16" i="44"/>
  <c r="BO10" s="1"/>
  <c r="BJ7"/>
  <c r="BO12" i="43"/>
  <c r="AE18"/>
  <c r="AF18" s="1"/>
  <c r="AG18" s="1"/>
  <c r="AK57" i="44"/>
  <c r="AL57" s="1"/>
  <c r="AE23"/>
  <c r="AF23" s="1"/>
  <c r="AG23" s="1"/>
  <c r="AE16" i="43"/>
  <c r="AF16" s="1"/>
  <c r="AG16" s="1"/>
  <c r="AC16"/>
  <c r="AK50"/>
  <c r="AL50" s="1"/>
  <c r="BO10"/>
  <c r="AA20" i="45"/>
  <c r="AE20" s="1"/>
  <c r="AF20" s="1"/>
  <c r="AG20" s="1"/>
  <c r="BJ11"/>
  <c r="AA21"/>
  <c r="AE21" s="1"/>
  <c r="AF21" s="1"/>
  <c r="AG21" s="1"/>
  <c r="BJ12"/>
  <c r="AA14" i="46"/>
  <c r="AE14" s="1"/>
  <c r="AF14" s="1"/>
  <c r="BJ5"/>
  <c r="AA17"/>
  <c r="AE17" s="1"/>
  <c r="AF17" s="1"/>
  <c r="AG17" s="1"/>
  <c r="BJ8"/>
  <c r="AA20" i="47"/>
  <c r="AE20" s="1"/>
  <c r="AF20" s="1"/>
  <c r="AG20" s="1"/>
  <c r="BJ11"/>
  <c r="AA24" i="44"/>
  <c r="AE24" s="1"/>
  <c r="AF24" s="1"/>
  <c r="AG24" s="1"/>
  <c r="BJ15"/>
  <c r="AA18" i="48"/>
  <c r="AE18" s="1"/>
  <c r="AF18" s="1"/>
  <c r="AG18" s="1"/>
  <c r="BJ9"/>
  <c r="AA20" i="44"/>
  <c r="AE20" s="1"/>
  <c r="AF20" s="1"/>
  <c r="AG20" s="1"/>
  <c r="BJ11"/>
  <c r="AA23" i="46"/>
  <c r="AE23" s="1"/>
  <c r="AF23" s="1"/>
  <c r="AG23" s="1"/>
  <c r="BJ14"/>
  <c r="M78"/>
  <c r="AA20"/>
  <c r="AE20" s="1"/>
  <c r="AF20" s="1"/>
  <c r="AG20" s="1"/>
  <c r="BJ11"/>
  <c r="AA22"/>
  <c r="AE22" s="1"/>
  <c r="AF22" s="1"/>
  <c r="AG22" s="1"/>
  <c r="BJ13"/>
  <c r="AA24" i="48"/>
  <c r="AE24" s="1"/>
  <c r="AF24" s="1"/>
  <c r="AG24" s="1"/>
  <c r="BJ15"/>
  <c r="AK52" i="43"/>
  <c r="AL52" s="1"/>
  <c r="BO17" i="44"/>
  <c r="AG14" i="49"/>
  <c r="AK56" i="44"/>
  <c r="AL56" s="1"/>
  <c r="AE22"/>
  <c r="AF22" s="1"/>
  <c r="AG22" s="1"/>
  <c r="AC24" i="43"/>
  <c r="AE24"/>
  <c r="AF24" s="1"/>
  <c r="AG24" s="1"/>
  <c r="BO16" i="48"/>
  <c r="AE22"/>
  <c r="AF22" s="1"/>
  <c r="AG22" s="1"/>
  <c r="M78" i="47"/>
  <c r="M79" i="45"/>
  <c r="U50" s="1"/>
  <c r="M78" i="49"/>
  <c r="BO24" i="47"/>
  <c r="I78" i="44"/>
  <c r="AC31"/>
  <c r="BO25"/>
  <c r="I78" i="50"/>
  <c r="AK64" i="47"/>
  <c r="AL64" s="1"/>
  <c r="Q78" i="49"/>
  <c r="Q78" i="48"/>
  <c r="Q79" i="47"/>
  <c r="Q79" i="48" s="1"/>
  <c r="O78" i="47"/>
  <c r="O78" i="50"/>
  <c r="O78" i="48"/>
  <c r="O79" i="46"/>
  <c r="O79" i="49" s="1"/>
  <c r="I78" i="46"/>
  <c r="BO20" i="48"/>
  <c r="AK60"/>
  <c r="AL60" s="1"/>
  <c r="AC26"/>
  <c r="AC32" i="44"/>
  <c r="AK66"/>
  <c r="AL66" s="1"/>
  <c r="BO26"/>
  <c r="AK67"/>
  <c r="AL67" s="1"/>
  <c r="BO27"/>
  <c r="AC33"/>
  <c r="AK60" i="46"/>
  <c r="AL60" s="1"/>
  <c r="BO20"/>
  <c r="AC26"/>
  <c r="AK65" i="48"/>
  <c r="AL65" s="1"/>
  <c r="BO25"/>
  <c r="AC31"/>
  <c r="AK61" i="46"/>
  <c r="AL61" s="1"/>
  <c r="BO21"/>
  <c r="AC27"/>
  <c r="I78" i="49"/>
  <c r="AC30" i="46"/>
  <c r="AK64"/>
  <c r="AL64" s="1"/>
  <c r="BO24"/>
  <c r="AC27" i="47"/>
  <c r="AK61"/>
  <c r="AL61" s="1"/>
  <c r="BO21"/>
  <c r="AC31"/>
  <c r="AK65"/>
  <c r="AL65" s="1"/>
  <c r="BO25"/>
  <c r="BO26"/>
  <c r="AC32"/>
  <c r="AK66"/>
  <c r="AL66" s="1"/>
  <c r="AK64" i="44"/>
  <c r="AL64" s="1"/>
  <c r="AC30"/>
  <c r="BO24"/>
  <c r="AC31" i="46"/>
  <c r="AK65"/>
  <c r="AL65" s="1"/>
  <c r="BO25"/>
  <c r="AC33" i="48"/>
  <c r="AK67"/>
  <c r="AL67" s="1"/>
  <c r="BO27"/>
  <c r="AK60" i="44"/>
  <c r="AL60" s="1"/>
  <c r="BO20"/>
  <c r="AC26"/>
  <c r="BO26" i="48"/>
  <c r="AC32"/>
  <c r="AK66"/>
  <c r="AL66" s="1"/>
  <c r="I78"/>
  <c r="I79" i="43"/>
  <c r="BO26" i="46"/>
  <c r="AK66"/>
  <c r="AL66" s="1"/>
  <c r="AC32"/>
  <c r="BO22"/>
  <c r="AK62"/>
  <c r="AL62" s="1"/>
  <c r="AC28"/>
  <c r="AC26" i="47"/>
  <c r="AK60"/>
  <c r="AL60" s="1"/>
  <c r="BO20"/>
  <c r="AC28"/>
  <c r="BO22"/>
  <c r="AK62"/>
  <c r="AL62" s="1"/>
  <c r="AC33"/>
  <c r="BO27"/>
  <c r="AK67"/>
  <c r="AL67" s="1"/>
  <c r="AC28" i="48"/>
  <c r="BO22"/>
  <c r="AK62"/>
  <c r="AL62" s="1"/>
  <c r="BO27" i="46"/>
  <c r="AC33"/>
  <c r="AK67"/>
  <c r="AL67" s="1"/>
  <c r="I78" i="47"/>
  <c r="BO21" i="48"/>
  <c r="AC27"/>
  <c r="AK61"/>
  <c r="AL61" s="1"/>
  <c r="AK61" i="44"/>
  <c r="AL61" s="1"/>
  <c r="BO21"/>
  <c r="AC27"/>
  <c r="BO26" i="45"/>
  <c r="AC32"/>
  <c r="AK66"/>
  <c r="AL66" s="1"/>
  <c r="AC28"/>
  <c r="AK62"/>
  <c r="AL62" s="1"/>
  <c r="BO22"/>
  <c r="AC33"/>
  <c r="BO27"/>
  <c r="AK67"/>
  <c r="AL67" s="1"/>
  <c r="K78" i="46"/>
  <c r="K78" i="48"/>
  <c r="K78" i="49"/>
  <c r="K78" i="45"/>
  <c r="K79" i="44"/>
  <c r="K78" i="47"/>
  <c r="K78" i="50"/>
  <c r="AC30" i="45"/>
  <c r="AK64"/>
  <c r="AL64" s="1"/>
  <c r="BO24"/>
  <c r="T4" i="50"/>
  <c r="T50"/>
  <c r="BO21" i="45"/>
  <c r="AC27"/>
  <c r="AK61"/>
  <c r="AL61" s="1"/>
  <c r="BO25"/>
  <c r="AC31"/>
  <c r="AK65"/>
  <c r="AL65" s="1"/>
  <c r="AC26"/>
  <c r="BO20"/>
  <c r="AK60"/>
  <c r="AL60" s="1"/>
  <c r="AA31" i="34" l="1"/>
  <c r="AK65" s="1"/>
  <c r="AL65" s="1"/>
  <c r="I28"/>
  <c r="AA32"/>
  <c r="AC32" s="1"/>
  <c r="I29"/>
  <c r="AA26"/>
  <c r="BO20" s="1"/>
  <c r="I23"/>
  <c r="BZ31" i="24"/>
  <c r="BX30"/>
  <c r="AA33" i="34"/>
  <c r="AC33" s="1"/>
  <c r="I30"/>
  <c r="AA27"/>
  <c r="AK61" s="1"/>
  <c r="AL61" s="1"/>
  <c r="I24"/>
  <c r="AA30"/>
  <c r="BO24" s="1"/>
  <c r="I27"/>
  <c r="AA28"/>
  <c r="AK62" s="1"/>
  <c r="AL62" s="1"/>
  <c r="I25"/>
  <c r="AK63" i="46"/>
  <c r="AL63" s="1"/>
  <c r="BO23" i="48"/>
  <c r="AK63" i="47"/>
  <c r="AL63" s="1"/>
  <c r="AK63" i="48"/>
  <c r="AL63" s="1"/>
  <c r="AC29" i="47"/>
  <c r="AC29" i="46"/>
  <c r="AG3" i="24"/>
  <c r="BC12" s="1"/>
  <c r="BC29" s="1"/>
  <c r="BO23" i="46"/>
  <c r="AC29" i="48"/>
  <c r="BO23" i="47"/>
  <c r="BO23" i="44"/>
  <c r="AE29"/>
  <c r="AF29" s="1"/>
  <c r="AG29" s="1"/>
  <c r="BJ20" i="34"/>
  <c r="BO23" i="45"/>
  <c r="AK63"/>
  <c r="AL63" s="1"/>
  <c r="BJ20" i="36"/>
  <c r="BJ20" i="41"/>
  <c r="AK63" i="44"/>
  <c r="AL63" s="1"/>
  <c r="AC29" i="45"/>
  <c r="AC14" i="44"/>
  <c r="AK48"/>
  <c r="AL48" s="1"/>
  <c r="AE14"/>
  <c r="AF14" s="1"/>
  <c r="AG14" s="1"/>
  <c r="AG14" i="24"/>
  <c r="AG2"/>
  <c r="AN20" s="1"/>
  <c r="AQ20" s="1"/>
  <c r="AQ82" s="1"/>
  <c r="A25" i="34"/>
  <c r="BN22" s="1"/>
  <c r="BI22" i="24"/>
  <c r="BO22" i="34"/>
  <c r="BI19" i="24"/>
  <c r="AC26" i="34"/>
  <c r="AC28"/>
  <c r="BI17" i="24"/>
  <c r="A28" i="34"/>
  <c r="BN25" s="1"/>
  <c r="A27"/>
  <c r="BN24" s="1"/>
  <c r="BN24" i="24"/>
  <c r="BI23"/>
  <c r="BO16" i="47"/>
  <c r="AK56"/>
  <c r="AL56" s="1"/>
  <c r="AL47" i="49"/>
  <c r="AM50" s="1"/>
  <c r="AN50" s="1"/>
  <c r="BO19" i="44"/>
  <c r="BO15" i="48"/>
  <c r="A24" i="34"/>
  <c r="BN21" s="1"/>
  <c r="BO8" i="46"/>
  <c r="BN21" i="24"/>
  <c r="AE22" i="47"/>
  <c r="AF22" s="1"/>
  <c r="AG22" s="1"/>
  <c r="AM63" i="50"/>
  <c r="AN63" s="1"/>
  <c r="AK64" i="34"/>
  <c r="AL64" s="1"/>
  <c r="AM62" i="50"/>
  <c r="AN62" s="1"/>
  <c r="AC30" i="34"/>
  <c r="AM58" i="50"/>
  <c r="AN58" s="1"/>
  <c r="BO21" i="34"/>
  <c r="A23"/>
  <c r="BN20" s="1"/>
  <c r="AK66"/>
  <c r="AL66" s="1"/>
  <c r="BI24" i="24"/>
  <c r="A30" i="34"/>
  <c r="BN27" s="1"/>
  <c r="A29"/>
  <c r="BI23" s="1"/>
  <c r="BO26"/>
  <c r="AK60"/>
  <c r="AL60" s="1"/>
  <c r="BO12" i="45"/>
  <c r="AM48" i="50"/>
  <c r="AN48" s="1"/>
  <c r="AM56"/>
  <c r="AN56" s="1"/>
  <c r="AC20" i="45"/>
  <c r="BO19"/>
  <c r="AC15"/>
  <c r="AM66" i="50"/>
  <c r="AN66" s="1"/>
  <c r="BO18" i="45"/>
  <c r="AM52" i="50"/>
  <c r="AN52" s="1"/>
  <c r="AM60"/>
  <c r="AN60" s="1"/>
  <c r="BO14" i="44"/>
  <c r="AC21" i="45"/>
  <c r="AC24" i="44"/>
  <c r="AC20"/>
  <c r="AM64" i="50"/>
  <c r="AN64" s="1"/>
  <c r="AM57"/>
  <c r="AN57" s="1"/>
  <c r="AM67"/>
  <c r="AN67" s="1"/>
  <c r="AK54" i="45"/>
  <c r="AL54" s="1"/>
  <c r="BO14" i="47"/>
  <c r="BO11" i="46"/>
  <c r="AC14" i="48"/>
  <c r="AM55" i="50"/>
  <c r="AN55" s="1"/>
  <c r="AM54"/>
  <c r="AN54" s="1"/>
  <c r="AM49"/>
  <c r="AN49" s="1"/>
  <c r="AM59"/>
  <c r="AN59" s="1"/>
  <c r="AM61"/>
  <c r="AN61" s="1"/>
  <c r="AC20" i="47"/>
  <c r="AC23" i="46"/>
  <c r="AM51" i="50"/>
  <c r="AN51" s="1"/>
  <c r="AM53"/>
  <c r="AN53" s="1"/>
  <c r="AM65"/>
  <c r="AN65" s="1"/>
  <c r="AM50"/>
  <c r="AN50" s="1"/>
  <c r="BO10" i="47"/>
  <c r="AC27" i="34"/>
  <c r="AC14" i="45"/>
  <c r="AK50"/>
  <c r="AL50" s="1"/>
  <c r="AC23"/>
  <c r="BO18" i="48"/>
  <c r="AK51" i="44"/>
  <c r="AL51" s="1"/>
  <c r="AC21" i="47"/>
  <c r="BO18" i="46"/>
  <c r="BO11" i="48"/>
  <c r="BO8" i="45"/>
  <c r="BO11" i="44"/>
  <c r="AK55" i="47"/>
  <c r="AL55" s="1"/>
  <c r="BO17"/>
  <c r="AC16" i="45"/>
  <c r="AC18"/>
  <c r="AK58" i="46"/>
  <c r="AL58" s="1"/>
  <c r="AK51" i="48"/>
  <c r="AL51" s="1"/>
  <c r="AK59" i="44"/>
  <c r="AL59" s="1"/>
  <c r="AC21" i="48"/>
  <c r="AC16" i="46"/>
  <c r="BO27" i="34"/>
  <c r="AK59" i="48"/>
  <c r="AL59" s="1"/>
  <c r="BO18" i="47"/>
  <c r="AC31" i="34"/>
  <c r="AK67"/>
  <c r="AL67" s="1"/>
  <c r="BO9" i="46"/>
  <c r="BO17" i="48"/>
  <c r="AK53" i="44"/>
  <c r="AL53" s="1"/>
  <c r="BO15" i="46"/>
  <c r="AC20" i="48"/>
  <c r="BO25" i="34"/>
  <c r="BO9" i="45"/>
  <c r="AK58"/>
  <c r="AL58" s="1"/>
  <c r="AK58" i="47"/>
  <c r="AL58" s="1"/>
  <c r="AC15" i="48"/>
  <c r="AK55" i="46"/>
  <c r="AL55" s="1"/>
  <c r="BO13" i="45"/>
  <c r="AK59"/>
  <c r="AL59" s="1"/>
  <c r="AC22" i="46"/>
  <c r="AK59"/>
  <c r="AL59" s="1"/>
  <c r="AK53" i="47"/>
  <c r="AL53" s="1"/>
  <c r="BO11"/>
  <c r="AK50" i="46"/>
  <c r="AL50" s="1"/>
  <c r="AK49"/>
  <c r="AL49" s="1"/>
  <c r="AK48" i="47"/>
  <c r="AL48" s="1"/>
  <c r="U50" i="46"/>
  <c r="BO16" i="45"/>
  <c r="AC15" i="47"/>
  <c r="AC20" i="46"/>
  <c r="AK59" i="47"/>
  <c r="AL59" s="1"/>
  <c r="AK50" i="48"/>
  <c r="AL50" s="1"/>
  <c r="AN47" i="24"/>
  <c r="AO51" s="1"/>
  <c r="AP51" s="1"/>
  <c r="AK58" i="48"/>
  <c r="AL58" s="1"/>
  <c r="AK53" i="46"/>
  <c r="AL53" s="1"/>
  <c r="AK57" i="48"/>
  <c r="AL57" s="1"/>
  <c r="AC14" i="47"/>
  <c r="AC22" i="45"/>
  <c r="BO11"/>
  <c r="AK49" i="47"/>
  <c r="AL49" s="1"/>
  <c r="AK54" i="46"/>
  <c r="AL54" s="1"/>
  <c r="BO13" i="44"/>
  <c r="AC18" i="46"/>
  <c r="AK50" i="44"/>
  <c r="AL50" s="1"/>
  <c r="AK52" i="47"/>
  <c r="AL52" s="1"/>
  <c r="M79" i="48"/>
  <c r="AL47" i="43"/>
  <c r="AM48" s="1"/>
  <c r="AN48" s="1"/>
  <c r="AC19" i="45"/>
  <c r="AC25"/>
  <c r="AK51"/>
  <c r="AL51" s="1"/>
  <c r="AC24"/>
  <c r="AK56" i="46"/>
  <c r="AL56" s="1"/>
  <c r="AC24" i="47"/>
  <c r="BO19" i="48"/>
  <c r="AC25" i="46"/>
  <c r="BO13" i="47"/>
  <c r="AC17"/>
  <c r="BO13" i="46"/>
  <c r="BO14"/>
  <c r="AC23" i="48"/>
  <c r="AK49"/>
  <c r="AL49" s="1"/>
  <c r="BO19" i="47"/>
  <c r="AK52" i="46"/>
  <c r="AL52" s="1"/>
  <c r="BO10" i="48"/>
  <c r="BO8" i="47"/>
  <c r="M79" i="46"/>
  <c r="AK53" i="45"/>
  <c r="AL53" s="1"/>
  <c r="AK56"/>
  <c r="AL56" s="1"/>
  <c r="AK49"/>
  <c r="AL49" s="1"/>
  <c r="AC17"/>
  <c r="AC24" i="48"/>
  <c r="BO16" i="46"/>
  <c r="AC25" i="48"/>
  <c r="BO9" i="47"/>
  <c r="BO19" i="46"/>
  <c r="AC19" i="47"/>
  <c r="AK51"/>
  <c r="AL51" s="1"/>
  <c r="AC19" i="46"/>
  <c r="BO10"/>
  <c r="AC15"/>
  <c r="AC19" i="44"/>
  <c r="BO9" i="48"/>
  <c r="AC25" i="47"/>
  <c r="AC21" i="46"/>
  <c r="BO12"/>
  <c r="AC16" i="48"/>
  <c r="AG3" i="49"/>
  <c r="BC12" s="1"/>
  <c r="BC23" s="1"/>
  <c r="AG14" i="46"/>
  <c r="AG2"/>
  <c r="AG3"/>
  <c r="BC12" s="1"/>
  <c r="AG2" i="43"/>
  <c r="AG3"/>
  <c r="BC12" s="1"/>
  <c r="AG14"/>
  <c r="BC23" i="50"/>
  <c r="BC25"/>
  <c r="BC24"/>
  <c r="BC29"/>
  <c r="AG14" i="45"/>
  <c r="AG2"/>
  <c r="AG3"/>
  <c r="BC12" s="1"/>
  <c r="BO15"/>
  <c r="BO10"/>
  <c r="AK52"/>
  <c r="AL52" s="1"/>
  <c r="BO17"/>
  <c r="AK58" i="44"/>
  <c r="AL58" s="1"/>
  <c r="AC17"/>
  <c r="AK50" i="47"/>
  <c r="AL50" s="1"/>
  <c r="AK51" i="46"/>
  <c r="AL51" s="1"/>
  <c r="AC24"/>
  <c r="BO17"/>
  <c r="BO12" i="48"/>
  <c r="AC17"/>
  <c r="AK57" i="47"/>
  <c r="AL57" s="1"/>
  <c r="AK55" i="48"/>
  <c r="AL55" s="1"/>
  <c r="M79" i="47"/>
  <c r="AC16" i="44"/>
  <c r="AE16"/>
  <c r="AF16" s="1"/>
  <c r="AG16" s="1"/>
  <c r="AC18" i="47"/>
  <c r="AE18"/>
  <c r="AF18" s="1"/>
  <c r="AG18" s="1"/>
  <c r="AG14"/>
  <c r="AC14" i="46"/>
  <c r="AK52" i="48"/>
  <c r="AL52" s="1"/>
  <c r="AK55" i="45"/>
  <c r="AL55" s="1"/>
  <c r="BO14"/>
  <c r="AK48"/>
  <c r="AL48" s="1"/>
  <c r="AK57"/>
  <c r="AL57" s="1"/>
  <c r="BO18" i="44"/>
  <c r="AK54" i="47"/>
  <c r="AL54" s="1"/>
  <c r="AC16"/>
  <c r="AC17" i="46"/>
  <c r="AK48"/>
  <c r="AL48" s="1"/>
  <c r="BO15" i="47"/>
  <c r="AK57" i="46"/>
  <c r="AL57" s="1"/>
  <c r="AK54" i="44"/>
  <c r="AL54" s="1"/>
  <c r="AC18" i="48"/>
  <c r="AC23" i="47"/>
  <c r="AC25" i="44"/>
  <c r="M79" i="49"/>
  <c r="M79" i="50"/>
  <c r="U4" i="45"/>
  <c r="AG2" i="49"/>
  <c r="AE20" i="48"/>
  <c r="AF20" s="1"/>
  <c r="AG20" s="1"/>
  <c r="AK54"/>
  <c r="AL54" s="1"/>
  <c r="AK48"/>
  <c r="AL48" s="1"/>
  <c r="AE14"/>
  <c r="AF14" s="1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/>
  <c r="K79" i="45"/>
  <c r="K79" i="46"/>
  <c r="K79" i="48"/>
  <c r="AN20" i="50"/>
  <c r="AL21"/>
  <c r="I25" i="48" l="1"/>
  <c r="I25" i="35"/>
  <c r="I25" i="47"/>
  <c r="I25" i="43"/>
  <c r="I25" i="49"/>
  <c r="I25" i="45"/>
  <c r="I25" i="41"/>
  <c r="I25" i="36"/>
  <c r="I25" i="39"/>
  <c r="I25" i="37"/>
  <c r="I25" i="38"/>
  <c r="I25" i="44"/>
  <c r="I25" i="40"/>
  <c r="I25" i="46"/>
  <c r="I25" i="50"/>
  <c r="I27" i="43"/>
  <c r="I27" i="46"/>
  <c r="I27" i="44"/>
  <c r="I27" i="39"/>
  <c r="I27" i="48"/>
  <c r="I27" i="35"/>
  <c r="I27" i="50"/>
  <c r="I27" i="40"/>
  <c r="I27" i="36"/>
  <c r="I27" i="47"/>
  <c r="I27" i="41"/>
  <c r="I27" i="49"/>
  <c r="I27" i="45"/>
  <c r="I27" i="38"/>
  <c r="I27" i="37"/>
  <c r="I24" i="48"/>
  <c r="I24" i="47"/>
  <c r="I24" i="45"/>
  <c r="I24" i="44"/>
  <c r="I24" i="49"/>
  <c r="I24" i="38"/>
  <c r="I24" i="43"/>
  <c r="I24" i="41"/>
  <c r="I24" i="37"/>
  <c r="I24" i="35"/>
  <c r="I24" i="36"/>
  <c r="I24" i="46"/>
  <c r="I24" i="50"/>
  <c r="I24" i="39"/>
  <c r="I24" i="40"/>
  <c r="I30" i="43"/>
  <c r="I30" i="45"/>
  <c r="I30" i="48"/>
  <c r="I30" i="40"/>
  <c r="I30" i="49"/>
  <c r="I30" i="50"/>
  <c r="I30" i="44"/>
  <c r="I30" i="47"/>
  <c r="I30" i="46"/>
  <c r="I30" i="36"/>
  <c r="I30" i="41"/>
  <c r="I30" i="38"/>
  <c r="I30" i="35"/>
  <c r="I30" i="37"/>
  <c r="I30" i="39"/>
  <c r="I23" i="44"/>
  <c r="I23" i="48"/>
  <c r="I23" i="47"/>
  <c r="I23" i="50"/>
  <c r="I23" i="35"/>
  <c r="I23" i="49"/>
  <c r="I23" i="36"/>
  <c r="I23" i="37"/>
  <c r="I23" i="39"/>
  <c r="I23" i="38"/>
  <c r="I23" i="41"/>
  <c r="I23" i="45"/>
  <c r="I23" i="43"/>
  <c r="I23" i="46"/>
  <c r="I23" i="40"/>
  <c r="I29" i="48"/>
  <c r="I29" i="47"/>
  <c r="I29" i="38"/>
  <c r="I29" i="36"/>
  <c r="I29" i="50"/>
  <c r="I29" i="35"/>
  <c r="I29" i="43"/>
  <c r="I29" i="46"/>
  <c r="I29" i="41"/>
  <c r="I29" i="45"/>
  <c r="I29" i="49"/>
  <c r="I29" i="44"/>
  <c r="I29" i="37"/>
  <c r="I29" i="39"/>
  <c r="I29" i="40"/>
  <c r="I28" i="43"/>
  <c r="I28" i="35"/>
  <c r="I28" i="41"/>
  <c r="I28" i="39"/>
  <c r="I28" i="50"/>
  <c r="I28" i="40"/>
  <c r="I28" i="45"/>
  <c r="I28" i="46"/>
  <c r="I28" i="44"/>
  <c r="I28" i="38"/>
  <c r="I28" i="49"/>
  <c r="I28" i="47"/>
  <c r="I28" i="48"/>
  <c r="I28" i="37"/>
  <c r="I28" i="36"/>
  <c r="BC23" i="24"/>
  <c r="BC24" s="1"/>
  <c r="BC25" s="1"/>
  <c r="BG26" s="1"/>
  <c r="BI69" s="1"/>
  <c r="BK69" s="1"/>
  <c r="F31" s="1"/>
  <c r="AO59"/>
  <c r="AP59" s="1"/>
  <c r="AO57"/>
  <c r="AP57" s="1"/>
  <c r="AO60"/>
  <c r="AP60" s="1"/>
  <c r="AO48"/>
  <c r="AP48" s="1"/>
  <c r="AE29" i="34"/>
  <c r="AF29" s="1"/>
  <c r="AG29" s="1"/>
  <c r="AE29" i="38"/>
  <c r="AF29" s="1"/>
  <c r="AG29" s="1"/>
  <c r="AO66" i="24"/>
  <c r="AP66" s="1"/>
  <c r="AO52"/>
  <c r="AP52" s="1"/>
  <c r="AO64"/>
  <c r="AP64" s="1"/>
  <c r="AO50"/>
  <c r="AP50" s="1"/>
  <c r="AO58"/>
  <c r="AP58" s="1"/>
  <c r="AO61"/>
  <c r="AP61" s="1"/>
  <c r="AO63"/>
  <c r="AP63" s="1"/>
  <c r="AO53"/>
  <c r="AP53" s="1"/>
  <c r="BI19" i="34"/>
  <c r="BI18"/>
  <c r="BI21"/>
  <c r="BI22"/>
  <c r="BN26"/>
  <c r="AM48" i="49"/>
  <c r="AN48" s="1"/>
  <c r="AM53"/>
  <c r="AN53" s="1"/>
  <c r="AM60"/>
  <c r="AN60" s="1"/>
  <c r="AM62"/>
  <c r="AN62" s="1"/>
  <c r="AM58"/>
  <c r="AN58" s="1"/>
  <c r="AM66"/>
  <c r="AN66" s="1"/>
  <c r="AM63"/>
  <c r="AN63" s="1"/>
  <c r="AM57"/>
  <c r="AN57" s="1"/>
  <c r="AM54"/>
  <c r="AN54" s="1"/>
  <c r="AM52"/>
  <c r="AN52" s="1"/>
  <c r="AM67"/>
  <c r="AN67" s="1"/>
  <c r="AM51"/>
  <c r="AN51" s="1"/>
  <c r="AM65"/>
  <c r="AN65" s="1"/>
  <c r="AM49"/>
  <c r="AN49" s="1"/>
  <c r="AM64"/>
  <c r="AN64" s="1"/>
  <c r="AM61"/>
  <c r="AN61" s="1"/>
  <c r="AM55"/>
  <c r="AN55" s="1"/>
  <c r="AM59"/>
  <c r="AN59" s="1"/>
  <c r="AM56"/>
  <c r="AN56" s="1"/>
  <c r="AL46"/>
  <c r="AL20" s="1"/>
  <c r="AL21" s="1"/>
  <c r="AM21" s="1"/>
  <c r="AQ6" s="1"/>
  <c r="BI17" i="34"/>
  <c r="BI24"/>
  <c r="AM57" i="43"/>
  <c r="AN57" s="1"/>
  <c r="AN47" i="50"/>
  <c r="AN46" s="1"/>
  <c r="AL47" i="44"/>
  <c r="AL46" s="1"/>
  <c r="AL20" s="1"/>
  <c r="AM51" i="43"/>
  <c r="AN51" s="1"/>
  <c r="AM58"/>
  <c r="AN58" s="1"/>
  <c r="AM61"/>
  <c r="AN61" s="1"/>
  <c r="AG3" i="44"/>
  <c r="BC12" s="1"/>
  <c r="BC29" s="1"/>
  <c r="AM65" i="43"/>
  <c r="AN65" s="1"/>
  <c r="AM63"/>
  <c r="AN63" s="1"/>
  <c r="AL46"/>
  <c r="AL20" s="1"/>
  <c r="AL21" s="1"/>
  <c r="AM21" s="1"/>
  <c r="AQ6" s="1"/>
  <c r="AM60"/>
  <c r="AN60" s="1"/>
  <c r="AM56"/>
  <c r="AN56" s="1"/>
  <c r="BC25" i="49"/>
  <c r="AM53" i="43"/>
  <c r="AN53" s="1"/>
  <c r="AM54"/>
  <c r="AN54" s="1"/>
  <c r="AL47" i="48"/>
  <c r="AM58" s="1"/>
  <c r="AN58" s="1"/>
  <c r="BC24" i="49"/>
  <c r="AM64" i="43"/>
  <c r="AN64" s="1"/>
  <c r="AM59"/>
  <c r="AN59" s="1"/>
  <c r="AL47" i="45"/>
  <c r="AM60" s="1"/>
  <c r="AN60" s="1"/>
  <c r="BC29" i="49"/>
  <c r="BG24" s="1"/>
  <c r="BK68" s="1"/>
  <c r="AM67" i="43"/>
  <c r="AN67" s="1"/>
  <c r="AM62"/>
  <c r="AN62" s="1"/>
  <c r="AM49"/>
  <c r="AN49" s="1"/>
  <c r="AM52"/>
  <c r="AN52" s="1"/>
  <c r="AM55"/>
  <c r="AN55" s="1"/>
  <c r="AM50"/>
  <c r="AN50" s="1"/>
  <c r="AM66"/>
  <c r="AN66" s="1"/>
  <c r="AL47" i="47"/>
  <c r="AM67" s="1"/>
  <c r="AN67" s="1"/>
  <c r="AO67" i="24"/>
  <c r="AP67" s="1"/>
  <c r="AN46"/>
  <c r="AL21" s="1"/>
  <c r="AO49"/>
  <c r="AP49" s="1"/>
  <c r="AO54"/>
  <c r="AP54" s="1"/>
  <c r="AO55"/>
  <c r="AP55" s="1"/>
  <c r="AO62"/>
  <c r="AP62" s="1"/>
  <c r="AO56"/>
  <c r="AP56" s="1"/>
  <c r="AO65"/>
  <c r="AP65" s="1"/>
  <c r="AL47" i="46"/>
  <c r="AM50" s="1"/>
  <c r="AN50" s="1"/>
  <c r="AG2" i="47"/>
  <c r="BG10" i="50"/>
  <c r="BK54" s="1"/>
  <c r="V62" s="1"/>
  <c r="BG13"/>
  <c r="BK57" s="1"/>
  <c r="V65" s="1"/>
  <c r="BG21"/>
  <c r="BK65" s="1"/>
  <c r="BG18"/>
  <c r="BK62" s="1"/>
  <c r="BG7"/>
  <c r="BK51" s="1"/>
  <c r="V59" s="1"/>
  <c r="BG24"/>
  <c r="BK68" s="1"/>
  <c r="BG6"/>
  <c r="BK50" s="1"/>
  <c r="V58" s="1"/>
  <c r="BG11"/>
  <c r="BK55" s="1"/>
  <c r="V63" s="1"/>
  <c r="BG23"/>
  <c r="BK67" s="1"/>
  <c r="BG8"/>
  <c r="BK52" s="1"/>
  <c r="V60" s="1"/>
  <c r="BG5"/>
  <c r="BG22"/>
  <c r="BK66" s="1"/>
  <c r="BG17"/>
  <c r="BK61" s="1"/>
  <c r="BG9"/>
  <c r="BK53" s="1"/>
  <c r="V61" s="1"/>
  <c r="BG15"/>
  <c r="BK59" s="1"/>
  <c r="V67" s="1"/>
  <c r="BG14"/>
  <c r="BK58" s="1"/>
  <c r="V66" s="1"/>
  <c r="BG16"/>
  <c r="BK60" s="1"/>
  <c r="V68" s="1"/>
  <c r="BG20"/>
  <c r="BK64" s="1"/>
  <c r="V72" s="1"/>
  <c r="BG12"/>
  <c r="BK56" s="1"/>
  <c r="V64" s="1"/>
  <c r="BG19"/>
  <c r="BK63" s="1"/>
  <c r="BC24" i="46"/>
  <c r="BC25"/>
  <c r="BC29"/>
  <c r="BC23"/>
  <c r="AG2" i="44"/>
  <c r="BC31" i="45"/>
  <c r="BC23"/>
  <c r="BC29"/>
  <c r="BC24"/>
  <c r="BC25"/>
  <c r="BG26" s="1"/>
  <c r="BI69" s="1"/>
  <c r="BK69" s="1"/>
  <c r="L77" s="1"/>
  <c r="BC23" i="43"/>
  <c r="BC24"/>
  <c r="BC29"/>
  <c r="BC25"/>
  <c r="AG14" i="48"/>
  <c r="AG2"/>
  <c r="AG3"/>
  <c r="BC12" s="1"/>
  <c r="AG3" i="47"/>
  <c r="BC12" s="1"/>
  <c r="AN21" i="50"/>
  <c r="AM21"/>
  <c r="AQ6" s="1"/>
  <c r="AQ20"/>
  <c r="AQ82" s="1"/>
  <c r="AO20"/>
  <c r="AR20"/>
  <c r="AR82" s="1"/>
  <c r="AA32" i="35" l="1"/>
  <c r="K29"/>
  <c r="AA26"/>
  <c r="K23"/>
  <c r="AA30"/>
  <c r="K27"/>
  <c r="AA31"/>
  <c r="K28"/>
  <c r="AA33"/>
  <c r="K30"/>
  <c r="AA27"/>
  <c r="K24"/>
  <c r="AA28"/>
  <c r="K25"/>
  <c r="F31" i="49"/>
  <c r="G31" i="24"/>
  <c r="F31" i="40"/>
  <c r="F31" i="46"/>
  <c r="F31" i="48"/>
  <c r="BG23" i="24"/>
  <c r="BK67" s="1"/>
  <c r="BG15"/>
  <c r="BK59" s="1"/>
  <c r="F21" s="1"/>
  <c r="G21" s="1"/>
  <c r="G21" i="45" s="1"/>
  <c r="BG13" i="24"/>
  <c r="BK57" s="1"/>
  <c r="F19" s="1"/>
  <c r="F19" i="35" s="1"/>
  <c r="BG16" i="24"/>
  <c r="BK60" s="1"/>
  <c r="F22" s="1"/>
  <c r="G22" s="1"/>
  <c r="G22" i="45" s="1"/>
  <c r="BG21" i="24"/>
  <c r="BK65" s="1"/>
  <c r="BG12"/>
  <c r="BK56" s="1"/>
  <c r="F18" s="1"/>
  <c r="F18" i="46" s="1"/>
  <c r="BG7" i="24"/>
  <c r="BK51" s="1"/>
  <c r="F13" s="1"/>
  <c r="G13" s="1"/>
  <c r="G13" i="35" s="1"/>
  <c r="BG8" i="24"/>
  <c r="BK52" s="1"/>
  <c r="F14" s="1"/>
  <c r="F14" i="44" s="1"/>
  <c r="BG10" i="24"/>
  <c r="BK54" s="1"/>
  <c r="F16" s="1"/>
  <c r="F16" i="36" s="1"/>
  <c r="BG20" i="24"/>
  <c r="BK64" s="1"/>
  <c r="F26" s="1"/>
  <c r="F31" i="36"/>
  <c r="F31" i="38"/>
  <c r="F31" i="44"/>
  <c r="F31" i="39"/>
  <c r="F31" i="45"/>
  <c r="F31" i="34"/>
  <c r="F31" i="47"/>
  <c r="F31" i="50"/>
  <c r="F31" i="43"/>
  <c r="F14" i="40"/>
  <c r="F31" i="35"/>
  <c r="BG11" i="24"/>
  <c r="BK55" s="1"/>
  <c r="F17" s="1"/>
  <c r="G17" s="1"/>
  <c r="A17" s="1"/>
  <c r="BI11" s="1"/>
  <c r="BG24"/>
  <c r="BK68" s="1"/>
  <c r="F31" i="37"/>
  <c r="BG9" i="24"/>
  <c r="BK53" s="1"/>
  <c r="F15" s="1"/>
  <c r="G15" s="1"/>
  <c r="G15" i="50" s="1"/>
  <c r="BG19" i="24"/>
  <c r="BK63" s="1"/>
  <c r="BG6"/>
  <c r="BK50" s="1"/>
  <c r="F12" s="1"/>
  <c r="BG14"/>
  <c r="BK58" s="1"/>
  <c r="F20" s="1"/>
  <c r="BG5"/>
  <c r="BK49" s="1"/>
  <c r="F11" s="1"/>
  <c r="G11" s="1"/>
  <c r="G11" i="38" s="1"/>
  <c r="BG17" i="24"/>
  <c r="BK61" s="1"/>
  <c r="F31" i="41"/>
  <c r="BG18" i="24"/>
  <c r="BK62" s="1"/>
  <c r="BG22"/>
  <c r="BK66" s="1"/>
  <c r="G21" i="35"/>
  <c r="BJ20" i="39"/>
  <c r="AN20" i="49"/>
  <c r="AN21" s="1"/>
  <c r="AO21" s="1"/>
  <c r="AU28" s="1"/>
  <c r="AN47"/>
  <c r="AO66" s="1"/>
  <c r="AP66" s="1"/>
  <c r="AO52" i="50"/>
  <c r="AP52" s="1"/>
  <c r="AM66" i="48"/>
  <c r="AN66" s="1"/>
  <c r="AO58" i="50"/>
  <c r="AP58" s="1"/>
  <c r="AM50" i="44"/>
  <c r="AN50" s="1"/>
  <c r="AM59"/>
  <c r="AN59" s="1"/>
  <c r="AM67"/>
  <c r="AN67" s="1"/>
  <c r="AO60" i="50"/>
  <c r="AP60" s="1"/>
  <c r="AO59"/>
  <c r="AP59" s="1"/>
  <c r="AO50"/>
  <c r="AP50" s="1"/>
  <c r="AO53"/>
  <c r="AP53" s="1"/>
  <c r="AO55"/>
  <c r="AP55" s="1"/>
  <c r="AO56"/>
  <c r="AP56" s="1"/>
  <c r="BG11" i="49"/>
  <c r="BK55" s="1"/>
  <c r="T63" s="1"/>
  <c r="T63" i="50" s="1"/>
  <c r="AO61"/>
  <c r="AP61" s="1"/>
  <c r="AO66"/>
  <c r="AP66" s="1"/>
  <c r="AO57"/>
  <c r="AP57" s="1"/>
  <c r="AM61" i="45"/>
  <c r="AN61" s="1"/>
  <c r="AM51" i="48"/>
  <c r="AN51" s="1"/>
  <c r="AM52" i="45"/>
  <c r="AN52" s="1"/>
  <c r="AM65" i="44"/>
  <c r="AN65" s="1"/>
  <c r="AM48"/>
  <c r="AN48" s="1"/>
  <c r="AM65" i="45"/>
  <c r="AN65" s="1"/>
  <c r="AM63" i="44"/>
  <c r="AN63" s="1"/>
  <c r="AM62"/>
  <c r="AN62" s="1"/>
  <c r="AM55"/>
  <c r="AN55" s="1"/>
  <c r="AL46" i="48"/>
  <c r="AL20" s="1"/>
  <c r="AN20" s="1"/>
  <c r="AM60" i="46"/>
  <c r="AN60" s="1"/>
  <c r="AM58" i="44"/>
  <c r="AN58" s="1"/>
  <c r="AM56"/>
  <c r="AN56" s="1"/>
  <c r="AM54" i="48"/>
  <c r="AN54" s="1"/>
  <c r="AM57"/>
  <c r="AN57" s="1"/>
  <c r="BG16" i="49"/>
  <c r="BK60" s="1"/>
  <c r="T68" s="1"/>
  <c r="T68" i="50" s="1"/>
  <c r="AO51"/>
  <c r="AP51" s="1"/>
  <c r="AO64"/>
  <c r="AP64" s="1"/>
  <c r="AO49"/>
  <c r="AP49" s="1"/>
  <c r="AO67"/>
  <c r="AP67" s="1"/>
  <c r="AM56" i="45"/>
  <c r="AN56" s="1"/>
  <c r="AM49" i="44"/>
  <c r="AN49" s="1"/>
  <c r="AM54"/>
  <c r="AN54" s="1"/>
  <c r="AM61"/>
  <c r="AN61" s="1"/>
  <c r="AM52"/>
  <c r="AN52" s="1"/>
  <c r="AM51"/>
  <c r="AN51" s="1"/>
  <c r="AM66"/>
  <c r="AN66" s="1"/>
  <c r="AM52" i="48"/>
  <c r="AN52" s="1"/>
  <c r="AM62"/>
  <c r="AN62" s="1"/>
  <c r="AM50"/>
  <c r="AN50" s="1"/>
  <c r="BG21" i="49"/>
  <c r="BK65" s="1"/>
  <c r="BG14"/>
  <c r="BK58" s="1"/>
  <c r="T66" s="1"/>
  <c r="T66" i="50" s="1"/>
  <c r="AM49" i="45"/>
  <c r="AN49" s="1"/>
  <c r="AM53" i="44"/>
  <c r="AN53" s="1"/>
  <c r="AM64"/>
  <c r="AN64" s="1"/>
  <c r="AM57"/>
  <c r="AN57" s="1"/>
  <c r="AM60"/>
  <c r="AN60" s="1"/>
  <c r="AM53" i="48"/>
  <c r="AN53" s="1"/>
  <c r="AM65"/>
  <c r="AN65" s="1"/>
  <c r="AM63"/>
  <c r="AN63" s="1"/>
  <c r="BG15" i="49"/>
  <c r="BK59" s="1"/>
  <c r="T67" s="1"/>
  <c r="T67" i="50" s="1"/>
  <c r="AN20" i="43"/>
  <c r="AR20" s="1"/>
  <c r="AR82" s="1"/>
  <c r="AO65" i="50"/>
  <c r="AP65" s="1"/>
  <c r="AO62"/>
  <c r="AP62" s="1"/>
  <c r="AO48"/>
  <c r="AP48" s="1"/>
  <c r="AO63"/>
  <c r="AP63" s="1"/>
  <c r="AO54"/>
  <c r="AP54" s="1"/>
  <c r="AM53" i="47"/>
  <c r="AN53" s="1"/>
  <c r="BC24" i="44"/>
  <c r="BC23"/>
  <c r="BG19" s="1"/>
  <c r="BK63" s="1"/>
  <c r="AM50" i="47"/>
  <c r="AN50" s="1"/>
  <c r="AM53" i="46"/>
  <c r="AN53" s="1"/>
  <c r="AM61" i="47"/>
  <c r="AN61" s="1"/>
  <c r="BC25" i="44"/>
  <c r="AM49" i="47"/>
  <c r="AN49" s="1"/>
  <c r="AM54"/>
  <c r="AN54" s="1"/>
  <c r="AM62"/>
  <c r="AN62" s="1"/>
  <c r="AM48"/>
  <c r="AN48" s="1"/>
  <c r="AM66"/>
  <c r="AN66" s="1"/>
  <c r="AM61" i="48"/>
  <c r="AN61" s="1"/>
  <c r="AM60"/>
  <c r="AN60" s="1"/>
  <c r="AM48"/>
  <c r="AN48" s="1"/>
  <c r="AM55"/>
  <c r="AN55" s="1"/>
  <c r="G11" i="46"/>
  <c r="AM57" i="47"/>
  <c r="AN57" s="1"/>
  <c r="AM65"/>
  <c r="AN65" s="1"/>
  <c r="AM67" i="48"/>
  <c r="AN67" s="1"/>
  <c r="AM59"/>
  <c r="AN59" s="1"/>
  <c r="AM49"/>
  <c r="AN49" s="1"/>
  <c r="AM56"/>
  <c r="AN56" s="1"/>
  <c r="AM64"/>
  <c r="AN64" s="1"/>
  <c r="AL46" i="45"/>
  <c r="AL20" s="1"/>
  <c r="AN20" s="1"/>
  <c r="AM58"/>
  <c r="AN58" s="1"/>
  <c r="AM61" i="46"/>
  <c r="AN61" s="1"/>
  <c r="BG5" i="49"/>
  <c r="BK49" s="1"/>
  <c r="T57" s="1"/>
  <c r="T57" i="50" s="1"/>
  <c r="BG20" i="49"/>
  <c r="BK64" s="1"/>
  <c r="T72" s="1"/>
  <c r="T72" i="50" s="1"/>
  <c r="BG7" i="49"/>
  <c r="BK51" s="1"/>
  <c r="T59" s="1"/>
  <c r="T59" i="50" s="1"/>
  <c r="AN47" i="43"/>
  <c r="AO53" s="1"/>
  <c r="AP53" s="1"/>
  <c r="AM55" i="45"/>
  <c r="AN55" s="1"/>
  <c r="AM54"/>
  <c r="AN54" s="1"/>
  <c r="AM49" i="46"/>
  <c r="AN49" s="1"/>
  <c r="AM63" i="45"/>
  <c r="AN63" s="1"/>
  <c r="BG8" i="49"/>
  <c r="BK52" s="1"/>
  <c r="T60" s="1"/>
  <c r="T60" i="50" s="1"/>
  <c r="BG22" i="49"/>
  <c r="BK66" s="1"/>
  <c r="AM67" i="45"/>
  <c r="AN67" s="1"/>
  <c r="AM64"/>
  <c r="AN64" s="1"/>
  <c r="AM62"/>
  <c r="AN62" s="1"/>
  <c r="AM58" i="47"/>
  <c r="AN58" s="1"/>
  <c r="AM53" i="45"/>
  <c r="AN53" s="1"/>
  <c r="AM48"/>
  <c r="AN48" s="1"/>
  <c r="AM60" i="47"/>
  <c r="AN60" s="1"/>
  <c r="AL46"/>
  <c r="AL20" s="1"/>
  <c r="AN20" s="1"/>
  <c r="AM56"/>
  <c r="AN56" s="1"/>
  <c r="AM57" i="45"/>
  <c r="AN57" s="1"/>
  <c r="AM59" i="47"/>
  <c r="AN59" s="1"/>
  <c r="BG12" i="49"/>
  <c r="BK56" s="1"/>
  <c r="T64" s="1"/>
  <c r="T64" i="50" s="1"/>
  <c r="BG13" i="49"/>
  <c r="BK57" s="1"/>
  <c r="T65" s="1"/>
  <c r="T65" i="50" s="1"/>
  <c r="BG17" i="49"/>
  <c r="BK61" s="1"/>
  <c r="BG10"/>
  <c r="BK54" s="1"/>
  <c r="T62" s="1"/>
  <c r="T62" i="50" s="1"/>
  <c r="BG23" i="49"/>
  <c r="BK67" s="1"/>
  <c r="AM51" i="45"/>
  <c r="AN51" s="1"/>
  <c r="AM59"/>
  <c r="AN59" s="1"/>
  <c r="AM50"/>
  <c r="AN50" s="1"/>
  <c r="AM66"/>
  <c r="AN66" s="1"/>
  <c r="AM51" i="47"/>
  <c r="AN51" s="1"/>
  <c r="AM63"/>
  <c r="AN63" s="1"/>
  <c r="AM64"/>
  <c r="AN64" s="1"/>
  <c r="AM55"/>
  <c r="AN55" s="1"/>
  <c r="AM52"/>
  <c r="AN52" s="1"/>
  <c r="BG6" i="49"/>
  <c r="BK50" s="1"/>
  <c r="T58" s="1"/>
  <c r="T58" i="50" s="1"/>
  <c r="BG9" i="49"/>
  <c r="BK53" s="1"/>
  <c r="T61" s="1"/>
  <c r="T61" i="50" s="1"/>
  <c r="BG18" i="49"/>
  <c r="BK62" s="1"/>
  <c r="BG19"/>
  <c r="BK63" s="1"/>
  <c r="AM62" i="46"/>
  <c r="AN62" s="1"/>
  <c r="AM63"/>
  <c r="AN63" s="1"/>
  <c r="AM21" i="24"/>
  <c r="AO20"/>
  <c r="AN21"/>
  <c r="AM54" i="46"/>
  <c r="AN54" s="1"/>
  <c r="AM52"/>
  <c r="AN52" s="1"/>
  <c r="AM48"/>
  <c r="AN48" s="1"/>
  <c r="AM51"/>
  <c r="AN51" s="1"/>
  <c r="AM55"/>
  <c r="AN55" s="1"/>
  <c r="AM67"/>
  <c r="AN67" s="1"/>
  <c r="AM58"/>
  <c r="AN58" s="1"/>
  <c r="AM59"/>
  <c r="AN59" s="1"/>
  <c r="AL46"/>
  <c r="AL20" s="1"/>
  <c r="AN20" s="1"/>
  <c r="AM66"/>
  <c r="AN66" s="1"/>
  <c r="AM64"/>
  <c r="AN64" s="1"/>
  <c r="AM56"/>
  <c r="AN56" s="1"/>
  <c r="AM57"/>
  <c r="AN57" s="1"/>
  <c r="AM65"/>
  <c r="AN65" s="1"/>
  <c r="AP47" i="24"/>
  <c r="AQ56" s="1"/>
  <c r="AR56" s="1"/>
  <c r="BC31" i="47"/>
  <c r="BC25"/>
  <c r="BG26" s="1"/>
  <c r="BI69" s="1"/>
  <c r="BK69" s="1"/>
  <c r="P77" s="1"/>
  <c r="BC23"/>
  <c r="BC24"/>
  <c r="BC29"/>
  <c r="BG25" i="50"/>
  <c r="BG27" s="1"/>
  <c r="BK70" s="1"/>
  <c r="BK49"/>
  <c r="V57" s="1"/>
  <c r="F11" i="37"/>
  <c r="BC31" i="48"/>
  <c r="BC23"/>
  <c r="BC25"/>
  <c r="BG26" s="1"/>
  <c r="BI69" s="1"/>
  <c r="BK69" s="1"/>
  <c r="R77" s="1"/>
  <c r="BC24"/>
  <c r="BC29"/>
  <c r="BG24" i="43"/>
  <c r="BK68" s="1"/>
  <c r="BG17"/>
  <c r="BK61" s="1"/>
  <c r="BG14"/>
  <c r="BK58" s="1"/>
  <c r="H66" s="1"/>
  <c r="BG5"/>
  <c r="BG7"/>
  <c r="BK51" s="1"/>
  <c r="H59" s="1"/>
  <c r="BG16"/>
  <c r="BK60" s="1"/>
  <c r="H68" s="1"/>
  <c r="BG20"/>
  <c r="BK64" s="1"/>
  <c r="H72" s="1"/>
  <c r="BG21"/>
  <c r="BK65" s="1"/>
  <c r="BG12"/>
  <c r="BK56" s="1"/>
  <c r="H64" s="1"/>
  <c r="BG6"/>
  <c r="BK50" s="1"/>
  <c r="H58" s="1"/>
  <c r="BG9"/>
  <c r="BK53" s="1"/>
  <c r="H61" s="1"/>
  <c r="BG22"/>
  <c r="BK66" s="1"/>
  <c r="BG23"/>
  <c r="BK67" s="1"/>
  <c r="BG8"/>
  <c r="BK52" s="1"/>
  <c r="H60" s="1"/>
  <c r="BG13"/>
  <c r="BK57" s="1"/>
  <c r="H65" s="1"/>
  <c r="BG15"/>
  <c r="BK59" s="1"/>
  <c r="H67" s="1"/>
  <c r="BG18"/>
  <c r="BK62" s="1"/>
  <c r="BG19"/>
  <c r="BK63" s="1"/>
  <c r="BG10"/>
  <c r="BK54" s="1"/>
  <c r="H62" s="1"/>
  <c r="BG11"/>
  <c r="BK55" s="1"/>
  <c r="H63" s="1"/>
  <c r="BG24" i="45"/>
  <c r="BK68" s="1"/>
  <c r="BG22"/>
  <c r="BK66" s="1"/>
  <c r="BG21"/>
  <c r="BK65" s="1"/>
  <c r="BG15"/>
  <c r="BK59" s="1"/>
  <c r="L67" s="1"/>
  <c r="BG8"/>
  <c r="BK52" s="1"/>
  <c r="L60" s="1"/>
  <c r="BG18"/>
  <c r="BK62" s="1"/>
  <c r="BG23"/>
  <c r="BK67" s="1"/>
  <c r="BG6"/>
  <c r="BK50" s="1"/>
  <c r="L58" s="1"/>
  <c r="BG7"/>
  <c r="BK51" s="1"/>
  <c r="L59" s="1"/>
  <c r="BG16"/>
  <c r="BK60" s="1"/>
  <c r="L68" s="1"/>
  <c r="BG13"/>
  <c r="BK57" s="1"/>
  <c r="L65" s="1"/>
  <c r="BG10"/>
  <c r="BK54" s="1"/>
  <c r="L62" s="1"/>
  <c r="BG14"/>
  <c r="BK58" s="1"/>
  <c r="L66" s="1"/>
  <c r="BG19"/>
  <c r="BK63" s="1"/>
  <c r="BG17"/>
  <c r="BK61" s="1"/>
  <c r="BG5"/>
  <c r="BG20"/>
  <c r="BK64" s="1"/>
  <c r="L72" s="1"/>
  <c r="BG12"/>
  <c r="BK56" s="1"/>
  <c r="L64" s="1"/>
  <c r="BG9"/>
  <c r="BK53" s="1"/>
  <c r="L61" s="1"/>
  <c r="BG11"/>
  <c r="BK55" s="1"/>
  <c r="L63" s="1"/>
  <c r="L77" i="49"/>
  <c r="L77" i="47"/>
  <c r="L77" i="48"/>
  <c r="L77" i="46"/>
  <c r="L77" i="50"/>
  <c r="BG18" i="46"/>
  <c r="BK62" s="1"/>
  <c r="BG6"/>
  <c r="BK50" s="1"/>
  <c r="N58" s="1"/>
  <c r="BG16"/>
  <c r="BK60" s="1"/>
  <c r="N68" s="1"/>
  <c r="BG22"/>
  <c r="BK66" s="1"/>
  <c r="BG15"/>
  <c r="BK59" s="1"/>
  <c r="N67" s="1"/>
  <c r="BG23"/>
  <c r="BK67" s="1"/>
  <c r="BG8"/>
  <c r="BK52" s="1"/>
  <c r="N60" s="1"/>
  <c r="BG17"/>
  <c r="BK61" s="1"/>
  <c r="BG7"/>
  <c r="BK51" s="1"/>
  <c r="N59" s="1"/>
  <c r="BG11"/>
  <c r="BK55" s="1"/>
  <c r="N63" s="1"/>
  <c r="BG13"/>
  <c r="BK57" s="1"/>
  <c r="N65" s="1"/>
  <c r="BG24"/>
  <c r="BK68" s="1"/>
  <c r="BG10"/>
  <c r="BK54" s="1"/>
  <c r="N62" s="1"/>
  <c r="BG14"/>
  <c r="BK58" s="1"/>
  <c r="N66" s="1"/>
  <c r="BG5"/>
  <c r="BG12"/>
  <c r="BK56" s="1"/>
  <c r="N64" s="1"/>
  <c r="BG19"/>
  <c r="BK63" s="1"/>
  <c r="BG9"/>
  <c r="BK53" s="1"/>
  <c r="N61" s="1"/>
  <c r="BG21"/>
  <c r="BK65" s="1"/>
  <c r="BG20"/>
  <c r="BK64" s="1"/>
  <c r="N72" s="1"/>
  <c r="AL21" i="44"/>
  <c r="AM21" s="1"/>
  <c r="AQ6" s="1"/>
  <c r="AN20"/>
  <c r="AW27" i="50"/>
  <c r="AT27" s="1"/>
  <c r="AO82"/>
  <c r="AT82" s="1"/>
  <c r="AU27"/>
  <c r="AV27" s="1"/>
  <c r="AO21"/>
  <c r="AQ21"/>
  <c r="AQ83" s="1"/>
  <c r="AR21"/>
  <c r="AR83" s="1"/>
  <c r="F26" i="48" l="1"/>
  <c r="G26" i="24"/>
  <c r="AK62" i="35"/>
  <c r="AL62" s="1"/>
  <c r="AC28"/>
  <c r="BO22"/>
  <c r="AC27"/>
  <c r="BO21"/>
  <c r="AK61"/>
  <c r="AL61" s="1"/>
  <c r="AC33"/>
  <c r="BO27"/>
  <c r="AK67"/>
  <c r="AL67" s="1"/>
  <c r="AK65"/>
  <c r="AL65" s="1"/>
  <c r="AC31"/>
  <c r="BO25"/>
  <c r="AK64"/>
  <c r="AL64" s="1"/>
  <c r="BO24"/>
  <c r="AC30"/>
  <c r="BO20"/>
  <c r="AC26"/>
  <c r="AK60"/>
  <c r="AL60" s="1"/>
  <c r="AC32"/>
  <c r="AK66"/>
  <c r="AL66" s="1"/>
  <c r="BO26"/>
  <c r="K25" i="45"/>
  <c r="K25" i="47"/>
  <c r="K25" i="44"/>
  <c r="K25" i="39"/>
  <c r="K25" i="50"/>
  <c r="K25" i="37"/>
  <c r="K25" i="43"/>
  <c r="K25" i="46"/>
  <c r="K25" i="41"/>
  <c r="K25" i="36"/>
  <c r="K25" i="49"/>
  <c r="K25" i="40"/>
  <c r="K25" i="38"/>
  <c r="K25" i="48"/>
  <c r="A25" i="35"/>
  <c r="K24" i="40"/>
  <c r="K24" i="44"/>
  <c r="K24" i="39"/>
  <c r="K24" i="37"/>
  <c r="K24" i="41"/>
  <c r="K24" i="45"/>
  <c r="K24" i="46"/>
  <c r="K24" i="50"/>
  <c r="K24" i="36"/>
  <c r="K24" i="47"/>
  <c r="K24" i="48"/>
  <c r="K24" i="38"/>
  <c r="K24" i="49"/>
  <c r="K24" i="43"/>
  <c r="A24" i="35"/>
  <c r="K30" i="39"/>
  <c r="K30" i="40"/>
  <c r="K30" i="38"/>
  <c r="K30" i="41"/>
  <c r="K30" i="47"/>
  <c r="K30" i="44"/>
  <c r="K30" i="45"/>
  <c r="K30" i="37"/>
  <c r="K30" i="36"/>
  <c r="K30" i="50"/>
  <c r="K30" i="48"/>
  <c r="K30" i="46"/>
  <c r="K30" i="43"/>
  <c r="K30" i="49"/>
  <c r="A30" i="35"/>
  <c r="K28" i="44"/>
  <c r="K28" i="37"/>
  <c r="K28" i="38"/>
  <c r="K28" i="39"/>
  <c r="K28" i="50"/>
  <c r="K28" i="47"/>
  <c r="K28" i="36"/>
  <c r="K28" i="45"/>
  <c r="K28" i="48"/>
  <c r="K28" i="43"/>
  <c r="K28" i="41"/>
  <c r="K28" i="46"/>
  <c r="K28" i="40"/>
  <c r="K28" i="49"/>
  <c r="A28" i="35"/>
  <c r="K27" i="38"/>
  <c r="K27" i="37"/>
  <c r="K27" i="39"/>
  <c r="K27" i="36"/>
  <c r="K27" i="50"/>
  <c r="K27" i="49"/>
  <c r="K27" i="48"/>
  <c r="K27" i="47"/>
  <c r="K27" i="44"/>
  <c r="K27" i="41"/>
  <c r="K27" i="45"/>
  <c r="K27" i="43"/>
  <c r="K27" i="40"/>
  <c r="K27" i="46"/>
  <c r="A27" i="35"/>
  <c r="K23" i="40"/>
  <c r="K23" i="37"/>
  <c r="K23" i="38"/>
  <c r="K23" i="39"/>
  <c r="K23" i="43"/>
  <c r="K23" i="41"/>
  <c r="K23" i="46"/>
  <c r="K23" i="45"/>
  <c r="K23" i="48"/>
  <c r="K23" i="49"/>
  <c r="K23" i="50"/>
  <c r="K23" i="36"/>
  <c r="K23" i="47"/>
  <c r="K23" i="44"/>
  <c r="A23" i="35"/>
  <c r="K29" i="37"/>
  <c r="K29" i="45"/>
  <c r="K29" i="44"/>
  <c r="K29" i="40"/>
  <c r="K29" i="48"/>
  <c r="K29" i="39"/>
  <c r="K29" i="49"/>
  <c r="K29" i="41"/>
  <c r="K29" i="38"/>
  <c r="K29" i="47"/>
  <c r="K29" i="36"/>
  <c r="K29" i="46"/>
  <c r="K29" i="50"/>
  <c r="K29" i="43"/>
  <c r="A29" i="35"/>
  <c r="G31" i="49"/>
  <c r="G31" i="34"/>
  <c r="G31" i="37"/>
  <c r="G31" i="36"/>
  <c r="G31" i="48"/>
  <c r="G31" i="45"/>
  <c r="G31" i="44"/>
  <c r="G31" i="43"/>
  <c r="G31" i="35"/>
  <c r="G31" i="39"/>
  <c r="G31" i="41"/>
  <c r="G31" i="47"/>
  <c r="G31" i="46"/>
  <c r="G31" i="38"/>
  <c r="G31" i="50"/>
  <c r="G31" i="40"/>
  <c r="G21" i="44"/>
  <c r="F11" i="39"/>
  <c r="G11" i="40"/>
  <c r="G11" i="45"/>
  <c r="A13" i="24"/>
  <c r="BN10" s="1"/>
  <c r="F13" i="48"/>
  <c r="F18" i="39"/>
  <c r="F19" i="38"/>
  <c r="F11" i="49"/>
  <c r="G11" i="43"/>
  <c r="F11" i="40"/>
  <c r="G11" i="48"/>
  <c r="F13" i="47"/>
  <c r="F13" i="50"/>
  <c r="F19" i="45"/>
  <c r="G21" i="50"/>
  <c r="F21" i="41"/>
  <c r="F19" i="40"/>
  <c r="F19" i="37"/>
  <c r="F19" i="44"/>
  <c r="F14" i="45"/>
  <c r="G21" i="40"/>
  <c r="F21" i="50"/>
  <c r="F19" i="49"/>
  <c r="F19" i="34"/>
  <c r="F14" i="36"/>
  <c r="F19" i="46"/>
  <c r="F11" i="44"/>
  <c r="G11" i="35"/>
  <c r="A11" i="24"/>
  <c r="BN8" s="1"/>
  <c r="F21" i="34"/>
  <c r="F21" i="37"/>
  <c r="F21" i="48"/>
  <c r="G21" i="37"/>
  <c r="G21" i="38"/>
  <c r="F11" i="41"/>
  <c r="F11" i="47"/>
  <c r="F11" i="45"/>
  <c r="F11" i="35"/>
  <c r="G11" i="41"/>
  <c r="G11" i="37"/>
  <c r="G11" i="50"/>
  <c r="G11" i="36"/>
  <c r="F26" i="49"/>
  <c r="G13" i="43"/>
  <c r="F21" i="44"/>
  <c r="F21" i="49"/>
  <c r="G21" i="39"/>
  <c r="F21" i="47"/>
  <c r="G21"/>
  <c r="G21" i="49"/>
  <c r="F19" i="43"/>
  <c r="F19" i="36"/>
  <c r="F19" i="41"/>
  <c r="F19" i="47"/>
  <c r="F11" i="50"/>
  <c r="F11" i="38"/>
  <c r="F11" i="48"/>
  <c r="G11" i="39"/>
  <c r="G11" i="44"/>
  <c r="F21" i="40"/>
  <c r="F11" i="34"/>
  <c r="F11" i="46"/>
  <c r="F11" i="43"/>
  <c r="F11" i="36"/>
  <c r="G11" i="47"/>
  <c r="G11" i="49"/>
  <c r="G11" i="34"/>
  <c r="AA14" s="1"/>
  <c r="G21" i="36"/>
  <c r="F21" i="35"/>
  <c r="A21" i="24"/>
  <c r="BN18" s="1"/>
  <c r="F21" i="45"/>
  <c r="G21" i="41"/>
  <c r="F21" i="38"/>
  <c r="F19" i="39"/>
  <c r="F19" i="50"/>
  <c r="F21" i="43"/>
  <c r="F16" i="37"/>
  <c r="F22" i="44"/>
  <c r="G13" i="49"/>
  <c r="G13" i="41"/>
  <c r="G22" i="37"/>
  <c r="F16" i="38"/>
  <c r="F26" i="35"/>
  <c r="F15" i="38"/>
  <c r="G17" i="45"/>
  <c r="F13" i="36"/>
  <c r="G13" i="39"/>
  <c r="G13" i="48"/>
  <c r="F15" i="46"/>
  <c r="G15" i="34"/>
  <c r="AA18" s="1"/>
  <c r="AE18" s="1"/>
  <c r="AF18" s="1"/>
  <c r="AG18" s="1"/>
  <c r="G22" i="49"/>
  <c r="F16" i="34"/>
  <c r="F16" i="48"/>
  <c r="G15" i="45"/>
  <c r="G17" i="50"/>
  <c r="F18" i="48"/>
  <c r="G13" i="45"/>
  <c r="F26" i="37"/>
  <c r="F18" i="49"/>
  <c r="G22" i="47"/>
  <c r="G13" i="37"/>
  <c r="F16" i="45"/>
  <c r="F13" i="44"/>
  <c r="F22" i="47"/>
  <c r="G22" i="50"/>
  <c r="F17" i="35"/>
  <c r="F17" i="46"/>
  <c r="F17" i="44"/>
  <c r="F22" i="39"/>
  <c r="F22" i="49"/>
  <c r="G22" i="36"/>
  <c r="F13" i="39"/>
  <c r="G13" i="38"/>
  <c r="G13" i="40"/>
  <c r="F16" i="44"/>
  <c r="F26"/>
  <c r="F16" i="35"/>
  <c r="G13" i="34"/>
  <c r="AA16" s="1"/>
  <c r="BO10" s="1"/>
  <c r="G19" i="24"/>
  <c r="F19" i="48"/>
  <c r="F17" i="38"/>
  <c r="G17" i="46"/>
  <c r="G17" i="34"/>
  <c r="BJ11" s="1"/>
  <c r="F22" i="46"/>
  <c r="F26" i="36"/>
  <c r="G22" i="46"/>
  <c r="F26" i="39"/>
  <c r="G17" i="47"/>
  <c r="G17" i="36"/>
  <c r="BN14" i="24"/>
  <c r="F17" i="40"/>
  <c r="G17" i="41"/>
  <c r="G22" i="43"/>
  <c r="F22"/>
  <c r="G22" i="44"/>
  <c r="F22" i="41"/>
  <c r="F26"/>
  <c r="G22" i="40"/>
  <c r="F14" i="38"/>
  <c r="F26"/>
  <c r="F22" i="48"/>
  <c r="F26" i="50"/>
  <c r="F22" i="35"/>
  <c r="G21" i="46"/>
  <c r="G21" i="34"/>
  <c r="AA24" s="1"/>
  <c r="AK58" s="1"/>
  <c r="AL58" s="1"/>
  <c r="F21" i="36"/>
  <c r="G21" i="43"/>
  <c r="F21" i="39"/>
  <c r="F26" i="43"/>
  <c r="F22" i="34"/>
  <c r="F21" i="46"/>
  <c r="G21" i="48"/>
  <c r="F17" i="37"/>
  <c r="F17" i="43"/>
  <c r="F17" i="47"/>
  <c r="G22" i="35"/>
  <c r="G22" i="48"/>
  <c r="F22" i="50"/>
  <c r="G22" i="39"/>
  <c r="F22" i="38"/>
  <c r="F26" i="40"/>
  <c r="F26" i="46"/>
  <c r="F26" i="34"/>
  <c r="G17" i="35"/>
  <c r="F17" i="45"/>
  <c r="G17" i="39"/>
  <c r="F17" i="49"/>
  <c r="G22" i="41"/>
  <c r="F22" i="36"/>
  <c r="G22" i="38"/>
  <c r="F22" i="45"/>
  <c r="F26"/>
  <c r="F22" i="37"/>
  <c r="F22" i="40"/>
  <c r="F26" i="47"/>
  <c r="G22" i="34"/>
  <c r="A22" i="24"/>
  <c r="G18"/>
  <c r="F18" i="36"/>
  <c r="G16" i="24"/>
  <c r="F16" i="43"/>
  <c r="F16" i="49"/>
  <c r="F16" i="47"/>
  <c r="G15" i="38"/>
  <c r="F14" i="49"/>
  <c r="F14" i="47"/>
  <c r="F18" i="34"/>
  <c r="G17" i="40"/>
  <c r="F17" i="39"/>
  <c r="G15" i="46"/>
  <c r="F15" i="41"/>
  <c r="G17" i="44"/>
  <c r="F17" i="34"/>
  <c r="F15" i="39"/>
  <c r="G17" i="43"/>
  <c r="F17" i="50"/>
  <c r="G15" i="39"/>
  <c r="F15" i="36"/>
  <c r="F15" i="43"/>
  <c r="G13" i="47"/>
  <c r="F18" i="41"/>
  <c r="F13"/>
  <c r="G13" i="46"/>
  <c r="F18" i="43"/>
  <c r="F13" i="37"/>
  <c r="F14" i="50"/>
  <c r="F16"/>
  <c r="F13" i="35"/>
  <c r="F18" i="45"/>
  <c r="F14" i="37"/>
  <c r="F13" i="45"/>
  <c r="F16" i="39"/>
  <c r="F16" i="46"/>
  <c r="F13" i="49"/>
  <c r="G14" i="24"/>
  <c r="A14" s="1"/>
  <c r="F14" i="34"/>
  <c r="F14" i="35"/>
  <c r="A15" i="24"/>
  <c r="BI9" s="1"/>
  <c r="F18" i="50"/>
  <c r="F18" i="38"/>
  <c r="F14" i="39"/>
  <c r="G17" i="37"/>
  <c r="F17" i="48"/>
  <c r="F15" i="40"/>
  <c r="F15" i="44"/>
  <c r="G17" i="49"/>
  <c r="F17" i="41"/>
  <c r="F15" i="49"/>
  <c r="G17" i="48"/>
  <c r="G17" i="38"/>
  <c r="F17" i="36"/>
  <c r="F15" i="50"/>
  <c r="F15" i="45"/>
  <c r="G13" i="36"/>
  <c r="F18" i="37"/>
  <c r="F13" i="40"/>
  <c r="G13" i="50"/>
  <c r="F18" i="47"/>
  <c r="F13" i="38"/>
  <c r="F18" i="35"/>
  <c r="F14" i="41"/>
  <c r="F13" i="43"/>
  <c r="F18" i="40"/>
  <c r="F14" i="46"/>
  <c r="F13"/>
  <c r="F16" i="40"/>
  <c r="F18" i="44"/>
  <c r="F13" i="34"/>
  <c r="F14" i="43"/>
  <c r="G13" i="44"/>
  <c r="F14" i="48"/>
  <c r="F16" i="41"/>
  <c r="G20" i="24"/>
  <c r="F20" i="38"/>
  <c r="F20" i="48"/>
  <c r="F20" i="34"/>
  <c r="F20" i="44"/>
  <c r="F20" i="39"/>
  <c r="F20" i="37"/>
  <c r="F20" i="36"/>
  <c r="F20" i="45"/>
  <c r="F20" i="49"/>
  <c r="F20" i="47"/>
  <c r="F20" i="43"/>
  <c r="F20" i="35"/>
  <c r="F20" i="46"/>
  <c r="F20" i="41"/>
  <c r="F20" i="50"/>
  <c r="F20" i="40"/>
  <c r="G15" i="48"/>
  <c r="G15" i="49"/>
  <c r="G15" i="37"/>
  <c r="F15"/>
  <c r="BG25" i="24"/>
  <c r="BG27" s="1"/>
  <c r="BK70" s="1"/>
  <c r="G15" i="35"/>
  <c r="F15" i="47"/>
  <c r="G12" i="24"/>
  <c r="A12" s="1"/>
  <c r="F12" i="46"/>
  <c r="F12" i="44"/>
  <c r="F12" i="41"/>
  <c r="F12" i="37"/>
  <c r="F12" i="39"/>
  <c r="F12" i="40"/>
  <c r="F12" i="50"/>
  <c r="F12" i="49"/>
  <c r="F12" i="36"/>
  <c r="F12" i="48"/>
  <c r="F12" i="43"/>
  <c r="F12" i="35"/>
  <c r="F12" i="38"/>
  <c r="F12" i="47"/>
  <c r="F12" i="34"/>
  <c r="F12" i="45"/>
  <c r="G15" i="40"/>
  <c r="F15" i="35"/>
  <c r="G15" i="36"/>
  <c r="G15" i="43"/>
  <c r="F15" i="48"/>
  <c r="G15" i="44"/>
  <c r="F15" i="34"/>
  <c r="G15" i="47"/>
  <c r="G15" i="41"/>
  <c r="AA20" i="34"/>
  <c r="AK54" s="1"/>
  <c r="AL54" s="1"/>
  <c r="L72" i="46"/>
  <c r="L72" i="49"/>
  <c r="L72" i="48"/>
  <c r="L72" i="47"/>
  <c r="L72" i="50"/>
  <c r="H72"/>
  <c r="H72" i="46"/>
  <c r="H72" i="48"/>
  <c r="H72" i="45"/>
  <c r="H72" i="44"/>
  <c r="H72" i="49"/>
  <c r="H72" i="47"/>
  <c r="N72"/>
  <c r="N72" i="48"/>
  <c r="N72" i="49"/>
  <c r="N72" i="50"/>
  <c r="AQ49" i="24"/>
  <c r="AR49" s="1"/>
  <c r="AQ62"/>
  <c r="AR62" s="1"/>
  <c r="AO83" i="49"/>
  <c r="AO20"/>
  <c r="AO82" s="1"/>
  <c r="AR21"/>
  <c r="AR83" s="1"/>
  <c r="AR20"/>
  <c r="AR82" s="1"/>
  <c r="AQ21"/>
  <c r="AQ83" s="1"/>
  <c r="AQ20"/>
  <c r="AQ82" s="1"/>
  <c r="AW27"/>
  <c r="AT27" s="1"/>
  <c r="AO53"/>
  <c r="AP53" s="1"/>
  <c r="AO50"/>
  <c r="AP50" s="1"/>
  <c r="AO60"/>
  <c r="AP60" s="1"/>
  <c r="AO67"/>
  <c r="AP67" s="1"/>
  <c r="AO55"/>
  <c r="AP55" s="1"/>
  <c r="AO61"/>
  <c r="AP61" s="1"/>
  <c r="AO57"/>
  <c r="AP57" s="1"/>
  <c r="AO51"/>
  <c r="AP51" s="1"/>
  <c r="AN46"/>
  <c r="AO54"/>
  <c r="AP54" s="1"/>
  <c r="AO58"/>
  <c r="AP58" s="1"/>
  <c r="AO63"/>
  <c r="AP63" s="1"/>
  <c r="AO48"/>
  <c r="AP48" s="1"/>
  <c r="AO56"/>
  <c r="AP56" s="1"/>
  <c r="AO64"/>
  <c r="AP64" s="1"/>
  <c r="AO52"/>
  <c r="AP52" s="1"/>
  <c r="AO59"/>
  <c r="AP59" s="1"/>
  <c r="AO49"/>
  <c r="AP49" s="1"/>
  <c r="AO62"/>
  <c r="AP62" s="1"/>
  <c r="AO65"/>
  <c r="AP65" s="1"/>
  <c r="AL21" i="48"/>
  <c r="AN21" s="1"/>
  <c r="AL21" i="47"/>
  <c r="AM21" s="1"/>
  <c r="AQ6" s="1"/>
  <c r="BG13" i="44"/>
  <c r="BK57" s="1"/>
  <c r="J65" s="1"/>
  <c r="J65" i="49" s="1"/>
  <c r="AW27" i="43"/>
  <c r="AT27" s="1"/>
  <c r="BG23" i="44"/>
  <c r="BK67" s="1"/>
  <c r="BG5"/>
  <c r="BK49" s="1"/>
  <c r="J57" s="1"/>
  <c r="BG16"/>
  <c r="BK60" s="1"/>
  <c r="J68" s="1"/>
  <c r="J68" i="48" s="1"/>
  <c r="BG14" i="44"/>
  <c r="BK58" s="1"/>
  <c r="J66" s="1"/>
  <c r="J66" i="46" s="1"/>
  <c r="AN47" i="44"/>
  <c r="AO58" s="1"/>
  <c r="AP58" s="1"/>
  <c r="AN21" i="43"/>
  <c r="AO21" s="1"/>
  <c r="AU28" s="1"/>
  <c r="AP47" i="50"/>
  <c r="AQ50" s="1"/>
  <c r="AR50" s="1"/>
  <c r="BG15" i="44"/>
  <c r="BK59" s="1"/>
  <c r="J67" s="1"/>
  <c r="J67" i="46" s="1"/>
  <c r="BG9" i="44"/>
  <c r="BK53" s="1"/>
  <c r="J61" s="1"/>
  <c r="J61" i="47" s="1"/>
  <c r="BG24" i="44"/>
  <c r="BK68" s="1"/>
  <c r="AO20" i="43"/>
  <c r="AO82" s="1"/>
  <c r="BG21" i="44"/>
  <c r="BK65" s="1"/>
  <c r="BG17"/>
  <c r="BK61" s="1"/>
  <c r="AQ20" i="43"/>
  <c r="AQ82" s="1"/>
  <c r="BG12" i="44"/>
  <c r="BK56" s="1"/>
  <c r="J64" s="1"/>
  <c r="J64" i="48" s="1"/>
  <c r="BG11" i="44"/>
  <c r="BK55" s="1"/>
  <c r="J63" s="1"/>
  <c r="J63" i="49" s="1"/>
  <c r="BG18" i="44"/>
  <c r="BK62" s="1"/>
  <c r="BG20"/>
  <c r="BK64" s="1"/>
  <c r="J72" s="1"/>
  <c r="BG22"/>
  <c r="BK66" s="1"/>
  <c r="BG8"/>
  <c r="BK52" s="1"/>
  <c r="J60" s="1"/>
  <c r="J60" i="46" s="1"/>
  <c r="BG10" i="44"/>
  <c r="BK54" s="1"/>
  <c r="J62" s="1"/>
  <c r="J62" i="46" s="1"/>
  <c r="BG6" i="44"/>
  <c r="BK50" s="1"/>
  <c r="J58" s="1"/>
  <c r="J58" i="46" s="1"/>
  <c r="BG7" i="44"/>
  <c r="BK51" s="1"/>
  <c r="J59" s="1"/>
  <c r="J59" i="45" s="1"/>
  <c r="AL21" i="46"/>
  <c r="AM21" s="1"/>
  <c r="AQ6" s="1"/>
  <c r="AO62" i="43"/>
  <c r="AP62" s="1"/>
  <c r="AO63"/>
  <c r="AP63" s="1"/>
  <c r="AO64"/>
  <c r="AP64" s="1"/>
  <c r="AO48"/>
  <c r="AP48" s="1"/>
  <c r="AN46"/>
  <c r="AO65"/>
  <c r="AP65" s="1"/>
  <c r="AO49"/>
  <c r="AP49" s="1"/>
  <c r="AO56"/>
  <c r="AP56" s="1"/>
  <c r="AL21" i="45"/>
  <c r="AM21" s="1"/>
  <c r="AO50" i="43"/>
  <c r="AP50" s="1"/>
  <c r="AO60"/>
  <c r="AP60" s="1"/>
  <c r="AO57"/>
  <c r="AP57" s="1"/>
  <c r="AN47" i="48"/>
  <c r="AO54" s="1"/>
  <c r="AP54" s="1"/>
  <c r="AN47" i="47"/>
  <c r="AO66" s="1"/>
  <c r="AP66" s="1"/>
  <c r="BJ5" i="34"/>
  <c r="AN47" i="45"/>
  <c r="AO50" s="1"/>
  <c r="AP50" s="1"/>
  <c r="AO51" i="43"/>
  <c r="AP51" s="1"/>
  <c r="AO61"/>
  <c r="AP61" s="1"/>
  <c r="AO67"/>
  <c r="AP67" s="1"/>
  <c r="AO59"/>
  <c r="AP59" s="1"/>
  <c r="AO58"/>
  <c r="AP58" s="1"/>
  <c r="AN47" i="46"/>
  <c r="AO54" s="1"/>
  <c r="AP54" s="1"/>
  <c r="AO52" i="43"/>
  <c r="AP52" s="1"/>
  <c r="AO54"/>
  <c r="AP54" s="1"/>
  <c r="AO55"/>
  <c r="AP55" s="1"/>
  <c r="AO66"/>
  <c r="AP66" s="1"/>
  <c r="BG25" i="49"/>
  <c r="BG27" s="1"/>
  <c r="BK70" s="1"/>
  <c r="AU27" i="24"/>
  <c r="AV27" s="1"/>
  <c r="AO82"/>
  <c r="AQ54"/>
  <c r="AR54" s="1"/>
  <c r="AQ67"/>
  <c r="AR67" s="1"/>
  <c r="AQ6"/>
  <c r="AW27"/>
  <c r="AT27" s="1"/>
  <c r="AR20"/>
  <c r="AR82" s="1"/>
  <c r="AQ65"/>
  <c r="AR65" s="1"/>
  <c r="AQ55"/>
  <c r="AR55" s="1"/>
  <c r="AQ21"/>
  <c r="AQ83" s="1"/>
  <c r="AP46"/>
  <c r="AL22" s="1"/>
  <c r="AO21" s="1"/>
  <c r="AQ51"/>
  <c r="AR51" s="1"/>
  <c r="AQ59"/>
  <c r="AR59" s="1"/>
  <c r="AQ64"/>
  <c r="AR64" s="1"/>
  <c r="AQ57"/>
  <c r="AR57" s="1"/>
  <c r="AQ66"/>
  <c r="AR66" s="1"/>
  <c r="AQ58"/>
  <c r="AR58" s="1"/>
  <c r="AQ60"/>
  <c r="AR60" s="1"/>
  <c r="AQ61"/>
  <c r="AR61" s="1"/>
  <c r="AQ50"/>
  <c r="AR50" s="1"/>
  <c r="AQ53"/>
  <c r="AR53" s="1"/>
  <c r="AQ63"/>
  <c r="AR63" s="1"/>
  <c r="AQ48"/>
  <c r="AR48" s="1"/>
  <c r="AQ52"/>
  <c r="AR52" s="1"/>
  <c r="BG25" i="46"/>
  <c r="BG27" s="1"/>
  <c r="BK70" s="1"/>
  <c r="BK49"/>
  <c r="N57" s="1"/>
  <c r="N65" i="50"/>
  <c r="N65" i="48"/>
  <c r="N65" i="47"/>
  <c r="N65" i="49"/>
  <c r="N60" i="48"/>
  <c r="N60" i="50"/>
  <c r="N60" i="47"/>
  <c r="N60" i="49"/>
  <c r="N68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/>
  <c r="N58" i="50"/>
  <c r="N58" i="48"/>
  <c r="N58" i="47"/>
  <c r="L64" i="49"/>
  <c r="L64" i="50"/>
  <c r="L64" i="48"/>
  <c r="L64" i="46"/>
  <c r="L64" i="47"/>
  <c r="L68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N62" i="49"/>
  <c r="N62" i="50"/>
  <c r="N62" i="48"/>
  <c r="N62" i="47"/>
  <c r="N59" i="50"/>
  <c r="N59" i="48"/>
  <c r="N59" i="49"/>
  <c r="N59" i="47"/>
  <c r="N6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/>
  <c r="L60" i="50"/>
  <c r="L60" i="48"/>
  <c r="L60" i="49"/>
  <c r="L60" i="47"/>
  <c r="H64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s="1"/>
  <c r="R68" s="1"/>
  <c r="BG11"/>
  <c r="BK55" s="1"/>
  <c r="R63" s="1"/>
  <c r="BG6"/>
  <c r="BK50" s="1"/>
  <c r="R58" s="1"/>
  <c r="BG23"/>
  <c r="BK67" s="1"/>
  <c r="BG24"/>
  <c r="BK68" s="1"/>
  <c r="BG13"/>
  <c r="BK57" s="1"/>
  <c r="R65" s="1"/>
  <c r="BG8"/>
  <c r="BK52" s="1"/>
  <c r="R60" s="1"/>
  <c r="BG14"/>
  <c r="BK58" s="1"/>
  <c r="R66" s="1"/>
  <c r="BG9"/>
  <c r="BK53" s="1"/>
  <c r="R61" s="1"/>
  <c r="BG22"/>
  <c r="BK66" s="1"/>
  <c r="BG21"/>
  <c r="BK65" s="1"/>
  <c r="BG15"/>
  <c r="BK59" s="1"/>
  <c r="R67" s="1"/>
  <c r="BG10"/>
  <c r="BK54" s="1"/>
  <c r="R62" s="1"/>
  <c r="BG5"/>
  <c r="BG18"/>
  <c r="BK62" s="1"/>
  <c r="BG17"/>
  <c r="BK61" s="1"/>
  <c r="BG12"/>
  <c r="BK56" s="1"/>
  <c r="R64" s="1"/>
  <c r="BG7"/>
  <c r="BK51" s="1"/>
  <c r="R59" s="1"/>
  <c r="BG19"/>
  <c r="BK63" s="1"/>
  <c r="BG20"/>
  <c r="BK64" s="1"/>
  <c r="R72" s="1"/>
  <c r="BG22" i="47"/>
  <c r="BK66" s="1"/>
  <c r="BG8"/>
  <c r="BK52" s="1"/>
  <c r="P60" s="1"/>
  <c r="BG7"/>
  <c r="BK51" s="1"/>
  <c r="P59" s="1"/>
  <c r="BG23"/>
  <c r="BK67" s="1"/>
  <c r="BG14"/>
  <c r="BK58" s="1"/>
  <c r="P66" s="1"/>
  <c r="BG17"/>
  <c r="BK61" s="1"/>
  <c r="BG19"/>
  <c r="BK63" s="1"/>
  <c r="BG16"/>
  <c r="BK60" s="1"/>
  <c r="P68" s="1"/>
  <c r="BG15"/>
  <c r="BK59" s="1"/>
  <c r="P67" s="1"/>
  <c r="BG10"/>
  <c r="BK54" s="1"/>
  <c r="P62" s="1"/>
  <c r="BG9"/>
  <c r="BK53" s="1"/>
  <c r="P61" s="1"/>
  <c r="BG20"/>
  <c r="BK64" s="1"/>
  <c r="P72" s="1"/>
  <c r="BG11"/>
  <c r="BK55" s="1"/>
  <c r="P63" s="1"/>
  <c r="BG12"/>
  <c r="BK56" s="1"/>
  <c r="P64" s="1"/>
  <c r="BG5"/>
  <c r="BG6"/>
  <c r="BK50" s="1"/>
  <c r="P58" s="1"/>
  <c r="BG24"/>
  <c r="BK68" s="1"/>
  <c r="BG21"/>
  <c r="BK65" s="1"/>
  <c r="BG13"/>
  <c r="BK57" s="1"/>
  <c r="P65" s="1"/>
  <c r="BG18"/>
  <c r="BK62" s="1"/>
  <c r="N64" i="50"/>
  <c r="N64" i="47"/>
  <c r="N64" i="48"/>
  <c r="N64" i="49"/>
  <c r="L63"/>
  <c r="L63" i="47"/>
  <c r="L63" i="46"/>
  <c r="L63" i="48"/>
  <c r="L63" i="50"/>
  <c r="BG25" i="45"/>
  <c r="BG27" s="1"/>
  <c r="BK70" s="1"/>
  <c r="BK49"/>
  <c r="L57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/>
  <c r="H67" i="44"/>
  <c r="H67" i="48"/>
  <c r="H67" i="49"/>
  <c r="H67" i="46"/>
  <c r="H67" i="50"/>
  <c r="H67" i="47"/>
  <c r="BK49" i="43"/>
  <c r="H57" s="1"/>
  <c r="BG25"/>
  <c r="BG27" s="1"/>
  <c r="BK70" s="1"/>
  <c r="P77" i="48"/>
  <c r="P77" i="50"/>
  <c r="P77" i="49"/>
  <c r="AO20" i="48"/>
  <c r="AR20"/>
  <c r="AR82" s="1"/>
  <c r="AQ20"/>
  <c r="AQ82" s="1"/>
  <c r="AO20" i="46"/>
  <c r="AQ20"/>
  <c r="AQ82" s="1"/>
  <c r="AR20"/>
  <c r="AR82" s="1"/>
  <c r="AN21" i="44"/>
  <c r="AR20"/>
  <c r="AR82" s="1"/>
  <c r="AO20"/>
  <c r="AW27"/>
  <c r="AT27" s="1"/>
  <c r="AQ20"/>
  <c r="AQ82" s="1"/>
  <c r="AR20" i="47"/>
  <c r="AR82" s="1"/>
  <c r="AO20"/>
  <c r="AQ20"/>
  <c r="AQ82" s="1"/>
  <c r="AO20" i="45"/>
  <c r="AR20"/>
  <c r="AR82" s="1"/>
  <c r="AQ20"/>
  <c r="AQ82" s="1"/>
  <c r="AO83" i="50"/>
  <c r="AT83" s="1"/>
  <c r="AU28"/>
  <c r="AV28" s="1"/>
  <c r="BI17" i="35" l="1"/>
  <c r="BN20"/>
  <c r="AA30" i="36"/>
  <c r="M27"/>
  <c r="BI22" i="35"/>
  <c r="BN25"/>
  <c r="AA31" i="36"/>
  <c r="M28"/>
  <c r="BN21" i="35"/>
  <c r="A24" i="36"/>
  <c r="BI18" i="35"/>
  <c r="AA27" i="36"/>
  <c r="M24"/>
  <c r="AA28"/>
  <c r="M25"/>
  <c r="BN26" i="35"/>
  <c r="BI23"/>
  <c r="AA32" i="36"/>
  <c r="M29"/>
  <c r="A29" s="1"/>
  <c r="AA26"/>
  <c r="M23"/>
  <c r="A23" s="1"/>
  <c r="A27"/>
  <c r="BN24" i="35"/>
  <c r="BI21"/>
  <c r="BN27"/>
  <c r="BI24"/>
  <c r="AA33" i="36"/>
  <c r="M30"/>
  <c r="BI19" i="35"/>
  <c r="BN22"/>
  <c r="A25" i="36"/>
  <c r="G26" i="43"/>
  <c r="G26" i="39"/>
  <c r="G26" i="37"/>
  <c r="G26" i="44"/>
  <c r="G26" i="47"/>
  <c r="G26" i="48"/>
  <c r="G26" i="49"/>
  <c r="G26" i="38"/>
  <c r="G26" i="41"/>
  <c r="G26" i="36"/>
  <c r="G26" i="45"/>
  <c r="G26" i="46"/>
  <c r="G26" i="34"/>
  <c r="A26" i="24"/>
  <c r="G26" i="50"/>
  <c r="G26" i="40"/>
  <c r="G26" i="35"/>
  <c r="BI7" i="24"/>
  <c r="AK52" i="34"/>
  <c r="AL52" s="1"/>
  <c r="AE16"/>
  <c r="AF16" s="1"/>
  <c r="AG16" s="1"/>
  <c r="AK50"/>
  <c r="AL50" s="1"/>
  <c r="BJ9"/>
  <c r="BI15" i="24"/>
  <c r="BI5"/>
  <c r="AE20" i="34"/>
  <c r="AF20" s="1"/>
  <c r="AG20" s="1"/>
  <c r="AC18"/>
  <c r="BJ15"/>
  <c r="BN9" i="24"/>
  <c r="BI6"/>
  <c r="BO12" i="34"/>
  <c r="AC16"/>
  <c r="BO18"/>
  <c r="BI8" i="24"/>
  <c r="BN11"/>
  <c r="BO14" i="34"/>
  <c r="AE24"/>
  <c r="AF24" s="1"/>
  <c r="AG24" s="1"/>
  <c r="BJ7"/>
  <c r="A19" i="24"/>
  <c r="G19" i="47"/>
  <c r="G19" i="46"/>
  <c r="G19" i="40"/>
  <c r="G19" i="49"/>
  <c r="G19" i="37"/>
  <c r="G19" i="34"/>
  <c r="G19" i="35"/>
  <c r="G19" i="36"/>
  <c r="G19" i="45"/>
  <c r="G19" i="44"/>
  <c r="G19" i="41"/>
  <c r="G19" i="38"/>
  <c r="G19" i="43"/>
  <c r="G19" i="48"/>
  <c r="G19" i="39"/>
  <c r="G19" i="50"/>
  <c r="AC20" i="34"/>
  <c r="AC24"/>
  <c r="AA25"/>
  <c r="BJ16"/>
  <c r="BN19" i="24"/>
  <c r="BI16"/>
  <c r="G14" i="35"/>
  <c r="G14" i="45"/>
  <c r="G14" i="38"/>
  <c r="G14" i="50"/>
  <c r="G14" i="49"/>
  <c r="G14" i="47"/>
  <c r="G14" i="40"/>
  <c r="G14" i="46"/>
  <c r="G14" i="37"/>
  <c r="G14" i="34"/>
  <c r="G14" i="39"/>
  <c r="G14" i="44"/>
  <c r="G14" i="43"/>
  <c r="G14" i="36"/>
  <c r="G14" i="41"/>
  <c r="G14" i="48"/>
  <c r="G16" i="47"/>
  <c r="G16" i="38"/>
  <c r="G16" i="45"/>
  <c r="G16" i="48"/>
  <c r="A16" i="24"/>
  <c r="G16" i="50"/>
  <c r="G16" i="43"/>
  <c r="G16" i="49"/>
  <c r="G16" i="39"/>
  <c r="G16" i="35"/>
  <c r="G16" i="44"/>
  <c r="G16" i="41"/>
  <c r="G16" i="37"/>
  <c r="G16" i="46"/>
  <c r="G16" i="36"/>
  <c r="G16" i="40"/>
  <c r="G16" i="34"/>
  <c r="A18" i="24"/>
  <c r="G18" i="45"/>
  <c r="G18" i="35"/>
  <c r="G18" i="39"/>
  <c r="G18" i="47"/>
  <c r="G18" i="37"/>
  <c r="G18" i="50"/>
  <c r="G18" i="40"/>
  <c r="G18" i="34"/>
  <c r="G18" i="38"/>
  <c r="G18" i="48"/>
  <c r="G18" i="36"/>
  <c r="G18" i="49"/>
  <c r="G18" i="43"/>
  <c r="G18" i="41"/>
  <c r="G18" i="46"/>
  <c r="G18" i="44"/>
  <c r="BN12" i="24"/>
  <c r="G12" i="38"/>
  <c r="G12" i="46"/>
  <c r="G12" i="50"/>
  <c r="G12" i="36"/>
  <c r="G12" i="44"/>
  <c r="G12" i="35"/>
  <c r="G12" i="49"/>
  <c r="G12" i="48"/>
  <c r="G12" i="45"/>
  <c r="G12" i="40"/>
  <c r="G12" i="34"/>
  <c r="G12" i="37"/>
  <c r="G12" i="47"/>
  <c r="G12" i="39"/>
  <c r="G12" i="41"/>
  <c r="G12" i="43"/>
  <c r="G32" i="24"/>
  <c r="G20" i="40"/>
  <c r="G20" i="41"/>
  <c r="G20" i="47"/>
  <c r="G20" i="37"/>
  <c r="G20" i="49"/>
  <c r="G20" i="35"/>
  <c r="G20" i="38"/>
  <c r="G20" i="39"/>
  <c r="G20" i="36"/>
  <c r="G20" i="44"/>
  <c r="G20" i="34"/>
  <c r="G20" i="48"/>
  <c r="G20" i="50"/>
  <c r="G20" i="45"/>
  <c r="G20" i="46"/>
  <c r="G20" i="43"/>
  <c r="A20" i="24"/>
  <c r="P72" i="49"/>
  <c r="P72" i="50"/>
  <c r="P72" i="48"/>
  <c r="R72" i="49"/>
  <c r="R72" i="50"/>
  <c r="J72" i="46"/>
  <c r="J72" i="45"/>
  <c r="J72" i="48"/>
  <c r="J72" i="49"/>
  <c r="J72" i="47"/>
  <c r="J72" i="50"/>
  <c r="AT82" i="49"/>
  <c r="AT83"/>
  <c r="AU27"/>
  <c r="AV27" s="1"/>
  <c r="AV28" s="1"/>
  <c r="AO61" i="44"/>
  <c r="AP61" s="1"/>
  <c r="AP47" i="49"/>
  <c r="AP46" s="1"/>
  <c r="AL22" s="1"/>
  <c r="AN22" s="1"/>
  <c r="AQ22" s="1"/>
  <c r="AQ84" s="1"/>
  <c r="J64"/>
  <c r="J67" i="48"/>
  <c r="AN21" i="47"/>
  <c r="AO21" s="1"/>
  <c r="J65"/>
  <c r="J58" i="49"/>
  <c r="AQ66" i="50"/>
  <c r="AR66" s="1"/>
  <c r="AO48" i="44"/>
  <c r="AP48" s="1"/>
  <c r="J61" i="45"/>
  <c r="J68" i="46"/>
  <c r="J65" i="50"/>
  <c r="AM21" i="48"/>
  <c r="AW27" s="1"/>
  <c r="AT27" s="1"/>
  <c r="J65" i="45"/>
  <c r="AO57" i="48"/>
  <c r="AP57" s="1"/>
  <c r="J66" i="45"/>
  <c r="AO54" i="44"/>
  <c r="AP54" s="1"/>
  <c r="J60" i="47"/>
  <c r="AQ63" i="50"/>
  <c r="AR63" s="1"/>
  <c r="AO53" i="44"/>
  <c r="AP53" s="1"/>
  <c r="AO63"/>
  <c r="AP63" s="1"/>
  <c r="AO52"/>
  <c r="AP52" s="1"/>
  <c r="J63" i="46"/>
  <c r="AO49" i="48"/>
  <c r="AP49" s="1"/>
  <c r="J66"/>
  <c r="J65"/>
  <c r="J59"/>
  <c r="J67" i="50"/>
  <c r="AO66" i="48"/>
  <c r="AP66" s="1"/>
  <c r="AO60" i="46"/>
  <c r="AP60" s="1"/>
  <c r="J66" i="49"/>
  <c r="J65" i="46"/>
  <c r="J62" i="49"/>
  <c r="AQ49" i="50"/>
  <c r="AR49" s="1"/>
  <c r="AO57" i="44"/>
  <c r="AP57" s="1"/>
  <c r="AO64"/>
  <c r="AP64" s="1"/>
  <c r="AO56"/>
  <c r="AP56" s="1"/>
  <c r="J68" i="50"/>
  <c r="J58"/>
  <c r="AQ60"/>
  <c r="AR60" s="1"/>
  <c r="AQ48"/>
  <c r="AR48" s="1"/>
  <c r="AO62" i="44"/>
  <c r="AP62" s="1"/>
  <c r="AO50"/>
  <c r="AP50" s="1"/>
  <c r="AO59" i="47"/>
  <c r="AP59" s="1"/>
  <c r="J63" i="48"/>
  <c r="J68" i="47"/>
  <c r="J61" i="46"/>
  <c r="AO54" i="45"/>
  <c r="AP54" s="1"/>
  <c r="J64" i="46"/>
  <c r="J66" i="47"/>
  <c r="J59" i="46"/>
  <c r="J62" i="45"/>
  <c r="J67" i="49"/>
  <c r="AU27" i="43"/>
  <c r="AV27" s="1"/>
  <c r="AV28" s="1"/>
  <c r="AO54" i="47"/>
  <c r="AP54" s="1"/>
  <c r="J66" i="50"/>
  <c r="AQ64"/>
  <c r="AR64" s="1"/>
  <c r="AQ53"/>
  <c r="AR53" s="1"/>
  <c r="AO67" i="44"/>
  <c r="AP67" s="1"/>
  <c r="AO60"/>
  <c r="AP60" s="1"/>
  <c r="AO51"/>
  <c r="AP51" s="1"/>
  <c r="AO59"/>
  <c r="AP59" s="1"/>
  <c r="AO59" i="48"/>
  <c r="AP59" s="1"/>
  <c r="J63" i="45"/>
  <c r="J68"/>
  <c r="J58" i="47"/>
  <c r="J60" i="49"/>
  <c r="AQ58" i="50"/>
  <c r="AR58" s="1"/>
  <c r="AQ67"/>
  <c r="AR67" s="1"/>
  <c r="AQ57"/>
  <c r="AR57" s="1"/>
  <c r="AO55" i="44"/>
  <c r="AP55" s="1"/>
  <c r="AO49"/>
  <c r="AP49" s="1"/>
  <c r="AN46"/>
  <c r="AO65"/>
  <c r="AP65" s="1"/>
  <c r="AO66"/>
  <c r="AP66" s="1"/>
  <c r="AO52" i="48"/>
  <c r="AP52" s="1"/>
  <c r="J68" i="49"/>
  <c r="J60" i="48"/>
  <c r="J61" i="49"/>
  <c r="AO55" i="45"/>
  <c r="AP55" s="1"/>
  <c r="AO58" i="47"/>
  <c r="AP58" s="1"/>
  <c r="J64" i="50"/>
  <c r="J59" i="49"/>
  <c r="J67" i="47"/>
  <c r="J67" i="45"/>
  <c r="AN21" i="46"/>
  <c r="AQ21" s="1"/>
  <c r="AQ83" s="1"/>
  <c r="AN46" i="47"/>
  <c r="J62"/>
  <c r="AT82" i="43"/>
  <c r="AO83"/>
  <c r="AQ51" i="50"/>
  <c r="AR51" s="1"/>
  <c r="AQ61"/>
  <c r="AR61" s="1"/>
  <c r="AQ54"/>
  <c r="AR54" s="1"/>
  <c r="AQ62"/>
  <c r="AR62" s="1"/>
  <c r="AQ56"/>
  <c r="AR56" s="1"/>
  <c r="AO51" i="45"/>
  <c r="AP51" s="1"/>
  <c r="AO56"/>
  <c r="AP56" s="1"/>
  <c r="AO49" i="47"/>
  <c r="AP49" s="1"/>
  <c r="AO57"/>
  <c r="AP57" s="1"/>
  <c r="AO62"/>
  <c r="AP62" s="1"/>
  <c r="J63" i="50"/>
  <c r="J58" i="48"/>
  <c r="J58" i="45"/>
  <c r="J60"/>
  <c r="J60" i="50"/>
  <c r="J61"/>
  <c r="J61" i="48"/>
  <c r="AQ65" i="50"/>
  <c r="AR65" s="1"/>
  <c r="AQ59"/>
  <c r="AR59" s="1"/>
  <c r="AQ52"/>
  <c r="AR52" s="1"/>
  <c r="AQ55"/>
  <c r="AR55" s="1"/>
  <c r="AP46"/>
  <c r="AL22" s="1"/>
  <c r="AN22" s="1"/>
  <c r="AO52" i="45"/>
  <c r="AP52" s="1"/>
  <c r="AO64" i="47"/>
  <c r="AP64" s="1"/>
  <c r="AO55"/>
  <c r="AP55" s="1"/>
  <c r="AO51"/>
  <c r="AP51" s="1"/>
  <c r="J63"/>
  <c r="AQ21" i="43"/>
  <c r="AQ83" s="1"/>
  <c r="AR21"/>
  <c r="AR83" s="1"/>
  <c r="AN21" i="45"/>
  <c r="AR21" s="1"/>
  <c r="AR83" s="1"/>
  <c r="AO67" i="48"/>
  <c r="AP67" s="1"/>
  <c r="AO65"/>
  <c r="AP65" s="1"/>
  <c r="AO48"/>
  <c r="AP48" s="1"/>
  <c r="AO56" i="46"/>
  <c r="AP56" s="1"/>
  <c r="J64" i="47"/>
  <c r="J64" i="45"/>
  <c r="BG25" i="44"/>
  <c r="BG27" s="1"/>
  <c r="BK70" s="1"/>
  <c r="J59" i="50"/>
  <c r="J59" i="47"/>
  <c r="J62" i="50"/>
  <c r="J62" i="48"/>
  <c r="AO56"/>
  <c r="AP56" s="1"/>
  <c r="AO55"/>
  <c r="AP55" s="1"/>
  <c r="AO50"/>
  <c r="AP50" s="1"/>
  <c r="AO63"/>
  <c r="AP63" s="1"/>
  <c r="AN46"/>
  <c r="AO58"/>
  <c r="AP58" s="1"/>
  <c r="AO60"/>
  <c r="AP60" s="1"/>
  <c r="AO51"/>
  <c r="AP51" s="1"/>
  <c r="AO51" i="46"/>
  <c r="AP51" s="1"/>
  <c r="AO53" i="48"/>
  <c r="AP53" s="1"/>
  <c r="AO62"/>
  <c r="AP62" s="1"/>
  <c r="AO64"/>
  <c r="AP64" s="1"/>
  <c r="AO61"/>
  <c r="AP61" s="1"/>
  <c r="AO63" i="46"/>
  <c r="AP63" s="1"/>
  <c r="AN46"/>
  <c r="AO50"/>
  <c r="AP50" s="1"/>
  <c r="AO67" i="45"/>
  <c r="AP67" s="1"/>
  <c r="AO53"/>
  <c r="AP53" s="1"/>
  <c r="AO65" i="47"/>
  <c r="AP65" s="1"/>
  <c r="AO50"/>
  <c r="AP50" s="1"/>
  <c r="AO67"/>
  <c r="AP67" s="1"/>
  <c r="AO63"/>
  <c r="AP63" s="1"/>
  <c r="AO61"/>
  <c r="AP61" s="1"/>
  <c r="AO53"/>
  <c r="AP53" s="1"/>
  <c r="AO48" i="45"/>
  <c r="AP48" s="1"/>
  <c r="AO49"/>
  <c r="AP49" s="1"/>
  <c r="AN46"/>
  <c r="AO59"/>
  <c r="AP59" s="1"/>
  <c r="AO48" i="47"/>
  <c r="AP48" s="1"/>
  <c r="AO56"/>
  <c r="AP56" s="1"/>
  <c r="AO52"/>
  <c r="AP52" s="1"/>
  <c r="AO60"/>
  <c r="AP60" s="1"/>
  <c r="AO66" i="46"/>
  <c r="AP66" s="1"/>
  <c r="AO61"/>
  <c r="AP61" s="1"/>
  <c r="AO52"/>
  <c r="AP52" s="1"/>
  <c r="AO64"/>
  <c r="AP64" s="1"/>
  <c r="AO58"/>
  <c r="AP58" s="1"/>
  <c r="AO62" i="45"/>
  <c r="AP62" s="1"/>
  <c r="AO58"/>
  <c r="AP58" s="1"/>
  <c r="AO63"/>
  <c r="AP63" s="1"/>
  <c r="AO61"/>
  <c r="AP61" s="1"/>
  <c r="AO66"/>
  <c r="AP66" s="1"/>
  <c r="AO57"/>
  <c r="AP57" s="1"/>
  <c r="AO65"/>
  <c r="AP65" s="1"/>
  <c r="AO60"/>
  <c r="AP60" s="1"/>
  <c r="AO64"/>
  <c r="AP64" s="1"/>
  <c r="AK48" i="34"/>
  <c r="AL48" s="1"/>
  <c r="AC14"/>
  <c r="BO8"/>
  <c r="AE14"/>
  <c r="AF14" s="1"/>
  <c r="AO48" i="46"/>
  <c r="AP48" s="1"/>
  <c r="AO55"/>
  <c r="AP55" s="1"/>
  <c r="AO59"/>
  <c r="AP59" s="1"/>
  <c r="AO62"/>
  <c r="AP62" s="1"/>
  <c r="AO65"/>
  <c r="AP65" s="1"/>
  <c r="AO57"/>
  <c r="AP57" s="1"/>
  <c r="AO49"/>
  <c r="AP49" s="1"/>
  <c r="AO53"/>
  <c r="AP53" s="1"/>
  <c r="AO67"/>
  <c r="AP67" s="1"/>
  <c r="AP47" i="43"/>
  <c r="AQ52" s="1"/>
  <c r="AR52" s="1"/>
  <c r="AO83" i="24"/>
  <c r="AU28"/>
  <c r="AV28" s="1"/>
  <c r="AR47"/>
  <c r="AT52" s="1"/>
  <c r="AU52" s="1"/>
  <c r="AM22"/>
  <c r="AN22"/>
  <c r="AT82"/>
  <c r="P58" i="48"/>
  <c r="P58" i="50"/>
  <c r="P58" i="49"/>
  <c r="P68" i="50"/>
  <c r="P68" i="48"/>
  <c r="P68" i="49"/>
  <c r="R59" i="50"/>
  <c r="R59" i="49"/>
  <c r="BG25" i="48"/>
  <c r="BG27" s="1"/>
  <c r="BK70" s="1"/>
  <c r="BK49"/>
  <c r="R57" s="1"/>
  <c r="R65" i="49"/>
  <c r="R65" i="50"/>
  <c r="R63" i="49"/>
  <c r="R63" i="50"/>
  <c r="L57"/>
  <c r="L57" i="49"/>
  <c r="L57" i="47"/>
  <c r="L57" i="48"/>
  <c r="L57" i="46"/>
  <c r="P65" i="49"/>
  <c r="P65" i="48"/>
  <c r="P65" i="50"/>
  <c r="BK49" i="47"/>
  <c r="P57" s="1"/>
  <c r="BG25"/>
  <c r="BG27" s="1"/>
  <c r="BK70" s="1"/>
  <c r="P61" i="50"/>
  <c r="P61" i="48"/>
  <c r="P61" i="49"/>
  <c r="P59"/>
  <c r="P59" i="48"/>
  <c r="P59" i="50"/>
  <c r="R64"/>
  <c r="R64" i="49"/>
  <c r="R62"/>
  <c r="R62" i="50"/>
  <c r="R61" i="49"/>
  <c r="R61" i="50"/>
  <c r="R68" i="49"/>
  <c r="R68" i="50"/>
  <c r="P64" i="48"/>
  <c r="P64" i="50"/>
  <c r="P64" i="49"/>
  <c r="P62"/>
  <c r="P62" i="48"/>
  <c r="P62" i="50"/>
  <c r="P60"/>
  <c r="P60" i="48"/>
  <c r="P60" i="49"/>
  <c r="R67"/>
  <c r="R67" i="50"/>
  <c r="R66" i="49"/>
  <c r="R66" i="50"/>
  <c r="J57" i="46"/>
  <c r="J57" i="47"/>
  <c r="J57" i="50"/>
  <c r="J57" i="45"/>
  <c r="J57" i="48"/>
  <c r="J57" i="49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s="1"/>
  <c r="AU27" i="48"/>
  <c r="AV27" s="1"/>
  <c r="AO82"/>
  <c r="AT82" s="1"/>
  <c r="AO21"/>
  <c r="AQ21"/>
  <c r="AQ83" s="1"/>
  <c r="AR21"/>
  <c r="AR83" s="1"/>
  <c r="AU27" i="44"/>
  <c r="AV27" s="1"/>
  <c r="AO82"/>
  <c r="AT82" s="1"/>
  <c r="AW27" i="47"/>
  <c r="AT27" s="1"/>
  <c r="AO82" i="46"/>
  <c r="AT82" s="1"/>
  <c r="AU27"/>
  <c r="AV27" s="1"/>
  <c r="AO82" i="47"/>
  <c r="AT82" s="1"/>
  <c r="AU27"/>
  <c r="AV27" s="1"/>
  <c r="AO21" i="44"/>
  <c r="AQ21"/>
  <c r="AQ83" s="1"/>
  <c r="AR21"/>
  <c r="AR83" s="1"/>
  <c r="AU27" i="45"/>
  <c r="AV27" s="1"/>
  <c r="AO82"/>
  <c r="AT82" s="1"/>
  <c r="AQ6"/>
  <c r="AW27"/>
  <c r="AT27" s="1"/>
  <c r="BI17" i="36" l="1"/>
  <c r="BN20"/>
  <c r="BI23"/>
  <c r="BN26"/>
  <c r="BI20" i="24"/>
  <c r="BN23"/>
  <c r="BI19" i="36"/>
  <c r="BN22"/>
  <c r="AC33"/>
  <c r="AK67"/>
  <c r="AL67" s="1"/>
  <c r="BO27"/>
  <c r="BI21"/>
  <c r="BN24"/>
  <c r="BO20"/>
  <c r="AC26"/>
  <c r="AK60"/>
  <c r="AL60" s="1"/>
  <c r="AC32"/>
  <c r="AK66"/>
  <c r="AL66" s="1"/>
  <c r="BO26"/>
  <c r="M25" i="49"/>
  <c r="M25" i="37"/>
  <c r="M25" i="44"/>
  <c r="M25" i="48"/>
  <c r="M25" i="39"/>
  <c r="M25" i="50"/>
  <c r="M25" i="41"/>
  <c r="M25" i="43"/>
  <c r="M25" i="47"/>
  <c r="M25" i="40"/>
  <c r="M25" i="38"/>
  <c r="M25" i="46"/>
  <c r="M25" i="45"/>
  <c r="M24" i="50"/>
  <c r="M24" i="44"/>
  <c r="M24" i="40"/>
  <c r="M24" i="49"/>
  <c r="M24" i="37"/>
  <c r="M24" i="39"/>
  <c r="M24" i="45"/>
  <c r="M24" i="43"/>
  <c r="M24" i="48"/>
  <c r="M24" i="46"/>
  <c r="M24" i="47"/>
  <c r="M24" i="41"/>
  <c r="M24" i="38"/>
  <c r="AC31" i="36"/>
  <c r="AK65"/>
  <c r="AL65" s="1"/>
  <c r="BO25"/>
  <c r="M27" i="45"/>
  <c r="M27" i="48"/>
  <c r="M27" i="39"/>
  <c r="M27" i="46"/>
  <c r="M27" i="44"/>
  <c r="M27" i="41"/>
  <c r="M27" i="50"/>
  <c r="M27" i="40"/>
  <c r="M27" i="38"/>
  <c r="M27" i="43"/>
  <c r="M27" i="37"/>
  <c r="M27" i="49"/>
  <c r="M27" i="47"/>
  <c r="BW49" i="34"/>
  <c r="BW69" s="1"/>
  <c r="BN49"/>
  <c r="BJ49" s="1"/>
  <c r="AA29"/>
  <c r="M30" i="43"/>
  <c r="M30" i="45"/>
  <c r="M30" i="46"/>
  <c r="M30" i="40"/>
  <c r="M30" i="39"/>
  <c r="M30" i="37"/>
  <c r="M30" i="44"/>
  <c r="M30" i="48"/>
  <c r="M30" i="50"/>
  <c r="M30" i="47"/>
  <c r="M30" i="38"/>
  <c r="M30" i="41"/>
  <c r="M30" i="49"/>
  <c r="M23" i="41"/>
  <c r="M23" i="49"/>
  <c r="M23" i="38"/>
  <c r="M23" i="45"/>
  <c r="M23" i="48"/>
  <c r="M23" i="44"/>
  <c r="M23" i="43"/>
  <c r="M23" i="46"/>
  <c r="M23" i="47"/>
  <c r="M23" i="39"/>
  <c r="M23" i="37"/>
  <c r="M23" i="50"/>
  <c r="M23" i="40"/>
  <c r="M29" i="49"/>
  <c r="M29" i="48"/>
  <c r="M29" i="40"/>
  <c r="M29" i="43"/>
  <c r="M29" i="50"/>
  <c r="M29" i="46"/>
  <c r="M29" i="39"/>
  <c r="M29" i="41"/>
  <c r="M29" i="45"/>
  <c r="M29" i="37"/>
  <c r="M29" i="47"/>
  <c r="M29" i="44"/>
  <c r="M29" i="38"/>
  <c r="AK62" i="36"/>
  <c r="AL62" s="1"/>
  <c r="BO22"/>
  <c r="AC28"/>
  <c r="AK61"/>
  <c r="AL61" s="1"/>
  <c r="BO21"/>
  <c r="AC27"/>
  <c r="BI18"/>
  <c r="BN21"/>
  <c r="M28" i="44"/>
  <c r="M28" i="50"/>
  <c r="M28" i="43"/>
  <c r="M28" i="45"/>
  <c r="M28" i="41"/>
  <c r="M28" i="39"/>
  <c r="M28" i="47"/>
  <c r="M28" i="37"/>
  <c r="M28" i="40"/>
  <c r="M28" i="48"/>
  <c r="M28" i="46"/>
  <c r="M28" i="38"/>
  <c r="M28" i="49"/>
  <c r="AK64" i="36"/>
  <c r="AL64" s="1"/>
  <c r="BO24"/>
  <c r="AC30"/>
  <c r="A30"/>
  <c r="A28"/>
  <c r="AC25" i="34"/>
  <c r="AE25"/>
  <c r="AF25" s="1"/>
  <c r="AG25" s="1"/>
  <c r="AK59"/>
  <c r="AL59" s="1"/>
  <c r="BO19"/>
  <c r="BN16" i="24"/>
  <c r="BI13"/>
  <c r="BJ13" i="34"/>
  <c r="AA22"/>
  <c r="BI10" i="24"/>
  <c r="BN13"/>
  <c r="BN15"/>
  <c r="BI12"/>
  <c r="BJ8" i="34"/>
  <c r="AA17"/>
  <c r="BJ10"/>
  <c r="AA19"/>
  <c r="AA21"/>
  <c r="BJ12"/>
  <c r="G33" i="24"/>
  <c r="U4" s="1"/>
  <c r="G32" i="50"/>
  <c r="G33" s="1"/>
  <c r="G32" i="38"/>
  <c r="G33" s="1"/>
  <c r="G32" i="48"/>
  <c r="G33" s="1"/>
  <c r="G32" i="35"/>
  <c r="G33" s="1"/>
  <c r="G32" i="47"/>
  <c r="G33" s="1"/>
  <c r="G32" i="36"/>
  <c r="G33" s="1"/>
  <c r="G32" i="44"/>
  <c r="G33" s="1"/>
  <c r="G32" i="40"/>
  <c r="G33" s="1"/>
  <c r="G32" i="49"/>
  <c r="G33" s="1"/>
  <c r="G32" i="46"/>
  <c r="G33" s="1"/>
  <c r="G32" i="45"/>
  <c r="G33" s="1"/>
  <c r="G32" i="41"/>
  <c r="G33" s="1"/>
  <c r="G32" i="39"/>
  <c r="G33" s="1"/>
  <c r="G32" i="34"/>
  <c r="G33" s="1"/>
  <c r="G32" i="43"/>
  <c r="G33" s="1"/>
  <c r="G32" i="37"/>
  <c r="G33" s="1"/>
  <c r="BI14" i="24"/>
  <c r="BN17"/>
  <c r="BJ6" i="34"/>
  <c r="AA15"/>
  <c r="BJ14"/>
  <c r="AA23"/>
  <c r="AT65" i="24"/>
  <c r="AU65" s="1"/>
  <c r="AT48"/>
  <c r="AU48" s="1"/>
  <c r="AT58"/>
  <c r="AU58" s="1"/>
  <c r="AT60"/>
  <c r="AU60" s="1"/>
  <c r="AT67"/>
  <c r="AU67" s="1"/>
  <c r="AT55"/>
  <c r="AU55" s="1"/>
  <c r="AT53"/>
  <c r="AU53" s="1"/>
  <c r="AT63"/>
  <c r="AU63" s="1"/>
  <c r="AT66"/>
  <c r="AU66" s="1"/>
  <c r="AT59"/>
  <c r="AU59" s="1"/>
  <c r="AT64"/>
  <c r="AU64" s="1"/>
  <c r="AT54"/>
  <c r="AU54" s="1"/>
  <c r="AT57"/>
  <c r="AU57" s="1"/>
  <c r="AQ64" i="49"/>
  <c r="AR64" s="1"/>
  <c r="AQ53"/>
  <c r="AR53" s="1"/>
  <c r="AQ56"/>
  <c r="AR56" s="1"/>
  <c r="AO22"/>
  <c r="AO84" s="1"/>
  <c r="AQ66"/>
  <c r="AR66" s="1"/>
  <c r="AQ67"/>
  <c r="AR67" s="1"/>
  <c r="AQ63"/>
  <c r="AR63" s="1"/>
  <c r="AQ52"/>
  <c r="AR52" s="1"/>
  <c r="AQ59"/>
  <c r="AR59" s="1"/>
  <c r="AQ54"/>
  <c r="AR54" s="1"/>
  <c r="AQ55"/>
  <c r="AR55" s="1"/>
  <c r="AM22"/>
  <c r="AW28" s="1"/>
  <c r="AT28" s="1"/>
  <c r="AQ57"/>
  <c r="AR57" s="1"/>
  <c r="AQ58"/>
  <c r="AR58" s="1"/>
  <c r="AQ61"/>
  <c r="AR61" s="1"/>
  <c r="AQ49"/>
  <c r="AR49" s="1"/>
  <c r="AQ48"/>
  <c r="AR48" s="1"/>
  <c r="AQ51"/>
  <c r="AR51" s="1"/>
  <c r="AQ62"/>
  <c r="AR62" s="1"/>
  <c r="AQ50"/>
  <c r="AR50" s="1"/>
  <c r="AR22"/>
  <c r="AR84" s="1"/>
  <c r="AQ60"/>
  <c r="AR60" s="1"/>
  <c r="AQ65"/>
  <c r="AR65" s="1"/>
  <c r="AR21" i="47"/>
  <c r="AR83" s="1"/>
  <c r="AQ21"/>
  <c r="AQ83" s="1"/>
  <c r="AO21" i="46"/>
  <c r="AU28" s="1"/>
  <c r="AV28" s="1"/>
  <c r="AQ6" i="48"/>
  <c r="AM22" i="50"/>
  <c r="AW28" s="1"/>
  <c r="AT28" s="1"/>
  <c r="AP47" i="44"/>
  <c r="AQ51" s="1"/>
  <c r="AR51" s="1"/>
  <c r="AR21" i="46"/>
  <c r="AR83" s="1"/>
  <c r="AO21" i="45"/>
  <c r="AU28" s="1"/>
  <c r="AV28" s="1"/>
  <c r="AR47" i="50"/>
  <c r="AT65" s="1"/>
  <c r="AU65" s="1"/>
  <c r="AQ21" i="45"/>
  <c r="AQ83" s="1"/>
  <c r="AP47" i="48"/>
  <c r="AQ57" s="1"/>
  <c r="AR57" s="1"/>
  <c r="AT83" i="43"/>
  <c r="AP47" i="47"/>
  <c r="AQ62" s="1"/>
  <c r="AR62" s="1"/>
  <c r="AP47" i="45"/>
  <c r="AQ57" s="1"/>
  <c r="AR57" s="1"/>
  <c r="AP47" i="46"/>
  <c r="AQ66" s="1"/>
  <c r="AR66" s="1"/>
  <c r="AG14" i="34"/>
  <c r="AQ60" i="43"/>
  <c r="AR60" s="1"/>
  <c r="AQ63"/>
  <c r="AR63" s="1"/>
  <c r="AQ56"/>
  <c r="AR56" s="1"/>
  <c r="AQ57"/>
  <c r="AR57" s="1"/>
  <c r="AQ49"/>
  <c r="AR49" s="1"/>
  <c r="AQ66"/>
  <c r="AR66" s="1"/>
  <c r="AQ67"/>
  <c r="AR67" s="1"/>
  <c r="AQ61"/>
  <c r="AR61" s="1"/>
  <c r="AQ50"/>
  <c r="AR50" s="1"/>
  <c r="AQ59"/>
  <c r="AR59" s="1"/>
  <c r="AQ53"/>
  <c r="AR53" s="1"/>
  <c r="AQ64"/>
  <c r="AR64" s="1"/>
  <c r="AQ54"/>
  <c r="AR54" s="1"/>
  <c r="AQ48"/>
  <c r="AR48" s="1"/>
  <c r="AP46"/>
  <c r="AL22" s="1"/>
  <c r="AQ58"/>
  <c r="AR58" s="1"/>
  <c r="AQ62"/>
  <c r="AR62" s="1"/>
  <c r="AQ51"/>
  <c r="AR51" s="1"/>
  <c r="AQ65"/>
  <c r="AR65" s="1"/>
  <c r="AQ55"/>
  <c r="AR55" s="1"/>
  <c r="AQ22" i="24"/>
  <c r="AQ84" s="1"/>
  <c r="AT61"/>
  <c r="AU61" s="1"/>
  <c r="AT50"/>
  <c r="AU50" s="1"/>
  <c r="AR21"/>
  <c r="AR83" s="1"/>
  <c r="AT83" s="1"/>
  <c r="AW28"/>
  <c r="AT28" s="1"/>
  <c r="AR46"/>
  <c r="AT56"/>
  <c r="AU56" s="1"/>
  <c r="AT62"/>
  <c r="AU62" s="1"/>
  <c r="AT49"/>
  <c r="AU49" s="1"/>
  <c r="AT51"/>
  <c r="AU51" s="1"/>
  <c r="R57" i="49"/>
  <c r="R57" i="50"/>
  <c r="P57" i="48"/>
  <c r="P57" i="50"/>
  <c r="P57" i="49"/>
  <c r="AO83" i="48"/>
  <c r="AT83" s="1"/>
  <c r="AU28"/>
  <c r="AV28" s="1"/>
  <c r="AO83" i="47"/>
  <c r="AU28"/>
  <c r="AV28" s="1"/>
  <c r="AU28" i="44"/>
  <c r="AV28" s="1"/>
  <c r="AO83"/>
  <c r="AT83" s="1"/>
  <c r="AO22" i="50"/>
  <c r="AQ22"/>
  <c r="AQ84" s="1"/>
  <c r="AR22"/>
  <c r="AR84" s="1"/>
  <c r="BN27" i="36" l="1"/>
  <c r="BI24"/>
  <c r="BZ31" i="34"/>
  <c r="BX30"/>
  <c r="BI22" i="36"/>
  <c r="BN25"/>
  <c r="AA31" i="37"/>
  <c r="O28"/>
  <c r="AA32"/>
  <c r="O29"/>
  <c r="AA26"/>
  <c r="O23"/>
  <c r="AA33"/>
  <c r="O30"/>
  <c r="A30" s="1"/>
  <c r="BO23" i="34"/>
  <c r="AK63"/>
  <c r="AL63" s="1"/>
  <c r="AC29"/>
  <c r="AA30" i="37"/>
  <c r="O27"/>
  <c r="AA27"/>
  <c r="O24"/>
  <c r="AA28"/>
  <c r="O25"/>
  <c r="AK56" i="34"/>
  <c r="AL56" s="1"/>
  <c r="AC22"/>
  <c r="AE22"/>
  <c r="AF22" s="1"/>
  <c r="AG22" s="1"/>
  <c r="BO16"/>
  <c r="AK51"/>
  <c r="AL51" s="1"/>
  <c r="AC17"/>
  <c r="BO11"/>
  <c r="AE17"/>
  <c r="AF17" s="1"/>
  <c r="AG17" s="1"/>
  <c r="BO15"/>
  <c r="AC21"/>
  <c r="AE21"/>
  <c r="AF21" s="1"/>
  <c r="AG21" s="1"/>
  <c r="AK55"/>
  <c r="AL55" s="1"/>
  <c r="BO13"/>
  <c r="AK53"/>
  <c r="AL53" s="1"/>
  <c r="AC19"/>
  <c r="AE19"/>
  <c r="AF19" s="1"/>
  <c r="AG19" s="1"/>
  <c r="AK49"/>
  <c r="AL49" s="1"/>
  <c r="AE15"/>
  <c r="AF15" s="1"/>
  <c r="AC15"/>
  <c r="BO9"/>
  <c r="BO17"/>
  <c r="AE23"/>
  <c r="AF23" s="1"/>
  <c r="AG23" s="1"/>
  <c r="AK57"/>
  <c r="AL57" s="1"/>
  <c r="AC23"/>
  <c r="AT84" i="49"/>
  <c r="AU29"/>
  <c r="AV29" s="1"/>
  <c r="AR47"/>
  <c r="AT51" s="1"/>
  <c r="AU51" s="1"/>
  <c r="AO83" i="46"/>
  <c r="AT83" s="1"/>
  <c r="AQ65"/>
  <c r="AR65" s="1"/>
  <c r="AT64" i="50"/>
  <c r="AU64" s="1"/>
  <c r="AT83" i="47"/>
  <c r="AQ65" i="44"/>
  <c r="AR65" s="1"/>
  <c r="AQ53"/>
  <c r="AR53" s="1"/>
  <c r="AQ49"/>
  <c r="AR49" s="1"/>
  <c r="AQ56"/>
  <c r="AR56" s="1"/>
  <c r="AQ59"/>
  <c r="AR59" s="1"/>
  <c r="AP46"/>
  <c r="AL22" s="1"/>
  <c r="AN22" s="1"/>
  <c r="AQ61"/>
  <c r="AR61" s="1"/>
  <c r="AQ54"/>
  <c r="AR54" s="1"/>
  <c r="AQ62"/>
  <c r="AR62" s="1"/>
  <c r="AQ60" i="45"/>
  <c r="AR60" s="1"/>
  <c r="AQ60" i="44"/>
  <c r="AR60" s="1"/>
  <c r="AT61" i="50"/>
  <c r="AU61" s="1"/>
  <c r="AT48"/>
  <c r="AU48" s="1"/>
  <c r="AQ49" i="48"/>
  <c r="AR49" s="1"/>
  <c r="AT57" i="50"/>
  <c r="AU57" s="1"/>
  <c r="AO83" i="45"/>
  <c r="AT83" s="1"/>
  <c r="AQ59" i="48"/>
  <c r="AR59" s="1"/>
  <c r="AT66" i="50"/>
  <c r="AU66" s="1"/>
  <c r="AQ67" i="44"/>
  <c r="AR67" s="1"/>
  <c r="AQ52"/>
  <c r="AR52" s="1"/>
  <c r="AQ55"/>
  <c r="AR55" s="1"/>
  <c r="AQ57"/>
  <c r="AR57" s="1"/>
  <c r="AQ50"/>
  <c r="AR50" s="1"/>
  <c r="AQ63"/>
  <c r="AR63" s="1"/>
  <c r="AQ58"/>
  <c r="AR58" s="1"/>
  <c r="AQ48"/>
  <c r="AR48" s="1"/>
  <c r="AQ66"/>
  <c r="AR66" s="1"/>
  <c r="AQ64"/>
  <c r="AR64" s="1"/>
  <c r="AT50" i="50"/>
  <c r="AU50" s="1"/>
  <c r="AT62"/>
  <c r="AU62" s="1"/>
  <c r="AQ51" i="45"/>
  <c r="AR51" s="1"/>
  <c r="AQ56" i="47"/>
  <c r="AR56" s="1"/>
  <c r="AT54" i="50"/>
  <c r="AU54" s="1"/>
  <c r="AT55"/>
  <c r="AU55" s="1"/>
  <c r="AT59"/>
  <c r="AU59" s="1"/>
  <c r="AQ50" i="45"/>
  <c r="AR50" s="1"/>
  <c r="AQ56" i="48"/>
  <c r="AR56" s="1"/>
  <c r="AT67" i="50"/>
  <c r="AU67" s="1"/>
  <c r="AR46"/>
  <c r="AL23" s="1"/>
  <c r="AT53"/>
  <c r="AU53" s="1"/>
  <c r="AT51"/>
  <c r="AU51" s="1"/>
  <c r="AT49"/>
  <c r="AU49" s="1"/>
  <c r="AQ65" i="48"/>
  <c r="AR65" s="1"/>
  <c r="AT52" i="50"/>
  <c r="AU52" s="1"/>
  <c r="AT56"/>
  <c r="AU56" s="1"/>
  <c r="AT60"/>
  <c r="AU60" s="1"/>
  <c r="AT63"/>
  <c r="AU63" s="1"/>
  <c r="AT58"/>
  <c r="AU58" s="1"/>
  <c r="AQ56" i="45"/>
  <c r="AR56" s="1"/>
  <c r="AQ65" i="47"/>
  <c r="AR65" s="1"/>
  <c r="AQ60" i="48"/>
  <c r="AR60" s="1"/>
  <c r="AQ48" i="46"/>
  <c r="AR48" s="1"/>
  <c r="AQ58" i="47"/>
  <c r="AR58" s="1"/>
  <c r="AQ53"/>
  <c r="AR53" s="1"/>
  <c r="AQ63"/>
  <c r="AR63" s="1"/>
  <c r="AQ50" i="48"/>
  <c r="AR50" s="1"/>
  <c r="AQ55"/>
  <c r="AR55" s="1"/>
  <c r="AQ48"/>
  <c r="AR48" s="1"/>
  <c r="AQ61"/>
  <c r="AR61" s="1"/>
  <c r="AQ63"/>
  <c r="AR63" s="1"/>
  <c r="AQ52" i="47"/>
  <c r="AR52" s="1"/>
  <c r="AQ66" i="48"/>
  <c r="AR66" s="1"/>
  <c r="AQ51"/>
  <c r="AR51" s="1"/>
  <c r="AQ67"/>
  <c r="AR67" s="1"/>
  <c r="AQ52"/>
  <c r="AR52" s="1"/>
  <c r="AQ64"/>
  <c r="AR64" s="1"/>
  <c r="AQ66" i="45"/>
  <c r="AR66" s="1"/>
  <c r="AQ60" i="47"/>
  <c r="AR60" s="1"/>
  <c r="AQ55"/>
  <c r="AR55" s="1"/>
  <c r="AQ51"/>
  <c r="AR51" s="1"/>
  <c r="AQ54" i="48"/>
  <c r="AR54" s="1"/>
  <c r="AQ58"/>
  <c r="AR58" s="1"/>
  <c r="AQ53"/>
  <c r="AR53" s="1"/>
  <c r="AP46"/>
  <c r="AL22" s="1"/>
  <c r="AN22" s="1"/>
  <c r="AQ62"/>
  <c r="AR62" s="1"/>
  <c r="AQ54" i="47"/>
  <c r="AR54" s="1"/>
  <c r="AQ59" i="46"/>
  <c r="AR59" s="1"/>
  <c r="AQ53"/>
  <c r="AR53" s="1"/>
  <c r="AQ54"/>
  <c r="AR54" s="1"/>
  <c r="AP46"/>
  <c r="AL22" s="1"/>
  <c r="AN22" s="1"/>
  <c r="AQ61"/>
  <c r="AR61" s="1"/>
  <c r="AQ51"/>
  <c r="AR51" s="1"/>
  <c r="AQ60"/>
  <c r="AR60" s="1"/>
  <c r="AQ55"/>
  <c r="AR55" s="1"/>
  <c r="AQ49"/>
  <c r="AR49" s="1"/>
  <c r="AQ57"/>
  <c r="AR57" s="1"/>
  <c r="AQ62"/>
  <c r="AR62" s="1"/>
  <c r="AQ50"/>
  <c r="AR50" s="1"/>
  <c r="AQ52"/>
  <c r="AR52" s="1"/>
  <c r="AP46" i="45"/>
  <c r="AL22" s="1"/>
  <c r="AN22" s="1"/>
  <c r="AQ64" i="47"/>
  <c r="AR64" s="1"/>
  <c r="AQ66"/>
  <c r="AR66" s="1"/>
  <c r="AQ50"/>
  <c r="AR50" s="1"/>
  <c r="AQ67"/>
  <c r="AR67" s="1"/>
  <c r="AQ48"/>
  <c r="AR48" s="1"/>
  <c r="AQ67" i="45"/>
  <c r="AR67" s="1"/>
  <c r="AQ53"/>
  <c r="AR53" s="1"/>
  <c r="AQ55"/>
  <c r="AR55" s="1"/>
  <c r="AQ57" i="47"/>
  <c r="AR57" s="1"/>
  <c r="AQ59"/>
  <c r="AR59" s="1"/>
  <c r="AQ61"/>
  <c r="AR61" s="1"/>
  <c r="AQ49"/>
  <c r="AR49" s="1"/>
  <c r="AP46"/>
  <c r="AL22" s="1"/>
  <c r="AM22" s="1"/>
  <c r="AW28" s="1"/>
  <c r="AT28" s="1"/>
  <c r="AQ64" i="45"/>
  <c r="AR64" s="1"/>
  <c r="AQ48"/>
  <c r="AR48" s="1"/>
  <c r="AQ52"/>
  <c r="AR52" s="1"/>
  <c r="AQ63"/>
  <c r="AR63" s="1"/>
  <c r="AQ61"/>
  <c r="AR61" s="1"/>
  <c r="AQ62"/>
  <c r="AR62" s="1"/>
  <c r="AQ49"/>
  <c r="AR49" s="1"/>
  <c r="AQ59"/>
  <c r="AR59" s="1"/>
  <c r="AQ54"/>
  <c r="AR54" s="1"/>
  <c r="AQ65"/>
  <c r="AR65" s="1"/>
  <c r="AQ58"/>
  <c r="AR58" s="1"/>
  <c r="AQ67" i="46"/>
  <c r="AR67" s="1"/>
  <c r="AQ63"/>
  <c r="AR63" s="1"/>
  <c r="AQ58"/>
  <c r="AR58" s="1"/>
  <c r="AQ56"/>
  <c r="AR56" s="1"/>
  <c r="AQ64"/>
  <c r="AR64" s="1"/>
  <c r="AR47" i="43"/>
  <c r="AT55" s="1"/>
  <c r="AU55" s="1"/>
  <c r="AM22"/>
  <c r="AW28" s="1"/>
  <c r="AT28" s="1"/>
  <c r="AN22"/>
  <c r="AL23" i="24"/>
  <c r="AU47"/>
  <c r="AV62" s="1"/>
  <c r="AW62" s="1"/>
  <c r="AU29" i="50"/>
  <c r="AV29" s="1"/>
  <c r="AO84"/>
  <c r="AT84" s="1"/>
  <c r="BN27" i="37" l="1"/>
  <c r="BI24"/>
  <c r="O25" i="38"/>
  <c r="O25" i="47"/>
  <c r="O25" i="41"/>
  <c r="O25" i="48"/>
  <c r="O25" i="40"/>
  <c r="O25" i="44"/>
  <c r="O25" i="50"/>
  <c r="O25" i="49"/>
  <c r="O25" i="46"/>
  <c r="O25" i="45"/>
  <c r="O25" i="39"/>
  <c r="O25" i="43"/>
  <c r="A25" i="37"/>
  <c r="O24" i="44"/>
  <c r="O24" i="41"/>
  <c r="O24" i="38"/>
  <c r="O24" i="43"/>
  <c r="O24" i="39"/>
  <c r="O24" i="45"/>
  <c r="O24" i="48"/>
  <c r="O24" i="50"/>
  <c r="O24" i="49"/>
  <c r="O24" i="46"/>
  <c r="O24" i="40"/>
  <c r="O24" i="47"/>
  <c r="A24" i="37"/>
  <c r="O27" i="43"/>
  <c r="O27" i="44"/>
  <c r="O27" i="46"/>
  <c r="O27" i="41"/>
  <c r="O27" i="50"/>
  <c r="O27" i="48"/>
  <c r="O27" i="45"/>
  <c r="O27" i="39"/>
  <c r="O27" i="47"/>
  <c r="O27" i="38"/>
  <c r="O27" i="40"/>
  <c r="O27" i="49"/>
  <c r="A27" i="37"/>
  <c r="BO27"/>
  <c r="AC33"/>
  <c r="AK67"/>
  <c r="AL67" s="1"/>
  <c r="BO20"/>
  <c r="AC26"/>
  <c r="AK60"/>
  <c r="AL60" s="1"/>
  <c r="AC32"/>
  <c r="BO26"/>
  <c r="AK66"/>
  <c r="AL66" s="1"/>
  <c r="BO25"/>
  <c r="AK65"/>
  <c r="AL65" s="1"/>
  <c r="AC31"/>
  <c r="AC28"/>
  <c r="BO22"/>
  <c r="AK62"/>
  <c r="AL62" s="1"/>
  <c r="AK61"/>
  <c r="AL61" s="1"/>
  <c r="AC27"/>
  <c r="BO21"/>
  <c r="BO24"/>
  <c r="AC30"/>
  <c r="AK64"/>
  <c r="AL64" s="1"/>
  <c r="O30" i="44"/>
  <c r="O30" i="39"/>
  <c r="O30" i="47"/>
  <c r="O30" i="46"/>
  <c r="O30" i="40"/>
  <c r="O30" i="45"/>
  <c r="O30" i="38"/>
  <c r="O30" i="50"/>
  <c r="O30" i="49"/>
  <c r="O30" i="43"/>
  <c r="O30" i="48"/>
  <c r="O30" i="41"/>
  <c r="O23" i="48"/>
  <c r="O23" i="41"/>
  <c r="O23" i="39"/>
  <c r="O23" i="40"/>
  <c r="O23" i="44"/>
  <c r="O23" i="49"/>
  <c r="O23" i="45"/>
  <c r="O23" i="43"/>
  <c r="O23" i="38"/>
  <c r="O23" i="46"/>
  <c r="O23" i="50"/>
  <c r="O23" i="47"/>
  <c r="A23" i="37"/>
  <c r="O29" i="39"/>
  <c r="O29" i="46"/>
  <c r="O29" i="41"/>
  <c r="O29" i="40"/>
  <c r="O29" i="50"/>
  <c r="O29" i="38"/>
  <c r="O29" i="44"/>
  <c r="O29" i="48"/>
  <c r="O29" i="47"/>
  <c r="O29" i="45"/>
  <c r="O29" i="43"/>
  <c r="O29" i="49"/>
  <c r="A29" i="37"/>
  <c r="O28" i="44"/>
  <c r="O28" i="38"/>
  <c r="O28" i="41"/>
  <c r="O28" i="45"/>
  <c r="O28" i="39"/>
  <c r="O28" i="47"/>
  <c r="O28" i="46"/>
  <c r="O28" i="40"/>
  <c r="O28" i="50"/>
  <c r="O28" i="49"/>
  <c r="O28" i="43"/>
  <c r="O28" i="48"/>
  <c r="A28" i="37"/>
  <c r="AG15" i="34"/>
  <c r="AG2"/>
  <c r="AG3"/>
  <c r="BC12" s="1"/>
  <c r="AL47"/>
  <c r="AT52" i="49"/>
  <c r="AU52" s="1"/>
  <c r="AT53"/>
  <c r="AU53" s="1"/>
  <c r="AT58"/>
  <c r="AU58" s="1"/>
  <c r="AR46"/>
  <c r="AL23" s="1"/>
  <c r="AN23" s="1"/>
  <c r="AO23" s="1"/>
  <c r="AT65"/>
  <c r="AU65" s="1"/>
  <c r="AT50"/>
  <c r="AU50" s="1"/>
  <c r="AT61"/>
  <c r="AU61" s="1"/>
  <c r="AT66"/>
  <c r="AU66" s="1"/>
  <c r="AT62"/>
  <c r="AU62" s="1"/>
  <c r="AT54"/>
  <c r="AU54" s="1"/>
  <c r="AT67"/>
  <c r="AU67" s="1"/>
  <c r="AT55"/>
  <c r="AU55" s="1"/>
  <c r="AT60"/>
  <c r="AU60" s="1"/>
  <c r="AT59"/>
  <c r="AU59" s="1"/>
  <c r="AT48"/>
  <c r="AU48" s="1"/>
  <c r="AT49"/>
  <c r="AU49" s="1"/>
  <c r="AT57"/>
  <c r="AU57" s="1"/>
  <c r="AT64"/>
  <c r="AU64" s="1"/>
  <c r="AT63"/>
  <c r="AU63" s="1"/>
  <c r="AT56"/>
  <c r="AU56" s="1"/>
  <c r="AM22" i="44"/>
  <c r="AW28" s="1"/>
  <c r="AT28" s="1"/>
  <c r="AM22" i="48"/>
  <c r="AW28" s="1"/>
  <c r="AT28" s="1"/>
  <c r="AR47" i="44"/>
  <c r="AT52" s="1"/>
  <c r="AU52" s="1"/>
  <c r="AU47" i="50"/>
  <c r="AV52" s="1"/>
  <c r="AW52" s="1"/>
  <c r="AM22" i="45"/>
  <c r="AW28" s="1"/>
  <c r="AT28" s="1"/>
  <c r="AM22" i="46"/>
  <c r="AW28" s="1"/>
  <c r="AT28" s="1"/>
  <c r="AR47" i="48"/>
  <c r="AT56" s="1"/>
  <c r="AU56" s="1"/>
  <c r="AR47" i="47"/>
  <c r="AT50" s="1"/>
  <c r="AU50" s="1"/>
  <c r="AN22"/>
  <c r="AQ22" s="1"/>
  <c r="AQ84" s="1"/>
  <c r="AR47" i="45"/>
  <c r="AT67" s="1"/>
  <c r="AU67" s="1"/>
  <c r="AR47" i="46"/>
  <c r="AT67" s="1"/>
  <c r="AU67" s="1"/>
  <c r="AQ22" i="43"/>
  <c r="AQ84" s="1"/>
  <c r="AR22"/>
  <c r="AR84" s="1"/>
  <c r="AO22"/>
  <c r="AT54"/>
  <c r="AU54" s="1"/>
  <c r="AR46"/>
  <c r="AL23" s="1"/>
  <c r="AM23" s="1"/>
  <c r="AW29" s="1"/>
  <c r="AT29" s="1"/>
  <c r="AT53"/>
  <c r="AU53" s="1"/>
  <c r="AT56"/>
  <c r="AU56" s="1"/>
  <c r="AT66"/>
  <c r="AU66" s="1"/>
  <c r="AT51"/>
  <c r="AU51" s="1"/>
  <c r="AT65"/>
  <c r="AU65" s="1"/>
  <c r="AT52"/>
  <c r="AU52" s="1"/>
  <c r="AT67"/>
  <c r="AU67" s="1"/>
  <c r="AT62"/>
  <c r="AU62" s="1"/>
  <c r="AT61"/>
  <c r="AU61" s="1"/>
  <c r="AT58"/>
  <c r="AU58" s="1"/>
  <c r="AT60"/>
  <c r="AU60" s="1"/>
  <c r="AT50"/>
  <c r="AU50" s="1"/>
  <c r="AT57"/>
  <c r="AU57" s="1"/>
  <c r="AT59"/>
  <c r="AU59" s="1"/>
  <c r="AT49"/>
  <c r="AU49" s="1"/>
  <c r="AT64"/>
  <c r="AU64" s="1"/>
  <c r="AT48"/>
  <c r="AU48" s="1"/>
  <c r="AT63"/>
  <c r="AU63" s="1"/>
  <c r="AU46" i="24"/>
  <c r="AL24" s="1"/>
  <c r="AV52"/>
  <c r="AW52" s="1"/>
  <c r="AV59"/>
  <c r="AW59" s="1"/>
  <c r="AV55"/>
  <c r="AW55" s="1"/>
  <c r="AV54"/>
  <c r="AW54" s="1"/>
  <c r="AV60"/>
  <c r="AW60" s="1"/>
  <c r="AV63"/>
  <c r="AW63" s="1"/>
  <c r="AV58"/>
  <c r="AW58" s="1"/>
  <c r="AV53"/>
  <c r="AW53" s="1"/>
  <c r="AV65"/>
  <c r="AW65" s="1"/>
  <c r="AV57"/>
  <c r="AW57" s="1"/>
  <c r="AV64"/>
  <c r="AW64" s="1"/>
  <c r="AV48"/>
  <c r="AW48" s="1"/>
  <c r="AV66"/>
  <c r="AW66" s="1"/>
  <c r="AV67"/>
  <c r="AW67" s="1"/>
  <c r="AV61"/>
  <c r="AW61" s="1"/>
  <c r="AV49"/>
  <c r="AW49" s="1"/>
  <c r="AM23"/>
  <c r="AN23"/>
  <c r="AO22"/>
  <c r="AV56"/>
  <c r="AW56" s="1"/>
  <c r="AV51"/>
  <c r="AW51" s="1"/>
  <c r="AV50"/>
  <c r="AW50" s="1"/>
  <c r="AO22" i="46"/>
  <c r="AR22"/>
  <c r="AR84" s="1"/>
  <c r="AQ22"/>
  <c r="AQ84" s="1"/>
  <c r="AR22" i="48"/>
  <c r="AR84" s="1"/>
  <c r="AO22"/>
  <c r="AQ22"/>
  <c r="AQ84" s="1"/>
  <c r="AQ22" i="44"/>
  <c r="AQ84" s="1"/>
  <c r="AO22"/>
  <c r="AR22"/>
  <c r="AR84" s="1"/>
  <c r="AR22" i="45"/>
  <c r="AR84" s="1"/>
  <c r="AQ22"/>
  <c r="AQ84" s="1"/>
  <c r="AO22"/>
  <c r="AM23" i="50"/>
  <c r="AW29" s="1"/>
  <c r="AT29" s="1"/>
  <c r="AN23"/>
  <c r="Q28" i="38" l="1"/>
  <c r="AA31"/>
  <c r="BN26" i="37"/>
  <c r="BI23"/>
  <c r="Q27" i="38"/>
  <c r="A27" s="1"/>
  <c r="AA30"/>
  <c r="BN21" i="37"/>
  <c r="BI18"/>
  <c r="A24" i="38"/>
  <c r="Q24"/>
  <c r="AA27"/>
  <c r="BN25" i="37"/>
  <c r="A28" i="38"/>
  <c r="BI22" i="37"/>
  <c r="Q29" i="38"/>
  <c r="A29" s="1"/>
  <c r="AA32"/>
  <c r="BN20" i="37"/>
  <c r="BI17"/>
  <c r="A23" i="38"/>
  <c r="Q23"/>
  <c r="AA26"/>
  <c r="Q30"/>
  <c r="AA33"/>
  <c r="BI21" i="37"/>
  <c r="BN24"/>
  <c r="BI19"/>
  <c r="BN22"/>
  <c r="Q25" i="38"/>
  <c r="AA28"/>
  <c r="BC23" i="34"/>
  <c r="BC24"/>
  <c r="BC29"/>
  <c r="BC25"/>
  <c r="BG26" s="1"/>
  <c r="BI69" s="1"/>
  <c r="BK69" s="1"/>
  <c r="H31" s="1"/>
  <c r="I31" s="1"/>
  <c r="AM65"/>
  <c r="AN65" s="1"/>
  <c r="AM62"/>
  <c r="AN62" s="1"/>
  <c r="AM50"/>
  <c r="AN50" s="1"/>
  <c r="AM59"/>
  <c r="AN59" s="1"/>
  <c r="AM53"/>
  <c r="AN53" s="1"/>
  <c r="AM67"/>
  <c r="AN67" s="1"/>
  <c r="AM55"/>
  <c r="AN55" s="1"/>
  <c r="AM60"/>
  <c r="AN60" s="1"/>
  <c r="AM56"/>
  <c r="AN56" s="1"/>
  <c r="AM58"/>
  <c r="AN58" s="1"/>
  <c r="AM63"/>
  <c r="AN63" s="1"/>
  <c r="AL46"/>
  <c r="AL20" s="1"/>
  <c r="AN20" s="1"/>
  <c r="AQ20" s="1"/>
  <c r="AQ82" s="1"/>
  <c r="AM52"/>
  <c r="AN52" s="1"/>
  <c r="AM57"/>
  <c r="AN57" s="1"/>
  <c r="AM48"/>
  <c r="AN48" s="1"/>
  <c r="AM61"/>
  <c r="AN61" s="1"/>
  <c r="AM54"/>
  <c r="AN54" s="1"/>
  <c r="AM49"/>
  <c r="AN49" s="1"/>
  <c r="AM66"/>
  <c r="AN66" s="1"/>
  <c r="AM64"/>
  <c r="AN64" s="1"/>
  <c r="AM51"/>
  <c r="AN51" s="1"/>
  <c r="AW47" i="24"/>
  <c r="AW46" s="1"/>
  <c r="AL25" s="1"/>
  <c r="AM23" i="49"/>
  <c r="AW29" s="1"/>
  <c r="AT29" s="1"/>
  <c r="AR23"/>
  <c r="AR85" s="1"/>
  <c r="AQ23"/>
  <c r="AQ85" s="1"/>
  <c r="AT48" i="48"/>
  <c r="AU48" s="1"/>
  <c r="AT58"/>
  <c r="AU58" s="1"/>
  <c r="AT66" i="45"/>
  <c r="AU66" s="1"/>
  <c r="AU47" i="49"/>
  <c r="AU46" s="1"/>
  <c r="AL24" s="1"/>
  <c r="AN24" s="1"/>
  <c r="AR24" s="1"/>
  <c r="AR86" s="1"/>
  <c r="AT62" i="44"/>
  <c r="AU62" s="1"/>
  <c r="AT54" i="45"/>
  <c r="AU54" s="1"/>
  <c r="AV58" i="50"/>
  <c r="AW58" s="1"/>
  <c r="AT56" i="44"/>
  <c r="AU56" s="1"/>
  <c r="AR46"/>
  <c r="AL23" s="1"/>
  <c r="AM23" s="1"/>
  <c r="AW29" s="1"/>
  <c r="AT29" s="1"/>
  <c r="AT60"/>
  <c r="AU60" s="1"/>
  <c r="AT58" i="45"/>
  <c r="AU58" s="1"/>
  <c r="AT61"/>
  <c r="AU61" s="1"/>
  <c r="AT59" i="48"/>
  <c r="AU59" s="1"/>
  <c r="AT50"/>
  <c r="AU50" s="1"/>
  <c r="AV65" i="50"/>
  <c r="AW65" s="1"/>
  <c r="AT48" i="44"/>
  <c r="AU48" s="1"/>
  <c r="AT67"/>
  <c r="AU67" s="1"/>
  <c r="AT65"/>
  <c r="AU65" s="1"/>
  <c r="AT52" i="48"/>
  <c r="AU52" s="1"/>
  <c r="AV48" i="50"/>
  <c r="AW48" s="1"/>
  <c r="AV50"/>
  <c r="AW50" s="1"/>
  <c r="AT57" i="45"/>
  <c r="AU57" s="1"/>
  <c r="AT62" i="47"/>
  <c r="AU62" s="1"/>
  <c r="AT51" i="44"/>
  <c r="AU51" s="1"/>
  <c r="AT63"/>
  <c r="AU63" s="1"/>
  <c r="AT66" i="48"/>
  <c r="AU66" s="1"/>
  <c r="I31" i="38"/>
  <c r="I31" i="39"/>
  <c r="I31" i="35"/>
  <c r="K31" s="1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s="1"/>
  <c r="AT50"/>
  <c r="AU50" s="1"/>
  <c r="AT59"/>
  <c r="AU59" s="1"/>
  <c r="AT66"/>
  <c r="AU66" s="1"/>
  <c r="AT53"/>
  <c r="AU53" s="1"/>
  <c r="AT61" i="48"/>
  <c r="AU61" s="1"/>
  <c r="AT51"/>
  <c r="AU51" s="1"/>
  <c r="AV49" i="50"/>
  <c r="AW49" s="1"/>
  <c r="AV61"/>
  <c r="AW61" s="1"/>
  <c r="AT58" i="44"/>
  <c r="AU58" s="1"/>
  <c r="AT64"/>
  <c r="AU64" s="1"/>
  <c r="AT61"/>
  <c r="AU61" s="1"/>
  <c r="AT49"/>
  <c r="AU49" s="1"/>
  <c r="AT54"/>
  <c r="AU54" s="1"/>
  <c r="AT55"/>
  <c r="AU55" s="1"/>
  <c r="AT62" i="48"/>
  <c r="AU62" s="1"/>
  <c r="AR46"/>
  <c r="AL23" s="1"/>
  <c r="AM23" s="1"/>
  <c r="AW29" s="1"/>
  <c r="AT29" s="1"/>
  <c r="AV54" i="50"/>
  <c r="AW54" s="1"/>
  <c r="AU46"/>
  <c r="AL24" s="1"/>
  <c r="AN24" s="1"/>
  <c r="AV56"/>
  <c r="AW56" s="1"/>
  <c r="AV64"/>
  <c r="AW64" s="1"/>
  <c r="AV59"/>
  <c r="AW59" s="1"/>
  <c r="AV62"/>
  <c r="AW62" s="1"/>
  <c r="AV51"/>
  <c r="AW51" s="1"/>
  <c r="AV57"/>
  <c r="AW57" s="1"/>
  <c r="AV53"/>
  <c r="AW53" s="1"/>
  <c r="AV60"/>
  <c r="AW60" s="1"/>
  <c r="AV63"/>
  <c r="AW63" s="1"/>
  <c r="AV67"/>
  <c r="AW67" s="1"/>
  <c r="AV66"/>
  <c r="AW66" s="1"/>
  <c r="AV55"/>
  <c r="AW55" s="1"/>
  <c r="AR46" i="45"/>
  <c r="AL23" s="1"/>
  <c r="AN23" s="1"/>
  <c r="AT64"/>
  <c r="AU64" s="1"/>
  <c r="AT57" i="48"/>
  <c r="AU57" s="1"/>
  <c r="AT53"/>
  <c r="AU53" s="1"/>
  <c r="AT49"/>
  <c r="AU49" s="1"/>
  <c r="AT54"/>
  <c r="AU54" s="1"/>
  <c r="AT49" i="45"/>
  <c r="AU49" s="1"/>
  <c r="AT63"/>
  <c r="AU63" s="1"/>
  <c r="AT64" i="48"/>
  <c r="AU64" s="1"/>
  <c r="AT55"/>
  <c r="AU55" s="1"/>
  <c r="AT60"/>
  <c r="AU60" s="1"/>
  <c r="AT67"/>
  <c r="AU67" s="1"/>
  <c r="AT50" i="45"/>
  <c r="AU50" s="1"/>
  <c r="AT63" i="48"/>
  <c r="AU63" s="1"/>
  <c r="AT65"/>
  <c r="AU65" s="1"/>
  <c r="AN23" i="43"/>
  <c r="AO23" s="1"/>
  <c r="AT48" i="47"/>
  <c r="AU48" s="1"/>
  <c r="AT59"/>
  <c r="AU59" s="1"/>
  <c r="AT60"/>
  <c r="AU60" s="1"/>
  <c r="AT54"/>
  <c r="AU54" s="1"/>
  <c r="AT50" i="46"/>
  <c r="AU50" s="1"/>
  <c r="AT58" i="47"/>
  <c r="AU58" s="1"/>
  <c r="AR46"/>
  <c r="AL23" s="1"/>
  <c r="AN23" s="1"/>
  <c r="AT56"/>
  <c r="AU56" s="1"/>
  <c r="AT63"/>
  <c r="AU63" s="1"/>
  <c r="AT65"/>
  <c r="AU65" s="1"/>
  <c r="AT49"/>
  <c r="AU49" s="1"/>
  <c r="AT64"/>
  <c r="AU64" s="1"/>
  <c r="AR46" i="46"/>
  <c r="AL23" s="1"/>
  <c r="AM23" s="1"/>
  <c r="AW29" s="1"/>
  <c r="AT29" s="1"/>
  <c r="AT51" i="47"/>
  <c r="AU51" s="1"/>
  <c r="AT55"/>
  <c r="AU55" s="1"/>
  <c r="AT61"/>
  <c r="AU61" s="1"/>
  <c r="AO22"/>
  <c r="AO84" s="1"/>
  <c r="AT58" i="46"/>
  <c r="AU58" s="1"/>
  <c r="AT64"/>
  <c r="AU64" s="1"/>
  <c r="AT66" i="47"/>
  <c r="AU66" s="1"/>
  <c r="AT52"/>
  <c r="AU52" s="1"/>
  <c r="AT57"/>
  <c r="AU57" s="1"/>
  <c r="AT53"/>
  <c r="AU53" s="1"/>
  <c r="AR22"/>
  <c r="AR84" s="1"/>
  <c r="AT52" i="46"/>
  <c r="AU52" s="1"/>
  <c r="AT66"/>
  <c r="AU66" s="1"/>
  <c r="AT67" i="47"/>
  <c r="AU67" s="1"/>
  <c r="AT59" i="45"/>
  <c r="AU59" s="1"/>
  <c r="AT55"/>
  <c r="AU55" s="1"/>
  <c r="AT51"/>
  <c r="AU51" s="1"/>
  <c r="AT62"/>
  <c r="AU62" s="1"/>
  <c r="AT56"/>
  <c r="AU56" s="1"/>
  <c r="AT60"/>
  <c r="AU60" s="1"/>
  <c r="AT65"/>
  <c r="AU65" s="1"/>
  <c r="AT53"/>
  <c r="AU53" s="1"/>
  <c r="AT52"/>
  <c r="AU52" s="1"/>
  <c r="AT48"/>
  <c r="AU48" s="1"/>
  <c r="AT61" i="46"/>
  <c r="AU61" s="1"/>
  <c r="AT49"/>
  <c r="AU49" s="1"/>
  <c r="AT54"/>
  <c r="AU54" s="1"/>
  <c r="AT65"/>
  <c r="AU65" s="1"/>
  <c r="AT59"/>
  <c r="AU59" s="1"/>
  <c r="AT56"/>
  <c r="AU56" s="1"/>
  <c r="AT62"/>
  <c r="AU62" s="1"/>
  <c r="AT60"/>
  <c r="AU60" s="1"/>
  <c r="AT63"/>
  <c r="AU63" s="1"/>
  <c r="AT48"/>
  <c r="AU48" s="1"/>
  <c r="AT53"/>
  <c r="AU53" s="1"/>
  <c r="AT57"/>
  <c r="AU57" s="1"/>
  <c r="AT51"/>
  <c r="AU51" s="1"/>
  <c r="AT55"/>
  <c r="AU55" s="1"/>
  <c r="AO84" i="43"/>
  <c r="AT84" s="1"/>
  <c r="AU29"/>
  <c r="AV29" s="1"/>
  <c r="AU47"/>
  <c r="AO84" i="24"/>
  <c r="AU29"/>
  <c r="AV29" s="1"/>
  <c r="AQ23"/>
  <c r="AQ85" s="1"/>
  <c r="AO23"/>
  <c r="AW29"/>
  <c r="AT29" s="1"/>
  <c r="AR22"/>
  <c r="AR84" s="1"/>
  <c r="AM24"/>
  <c r="AW30" s="1"/>
  <c r="AN24"/>
  <c r="AU29" i="48"/>
  <c r="AV29" s="1"/>
  <c r="AO84"/>
  <c r="AT84" s="1"/>
  <c r="AO84" i="46"/>
  <c r="AT84" s="1"/>
  <c r="AU29"/>
  <c r="AV29" s="1"/>
  <c r="AO84" i="44"/>
  <c r="AT84" s="1"/>
  <c r="AU29"/>
  <c r="AV29" s="1"/>
  <c r="AO84" i="45"/>
  <c r="AT84" s="1"/>
  <c r="AU29"/>
  <c r="AV29" s="1"/>
  <c r="AO85" i="49"/>
  <c r="AU30"/>
  <c r="AV30" s="1"/>
  <c r="AR23" i="50"/>
  <c r="AR85" s="1"/>
  <c r="AQ23"/>
  <c r="AQ85" s="1"/>
  <c r="AO23"/>
  <c r="BN26" i="38" l="1"/>
  <c r="BI23"/>
  <c r="BI21"/>
  <c r="BN24"/>
  <c r="Q25" i="39"/>
  <c r="Q25" i="44"/>
  <c r="Q25" i="40"/>
  <c r="Q25" i="45"/>
  <c r="Q25" i="46"/>
  <c r="Q25" i="49"/>
  <c r="Q25" i="41"/>
  <c r="Q25" i="50"/>
  <c r="Q25" i="43"/>
  <c r="Q25" i="47"/>
  <c r="Q25" i="48"/>
  <c r="Q30" i="39"/>
  <c r="Q30" i="50"/>
  <c r="Q30" i="44"/>
  <c r="Q30" i="45"/>
  <c r="Q30" i="41"/>
  <c r="Q30" i="40"/>
  <c r="Q30" i="48"/>
  <c r="Q30" i="46"/>
  <c r="Q30" i="47"/>
  <c r="Q30" i="43"/>
  <c r="Q30" i="49"/>
  <c r="A30" i="38"/>
  <c r="Q23" i="39"/>
  <c r="Q23" i="41"/>
  <c r="Q23" i="47"/>
  <c r="Q23" i="48"/>
  <c r="Q23" i="44"/>
  <c r="Q23" i="50"/>
  <c r="Q23" i="43"/>
  <c r="Q23" i="49"/>
  <c r="Q23" i="46"/>
  <c r="Q23" i="40"/>
  <c r="Q23" i="45"/>
  <c r="BO26" i="38"/>
  <c r="AK66"/>
  <c r="AL66" s="1"/>
  <c r="AC32"/>
  <c r="Q24" i="39"/>
  <c r="Q24" i="48"/>
  <c r="Q24" i="46"/>
  <c r="Q24" i="45"/>
  <c r="Q24" i="44"/>
  <c r="Q24" i="40"/>
  <c r="Q24" i="43"/>
  <c r="Q24" i="47"/>
  <c r="Q24" i="50"/>
  <c r="Q24" i="41"/>
  <c r="Q24" i="49"/>
  <c r="AK64" i="38"/>
  <c r="AL64" s="1"/>
  <c r="AC30"/>
  <c r="BO24"/>
  <c r="Q28" i="40"/>
  <c r="Q28" i="46"/>
  <c r="Q28" i="47"/>
  <c r="Q28" i="43"/>
  <c r="Q28" i="39"/>
  <c r="Q28" i="41"/>
  <c r="Q28" i="50"/>
  <c r="Q28" i="49"/>
  <c r="Q28" i="45"/>
  <c r="Q28" i="44"/>
  <c r="Q28" i="48"/>
  <c r="A25" i="38"/>
  <c r="K31" i="43"/>
  <c r="K31" i="36"/>
  <c r="K31" i="46"/>
  <c r="K31" i="48"/>
  <c r="K31" i="45"/>
  <c r="K31" i="49"/>
  <c r="K31" i="37"/>
  <c r="K31" i="40"/>
  <c r="K31" i="39"/>
  <c r="K31" i="41"/>
  <c r="K31" i="44"/>
  <c r="K31" i="50"/>
  <c r="K31" i="47"/>
  <c r="K31" i="38"/>
  <c r="BO22"/>
  <c r="AC28"/>
  <c r="AK62"/>
  <c r="AL62" s="1"/>
  <c r="AC33"/>
  <c r="AK67"/>
  <c r="AL67" s="1"/>
  <c r="BO27"/>
  <c r="BO20"/>
  <c r="AC26"/>
  <c r="AK60"/>
  <c r="AL60" s="1"/>
  <c r="BN20"/>
  <c r="BI17"/>
  <c r="Q29" i="47"/>
  <c r="Q29" i="41"/>
  <c r="Q29" i="45"/>
  <c r="Q29" i="49"/>
  <c r="Q29" i="46"/>
  <c r="Q29" i="39"/>
  <c r="Q29" i="48"/>
  <c r="Q29" i="40"/>
  <c r="Q29" i="44"/>
  <c r="Q29" i="43"/>
  <c r="Q29" i="50"/>
  <c r="BI22" i="38"/>
  <c r="BN25"/>
  <c r="AC27"/>
  <c r="AK61"/>
  <c r="AL61" s="1"/>
  <c r="BO21"/>
  <c r="BI18"/>
  <c r="BN21"/>
  <c r="Q27" i="43"/>
  <c r="Q27" i="46"/>
  <c r="Q27" i="45"/>
  <c r="Q27" i="50"/>
  <c r="Q27" i="44"/>
  <c r="Q27" i="41"/>
  <c r="Q27" i="39"/>
  <c r="Q27" i="40"/>
  <c r="Q27" i="49"/>
  <c r="Q27" i="47"/>
  <c r="Q27" i="48"/>
  <c r="AC31" i="38"/>
  <c r="BO25"/>
  <c r="AK65"/>
  <c r="AL65" s="1"/>
  <c r="BG16" i="34"/>
  <c r="BK60" s="1"/>
  <c r="H22" s="1"/>
  <c r="BG7"/>
  <c r="BK51" s="1"/>
  <c r="H13" s="1"/>
  <c r="BG19"/>
  <c r="BK63" s="1"/>
  <c r="BG15"/>
  <c r="BK59" s="1"/>
  <c r="H21" s="1"/>
  <c r="BG13"/>
  <c r="BK57" s="1"/>
  <c r="H19" s="1"/>
  <c r="BG8"/>
  <c r="BK52" s="1"/>
  <c r="H14" s="1"/>
  <c r="BG17"/>
  <c r="BK61" s="1"/>
  <c r="BG20"/>
  <c r="BK64" s="1"/>
  <c r="H26" s="1"/>
  <c r="I26" s="1"/>
  <c r="BG6"/>
  <c r="BK50" s="1"/>
  <c r="H12" s="1"/>
  <c r="BG18"/>
  <c r="BK62" s="1"/>
  <c r="BG22"/>
  <c r="BK66" s="1"/>
  <c r="BG14"/>
  <c r="BK58" s="1"/>
  <c r="H20" s="1"/>
  <c r="BG21"/>
  <c r="BK65" s="1"/>
  <c r="BG24"/>
  <c r="BK68" s="1"/>
  <c r="BG5"/>
  <c r="BG10"/>
  <c r="BK54" s="1"/>
  <c r="H16" s="1"/>
  <c r="BG11"/>
  <c r="BK55" s="1"/>
  <c r="H17" s="1"/>
  <c r="BG12"/>
  <c r="BK56" s="1"/>
  <c r="H18" s="1"/>
  <c r="BG23"/>
  <c r="BK67" s="1"/>
  <c r="BG9"/>
  <c r="BK53" s="1"/>
  <c r="H15" s="1"/>
  <c r="H31" i="40"/>
  <c r="H31" i="45"/>
  <c r="H31" i="43"/>
  <c r="H31" i="47"/>
  <c r="H31" i="35"/>
  <c r="H31" i="39"/>
  <c r="H31" i="37"/>
  <c r="H31" i="44"/>
  <c r="H31" i="38"/>
  <c r="H31" i="49"/>
  <c r="H31" i="36"/>
  <c r="H31" i="41"/>
  <c r="H31" i="50"/>
  <c r="H31" i="48"/>
  <c r="H31" i="46"/>
  <c r="AN47" i="34"/>
  <c r="AO66" s="1"/>
  <c r="AP66" s="1"/>
  <c r="AR23" i="24"/>
  <c r="AR85" s="1"/>
  <c r="AT30"/>
  <c r="AM24" i="49"/>
  <c r="AW30" s="1"/>
  <c r="AT30" s="1"/>
  <c r="AT85"/>
  <c r="AV64"/>
  <c r="AW64" s="1"/>
  <c r="AQ24"/>
  <c r="AQ86" s="1"/>
  <c r="AV55"/>
  <c r="AW55" s="1"/>
  <c r="AV60"/>
  <c r="AW60" s="1"/>
  <c r="AV51"/>
  <c r="AW51" s="1"/>
  <c r="AV54"/>
  <c r="AW54" s="1"/>
  <c r="AV59"/>
  <c r="AW59" s="1"/>
  <c r="AV56"/>
  <c r="AW56" s="1"/>
  <c r="AO24"/>
  <c r="AO86" s="1"/>
  <c r="AV53"/>
  <c r="AW53" s="1"/>
  <c r="AV52"/>
  <c r="AW52" s="1"/>
  <c r="AV67"/>
  <c r="AW67" s="1"/>
  <c r="AV58"/>
  <c r="AW58" s="1"/>
  <c r="AV65"/>
  <c r="AW65" s="1"/>
  <c r="AV57"/>
  <c r="AW57" s="1"/>
  <c r="AV49"/>
  <c r="AW49" s="1"/>
  <c r="AV63"/>
  <c r="AW63" s="1"/>
  <c r="AV62"/>
  <c r="AW62" s="1"/>
  <c r="AV48"/>
  <c r="AW48" s="1"/>
  <c r="AV61"/>
  <c r="AW61" s="1"/>
  <c r="AV50"/>
  <c r="AW50" s="1"/>
  <c r="AV66"/>
  <c r="AW66" s="1"/>
  <c r="AN23" i="44"/>
  <c r="AR23" s="1"/>
  <c r="AR85" s="1"/>
  <c r="AN23" i="48"/>
  <c r="AO23" s="1"/>
  <c r="AU47" i="44"/>
  <c r="AV66" s="1"/>
  <c r="AW66" s="1"/>
  <c r="AM24" i="50"/>
  <c r="AW30" s="1"/>
  <c r="AT30" s="1"/>
  <c r="AU47" i="48"/>
  <c r="AV67" s="1"/>
  <c r="AW67" s="1"/>
  <c r="AW47" i="50"/>
  <c r="AW46" s="1"/>
  <c r="AL25" s="1"/>
  <c r="AN25" s="1"/>
  <c r="AM23" i="45"/>
  <c r="AW29" s="1"/>
  <c r="AT29" s="1"/>
  <c r="AR23" i="43"/>
  <c r="AR85" s="1"/>
  <c r="AQ23"/>
  <c r="AQ85" s="1"/>
  <c r="AM23" i="47"/>
  <c r="AW29" s="1"/>
  <c r="AT29" s="1"/>
  <c r="AN23" i="46"/>
  <c r="AR23" s="1"/>
  <c r="AR85" s="1"/>
  <c r="AU29" i="47"/>
  <c r="AV29" s="1"/>
  <c r="AT84"/>
  <c r="AU47" i="45"/>
  <c r="AV64" s="1"/>
  <c r="AW64" s="1"/>
  <c r="AU47" i="47"/>
  <c r="AV56" s="1"/>
  <c r="AW56" s="1"/>
  <c r="AU47" i="46"/>
  <c r="AV56" s="1"/>
  <c r="AW56" s="1"/>
  <c r="AV59" i="43"/>
  <c r="AW59" s="1"/>
  <c r="AV61"/>
  <c r="AW61" s="1"/>
  <c r="AV48"/>
  <c r="AW48" s="1"/>
  <c r="AV66"/>
  <c r="AW66" s="1"/>
  <c r="AV55"/>
  <c r="AW55" s="1"/>
  <c r="AV57"/>
  <c r="AW57" s="1"/>
  <c r="AU46"/>
  <c r="AL24" s="1"/>
  <c r="AV56"/>
  <c r="AW56" s="1"/>
  <c r="AV64"/>
  <c r="AW64" s="1"/>
  <c r="AV63"/>
  <c r="AW63" s="1"/>
  <c r="AV60"/>
  <c r="AW60" s="1"/>
  <c r="AV58"/>
  <c r="AW58" s="1"/>
  <c r="AV52"/>
  <c r="AW52" s="1"/>
  <c r="AV51"/>
  <c r="AW51" s="1"/>
  <c r="AV50"/>
  <c r="AW50" s="1"/>
  <c r="AV49"/>
  <c r="AW49" s="1"/>
  <c r="AV65"/>
  <c r="AW65" s="1"/>
  <c r="AV62"/>
  <c r="AW62" s="1"/>
  <c r="AV54"/>
  <c r="AW54" s="1"/>
  <c r="AV53"/>
  <c r="AW53" s="1"/>
  <c r="AV67"/>
  <c r="AW67" s="1"/>
  <c r="AT84" i="24"/>
  <c r="AO24"/>
  <c r="AQ24"/>
  <c r="AQ86" s="1"/>
  <c r="AU30"/>
  <c r="AV30" s="1"/>
  <c r="AO85"/>
  <c r="AM25"/>
  <c r="AW31" s="1"/>
  <c r="AN25"/>
  <c r="AR23" i="47"/>
  <c r="AR85" s="1"/>
  <c r="AO23"/>
  <c r="AQ23"/>
  <c r="AQ85" s="1"/>
  <c r="AR23" i="45"/>
  <c r="AR85" s="1"/>
  <c r="AQ23"/>
  <c r="AQ85" s="1"/>
  <c r="AO23"/>
  <c r="AO85" i="43"/>
  <c r="AU30"/>
  <c r="AV30" s="1"/>
  <c r="AU30" i="50"/>
  <c r="AV30" s="1"/>
  <c r="AO85"/>
  <c r="AT85" s="1"/>
  <c r="AQ24"/>
  <c r="AQ86" s="1"/>
  <c r="AR24"/>
  <c r="AR86" s="1"/>
  <c r="AO24"/>
  <c r="I26" i="43" l="1"/>
  <c r="I26" i="38"/>
  <c r="I26" i="47"/>
  <c r="I26" i="36"/>
  <c r="I26" i="40"/>
  <c r="I26" i="45"/>
  <c r="I26" i="37"/>
  <c r="I26" i="44"/>
  <c r="I26" i="35"/>
  <c r="I26" i="46"/>
  <c r="I26" i="41"/>
  <c r="I26" i="50"/>
  <c r="I26" i="39"/>
  <c r="I26" i="49"/>
  <c r="I26" i="48"/>
  <c r="A26" i="34"/>
  <c r="S29" i="39"/>
  <c r="AA32"/>
  <c r="BN22" i="38"/>
  <c r="BI19"/>
  <c r="BI24"/>
  <c r="BN27"/>
  <c r="S25" i="39"/>
  <c r="AA28"/>
  <c r="S27"/>
  <c r="AA30"/>
  <c r="S28"/>
  <c r="AA31"/>
  <c r="S24"/>
  <c r="AA27"/>
  <c r="S23"/>
  <c r="AA26"/>
  <c r="S30"/>
  <c r="AA33"/>
  <c r="AO57" i="34"/>
  <c r="AP57" s="1"/>
  <c r="AN46"/>
  <c r="AL21" s="1"/>
  <c r="AO20" s="1"/>
  <c r="AU27" s="1"/>
  <c r="AV27" s="1"/>
  <c r="AO61"/>
  <c r="AP61" s="1"/>
  <c r="AO52"/>
  <c r="AP52" s="1"/>
  <c r="AO49"/>
  <c r="AP49" s="1"/>
  <c r="AO55"/>
  <c r="AP55" s="1"/>
  <c r="AO63"/>
  <c r="AP63" s="1"/>
  <c r="AO60"/>
  <c r="AP60" s="1"/>
  <c r="AO53"/>
  <c r="AP53" s="1"/>
  <c r="AO56"/>
  <c r="AP56" s="1"/>
  <c r="AO59"/>
  <c r="AP59" s="1"/>
  <c r="AO51"/>
  <c r="AP51" s="1"/>
  <c r="AO50"/>
  <c r="AP50" s="1"/>
  <c r="AO65"/>
  <c r="AP65" s="1"/>
  <c r="AO54"/>
  <c r="AP54" s="1"/>
  <c r="AO64"/>
  <c r="AP64" s="1"/>
  <c r="I16"/>
  <c r="H16" i="45"/>
  <c r="H16" i="47"/>
  <c r="H16" i="35"/>
  <c r="H16" i="50"/>
  <c r="H16" i="46"/>
  <c r="H16" i="39"/>
  <c r="H16" i="48"/>
  <c r="H16" i="38"/>
  <c r="H16" i="44"/>
  <c r="H16" i="37"/>
  <c r="H16" i="40"/>
  <c r="H16" i="36"/>
  <c r="H16" i="43"/>
  <c r="H16" i="49"/>
  <c r="H16" i="41"/>
  <c r="H26"/>
  <c r="H26" i="36"/>
  <c r="H26" i="38"/>
  <c r="H26" i="40"/>
  <c r="H26" i="35"/>
  <c r="H26" i="49"/>
  <c r="H26" i="39"/>
  <c r="H26" i="37"/>
  <c r="H26" i="45"/>
  <c r="H26" i="50"/>
  <c r="H26" i="43"/>
  <c r="H26" i="47"/>
  <c r="H26" i="46"/>
  <c r="H26" i="48"/>
  <c r="H26" i="44"/>
  <c r="I21" i="34"/>
  <c r="H21" i="46"/>
  <c r="H21" i="39"/>
  <c r="H21" i="38"/>
  <c r="H21" i="37"/>
  <c r="H21" i="49"/>
  <c r="H21" i="43"/>
  <c r="H21" i="36"/>
  <c r="H21" i="41"/>
  <c r="H21" i="48"/>
  <c r="H21" i="40"/>
  <c r="H21" i="44"/>
  <c r="H21" i="45"/>
  <c r="H21" i="47"/>
  <c r="H21" i="35"/>
  <c r="H21" i="50"/>
  <c r="I17" i="34"/>
  <c r="H17" i="47"/>
  <c r="H17" i="46"/>
  <c r="H17" i="35"/>
  <c r="H17" i="50"/>
  <c r="H17" i="44"/>
  <c r="H17" i="37"/>
  <c r="H17" i="39"/>
  <c r="H17" i="41"/>
  <c r="H17" i="45"/>
  <c r="H17" i="38"/>
  <c r="H17" i="40"/>
  <c r="H17" i="48"/>
  <c r="H17" i="43"/>
  <c r="H17" i="36"/>
  <c r="H17" i="49"/>
  <c r="I12" i="34"/>
  <c r="A12" s="1"/>
  <c r="H12" i="35"/>
  <c r="H12" i="43"/>
  <c r="H12" i="44"/>
  <c r="H12" i="48"/>
  <c r="H12" i="50"/>
  <c r="H12" i="41"/>
  <c r="H12" i="37"/>
  <c r="H12" i="45"/>
  <c r="H12" i="36"/>
  <c r="H12" i="40"/>
  <c r="H12" i="39"/>
  <c r="H12" i="46"/>
  <c r="H12" i="38"/>
  <c r="H12" i="47"/>
  <c r="H12" i="49"/>
  <c r="I19" i="34"/>
  <c r="H19" i="46"/>
  <c r="H19" i="49"/>
  <c r="H19" i="45"/>
  <c r="H19" i="36"/>
  <c r="H19" i="47"/>
  <c r="H19" i="35"/>
  <c r="H19" i="40"/>
  <c r="H19" i="37"/>
  <c r="H19" i="39"/>
  <c r="H19" i="44"/>
  <c r="H19" i="43"/>
  <c r="H19" i="41"/>
  <c r="H19" i="48"/>
  <c r="H19" i="38"/>
  <c r="H19" i="50"/>
  <c r="I22" i="34"/>
  <c r="H22" i="46"/>
  <c r="H22" i="48"/>
  <c r="H22" i="37"/>
  <c r="H22" i="38"/>
  <c r="H22" i="40"/>
  <c r="H22" i="36"/>
  <c r="H22" i="45"/>
  <c r="H22" i="44"/>
  <c r="H22" i="39"/>
  <c r="H22" i="47"/>
  <c r="H22" i="49"/>
  <c r="H22" i="43"/>
  <c r="H22" i="41"/>
  <c r="H22" i="35"/>
  <c r="H22" i="50"/>
  <c r="AR24" i="24"/>
  <c r="AR86" s="1"/>
  <c r="AO48" i="34"/>
  <c r="AP48" s="1"/>
  <c r="AO67"/>
  <c r="AP67" s="1"/>
  <c r="BG25"/>
  <c r="BG27" s="1"/>
  <c r="BK70" s="1"/>
  <c r="BK49"/>
  <c r="H11" s="1"/>
  <c r="I15"/>
  <c r="H15" i="37"/>
  <c r="H15" i="35"/>
  <c r="H15" i="45"/>
  <c r="H15" i="38"/>
  <c r="H15" i="44"/>
  <c r="H15" i="40"/>
  <c r="H15" i="39"/>
  <c r="H15" i="43"/>
  <c r="H15" i="50"/>
  <c r="H15" i="49"/>
  <c r="H15" i="46"/>
  <c r="H15" i="47"/>
  <c r="H15" i="48"/>
  <c r="H15" i="41"/>
  <c r="H15" i="36"/>
  <c r="I20" i="34"/>
  <c r="H20" i="45"/>
  <c r="H20" i="49"/>
  <c r="H20" i="37"/>
  <c r="H20" i="39"/>
  <c r="H20" i="38"/>
  <c r="H20" i="36"/>
  <c r="H20" i="40"/>
  <c r="H20" i="35"/>
  <c r="H20" i="44"/>
  <c r="H20" i="46"/>
  <c r="H20" i="50"/>
  <c r="H20" i="48"/>
  <c r="H20" i="41"/>
  <c r="H20" i="47"/>
  <c r="H20" i="43"/>
  <c r="I18" i="34"/>
  <c r="H18" i="49"/>
  <c r="H18" i="40"/>
  <c r="H18" i="36"/>
  <c r="H18" i="46"/>
  <c r="H18" i="37"/>
  <c r="H18" i="41"/>
  <c r="H18" i="35"/>
  <c r="H18" i="45"/>
  <c r="H18" i="43"/>
  <c r="H18" i="39"/>
  <c r="H18" i="38"/>
  <c r="H18" i="48"/>
  <c r="H18" i="44"/>
  <c r="H18" i="50"/>
  <c r="H18" i="47"/>
  <c r="I14" i="34"/>
  <c r="H14" i="38"/>
  <c r="H14" i="40"/>
  <c r="H14" i="39"/>
  <c r="H14" i="47"/>
  <c r="H14" i="46"/>
  <c r="H14" i="36"/>
  <c r="H14" i="49"/>
  <c r="H14" i="41"/>
  <c r="H14" i="45"/>
  <c r="H14" i="50"/>
  <c r="H14" i="48"/>
  <c r="H14" i="43"/>
  <c r="H14" i="44"/>
  <c r="H14" i="35"/>
  <c r="H14" i="37"/>
  <c r="I13" i="34"/>
  <c r="A13" s="1"/>
  <c r="H13" i="41"/>
  <c r="H13" i="44"/>
  <c r="H13" i="46"/>
  <c r="H13" i="39"/>
  <c r="H13" i="43"/>
  <c r="H13" i="36"/>
  <c r="H13" i="50"/>
  <c r="H13" i="35"/>
  <c r="H13" i="38"/>
  <c r="H13" i="40"/>
  <c r="H13" i="48"/>
  <c r="H13" i="45"/>
  <c r="H13" i="37"/>
  <c r="H13" i="49"/>
  <c r="H13" i="47"/>
  <c r="AO58" i="34"/>
  <c r="AP58" s="1"/>
  <c r="AO62"/>
  <c r="AP62" s="1"/>
  <c r="AT85" i="24"/>
  <c r="AT31"/>
  <c r="AT86" i="49"/>
  <c r="AU31"/>
  <c r="AV31" s="1"/>
  <c r="AQ23" i="48"/>
  <c r="AQ85" s="1"/>
  <c r="AW47" i="49"/>
  <c r="AW46" s="1"/>
  <c r="AL25" s="1"/>
  <c r="AN25" s="1"/>
  <c r="AO25" s="1"/>
  <c r="AO87" s="1"/>
  <c r="AQ23" i="44"/>
  <c r="AQ85" s="1"/>
  <c r="AR23" i="48"/>
  <c r="AR85" s="1"/>
  <c r="AO23" i="44"/>
  <c r="AU30" s="1"/>
  <c r="AV30" s="1"/>
  <c r="AV50" i="48"/>
  <c r="AW50" s="1"/>
  <c r="AV57" i="47"/>
  <c r="AW57" s="1"/>
  <c r="AV51" i="48"/>
  <c r="AW51" s="1"/>
  <c r="AV48"/>
  <c r="AW48" s="1"/>
  <c r="AV56" i="44"/>
  <c r="AW56" s="1"/>
  <c r="AV58" i="48"/>
  <c r="AW58" s="1"/>
  <c r="AV60" i="44"/>
  <c r="AW60" s="1"/>
  <c r="AV55"/>
  <c r="AW55" s="1"/>
  <c r="AV49" i="45"/>
  <c r="AW49" s="1"/>
  <c r="AV54" i="44"/>
  <c r="AW54" s="1"/>
  <c r="AV58"/>
  <c r="AW58" s="1"/>
  <c r="AV59"/>
  <c r="AW59" s="1"/>
  <c r="AV52"/>
  <c r="AW52" s="1"/>
  <c r="AV65" i="48"/>
  <c r="AW65" s="1"/>
  <c r="AV56"/>
  <c r="AW56" s="1"/>
  <c r="AV64" i="44"/>
  <c r="AW64" s="1"/>
  <c r="AV53"/>
  <c r="AW53" s="1"/>
  <c r="AV61"/>
  <c r="AW61" s="1"/>
  <c r="AV51"/>
  <c r="AW51" s="1"/>
  <c r="AV60" i="48"/>
  <c r="AW60" s="1"/>
  <c r="AV55"/>
  <c r="AW55" s="1"/>
  <c r="AV61"/>
  <c r="AW61" s="1"/>
  <c r="AV59"/>
  <c r="AW59" s="1"/>
  <c r="AV57" i="45"/>
  <c r="AW57" s="1"/>
  <c r="AV50" i="44"/>
  <c r="AW50" s="1"/>
  <c r="AV49"/>
  <c r="AW49" s="1"/>
  <c r="AV57"/>
  <c r="AW57" s="1"/>
  <c r="AV48"/>
  <c r="AW48" s="1"/>
  <c r="AV63"/>
  <c r="AW63" s="1"/>
  <c r="AV62"/>
  <c r="AW62" s="1"/>
  <c r="AV65"/>
  <c r="AW65" s="1"/>
  <c r="AU46"/>
  <c r="AL24" s="1"/>
  <c r="AN24" s="1"/>
  <c r="AV67"/>
  <c r="AW67" s="1"/>
  <c r="AV66" i="48"/>
  <c r="AW66" s="1"/>
  <c r="AV64"/>
  <c r="AW64" s="1"/>
  <c r="AV53" i="45"/>
  <c r="AW53" s="1"/>
  <c r="AV55"/>
  <c r="AW55" s="1"/>
  <c r="AV51" i="46"/>
  <c r="AW51" s="1"/>
  <c r="AM25" i="50"/>
  <c r="AW31" s="1"/>
  <c r="AT31" s="1"/>
  <c r="AV62" i="45"/>
  <c r="AW62" s="1"/>
  <c r="AV52" i="46"/>
  <c r="AW52" s="1"/>
  <c r="AV58" i="45"/>
  <c r="AW58" s="1"/>
  <c r="AV51"/>
  <c r="AW51" s="1"/>
  <c r="AU46" i="46"/>
  <c r="AL24" s="1"/>
  <c r="AM24" s="1"/>
  <c r="AW30" s="1"/>
  <c r="AT30" s="1"/>
  <c r="AV64"/>
  <c r="AW64" s="1"/>
  <c r="AV52" i="48"/>
  <c r="AW52" s="1"/>
  <c r="AV62"/>
  <c r="AW62" s="1"/>
  <c r="AV49"/>
  <c r="AW49" s="1"/>
  <c r="AV57"/>
  <c r="AW57" s="1"/>
  <c r="AV56" i="45"/>
  <c r="AW56" s="1"/>
  <c r="AV61"/>
  <c r="AW61" s="1"/>
  <c r="AV63"/>
  <c r="AW63" s="1"/>
  <c r="AV59" i="46"/>
  <c r="AW59" s="1"/>
  <c r="AV65"/>
  <c r="AW65" s="1"/>
  <c r="AV49"/>
  <c r="AW49" s="1"/>
  <c r="AV53" i="48"/>
  <c r="AW53" s="1"/>
  <c r="AV54"/>
  <c r="AW54" s="1"/>
  <c r="AU46"/>
  <c r="AL24" s="1"/>
  <c r="AN24" s="1"/>
  <c r="AO24" s="1"/>
  <c r="AO86" s="1"/>
  <c r="AV63"/>
  <c r="AW63" s="1"/>
  <c r="AV61" i="47"/>
  <c r="AW61" s="1"/>
  <c r="AO23" i="46"/>
  <c r="AO85" s="1"/>
  <c r="AT85" i="43"/>
  <c r="AV50" i="47"/>
  <c r="AW50" s="1"/>
  <c r="AV60" i="45"/>
  <c r="AW60" s="1"/>
  <c r="AV66"/>
  <c r="AW66" s="1"/>
  <c r="AV67"/>
  <c r="AW67" s="1"/>
  <c r="AV48"/>
  <c r="AW48" s="1"/>
  <c r="AV50" i="46"/>
  <c r="AW50" s="1"/>
  <c r="AV55"/>
  <c r="AW55" s="1"/>
  <c r="AV50" i="45"/>
  <c r="AW50" s="1"/>
  <c r="AV59"/>
  <c r="AW59" s="1"/>
  <c r="AV54"/>
  <c r="AW54" s="1"/>
  <c r="AV52"/>
  <c r="AW52" s="1"/>
  <c r="AU46"/>
  <c r="AL24" s="1"/>
  <c r="AN24" s="1"/>
  <c r="AV62" i="46"/>
  <c r="AW62" s="1"/>
  <c r="AV63"/>
  <c r="AW63" s="1"/>
  <c r="AV65" i="45"/>
  <c r="AW65" s="1"/>
  <c r="AU46" i="47"/>
  <c r="AL24" s="1"/>
  <c r="AM24" s="1"/>
  <c r="AW30" s="1"/>
  <c r="AT30" s="1"/>
  <c r="AQ23" i="46"/>
  <c r="AQ85" s="1"/>
  <c r="AV55" i="47"/>
  <c r="AW55" s="1"/>
  <c r="AV54"/>
  <c r="AW54" s="1"/>
  <c r="AV64"/>
  <c r="AW64" s="1"/>
  <c r="AV62"/>
  <c r="AW62" s="1"/>
  <c r="AV58"/>
  <c r="AW58" s="1"/>
  <c r="AV48"/>
  <c r="AW48" s="1"/>
  <c r="AV59"/>
  <c r="AW59" s="1"/>
  <c r="AV51"/>
  <c r="AW51" s="1"/>
  <c r="AV60"/>
  <c r="AW60" s="1"/>
  <c r="AV49"/>
  <c r="AW49" s="1"/>
  <c r="AV58" i="46"/>
  <c r="AW58" s="1"/>
  <c r="AV57"/>
  <c r="AW57" s="1"/>
  <c r="AV66" i="47"/>
  <c r="AW66" s="1"/>
  <c r="AV48" i="46"/>
  <c r="AW48" s="1"/>
  <c r="AV52" i="47"/>
  <c r="AW52" s="1"/>
  <c r="AV65"/>
  <c r="AW65" s="1"/>
  <c r="AV67"/>
  <c r="AW67" s="1"/>
  <c r="AV63"/>
  <c r="AW63" s="1"/>
  <c r="AV53"/>
  <c r="AW53" s="1"/>
  <c r="AV60" i="46"/>
  <c r="AW60" s="1"/>
  <c r="AV53"/>
  <c r="AW53" s="1"/>
  <c r="AV67"/>
  <c r="AW67" s="1"/>
  <c r="AV66"/>
  <c r="AW66" s="1"/>
  <c r="AV54"/>
  <c r="AW54" s="1"/>
  <c r="AV61"/>
  <c r="AW61" s="1"/>
  <c r="AN24" i="43"/>
  <c r="AM24"/>
  <c r="AW30" s="1"/>
  <c r="AT30" s="1"/>
  <c r="AW47"/>
  <c r="AW46" s="1"/>
  <c r="AL25" s="1"/>
  <c r="AR25" i="24"/>
  <c r="AR87" s="1"/>
  <c r="AO25"/>
  <c r="AQ25"/>
  <c r="AQ87" s="1"/>
  <c r="AW32"/>
  <c r="AO86"/>
  <c r="AU31"/>
  <c r="AV31" s="1"/>
  <c r="AO85" i="48"/>
  <c r="AU30"/>
  <c r="AV30" s="1"/>
  <c r="AU30" i="47"/>
  <c r="AV30" s="1"/>
  <c r="AO85"/>
  <c r="AT85" s="1"/>
  <c r="AU30" i="45"/>
  <c r="AV30" s="1"/>
  <c r="AO85"/>
  <c r="AT85" s="1"/>
  <c r="AO25" i="50"/>
  <c r="AR25"/>
  <c r="AR87" s="1"/>
  <c r="AQ25"/>
  <c r="AQ87" s="1"/>
  <c r="AW32"/>
  <c r="AU31"/>
  <c r="AV31" s="1"/>
  <c r="AO86"/>
  <c r="AT86" s="1"/>
  <c r="S30" i="46" l="1"/>
  <c r="S30" i="44"/>
  <c r="S30" i="45"/>
  <c r="S30" i="50"/>
  <c r="S30" i="40"/>
  <c r="S30" i="48"/>
  <c r="S30" i="49"/>
  <c r="S30" i="41"/>
  <c r="S30" i="47"/>
  <c r="S30" i="43"/>
  <c r="S23" i="45"/>
  <c r="S23" i="47"/>
  <c r="S23" i="50"/>
  <c r="S23" i="40"/>
  <c r="S23" i="49"/>
  <c r="S23" i="44"/>
  <c r="S23" i="48"/>
  <c r="S23" i="43"/>
  <c r="S23" i="46"/>
  <c r="S23" i="41"/>
  <c r="A23" i="39"/>
  <c r="S24" i="44"/>
  <c r="S24" i="48"/>
  <c r="S24" i="49"/>
  <c r="S24" i="45"/>
  <c r="S24" i="41"/>
  <c r="S24" i="47"/>
  <c r="S24" i="43"/>
  <c r="S24" i="40"/>
  <c r="S24" i="46"/>
  <c r="S24" i="50"/>
  <c r="A24" i="39"/>
  <c r="S28" i="46"/>
  <c r="S28" i="40"/>
  <c r="S28" i="43"/>
  <c r="S28" i="44"/>
  <c r="S28" i="41"/>
  <c r="S28" i="48"/>
  <c r="S28" i="50"/>
  <c r="S28" i="47"/>
  <c r="S28" i="49"/>
  <c r="S28" i="45"/>
  <c r="A28" i="39"/>
  <c r="S27" i="43"/>
  <c r="S27" i="41"/>
  <c r="S27" i="47"/>
  <c r="S27" i="40"/>
  <c r="S27" i="50"/>
  <c r="S27" i="49"/>
  <c r="S27" i="48"/>
  <c r="S27" i="45"/>
  <c r="S27" i="46"/>
  <c r="S27" i="44"/>
  <c r="A27" i="39"/>
  <c r="S25" i="48"/>
  <c r="S25" i="41"/>
  <c r="S25" i="45"/>
  <c r="S25" i="50"/>
  <c r="S25" i="47"/>
  <c r="S25" i="40"/>
  <c r="S25" i="44"/>
  <c r="S25" i="49"/>
  <c r="S25" i="46"/>
  <c r="S25" i="43"/>
  <c r="S29" i="45"/>
  <c r="S29" i="46"/>
  <c r="S29" i="44"/>
  <c r="S29" i="47"/>
  <c r="S29" i="40"/>
  <c r="S29" i="41"/>
  <c r="S29" i="49"/>
  <c r="S29" i="50"/>
  <c r="S29" i="48"/>
  <c r="S29" i="43"/>
  <c r="A29" i="39"/>
  <c r="AA29" i="35"/>
  <c r="A30" i="39"/>
  <c r="A25"/>
  <c r="AC33"/>
  <c r="BO27"/>
  <c r="AK67"/>
  <c r="AL67" s="1"/>
  <c r="BO20"/>
  <c r="AK60"/>
  <c r="AL60" s="1"/>
  <c r="AC26"/>
  <c r="AC27"/>
  <c r="AK61"/>
  <c r="AL61" s="1"/>
  <c r="BO21"/>
  <c r="AC31"/>
  <c r="BO25"/>
  <c r="AK65"/>
  <c r="AL65" s="1"/>
  <c r="AC30"/>
  <c r="BO24"/>
  <c r="AK64"/>
  <c r="AL64" s="1"/>
  <c r="AC28"/>
  <c r="BO22"/>
  <c r="AK62"/>
  <c r="AL62" s="1"/>
  <c r="BO26"/>
  <c r="AK66"/>
  <c r="AL66" s="1"/>
  <c r="AC32"/>
  <c r="BN23" i="34"/>
  <c r="BI20"/>
  <c r="AO82"/>
  <c r="BN9"/>
  <c r="BI6"/>
  <c r="BI7"/>
  <c r="BN10"/>
  <c r="AT32" i="24"/>
  <c r="I11" i="34"/>
  <c r="A11" s="1"/>
  <c r="H11" i="38"/>
  <c r="H11" i="40"/>
  <c r="H11" i="44"/>
  <c r="H11" i="50"/>
  <c r="H11" i="35"/>
  <c r="H11" i="45"/>
  <c r="H11" i="37"/>
  <c r="H11" i="48"/>
  <c r="H11" i="36"/>
  <c r="H11" i="39"/>
  <c r="H11" i="43"/>
  <c r="H11" i="47"/>
  <c r="H11" i="41"/>
  <c r="H11" i="49"/>
  <c r="H11" i="46"/>
  <c r="I12" i="44"/>
  <c r="I12" i="40"/>
  <c r="I12" i="37"/>
  <c r="I12" i="50"/>
  <c r="I12" i="43"/>
  <c r="I12" i="46"/>
  <c r="I12" i="41"/>
  <c r="I12" i="36"/>
  <c r="I12" i="48"/>
  <c r="I12" i="49"/>
  <c r="I12" i="38"/>
  <c r="I12" i="35"/>
  <c r="I12" i="39"/>
  <c r="I12" i="45"/>
  <c r="I12" i="47"/>
  <c r="AM21" i="34"/>
  <c r="AR20" s="1"/>
  <c r="AR82" s="1"/>
  <c r="AN21"/>
  <c r="AQ21" s="1"/>
  <c r="AQ83" s="1"/>
  <c r="AT86" i="24"/>
  <c r="I22" i="48"/>
  <c r="I22" i="41"/>
  <c r="I22" i="37"/>
  <c r="I22" i="47"/>
  <c r="I22" i="44"/>
  <c r="I22" i="38"/>
  <c r="I22" i="49"/>
  <c r="I22" i="43"/>
  <c r="I22" i="45"/>
  <c r="I22" i="36"/>
  <c r="I22" i="40"/>
  <c r="I22" i="46"/>
  <c r="I22" i="35"/>
  <c r="I22" i="50"/>
  <c r="I22" i="39"/>
  <c r="A22" i="34"/>
  <c r="I19" i="50"/>
  <c r="I19" i="49"/>
  <c r="I19" i="38"/>
  <c r="I19" i="41"/>
  <c r="I19" i="45"/>
  <c r="I19" i="44"/>
  <c r="I19" i="40"/>
  <c r="I19" i="35"/>
  <c r="I19" i="36"/>
  <c r="I19" i="37"/>
  <c r="I19" i="43"/>
  <c r="I19" i="46"/>
  <c r="I19" i="48"/>
  <c r="I19" i="39"/>
  <c r="I19" i="47"/>
  <c r="A19" i="34"/>
  <c r="A17"/>
  <c r="I17" i="35"/>
  <c r="I17" i="41"/>
  <c r="I17" i="47"/>
  <c r="I17" i="40"/>
  <c r="I17" i="36"/>
  <c r="I17" i="37"/>
  <c r="I17" i="38"/>
  <c r="I17" i="46"/>
  <c r="I17" i="48"/>
  <c r="I17" i="43"/>
  <c r="I17" i="39"/>
  <c r="I17" i="44"/>
  <c r="I17" i="45"/>
  <c r="I17" i="50"/>
  <c r="I17" i="49"/>
  <c r="I21" i="50"/>
  <c r="I21" i="37"/>
  <c r="I21" i="43"/>
  <c r="I21" i="46"/>
  <c r="I21" i="45"/>
  <c r="I21" i="49"/>
  <c r="I21" i="41"/>
  <c r="I21" i="48"/>
  <c r="I21" i="36"/>
  <c r="I21" i="35"/>
  <c r="I21" i="47"/>
  <c r="I21" i="38"/>
  <c r="I21" i="39"/>
  <c r="I21" i="40"/>
  <c r="I21" i="44"/>
  <c r="A21" i="34"/>
  <c r="I13" i="38"/>
  <c r="I13" i="43"/>
  <c r="I13" i="50"/>
  <c r="I13" i="39"/>
  <c r="I13" i="44"/>
  <c r="I13" i="37"/>
  <c r="I13" i="48"/>
  <c r="I13" i="36"/>
  <c r="I13" i="40"/>
  <c r="I13" i="41"/>
  <c r="I13" i="49"/>
  <c r="I13" i="45"/>
  <c r="I13" i="47"/>
  <c r="I13" i="35"/>
  <c r="I13" i="46"/>
  <c r="I14" i="49"/>
  <c r="I14" i="37"/>
  <c r="I14" i="44"/>
  <c r="A14" i="34"/>
  <c r="I14" i="46"/>
  <c r="I14" i="38"/>
  <c r="I14" i="39"/>
  <c r="I14" i="50"/>
  <c r="I14" i="48"/>
  <c r="I14" i="47"/>
  <c r="I14" i="45"/>
  <c r="I14" i="35"/>
  <c r="I14" i="43"/>
  <c r="I14" i="36"/>
  <c r="I14" i="40"/>
  <c r="I14" i="41"/>
  <c r="A18" i="34"/>
  <c r="I18" i="48"/>
  <c r="I18" i="44"/>
  <c r="I18" i="45"/>
  <c r="I18" i="50"/>
  <c r="I18" i="47"/>
  <c r="I18" i="39"/>
  <c r="I18" i="36"/>
  <c r="I18" i="38"/>
  <c r="I18" i="37"/>
  <c r="I18" i="35"/>
  <c r="I18" i="46"/>
  <c r="I18" i="43"/>
  <c r="I18" i="49"/>
  <c r="I18" i="40"/>
  <c r="I18" i="41"/>
  <c r="I20" i="48"/>
  <c r="I20" i="45"/>
  <c r="I20" i="39"/>
  <c r="I20" i="37"/>
  <c r="I20" i="43"/>
  <c r="I20" i="35"/>
  <c r="I20" i="49"/>
  <c r="I20" i="36"/>
  <c r="I20" i="41"/>
  <c r="I20" i="50"/>
  <c r="I20" i="40"/>
  <c r="I20" i="44"/>
  <c r="I20" i="38"/>
  <c r="A20" i="34"/>
  <c r="I20" i="47"/>
  <c r="I20" i="46"/>
  <c r="I15" i="48"/>
  <c r="I15" i="36"/>
  <c r="I15" i="49"/>
  <c r="A15" i="34"/>
  <c r="I15" i="40"/>
  <c r="I15" i="45"/>
  <c r="I15" i="38"/>
  <c r="I15" i="43"/>
  <c r="I15" i="50"/>
  <c r="I15" i="44"/>
  <c r="I15" i="47"/>
  <c r="I15" i="35"/>
  <c r="I15" i="39"/>
  <c r="I15" i="46"/>
  <c r="I15" i="37"/>
  <c r="I15" i="41"/>
  <c r="I16" i="47"/>
  <c r="I16" i="38"/>
  <c r="I16" i="36"/>
  <c r="I16" i="48"/>
  <c r="I16" i="41"/>
  <c r="I16" i="44"/>
  <c r="I16" i="45"/>
  <c r="I16" i="39"/>
  <c r="I16" i="50"/>
  <c r="A16" i="34"/>
  <c r="I16" i="35"/>
  <c r="I16" i="46"/>
  <c r="I16" i="40"/>
  <c r="I16" i="43"/>
  <c r="I16" i="49"/>
  <c r="I16" i="37"/>
  <c r="AP47" i="34"/>
  <c r="AQ25" i="49"/>
  <c r="AQ87" s="1"/>
  <c r="AO85" i="44"/>
  <c r="AT85" s="1"/>
  <c r="AR25" i="49"/>
  <c r="AR87" s="1"/>
  <c r="AW32"/>
  <c r="AU32"/>
  <c r="AV32" s="1"/>
  <c r="AV26" s="1"/>
  <c r="AM25"/>
  <c r="AW31" s="1"/>
  <c r="AT31" s="1"/>
  <c r="AT85" i="48"/>
  <c r="AM24" i="44"/>
  <c r="AW30" s="1"/>
  <c r="AT30" s="1"/>
  <c r="AQ24" i="48"/>
  <c r="AQ86" s="1"/>
  <c r="AN24" i="46"/>
  <c r="AO24" s="1"/>
  <c r="AR24" i="48"/>
  <c r="AR86" s="1"/>
  <c r="AM24"/>
  <c r="AW30" s="1"/>
  <c r="AT30" s="1"/>
  <c r="AW47" i="44"/>
  <c r="AW46" s="1"/>
  <c r="AL25" s="1"/>
  <c r="AT32" i="50"/>
  <c r="AT85" i="46"/>
  <c r="AU30"/>
  <c r="AV30" s="1"/>
  <c r="AW47" i="45"/>
  <c r="AW46" s="1"/>
  <c r="AL25" s="1"/>
  <c r="AN25" s="1"/>
  <c r="AW47" i="48"/>
  <c r="AW46" s="1"/>
  <c r="AL25" s="1"/>
  <c r="AN25" s="1"/>
  <c r="AR25" s="1"/>
  <c r="AR87" s="1"/>
  <c r="AM24" i="45"/>
  <c r="AW30" s="1"/>
  <c r="AT30" s="1"/>
  <c r="AN24" i="47"/>
  <c r="AR24" s="1"/>
  <c r="AR86" s="1"/>
  <c r="AW47" i="46"/>
  <c r="AW46" s="1"/>
  <c r="AL25" s="1"/>
  <c r="AW47" i="47"/>
  <c r="AW46" s="1"/>
  <c r="AL25" s="1"/>
  <c r="AM25" s="1"/>
  <c r="AU31" i="48"/>
  <c r="AV31" s="1"/>
  <c r="AM25" i="43"/>
  <c r="AW31" s="1"/>
  <c r="AT31" s="1"/>
  <c r="AN25"/>
  <c r="AR24"/>
  <c r="AR86" s="1"/>
  <c r="AQ24"/>
  <c r="AQ86" s="1"/>
  <c r="AO24"/>
  <c r="AO87" i="24"/>
  <c r="AT87" s="1"/>
  <c r="AU32"/>
  <c r="AV32" s="1"/>
  <c r="AV26" s="1"/>
  <c r="AO24" i="44"/>
  <c r="AQ24"/>
  <c r="AQ86" s="1"/>
  <c r="AR24"/>
  <c r="AR86" s="1"/>
  <c r="AO24" i="45"/>
  <c r="AR24"/>
  <c r="AR86" s="1"/>
  <c r="AQ24"/>
  <c r="AQ86" s="1"/>
  <c r="AO87" i="50"/>
  <c r="AT87" s="1"/>
  <c r="AT89" s="1"/>
  <c r="AQ9" s="1"/>
  <c r="AU32"/>
  <c r="AV32" s="1"/>
  <c r="AV26" s="1"/>
  <c r="BI19" i="39" l="1"/>
  <c r="BN22"/>
  <c r="AE29" i="35"/>
  <c r="AF29" s="1"/>
  <c r="AG29" s="1"/>
  <c r="AC29"/>
  <c r="BO23"/>
  <c r="AK63"/>
  <c r="AL63" s="1"/>
  <c r="BI23" i="39"/>
  <c r="BN26"/>
  <c r="A29" i="40"/>
  <c r="U29"/>
  <c r="AA32"/>
  <c r="U27"/>
  <c r="AA30"/>
  <c r="BI22" i="39"/>
  <c r="BN25"/>
  <c r="U24" i="40"/>
  <c r="AA27"/>
  <c r="BI17" i="39"/>
  <c r="BN20"/>
  <c r="U30" i="40"/>
  <c r="AA33"/>
  <c r="BN27" i="39"/>
  <c r="BI24"/>
  <c r="A30" i="40"/>
  <c r="U25"/>
  <c r="A25" s="1"/>
  <c r="AA28"/>
  <c r="BN24" i="39"/>
  <c r="A27" i="40"/>
  <c r="BI21" i="39"/>
  <c r="U28" i="40"/>
  <c r="AA31"/>
  <c r="BN21" i="39"/>
  <c r="A24" i="40"/>
  <c r="BI18" i="39"/>
  <c r="U23" i="40"/>
  <c r="A23" s="1"/>
  <c r="AA26"/>
  <c r="AM25" i="44"/>
  <c r="AW31" s="1"/>
  <c r="AT31" s="1"/>
  <c r="AT82" i="34"/>
  <c r="BN8"/>
  <c r="BI5"/>
  <c r="AQ63"/>
  <c r="AR63" s="1"/>
  <c r="AQ67"/>
  <c r="AR67" s="1"/>
  <c r="AQ51"/>
  <c r="AR51" s="1"/>
  <c r="AQ48"/>
  <c r="AR48" s="1"/>
  <c r="AQ61"/>
  <c r="AR61" s="1"/>
  <c r="AQ57"/>
  <c r="AR57" s="1"/>
  <c r="AQ62"/>
  <c r="AR62" s="1"/>
  <c r="AQ49"/>
  <c r="AR49" s="1"/>
  <c r="AQ65"/>
  <c r="AR65" s="1"/>
  <c r="AQ66"/>
  <c r="AR66" s="1"/>
  <c r="AQ56"/>
  <c r="AR56" s="1"/>
  <c r="AQ50"/>
  <c r="AR50" s="1"/>
  <c r="AQ64"/>
  <c r="AR64" s="1"/>
  <c r="AQ58"/>
  <c r="AR58" s="1"/>
  <c r="AQ53"/>
  <c r="AR53" s="1"/>
  <c r="AQ55"/>
  <c r="AR55" s="1"/>
  <c r="AP46"/>
  <c r="AL22" s="1"/>
  <c r="AO21" s="1"/>
  <c r="AU28" s="1"/>
  <c r="AV28" s="1"/>
  <c r="BI15"/>
  <c r="BN18"/>
  <c r="BN19"/>
  <c r="BI16"/>
  <c r="BI10"/>
  <c r="BN13"/>
  <c r="BN17"/>
  <c r="BI14"/>
  <c r="BJ14" i="35"/>
  <c r="AA23"/>
  <c r="BJ16"/>
  <c r="AA25"/>
  <c r="AA18"/>
  <c r="BJ9"/>
  <c r="BN12" i="34"/>
  <c r="BI9"/>
  <c r="BJ8" i="35"/>
  <c r="AA17"/>
  <c r="BN11" i="34"/>
  <c r="BI8"/>
  <c r="I11" i="48"/>
  <c r="I11" i="35"/>
  <c r="I11" i="36"/>
  <c r="I11" i="44"/>
  <c r="I11" i="38"/>
  <c r="I11" i="37"/>
  <c r="I11" i="50"/>
  <c r="I32" i="34"/>
  <c r="I11" i="47"/>
  <c r="I11" i="43"/>
  <c r="I11" i="45"/>
  <c r="I11" i="46"/>
  <c r="I11" i="39"/>
  <c r="I11" i="41"/>
  <c r="I11" i="40"/>
  <c r="I11" i="49"/>
  <c r="AQ60" i="34"/>
  <c r="AR60" s="1"/>
  <c r="AT89" i="24"/>
  <c r="AQ9" s="1"/>
  <c r="AQ54" i="34"/>
  <c r="AR54" s="1"/>
  <c r="BN15"/>
  <c r="BI12"/>
  <c r="BN16"/>
  <c r="BI13"/>
  <c r="AA22" i="35"/>
  <c r="BJ13"/>
  <c r="BN14" i="34"/>
  <c r="BI11"/>
  <c r="AA19" i="35"/>
  <c r="BJ10"/>
  <c r="BJ12"/>
  <c r="AA21"/>
  <c r="BJ7"/>
  <c r="AA16"/>
  <c r="BJ15"/>
  <c r="AA24"/>
  <c r="BJ11"/>
  <c r="AA20"/>
  <c r="AQ6" i="34"/>
  <c r="AW27"/>
  <c r="AT27" s="1"/>
  <c r="AA15" i="35"/>
  <c r="BJ6"/>
  <c r="AQ59" i="34"/>
  <c r="AR59" s="1"/>
  <c r="AQ52"/>
  <c r="AR52" s="1"/>
  <c r="AT87" i="49"/>
  <c r="AT89" s="1"/>
  <c r="AQ9" s="1"/>
  <c r="AT32"/>
  <c r="AQ24" i="46"/>
  <c r="AQ86" s="1"/>
  <c r="AN25"/>
  <c r="AW32" s="1"/>
  <c r="AR24"/>
  <c r="AR86" s="1"/>
  <c r="AT86" i="48"/>
  <c r="AN25" i="44"/>
  <c r="AR25" s="1"/>
  <c r="AR87" s="1"/>
  <c r="AO24" i="47"/>
  <c r="AO86" s="1"/>
  <c r="AQ24"/>
  <c r="AQ86" s="1"/>
  <c r="AM25" i="48"/>
  <c r="AW31" s="1"/>
  <c r="AT31" s="1"/>
  <c r="AQ25"/>
  <c r="AQ87" s="1"/>
  <c r="AO25"/>
  <c r="AO87" s="1"/>
  <c r="AW32"/>
  <c r="AN25" i="47"/>
  <c r="AO25" s="1"/>
  <c r="AM25" i="45"/>
  <c r="AW31" s="1"/>
  <c r="AT31" s="1"/>
  <c r="AW31" i="47"/>
  <c r="AT31" s="1"/>
  <c r="AM25" i="46"/>
  <c r="AW31" s="1"/>
  <c r="AT31" s="1"/>
  <c r="AO86" i="43"/>
  <c r="AT86" s="1"/>
  <c r="AU31"/>
  <c r="AV31" s="1"/>
  <c r="AQ25"/>
  <c r="AQ87" s="1"/>
  <c r="AO25"/>
  <c r="AW32"/>
  <c r="AT32" s="1"/>
  <c r="AR25"/>
  <c r="AR87" s="1"/>
  <c r="AU31" i="46"/>
  <c r="AV31" s="1"/>
  <c r="AO86"/>
  <c r="AO86" i="44"/>
  <c r="AT86" s="1"/>
  <c r="AU31"/>
  <c r="AV31" s="1"/>
  <c r="AO86" i="45"/>
  <c r="AT86" s="1"/>
  <c r="AU31"/>
  <c r="AV31" s="1"/>
  <c r="AQ25"/>
  <c r="AQ87" s="1"/>
  <c r="AR25"/>
  <c r="AR87" s="1"/>
  <c r="AW32"/>
  <c r="AO25"/>
  <c r="A23" i="41" l="1"/>
  <c r="BI17" i="40"/>
  <c r="BN20"/>
  <c r="BI19"/>
  <c r="A25" i="41"/>
  <c r="BN22" i="40"/>
  <c r="AC26"/>
  <c r="BO20"/>
  <c r="AK60"/>
  <c r="AL60" s="1"/>
  <c r="U28" i="44"/>
  <c r="U28" i="43"/>
  <c r="U28" i="46"/>
  <c r="U28" i="45"/>
  <c r="U28" i="49"/>
  <c r="U28" i="48"/>
  <c r="U28" i="47"/>
  <c r="U28" i="41"/>
  <c r="AA31" s="1"/>
  <c r="U28" i="50"/>
  <c r="BI21" i="40"/>
  <c r="A27" i="41"/>
  <c r="BN24" i="40"/>
  <c r="AC28"/>
  <c r="AK62"/>
  <c r="AL62" s="1"/>
  <c r="BO22"/>
  <c r="BN27"/>
  <c r="BI24"/>
  <c r="A30" i="41"/>
  <c r="U30"/>
  <c r="AA33" s="1"/>
  <c r="U30" i="47"/>
  <c r="U30" i="43"/>
  <c r="U30" i="50"/>
  <c r="U30" i="49"/>
  <c r="U30" i="44"/>
  <c r="U30" i="48"/>
  <c r="U30" i="46"/>
  <c r="U30" i="45"/>
  <c r="BO21" i="40"/>
  <c r="AK61"/>
  <c r="AL61" s="1"/>
  <c r="AC27"/>
  <c r="U27" i="44"/>
  <c r="U27" i="48"/>
  <c r="U27" i="49"/>
  <c r="U27" i="46"/>
  <c r="U27" i="47"/>
  <c r="U27" i="43"/>
  <c r="U27" i="45"/>
  <c r="U27" i="41"/>
  <c r="AA30" s="1"/>
  <c r="U27" i="50"/>
  <c r="U29"/>
  <c r="U29" i="47"/>
  <c r="U29" i="48"/>
  <c r="U29" i="45"/>
  <c r="U29" i="44"/>
  <c r="U29" i="46"/>
  <c r="U29" i="43"/>
  <c r="U29" i="49"/>
  <c r="U29" i="41"/>
  <c r="AA32" s="1"/>
  <c r="A28" i="40"/>
  <c r="U23" i="50"/>
  <c r="U23" i="46"/>
  <c r="U23" i="45"/>
  <c r="U23" i="41"/>
  <c r="AA26" s="1"/>
  <c r="U23" i="49"/>
  <c r="U23" i="47"/>
  <c r="U23" i="44"/>
  <c r="U23" i="43"/>
  <c r="U23" i="48"/>
  <c r="BI18" i="40"/>
  <c r="BN21"/>
  <c r="A24" i="41"/>
  <c r="AK65" i="40"/>
  <c r="AL65" s="1"/>
  <c r="AC31"/>
  <c r="BO25"/>
  <c r="U25" i="43"/>
  <c r="U25" i="47"/>
  <c r="U25" i="46"/>
  <c r="U25" i="49"/>
  <c r="U25" i="45"/>
  <c r="U25" i="44"/>
  <c r="U25" i="50"/>
  <c r="U25" i="41"/>
  <c r="AA28" s="1"/>
  <c r="U25" i="48"/>
  <c r="BO27" i="40"/>
  <c r="AK67"/>
  <c r="AL67" s="1"/>
  <c r="AC33"/>
  <c r="U24" i="48"/>
  <c r="U24" i="45"/>
  <c r="U24" i="46"/>
  <c r="U24" i="44"/>
  <c r="U24" i="47"/>
  <c r="U24" i="41"/>
  <c r="AA27" s="1"/>
  <c r="U24" i="49"/>
  <c r="U24" i="50"/>
  <c r="U24" i="43"/>
  <c r="AK64" i="40"/>
  <c r="AL64" s="1"/>
  <c r="AC30"/>
  <c r="BO24"/>
  <c r="AK66"/>
  <c r="AL66" s="1"/>
  <c r="BO26"/>
  <c r="AC32"/>
  <c r="BI23"/>
  <c r="A29" i="41"/>
  <c r="BN26" i="40"/>
  <c r="AO83" i="34"/>
  <c r="BO14" i="35"/>
  <c r="AC20"/>
  <c r="AE20"/>
  <c r="AF20" s="1"/>
  <c r="AG20" s="1"/>
  <c r="AK54"/>
  <c r="AL54" s="1"/>
  <c r="AE16"/>
  <c r="AF16" s="1"/>
  <c r="AG16" s="1"/>
  <c r="AC16"/>
  <c r="AK50"/>
  <c r="AL50" s="1"/>
  <c r="BO10"/>
  <c r="AK49"/>
  <c r="AL49" s="1"/>
  <c r="AE15"/>
  <c r="AF15" s="1"/>
  <c r="AG15" s="1"/>
  <c r="AC15"/>
  <c r="BO9"/>
  <c r="AC19"/>
  <c r="AK53"/>
  <c r="AL53" s="1"/>
  <c r="BO13"/>
  <c r="AE19"/>
  <c r="AF19" s="1"/>
  <c r="AG19" s="1"/>
  <c r="AE22"/>
  <c r="AF22" s="1"/>
  <c r="AG22" s="1"/>
  <c r="AK56"/>
  <c r="AL56" s="1"/>
  <c r="BO16"/>
  <c r="AC22"/>
  <c r="I32" i="36"/>
  <c r="I33" s="1"/>
  <c r="I32" i="35"/>
  <c r="I33" s="1"/>
  <c r="I32" i="37"/>
  <c r="I33" s="1"/>
  <c r="I32" i="41"/>
  <c r="I33" s="1"/>
  <c r="I32" i="39"/>
  <c r="I33" s="1"/>
  <c r="I32" i="45"/>
  <c r="I33" s="1"/>
  <c r="I32" i="44"/>
  <c r="I33" s="1"/>
  <c r="I32" i="38"/>
  <c r="I33" s="1"/>
  <c r="I32" i="43"/>
  <c r="I33" s="1"/>
  <c r="I32" i="46"/>
  <c r="I33" s="1"/>
  <c r="I32" i="48"/>
  <c r="I33" s="1"/>
  <c r="I32" i="40"/>
  <c r="I33" s="1"/>
  <c r="I32" i="47"/>
  <c r="I33" s="1"/>
  <c r="I32" i="50"/>
  <c r="I33" s="1"/>
  <c r="I33" i="34"/>
  <c r="U4" s="1"/>
  <c r="I32" i="49"/>
  <c r="I33" s="1"/>
  <c r="BO19" i="35"/>
  <c r="AK59"/>
  <c r="AL59" s="1"/>
  <c r="AC25"/>
  <c r="AE25"/>
  <c r="AN22" i="34"/>
  <c r="AM22"/>
  <c r="AC18" i="35"/>
  <c r="AE18"/>
  <c r="AF18" s="1"/>
  <c r="AG18" s="1"/>
  <c r="BO12"/>
  <c r="AK52"/>
  <c r="AL52" s="1"/>
  <c r="AA14"/>
  <c r="BJ5"/>
  <c r="AC17"/>
  <c r="BO11"/>
  <c r="AK51"/>
  <c r="AL51" s="1"/>
  <c r="AE17"/>
  <c r="AF17" s="1"/>
  <c r="AG17" s="1"/>
  <c r="AK57"/>
  <c r="AL57" s="1"/>
  <c r="AC23"/>
  <c r="AE23"/>
  <c r="AF23" s="1"/>
  <c r="AG23" s="1"/>
  <c r="BO17"/>
  <c r="AK58"/>
  <c r="AL58" s="1"/>
  <c r="AE24"/>
  <c r="AF24" s="1"/>
  <c r="AG24" s="1"/>
  <c r="AC24"/>
  <c r="BO18"/>
  <c r="AE21"/>
  <c r="AF21" s="1"/>
  <c r="AG21" s="1"/>
  <c r="AK55"/>
  <c r="AL55" s="1"/>
  <c r="AC21"/>
  <c r="BO15"/>
  <c r="AR47" i="34"/>
  <c r="AT60" s="1"/>
  <c r="AU60" s="1"/>
  <c r="AR25" i="46"/>
  <c r="AR87" s="1"/>
  <c r="AW32" i="44"/>
  <c r="AT32" s="1"/>
  <c r="AO25" i="46"/>
  <c r="AO87" s="1"/>
  <c r="AQ25"/>
  <c r="AQ87" s="1"/>
  <c r="AT86"/>
  <c r="AO25" i="44"/>
  <c r="AO87" s="1"/>
  <c r="AQ25"/>
  <c r="AQ87" s="1"/>
  <c r="AU31" i="47"/>
  <c r="AV31" s="1"/>
  <c r="AU32" i="48"/>
  <c r="AV32" s="1"/>
  <c r="AV26" s="1"/>
  <c r="AT32"/>
  <c r="AT87"/>
  <c r="AT89" s="1"/>
  <c r="AQ9" s="1"/>
  <c r="AT86" i="47"/>
  <c r="AW32"/>
  <c r="AT32" s="1"/>
  <c r="AQ25"/>
  <c r="AQ87" s="1"/>
  <c r="AT32" i="45"/>
  <c r="AR25" i="47"/>
  <c r="AR87" s="1"/>
  <c r="AT32" i="46"/>
  <c r="AO87" i="43"/>
  <c r="AT87" s="1"/>
  <c r="AT89" s="1"/>
  <c r="AQ9" s="1"/>
  <c r="AU32"/>
  <c r="AV32" s="1"/>
  <c r="AV26" s="1"/>
  <c r="AU32" i="47"/>
  <c r="AO87"/>
  <c r="AO87" i="45"/>
  <c r="AT87" s="1"/>
  <c r="AT89" s="1"/>
  <c r="AQ9" s="1"/>
  <c r="AU32"/>
  <c r="AV32" s="1"/>
  <c r="AV26" s="1"/>
  <c r="BW51" i="35" l="1"/>
  <c r="BW69" s="1"/>
  <c r="BN51"/>
  <c r="BJ51" s="1"/>
  <c r="AC27" i="41"/>
  <c r="BO21"/>
  <c r="AK61"/>
  <c r="AL61" s="1"/>
  <c r="AK62"/>
  <c r="AL62" s="1"/>
  <c r="AC28"/>
  <c r="BO22"/>
  <c r="BO26"/>
  <c r="AC32"/>
  <c r="AK66"/>
  <c r="AL66" s="1"/>
  <c r="AC30"/>
  <c r="BO24"/>
  <c r="AK64"/>
  <c r="AL64" s="1"/>
  <c r="BN27"/>
  <c r="BI24"/>
  <c r="A76" i="43"/>
  <c r="AK65" i="41"/>
  <c r="AL65" s="1"/>
  <c r="BO25"/>
  <c r="AC31"/>
  <c r="BI19"/>
  <c r="BN22"/>
  <c r="A71" i="43"/>
  <c r="BI17" i="41"/>
  <c r="A69" i="43"/>
  <c r="BN20" i="41"/>
  <c r="AF25" i="35"/>
  <c r="AG25" s="1"/>
  <c r="BI23" i="41"/>
  <c r="BN26"/>
  <c r="A75" i="43"/>
  <c r="BI18" i="41"/>
  <c r="A70" i="43"/>
  <c r="BN21" i="41"/>
  <c r="AC26"/>
  <c r="AK60"/>
  <c r="AL60" s="1"/>
  <c r="BO20"/>
  <c r="BN25" i="40"/>
  <c r="A28" i="41"/>
  <c r="BI22" i="40"/>
  <c r="BO27" i="41"/>
  <c r="AK67"/>
  <c r="AL67" s="1"/>
  <c r="AC33"/>
  <c r="BI21"/>
  <c r="BN24"/>
  <c r="A73" i="43"/>
  <c r="AW28" i="34"/>
  <c r="AT28" s="1"/>
  <c r="AR21"/>
  <c r="AR83" s="1"/>
  <c r="AT83" s="1"/>
  <c r="AT57"/>
  <c r="AU57" s="1"/>
  <c r="AT58"/>
  <c r="AU58" s="1"/>
  <c r="AK48" i="35"/>
  <c r="AL48" s="1"/>
  <c r="AC14"/>
  <c r="AE14"/>
  <c r="AF14" s="1"/>
  <c r="BO8"/>
  <c r="AT66" i="34"/>
  <c r="AU66" s="1"/>
  <c r="AT56"/>
  <c r="AU56" s="1"/>
  <c r="AR46"/>
  <c r="AL23" s="1"/>
  <c r="AT65"/>
  <c r="AU65" s="1"/>
  <c r="AT48"/>
  <c r="AU48" s="1"/>
  <c r="AT52"/>
  <c r="AU52" s="1"/>
  <c r="AT64"/>
  <c r="AU64" s="1"/>
  <c r="AT51"/>
  <c r="AU51" s="1"/>
  <c r="AT61"/>
  <c r="AU61" s="1"/>
  <c r="AT59"/>
  <c r="AU59" s="1"/>
  <c r="AT63"/>
  <c r="AU63" s="1"/>
  <c r="AT49"/>
  <c r="AU49" s="1"/>
  <c r="AT55"/>
  <c r="AU55" s="1"/>
  <c r="AT54"/>
  <c r="AU54" s="1"/>
  <c r="AT62"/>
  <c r="AU62" s="1"/>
  <c r="AT53"/>
  <c r="AU53" s="1"/>
  <c r="AT50"/>
  <c r="AU50" s="1"/>
  <c r="AQ22"/>
  <c r="AQ84" s="1"/>
  <c r="AO22"/>
  <c r="AT67"/>
  <c r="AU67" s="1"/>
  <c r="AU32" i="46"/>
  <c r="AV32" s="1"/>
  <c r="AV26" s="1"/>
  <c r="AT87"/>
  <c r="AT89" s="1"/>
  <c r="AQ9" s="1"/>
  <c r="AU32" i="44"/>
  <c r="AV32" s="1"/>
  <c r="AV26" s="1"/>
  <c r="AT87"/>
  <c r="AT89" s="1"/>
  <c r="AQ9" s="1"/>
  <c r="AV32" i="47"/>
  <c r="AV26" s="1"/>
  <c r="AT87"/>
  <c r="AT89" s="1"/>
  <c r="AQ9" s="1"/>
  <c r="A27" i="43" l="1"/>
  <c r="A73" i="44"/>
  <c r="A23" i="43"/>
  <c r="A69" i="44"/>
  <c r="A25" i="43"/>
  <c r="A71" i="44"/>
  <c r="A30" i="43"/>
  <c r="A76" i="44"/>
  <c r="BZ31" i="35"/>
  <c r="BX30"/>
  <c r="BI22" i="41"/>
  <c r="A74" i="43"/>
  <c r="BN25" i="41"/>
  <c r="A24" i="43"/>
  <c r="A70" i="44"/>
  <c r="A29" i="43"/>
  <c r="A75" i="44"/>
  <c r="AU47" i="34"/>
  <c r="AV54" s="1"/>
  <c r="AW54" s="1"/>
  <c r="AO84"/>
  <c r="AU29"/>
  <c r="AV29" s="1"/>
  <c r="AM23"/>
  <c r="AN23"/>
  <c r="AQ23" s="1"/>
  <c r="AQ85" s="1"/>
  <c r="AL47" i="35"/>
  <c r="AM48" s="1"/>
  <c r="AN48" s="1"/>
  <c r="AG2"/>
  <c r="AG14"/>
  <c r="AG3"/>
  <c r="BC12" s="1"/>
  <c r="BN26" i="43" l="1"/>
  <c r="BI23"/>
  <c r="BI18"/>
  <c r="BN21"/>
  <c r="A28"/>
  <c r="A74" i="44"/>
  <c r="A29"/>
  <c r="A75" i="45"/>
  <c r="A24" i="44"/>
  <c r="A70" i="45"/>
  <c r="BN27" i="43"/>
  <c r="BI24"/>
  <c r="BN22"/>
  <c r="BI19"/>
  <c r="BN20"/>
  <c r="BI17"/>
  <c r="BN24"/>
  <c r="BI21"/>
  <c r="A30" i="44"/>
  <c r="A76" i="45"/>
  <c r="A25" i="44"/>
  <c r="A71" i="45"/>
  <c r="A23" i="44"/>
  <c r="A69" i="45"/>
  <c r="A27" i="44"/>
  <c r="A73" i="45"/>
  <c r="AW29" i="34"/>
  <c r="AT29" s="1"/>
  <c r="AR22"/>
  <c r="AR84" s="1"/>
  <c r="AT84" s="1"/>
  <c r="AV65"/>
  <c r="AW65" s="1"/>
  <c r="AV59"/>
  <c r="AW59" s="1"/>
  <c r="AV60"/>
  <c r="AW60" s="1"/>
  <c r="AV50"/>
  <c r="AW50" s="1"/>
  <c r="AV49"/>
  <c r="AW49" s="1"/>
  <c r="AV64"/>
  <c r="AW64" s="1"/>
  <c r="AV51"/>
  <c r="AW51" s="1"/>
  <c r="AV58"/>
  <c r="AW58" s="1"/>
  <c r="AV66"/>
  <c r="AW66" s="1"/>
  <c r="AV61"/>
  <c r="AW61" s="1"/>
  <c r="AV48"/>
  <c r="AW48" s="1"/>
  <c r="AV55"/>
  <c r="AW55" s="1"/>
  <c r="AU46"/>
  <c r="AL24" s="1"/>
  <c r="AV53"/>
  <c r="AW53" s="1"/>
  <c r="AV62"/>
  <c r="AW62" s="1"/>
  <c r="AV56"/>
  <c r="AW56" s="1"/>
  <c r="AV52"/>
  <c r="AW52" s="1"/>
  <c r="AV63"/>
  <c r="AW63" s="1"/>
  <c r="AV67"/>
  <c r="AW67" s="1"/>
  <c r="AV57"/>
  <c r="AW57" s="1"/>
  <c r="BC29" i="35"/>
  <c r="BC25"/>
  <c r="BC23"/>
  <c r="BC24"/>
  <c r="AM64"/>
  <c r="AN64" s="1"/>
  <c r="AM56"/>
  <c r="AN56" s="1"/>
  <c r="AM60"/>
  <c r="AN60" s="1"/>
  <c r="AM54"/>
  <c r="AN54" s="1"/>
  <c r="AM61"/>
  <c r="AN61" s="1"/>
  <c r="AM66"/>
  <c r="AN66" s="1"/>
  <c r="AM62"/>
  <c r="AN62" s="1"/>
  <c r="AM53"/>
  <c r="AN53" s="1"/>
  <c r="AM65"/>
  <c r="AN65" s="1"/>
  <c r="AL46"/>
  <c r="AL20" s="1"/>
  <c r="AN20" s="1"/>
  <c r="AQ20" s="1"/>
  <c r="AQ82" s="1"/>
  <c r="AM67"/>
  <c r="AN67" s="1"/>
  <c r="AM52"/>
  <c r="AN52" s="1"/>
  <c r="AM50"/>
  <c r="AN50" s="1"/>
  <c r="AM63"/>
  <c r="AN63" s="1"/>
  <c r="AM51"/>
  <c r="AN51" s="1"/>
  <c r="AM55"/>
  <c r="AN55" s="1"/>
  <c r="AM58"/>
  <c r="AN58" s="1"/>
  <c r="AM57"/>
  <c r="AN57" s="1"/>
  <c r="AM59"/>
  <c r="AN59" s="1"/>
  <c r="AM49"/>
  <c r="AN49" s="1"/>
  <c r="AR23" i="34"/>
  <c r="AR85" s="1"/>
  <c r="BN24" i="44" l="1"/>
  <c r="BI21"/>
  <c r="BN20"/>
  <c r="BI17"/>
  <c r="BN22"/>
  <c r="BI19"/>
  <c r="BN27"/>
  <c r="BI24"/>
  <c r="BN21"/>
  <c r="BI18"/>
  <c r="BI23"/>
  <c r="BN26"/>
  <c r="BI22" i="43"/>
  <c r="BN25"/>
  <c r="A27" i="45"/>
  <c r="A73" i="46"/>
  <c r="A23" i="45"/>
  <c r="A69" i="46"/>
  <c r="A25" i="45"/>
  <c r="A71" i="46"/>
  <c r="A30" i="45"/>
  <c r="A76" i="46"/>
  <c r="A70"/>
  <c r="A24" i="45"/>
  <c r="A75" i="46"/>
  <c r="A29" i="45"/>
  <c r="A74"/>
  <c r="A28" i="44"/>
  <c r="AW47" i="34"/>
  <c r="AW46" s="1"/>
  <c r="AL25" s="1"/>
  <c r="AO23"/>
  <c r="AM24"/>
  <c r="AW30" s="1"/>
  <c r="AT30" s="1"/>
  <c r="AN47" i="35"/>
  <c r="AO66" s="1"/>
  <c r="AP66" s="1"/>
  <c r="AN24" i="34"/>
  <c r="AQ24" s="1"/>
  <c r="AQ86" s="1"/>
  <c r="BG23" i="35"/>
  <c r="BK67" s="1"/>
  <c r="BG13"/>
  <c r="BK57" s="1"/>
  <c r="J19" s="1"/>
  <c r="BG14"/>
  <c r="BK58" s="1"/>
  <c r="J20" s="1"/>
  <c r="BG17"/>
  <c r="BK61" s="1"/>
  <c r="BG18"/>
  <c r="BK62" s="1"/>
  <c r="BG19"/>
  <c r="BK63" s="1"/>
  <c r="BG16"/>
  <c r="BK60" s="1"/>
  <c r="J22" s="1"/>
  <c r="BG21"/>
  <c r="BK65" s="1"/>
  <c r="BG15"/>
  <c r="BK59" s="1"/>
  <c r="J21" s="1"/>
  <c r="BG5"/>
  <c r="BG10"/>
  <c r="BK54" s="1"/>
  <c r="J16" s="1"/>
  <c r="BG9"/>
  <c r="BK53" s="1"/>
  <c r="J15" s="1"/>
  <c r="BG12"/>
  <c r="BK56" s="1"/>
  <c r="J18" s="1"/>
  <c r="BG8"/>
  <c r="BK52" s="1"/>
  <c r="J14" s="1"/>
  <c r="BG20"/>
  <c r="BK64" s="1"/>
  <c r="J26" s="1"/>
  <c r="K26" s="1"/>
  <c r="BG11"/>
  <c r="BK55" s="1"/>
  <c r="J17" s="1"/>
  <c r="BG6"/>
  <c r="BK50" s="1"/>
  <c r="J12" s="1"/>
  <c r="BG22"/>
  <c r="BK66" s="1"/>
  <c r="BG7"/>
  <c r="BK51" s="1"/>
  <c r="J13" s="1"/>
  <c r="BG24"/>
  <c r="BK68" s="1"/>
  <c r="K26" i="39" l="1"/>
  <c r="K26" i="38"/>
  <c r="K26" i="36"/>
  <c r="AA29" s="1"/>
  <c r="K26" i="45"/>
  <c r="K26" i="46"/>
  <c r="K26" i="50"/>
  <c r="K26" i="44"/>
  <c r="K26" i="40"/>
  <c r="K26" i="48"/>
  <c r="K26" i="49"/>
  <c r="K26" i="43"/>
  <c r="K26" i="47"/>
  <c r="K26" i="37"/>
  <c r="K26" i="41"/>
  <c r="A26" i="35"/>
  <c r="A28" i="45"/>
  <c r="A74" i="46"/>
  <c r="A29"/>
  <c r="A75" i="47"/>
  <c r="A70"/>
  <c r="A24" i="46"/>
  <c r="BN27" i="45"/>
  <c r="BI24"/>
  <c r="BN22"/>
  <c r="BI19"/>
  <c r="BI17"/>
  <c r="BN20"/>
  <c r="BI21"/>
  <c r="BN24"/>
  <c r="BN25" i="44"/>
  <c r="BI22"/>
  <c r="BI23" i="45"/>
  <c r="BN26"/>
  <c r="BI18"/>
  <c r="BN21"/>
  <c r="A30" i="46"/>
  <c r="A76" i="47"/>
  <c r="A71"/>
  <c r="A25" i="46"/>
  <c r="A69" i="47"/>
  <c r="A23" i="46"/>
  <c r="A73" i="47"/>
  <c r="A27" i="46"/>
  <c r="AO64" i="35"/>
  <c r="AP64" s="1"/>
  <c r="AM25" i="34"/>
  <c r="AW31" s="1"/>
  <c r="AT31" s="1"/>
  <c r="AO52" i="35"/>
  <c r="AP52" s="1"/>
  <c r="AO60"/>
  <c r="AP60" s="1"/>
  <c r="AO49"/>
  <c r="AP49" s="1"/>
  <c r="AO57"/>
  <c r="AP57" s="1"/>
  <c r="AO50"/>
  <c r="AP50" s="1"/>
  <c r="AO63"/>
  <c r="AP63" s="1"/>
  <c r="AO51"/>
  <c r="AP51" s="1"/>
  <c r="AO61"/>
  <c r="AP61" s="1"/>
  <c r="AO56"/>
  <c r="AP56" s="1"/>
  <c r="AO55"/>
  <c r="AP55" s="1"/>
  <c r="AN46"/>
  <c r="AL21" s="1"/>
  <c r="AO58"/>
  <c r="AP58" s="1"/>
  <c r="AO67"/>
  <c r="AP67" s="1"/>
  <c r="AO54"/>
  <c r="AP54" s="1"/>
  <c r="AO48"/>
  <c r="AP48" s="1"/>
  <c r="AO24" i="34"/>
  <c r="AR24"/>
  <c r="AR86" s="1"/>
  <c r="AN25"/>
  <c r="AU30"/>
  <c r="AV30" s="1"/>
  <c r="AO85"/>
  <c r="AT85" s="1"/>
  <c r="AO65" i="35"/>
  <c r="AP65" s="1"/>
  <c r="AO53"/>
  <c r="AP53" s="1"/>
  <c r="AO59"/>
  <c r="AP59" s="1"/>
  <c r="AO62"/>
  <c r="AP62" s="1"/>
  <c r="K13"/>
  <c r="A13" s="1"/>
  <c r="J13" i="41"/>
  <c r="J13" i="50"/>
  <c r="J13" i="43"/>
  <c r="J13" i="48"/>
  <c r="J13" i="39"/>
  <c r="J13" i="44"/>
  <c r="J13" i="38"/>
  <c r="J13" i="36"/>
  <c r="J13" i="45"/>
  <c r="J13" i="49"/>
  <c r="J13" i="46"/>
  <c r="J13" i="40"/>
  <c r="J13" i="37"/>
  <c r="J13" i="47"/>
  <c r="J26" i="41"/>
  <c r="J26" i="40"/>
  <c r="J26" i="39"/>
  <c r="J26" i="36"/>
  <c r="J26" i="47"/>
  <c r="J26" i="50"/>
  <c r="J26" i="37"/>
  <c r="J26" i="38"/>
  <c r="J26" i="49"/>
  <c r="J26" i="44"/>
  <c r="J26" i="48"/>
  <c r="J26" i="45"/>
  <c r="J26" i="43"/>
  <c r="J26" i="46"/>
  <c r="K20" i="35"/>
  <c r="J20" i="41"/>
  <c r="J20" i="43"/>
  <c r="J20" i="45"/>
  <c r="J20" i="46"/>
  <c r="J20" i="36"/>
  <c r="J20" i="47"/>
  <c r="J20" i="50"/>
  <c r="J20" i="39"/>
  <c r="J20" i="37"/>
  <c r="J20" i="44"/>
  <c r="J20" i="38"/>
  <c r="J20" i="48"/>
  <c r="J20" i="40"/>
  <c r="J20" i="49"/>
  <c r="K15" i="35"/>
  <c r="J15" i="43"/>
  <c r="J15" i="49"/>
  <c r="J15" i="45"/>
  <c r="J15" i="37"/>
  <c r="J15" i="41"/>
  <c r="J15" i="40"/>
  <c r="J15" i="36"/>
  <c r="J15" i="39"/>
  <c r="J15" i="50"/>
  <c r="J15" i="44"/>
  <c r="J15" i="38"/>
  <c r="J15" i="48"/>
  <c r="J15" i="46"/>
  <c r="J15" i="47"/>
  <c r="K14" i="35"/>
  <c r="J14" i="49"/>
  <c r="J14" i="44"/>
  <c r="J14" i="43"/>
  <c r="J14" i="46"/>
  <c r="J14" i="39"/>
  <c r="J14" i="37"/>
  <c r="J14" i="41"/>
  <c r="J14" i="45"/>
  <c r="J14" i="47"/>
  <c r="J14" i="50"/>
  <c r="J14" i="38"/>
  <c r="J14" i="36"/>
  <c r="J14" i="48"/>
  <c r="J14" i="40"/>
  <c r="BG25" i="35"/>
  <c r="BG27" s="1"/>
  <c r="BK70" s="1"/>
  <c r="BK49"/>
  <c r="J11" s="1"/>
  <c r="K19"/>
  <c r="J19" i="44"/>
  <c r="J19" i="37"/>
  <c r="J19" i="48"/>
  <c r="J19" i="50"/>
  <c r="J19" i="49"/>
  <c r="J19" i="38"/>
  <c r="J19" i="43"/>
  <c r="J19" i="36"/>
  <c r="J19" i="39"/>
  <c r="J19" i="45"/>
  <c r="J19" i="41"/>
  <c r="J19" i="47"/>
  <c r="J19" i="40"/>
  <c r="J19" i="46"/>
  <c r="K16" i="35"/>
  <c r="J16" i="48"/>
  <c r="J16" i="41"/>
  <c r="J16" i="46"/>
  <c r="J16" i="43"/>
  <c r="J16" i="45"/>
  <c r="J16" i="39"/>
  <c r="J16" i="37"/>
  <c r="J16" i="38"/>
  <c r="J16" i="44"/>
  <c r="J16" i="50"/>
  <c r="J16" i="40"/>
  <c r="J16" i="49"/>
  <c r="J16" i="36"/>
  <c r="J16" i="47"/>
  <c r="K22" i="35"/>
  <c r="J22" i="37"/>
  <c r="J22" i="44"/>
  <c r="J22" i="47"/>
  <c r="J22" i="43"/>
  <c r="J22" i="39"/>
  <c r="J22" i="50"/>
  <c r="J22" i="46"/>
  <c r="J22" i="49"/>
  <c r="J22" i="48"/>
  <c r="J22" i="36"/>
  <c r="J22" i="41"/>
  <c r="J22" i="38"/>
  <c r="J22" i="40"/>
  <c r="J22" i="45"/>
  <c r="K17" i="35"/>
  <c r="J17" i="47"/>
  <c r="J17" i="38"/>
  <c r="J17" i="44"/>
  <c r="J17" i="43"/>
  <c r="J17" i="46"/>
  <c r="J17" i="45"/>
  <c r="J17" i="50"/>
  <c r="J17" i="49"/>
  <c r="J17" i="37"/>
  <c r="J17" i="48"/>
  <c r="J17" i="39"/>
  <c r="J17" i="36"/>
  <c r="J17" i="41"/>
  <c r="J17" i="40"/>
  <c r="K12" i="35"/>
  <c r="A12" s="1"/>
  <c r="J12" i="39"/>
  <c r="J12" i="37"/>
  <c r="J12" i="46"/>
  <c r="J12" i="47"/>
  <c r="J12" i="50"/>
  <c r="J12" i="36"/>
  <c r="J12" i="44"/>
  <c r="J12" i="48"/>
  <c r="J12" i="45"/>
  <c r="J12" i="41"/>
  <c r="J12" i="40"/>
  <c r="J12" i="38"/>
  <c r="J12" i="49"/>
  <c r="J12" i="43"/>
  <c r="K18" i="35"/>
  <c r="J18" i="38"/>
  <c r="J18" i="39"/>
  <c r="J18" i="40"/>
  <c r="J18" i="45"/>
  <c r="J18" i="47"/>
  <c r="J18" i="37"/>
  <c r="J18" i="43"/>
  <c r="J18" i="46"/>
  <c r="J18" i="41"/>
  <c r="J18" i="36"/>
  <c r="J18" i="50"/>
  <c r="J18" i="48"/>
  <c r="J18" i="49"/>
  <c r="J18" i="44"/>
  <c r="K21" i="35"/>
  <c r="J21" i="36"/>
  <c r="J21" i="44"/>
  <c r="J21" i="43"/>
  <c r="J21" i="38"/>
  <c r="J21" i="48"/>
  <c r="J21" i="37"/>
  <c r="J21" i="50"/>
  <c r="J21" i="46"/>
  <c r="J21" i="40"/>
  <c r="J21" i="47"/>
  <c r="J21" i="49"/>
  <c r="J21" i="41"/>
  <c r="J21" i="45"/>
  <c r="J21" i="39"/>
  <c r="BN24" i="46" l="1"/>
  <c r="BI21"/>
  <c r="BN20"/>
  <c r="BI17"/>
  <c r="BN22"/>
  <c r="BI19"/>
  <c r="A30" i="47"/>
  <c r="A76" i="48"/>
  <c r="BN21" i="46"/>
  <c r="BI18"/>
  <c r="A75" i="48"/>
  <c r="A29" i="47"/>
  <c r="A74"/>
  <c r="A28" i="46"/>
  <c r="BI20" i="35"/>
  <c r="BN23"/>
  <c r="AE29" i="36"/>
  <c r="AF29" s="1"/>
  <c r="AG29" s="1"/>
  <c r="BO23"/>
  <c r="AC29"/>
  <c r="AK63"/>
  <c r="AL63" s="1"/>
  <c r="A27" i="47"/>
  <c r="A73" i="48"/>
  <c r="A23" i="47"/>
  <c r="A69" i="48"/>
  <c r="A25" i="47"/>
  <c r="A71" i="48"/>
  <c r="BN27" i="46"/>
  <c r="BI24"/>
  <c r="A24" i="47"/>
  <c r="A70" i="48"/>
  <c r="BN26" i="46"/>
  <c r="BI23"/>
  <c r="BI22" i="45"/>
  <c r="BN25"/>
  <c r="AN21" i="35"/>
  <c r="AO20"/>
  <c r="AM21"/>
  <c r="BI6"/>
  <c r="BN9"/>
  <c r="BN10"/>
  <c r="BI7"/>
  <c r="AP47"/>
  <c r="AQ58" s="1"/>
  <c r="AR58" s="1"/>
  <c r="AW32" i="34"/>
  <c r="AT32" s="1"/>
  <c r="AR25"/>
  <c r="AR87" s="1"/>
  <c r="AO25"/>
  <c r="AQ25"/>
  <c r="AQ87" s="1"/>
  <c r="AU31"/>
  <c r="AV31" s="1"/>
  <c r="AO86"/>
  <c r="AT86" s="1"/>
  <c r="A17" i="35"/>
  <c r="K17" i="45"/>
  <c r="K17" i="44"/>
  <c r="K17" i="37"/>
  <c r="K17" i="49"/>
  <c r="K17" i="41"/>
  <c r="K17" i="43"/>
  <c r="K17" i="39"/>
  <c r="K17" i="47"/>
  <c r="K17" i="36"/>
  <c r="K17" i="38"/>
  <c r="K17" i="46"/>
  <c r="K17" i="48"/>
  <c r="K17" i="50"/>
  <c r="K17" i="40"/>
  <c r="K16" i="39"/>
  <c r="K16" i="41"/>
  <c r="K16" i="50"/>
  <c r="A16" i="35"/>
  <c r="K16" i="45"/>
  <c r="K16" i="47"/>
  <c r="K16" i="48"/>
  <c r="K16" i="46"/>
  <c r="K16" i="49"/>
  <c r="K16" i="44"/>
  <c r="K16" i="37"/>
  <c r="K16" i="36"/>
  <c r="K16" i="40"/>
  <c r="K16" i="43"/>
  <c r="K16" i="38"/>
  <c r="K19" i="36"/>
  <c r="K19" i="40"/>
  <c r="K19" i="39"/>
  <c r="A19" i="35"/>
  <c r="K19" i="44"/>
  <c r="K19" i="37"/>
  <c r="K19" i="41"/>
  <c r="K19" i="46"/>
  <c r="K19" i="50"/>
  <c r="K19" i="43"/>
  <c r="K19" i="38"/>
  <c r="K19" i="45"/>
  <c r="K19" i="48"/>
  <c r="K19" i="47"/>
  <c r="K19" i="49"/>
  <c r="K13" i="48"/>
  <c r="K13" i="47"/>
  <c r="K13" i="37"/>
  <c r="K13" i="46"/>
  <c r="K13" i="50"/>
  <c r="K13" i="39"/>
  <c r="K13" i="40"/>
  <c r="K13" i="41"/>
  <c r="K13" i="43"/>
  <c r="K13" i="49"/>
  <c r="K13" i="36"/>
  <c r="K13" i="45"/>
  <c r="K13" i="44"/>
  <c r="K13" i="38"/>
  <c r="K21" i="50"/>
  <c r="K21" i="46"/>
  <c r="K21" i="37"/>
  <c r="K21" i="41"/>
  <c r="K21" i="39"/>
  <c r="A21" i="35"/>
  <c r="K21" i="36"/>
  <c r="K21" i="40"/>
  <c r="K21" i="49"/>
  <c r="K21" i="47"/>
  <c r="K21" i="38"/>
  <c r="K21" i="45"/>
  <c r="K21" i="48"/>
  <c r="K21" i="44"/>
  <c r="K21" i="43"/>
  <c r="A18" i="35"/>
  <c r="K18" i="43"/>
  <c r="K18" i="48"/>
  <c r="K18" i="46"/>
  <c r="K18" i="44"/>
  <c r="K18" i="36"/>
  <c r="K18" i="38"/>
  <c r="K18" i="45"/>
  <c r="K18" i="49"/>
  <c r="K18" i="39"/>
  <c r="K18" i="50"/>
  <c r="K18" i="41"/>
  <c r="K18" i="47"/>
  <c r="K18" i="40"/>
  <c r="K18" i="37"/>
  <c r="K12" i="47"/>
  <c r="K12" i="36"/>
  <c r="K12" i="50"/>
  <c r="K12" i="48"/>
  <c r="K12" i="41"/>
  <c r="K12" i="44"/>
  <c r="K12" i="43"/>
  <c r="K12" i="37"/>
  <c r="K12" i="49"/>
  <c r="K12" i="39"/>
  <c r="K12" i="46"/>
  <c r="K12" i="38"/>
  <c r="K12" i="45"/>
  <c r="K12" i="40"/>
  <c r="K22" i="50"/>
  <c r="K22" i="36"/>
  <c r="K22" i="45"/>
  <c r="K22" i="37"/>
  <c r="K22" i="46"/>
  <c r="K22" i="38"/>
  <c r="K22" i="48"/>
  <c r="K22" i="41"/>
  <c r="K22" i="39"/>
  <c r="A22" i="35"/>
  <c r="K22" i="44"/>
  <c r="K22" i="49"/>
  <c r="K22" i="40"/>
  <c r="K22" i="47"/>
  <c r="K22" i="43"/>
  <c r="K11" i="35"/>
  <c r="A11" s="1"/>
  <c r="J11" i="39"/>
  <c r="J11" i="46"/>
  <c r="J11" i="40"/>
  <c r="J11" i="37"/>
  <c r="J11" i="48"/>
  <c r="J11" i="43"/>
  <c r="J11" i="41"/>
  <c r="J11" i="44"/>
  <c r="J11" i="50"/>
  <c r="J11" i="47"/>
  <c r="J11" i="38"/>
  <c r="J11" i="45"/>
  <c r="J11" i="36"/>
  <c r="J11" i="49"/>
  <c r="K14" i="41"/>
  <c r="K14" i="43"/>
  <c r="K14" i="50"/>
  <c r="A14" i="35"/>
  <c r="K14" i="37"/>
  <c r="K14" i="44"/>
  <c r="K14" i="45"/>
  <c r="K14" i="39"/>
  <c r="K14" i="36"/>
  <c r="K14" i="40"/>
  <c r="K14" i="47"/>
  <c r="K14" i="48"/>
  <c r="K14" i="46"/>
  <c r="K14" i="49"/>
  <c r="K14" i="38"/>
  <c r="K15" i="49"/>
  <c r="K15" i="37"/>
  <c r="K15" i="46"/>
  <c r="K15" i="47"/>
  <c r="K15" i="45"/>
  <c r="K15" i="48"/>
  <c r="K15" i="44"/>
  <c r="K15" i="39"/>
  <c r="K15" i="36"/>
  <c r="K15" i="41"/>
  <c r="A15" i="35"/>
  <c r="K15" i="38"/>
  <c r="K15" i="40"/>
  <c r="K15" i="43"/>
  <c r="K15" i="50"/>
  <c r="K20" i="40"/>
  <c r="K20" i="37"/>
  <c r="K20" i="49"/>
  <c r="K20" i="36"/>
  <c r="K20" i="47"/>
  <c r="K20" i="38"/>
  <c r="K20" i="43"/>
  <c r="K20" i="50"/>
  <c r="K20" i="39"/>
  <c r="K20" i="44"/>
  <c r="A20" i="35"/>
  <c r="K20" i="41"/>
  <c r="K20" i="45"/>
  <c r="K20" i="46"/>
  <c r="K20" i="48"/>
  <c r="BN21" i="47" l="1"/>
  <c r="BI18"/>
  <c r="BN22"/>
  <c r="BI19"/>
  <c r="BN20"/>
  <c r="BI17"/>
  <c r="BI21"/>
  <c r="BN24"/>
  <c r="A28"/>
  <c r="A74" i="48"/>
  <c r="A29"/>
  <c r="A75" i="49"/>
  <c r="BI24" i="47"/>
  <c r="BN27"/>
  <c r="A24" i="48"/>
  <c r="A70" i="49"/>
  <c r="A71"/>
  <c r="A25" i="48"/>
  <c r="A23"/>
  <c r="A69" i="49"/>
  <c r="A73"/>
  <c r="A27" i="48"/>
  <c r="BN25" i="46"/>
  <c r="BI22"/>
  <c r="BI23" i="47"/>
  <c r="BN26"/>
  <c r="A76" i="49"/>
  <c r="A30" i="48"/>
  <c r="AU27" i="35"/>
  <c r="AV27" s="1"/>
  <c r="AO82"/>
  <c r="AQ6"/>
  <c r="AR20"/>
  <c r="AR82" s="1"/>
  <c r="AQ21"/>
  <c r="AQ83" s="1"/>
  <c r="AW27"/>
  <c r="AT27" s="1"/>
  <c r="AQ61"/>
  <c r="AR61" s="1"/>
  <c r="AQ66"/>
  <c r="AR66" s="1"/>
  <c r="AQ54"/>
  <c r="AR54" s="1"/>
  <c r="AQ49"/>
  <c r="AR49" s="1"/>
  <c r="BN8"/>
  <c r="BI5"/>
  <c r="AQ52"/>
  <c r="AR52" s="1"/>
  <c r="AQ51"/>
  <c r="AR51" s="1"/>
  <c r="AP46"/>
  <c r="AL22" s="1"/>
  <c r="AM22" s="1"/>
  <c r="AW28" s="1"/>
  <c r="AQ50"/>
  <c r="AR50" s="1"/>
  <c r="AQ63"/>
  <c r="AR63" s="1"/>
  <c r="AQ64"/>
  <c r="AR64" s="1"/>
  <c r="AQ67"/>
  <c r="AR67" s="1"/>
  <c r="AQ65"/>
  <c r="AR65" s="1"/>
  <c r="AQ53"/>
  <c r="AR53" s="1"/>
  <c r="AQ59"/>
  <c r="AR59" s="1"/>
  <c r="AQ48"/>
  <c r="AR48" s="1"/>
  <c r="AQ57"/>
  <c r="AR57" s="1"/>
  <c r="AQ60"/>
  <c r="AR60" s="1"/>
  <c r="AQ55"/>
  <c r="AR55" s="1"/>
  <c r="AQ56"/>
  <c r="AR56" s="1"/>
  <c r="AQ62"/>
  <c r="AR62" s="1"/>
  <c r="AO87" i="34"/>
  <c r="AT87" s="1"/>
  <c r="AT89" s="1"/>
  <c r="AQ9" s="1"/>
  <c r="AU32"/>
  <c r="AV32" s="1"/>
  <c r="AV26" s="1"/>
  <c r="K11" i="37"/>
  <c r="K11" i="47"/>
  <c r="K11" i="43"/>
  <c r="K32" i="35"/>
  <c r="K11" i="40"/>
  <c r="K11" i="50"/>
  <c r="K11" i="38"/>
  <c r="K11" i="44"/>
  <c r="K11" i="49"/>
  <c r="K11" i="46"/>
  <c r="K11" i="39"/>
  <c r="K11" i="48"/>
  <c r="K11" i="41"/>
  <c r="K11" i="45"/>
  <c r="K11" i="36"/>
  <c r="BI13" i="35"/>
  <c r="BN16"/>
  <c r="BJ11" i="36"/>
  <c r="AA20"/>
  <c r="BI14" i="35"/>
  <c r="BN17"/>
  <c r="BJ6" i="36"/>
  <c r="AA15"/>
  <c r="BN15" i="35"/>
  <c r="BI12"/>
  <c r="BJ13" i="36"/>
  <c r="AA22"/>
  <c r="AA19"/>
  <c r="BJ10"/>
  <c r="BI10" i="35"/>
  <c r="BN13"/>
  <c r="AA17" i="36"/>
  <c r="BJ8"/>
  <c r="BN18" i="35"/>
  <c r="BI15"/>
  <c r="BN14"/>
  <c r="BI11"/>
  <c r="BJ9" i="36"/>
  <c r="AA18"/>
  <c r="BJ15"/>
  <c r="AA24"/>
  <c r="BJ14"/>
  <c r="AA23"/>
  <c r="BI9" i="35"/>
  <c r="BN12"/>
  <c r="BN11"/>
  <c r="BI8"/>
  <c r="BN19"/>
  <c r="BI16"/>
  <c r="BJ16" i="36"/>
  <c r="AA25"/>
  <c r="AA21"/>
  <c r="BJ12"/>
  <c r="AA16"/>
  <c r="BJ7"/>
  <c r="A76" i="50" l="1"/>
  <c r="A30" s="1"/>
  <c r="A30" i="49"/>
  <c r="A73" i="50"/>
  <c r="A27" s="1"/>
  <c r="A27" i="49"/>
  <c r="BI17" i="48"/>
  <c r="BN20"/>
  <c r="A71" i="50"/>
  <c r="A25" s="1"/>
  <c r="A25" i="49"/>
  <c r="BI18" i="48"/>
  <c r="BN21"/>
  <c r="BI23"/>
  <c r="BN26"/>
  <c r="BI22" i="47"/>
  <c r="BN25"/>
  <c r="BI24" i="48"/>
  <c r="BN27"/>
  <c r="BI21"/>
  <c r="BN24"/>
  <c r="A69" i="50"/>
  <c r="A23" s="1"/>
  <c r="A23" i="49"/>
  <c r="BI19" i="48"/>
  <c r="BN22"/>
  <c r="A24" i="49"/>
  <c r="A70" i="50"/>
  <c r="A24" s="1"/>
  <c r="A29" i="49"/>
  <c r="A75" i="50"/>
  <c r="A29" s="1"/>
  <c r="A28" i="48"/>
  <c r="A74" i="49"/>
  <c r="AR21" i="35"/>
  <c r="AR83" s="1"/>
  <c r="AT82"/>
  <c r="AO21"/>
  <c r="AT28"/>
  <c r="AR47"/>
  <c r="AT51" s="1"/>
  <c r="AU51" s="1"/>
  <c r="AN22"/>
  <c r="AQ22" s="1"/>
  <c r="AQ84" s="1"/>
  <c r="AK56" i="36"/>
  <c r="AL56" s="1"/>
  <c r="BO16"/>
  <c r="AE22"/>
  <c r="AF22" s="1"/>
  <c r="AG22" s="1"/>
  <c r="AC22"/>
  <c r="AE15"/>
  <c r="AF15" s="1"/>
  <c r="AG15" s="1"/>
  <c r="BO9"/>
  <c r="AC15"/>
  <c r="AK49"/>
  <c r="AL49" s="1"/>
  <c r="BJ5"/>
  <c r="AA14"/>
  <c r="K32"/>
  <c r="K33" s="1"/>
  <c r="AC21"/>
  <c r="AE21"/>
  <c r="AF21" s="1"/>
  <c r="AG21" s="1"/>
  <c r="AK55"/>
  <c r="AL55" s="1"/>
  <c r="BO15"/>
  <c r="BO17"/>
  <c r="AE23"/>
  <c r="AK57"/>
  <c r="AL57" s="1"/>
  <c r="AC23"/>
  <c r="BO10"/>
  <c r="AK50"/>
  <c r="AL50" s="1"/>
  <c r="AE16"/>
  <c r="AF16" s="1"/>
  <c r="AG16" s="1"/>
  <c r="AC16"/>
  <c r="AC20"/>
  <c r="AK54"/>
  <c r="AL54" s="1"/>
  <c r="AE20"/>
  <c r="AF20" s="1"/>
  <c r="AG20" s="1"/>
  <c r="BO14"/>
  <c r="AE25"/>
  <c r="BO19"/>
  <c r="AK59"/>
  <c r="AL59" s="1"/>
  <c r="AC25"/>
  <c r="BO18"/>
  <c r="AK58"/>
  <c r="AL58" s="1"/>
  <c r="AC24"/>
  <c r="AE24"/>
  <c r="AF24" s="1"/>
  <c r="AG24" s="1"/>
  <c r="AE18"/>
  <c r="AF18" s="1"/>
  <c r="AG18" s="1"/>
  <c r="AC18"/>
  <c r="AK52"/>
  <c r="AL52" s="1"/>
  <c r="BO12"/>
  <c r="AK51"/>
  <c r="AL51" s="1"/>
  <c r="AC17"/>
  <c r="BO11"/>
  <c r="AE17"/>
  <c r="AF17" s="1"/>
  <c r="AG17" s="1"/>
  <c r="BO13"/>
  <c r="AE19"/>
  <c r="AF19" s="1"/>
  <c r="AG19" s="1"/>
  <c r="AK53"/>
  <c r="AL53" s="1"/>
  <c r="AC19"/>
  <c r="K32" i="41"/>
  <c r="K33" s="1"/>
  <c r="K32" i="45"/>
  <c r="K33" s="1"/>
  <c r="K32" i="46"/>
  <c r="K33" s="1"/>
  <c r="K32" i="38"/>
  <c r="K33" s="1"/>
  <c r="K32" i="50"/>
  <c r="K33" s="1"/>
  <c r="K32" i="40"/>
  <c r="K33" s="1"/>
  <c r="K33" i="35"/>
  <c r="U4" s="1"/>
  <c r="K32" i="43"/>
  <c r="K33" s="1"/>
  <c r="K32" i="47"/>
  <c r="K33" s="1"/>
  <c r="K32" i="37"/>
  <c r="K33" s="1"/>
  <c r="K32" i="39"/>
  <c r="K33" s="1"/>
  <c r="K32" i="44"/>
  <c r="K33" s="1"/>
  <c r="K32" i="49"/>
  <c r="K33" s="1"/>
  <c r="K32" i="48"/>
  <c r="K33" s="1"/>
  <c r="BI22" l="1"/>
  <c r="BN25"/>
  <c r="BN26" i="49"/>
  <c r="BI23"/>
  <c r="BI18"/>
  <c r="BN21"/>
  <c r="BN20" i="50"/>
  <c r="BI17"/>
  <c r="BI19"/>
  <c r="BN22"/>
  <c r="BN24"/>
  <c r="BI21"/>
  <c r="BN27"/>
  <c r="BI24"/>
  <c r="A28" i="49"/>
  <c r="A74" i="50"/>
  <c r="A28" s="1"/>
  <c r="BN26"/>
  <c r="BI23"/>
  <c r="BI18"/>
  <c r="BN21"/>
  <c r="BI17" i="49"/>
  <c r="BN20"/>
  <c r="BN22"/>
  <c r="BI19"/>
  <c r="BI21"/>
  <c r="BN24"/>
  <c r="BI24"/>
  <c r="BN27"/>
  <c r="AF23" i="36"/>
  <c r="AG23" s="1"/>
  <c r="AF25"/>
  <c r="AG25" s="1"/>
  <c r="AO83" i="35"/>
  <c r="AT83" s="1"/>
  <c r="AU28"/>
  <c r="AV28" s="1"/>
  <c r="AT53"/>
  <c r="AU53" s="1"/>
  <c r="AT62"/>
  <c r="AU62" s="1"/>
  <c r="AT66"/>
  <c r="AU66" s="1"/>
  <c r="AT65"/>
  <c r="AU65" s="1"/>
  <c r="AT57"/>
  <c r="AU57" s="1"/>
  <c r="AT60"/>
  <c r="AU60" s="1"/>
  <c r="AT52"/>
  <c r="AU52" s="1"/>
  <c r="AT59"/>
  <c r="AU59" s="1"/>
  <c r="AT48"/>
  <c r="AU48" s="1"/>
  <c r="AT61"/>
  <c r="AU61" s="1"/>
  <c r="AR46"/>
  <c r="AL23" s="1"/>
  <c r="AN23" s="1"/>
  <c r="AR23" s="1"/>
  <c r="AR85" s="1"/>
  <c r="AT56"/>
  <c r="AU56" s="1"/>
  <c r="AT50"/>
  <c r="AU50" s="1"/>
  <c r="AT58"/>
  <c r="AU58" s="1"/>
  <c r="AT64"/>
  <c r="AU64" s="1"/>
  <c r="AT49"/>
  <c r="AU49" s="1"/>
  <c r="AT55"/>
  <c r="AU55" s="1"/>
  <c r="AT54"/>
  <c r="AU54" s="1"/>
  <c r="AT63"/>
  <c r="AU63" s="1"/>
  <c r="AT67"/>
  <c r="AU67" s="1"/>
  <c r="AK48" i="36"/>
  <c r="AL48" s="1"/>
  <c r="AL47" s="1"/>
  <c r="AM50" s="1"/>
  <c r="AN50" s="1"/>
  <c r="AE14"/>
  <c r="AF14" s="1"/>
  <c r="AC14"/>
  <c r="BO8"/>
  <c r="BI22" i="49" l="1"/>
  <c r="BN25"/>
  <c r="BN25" i="50"/>
  <c r="BI22"/>
  <c r="AO22" i="35"/>
  <c r="AU29" s="1"/>
  <c r="AV29" s="1"/>
  <c r="AU47"/>
  <c r="AV51" s="1"/>
  <c r="AW51" s="1"/>
  <c r="AM23"/>
  <c r="AM55" i="36"/>
  <c r="AN55" s="1"/>
  <c r="AM57"/>
  <c r="AN57" s="1"/>
  <c r="AM54"/>
  <c r="AN54" s="1"/>
  <c r="AM52"/>
  <c r="AN52" s="1"/>
  <c r="AM59"/>
  <c r="AN59" s="1"/>
  <c r="AG14"/>
  <c r="AG3"/>
  <c r="BC12" s="1"/>
  <c r="AG2"/>
  <c r="AM48"/>
  <c r="AN48" s="1"/>
  <c r="AM67"/>
  <c r="AN67" s="1"/>
  <c r="AM63"/>
  <c r="AN63" s="1"/>
  <c r="AM61"/>
  <c r="AN61" s="1"/>
  <c r="AM60"/>
  <c r="AN60" s="1"/>
  <c r="AM65"/>
  <c r="AN65" s="1"/>
  <c r="AM66"/>
  <c r="AN66" s="1"/>
  <c r="AM64"/>
  <c r="AN64" s="1"/>
  <c r="AM62"/>
  <c r="AN62" s="1"/>
  <c r="AL46"/>
  <c r="AL20" s="1"/>
  <c r="AM58"/>
  <c r="AN58" s="1"/>
  <c r="AM53"/>
  <c r="AN53" s="1"/>
  <c r="AQ23" i="35"/>
  <c r="AQ85" s="1"/>
  <c r="AO23"/>
  <c r="AM51" i="36"/>
  <c r="AN51" s="1"/>
  <c r="AM49"/>
  <c r="AN49" s="1"/>
  <c r="AM56"/>
  <c r="AN56" s="1"/>
  <c r="BC31" l="1"/>
  <c r="BI60"/>
  <c r="AO84" i="35"/>
  <c r="AV52"/>
  <c r="AW52" s="1"/>
  <c r="AW29"/>
  <c r="AT29" s="1"/>
  <c r="AR22"/>
  <c r="AR84" s="1"/>
  <c r="AV66"/>
  <c r="AW66" s="1"/>
  <c r="AV49"/>
  <c r="AW49" s="1"/>
  <c r="AV67"/>
  <c r="AW67" s="1"/>
  <c r="AV64"/>
  <c r="AW64" s="1"/>
  <c r="AV58"/>
  <c r="AW58" s="1"/>
  <c r="AV48"/>
  <c r="AW48" s="1"/>
  <c r="AV61"/>
  <c r="AW61" s="1"/>
  <c r="AV60"/>
  <c r="AW60" s="1"/>
  <c r="AV59"/>
  <c r="AW59" s="1"/>
  <c r="AV53"/>
  <c r="AW53" s="1"/>
  <c r="AV63"/>
  <c r="AW63" s="1"/>
  <c r="AV65"/>
  <c r="AW65" s="1"/>
  <c r="AV50"/>
  <c r="AW50" s="1"/>
  <c r="AV54"/>
  <c r="AW54" s="1"/>
  <c r="AV62"/>
  <c r="AW62" s="1"/>
  <c r="AV57"/>
  <c r="AW57" s="1"/>
  <c r="AU46"/>
  <c r="AL24" s="1"/>
  <c r="AN24" s="1"/>
  <c r="AV56"/>
  <c r="AW56" s="1"/>
  <c r="AV55"/>
  <c r="AW55" s="1"/>
  <c r="AN20" i="36"/>
  <c r="AO85" i="35"/>
  <c r="AT85" s="1"/>
  <c r="AU30"/>
  <c r="AV30" s="1"/>
  <c r="AN47" i="36"/>
  <c r="AO53" s="1"/>
  <c r="AP53" s="1"/>
  <c r="BC29"/>
  <c r="BC23"/>
  <c r="BC24" s="1"/>
  <c r="BC25" s="1"/>
  <c r="BG26" s="1"/>
  <c r="BI69" s="1"/>
  <c r="BK69" s="1"/>
  <c r="L31" s="1"/>
  <c r="L31" i="45" l="1"/>
  <c r="L31" i="46"/>
  <c r="M31" i="36"/>
  <c r="L31" i="37"/>
  <c r="L31" i="50"/>
  <c r="L31" i="48"/>
  <c r="L31" i="49"/>
  <c r="L31" i="44"/>
  <c r="L31" i="38"/>
  <c r="L31" i="41"/>
  <c r="L31" i="39"/>
  <c r="L31" i="47"/>
  <c r="L31" i="40"/>
  <c r="L31" i="43"/>
  <c r="AT84" i="35"/>
  <c r="AM24"/>
  <c r="AW30" s="1"/>
  <c r="AT30" s="1"/>
  <c r="AW47"/>
  <c r="AW46" s="1"/>
  <c r="AL25" s="1"/>
  <c r="AO63" i="36"/>
  <c r="AP63" s="1"/>
  <c r="AO51"/>
  <c r="AP51" s="1"/>
  <c r="AQ20"/>
  <c r="AQ82" s="1"/>
  <c r="AO56"/>
  <c r="AP56" s="1"/>
  <c r="AN46"/>
  <c r="AL21" s="1"/>
  <c r="AO57"/>
  <c r="AP57" s="1"/>
  <c r="AO52"/>
  <c r="AP52" s="1"/>
  <c r="AO55"/>
  <c r="AP55" s="1"/>
  <c r="AO59"/>
  <c r="AP59" s="1"/>
  <c r="AO50"/>
  <c r="AP50" s="1"/>
  <c r="AO54"/>
  <c r="AP54" s="1"/>
  <c r="AO24" i="35"/>
  <c r="AQ24"/>
  <c r="AQ86" s="1"/>
  <c r="AR24"/>
  <c r="AR86" s="1"/>
  <c r="AO66" i="36"/>
  <c r="AP66" s="1"/>
  <c r="AO67"/>
  <c r="AP67" s="1"/>
  <c r="AO49"/>
  <c r="AP49" s="1"/>
  <c r="AO62"/>
  <c r="AP62" s="1"/>
  <c r="BG17"/>
  <c r="BK61" s="1"/>
  <c r="BG11"/>
  <c r="BK55" s="1"/>
  <c r="L17" s="1"/>
  <c r="BG10"/>
  <c r="BK54" s="1"/>
  <c r="L16" s="1"/>
  <c r="BG14"/>
  <c r="BK58" s="1"/>
  <c r="L20" s="1"/>
  <c r="BG18"/>
  <c r="BK62" s="1"/>
  <c r="BG9"/>
  <c r="BK53" s="1"/>
  <c r="L15" s="1"/>
  <c r="BG6"/>
  <c r="BK50" s="1"/>
  <c r="L12" s="1"/>
  <c r="BG8"/>
  <c r="BK52" s="1"/>
  <c r="L14" s="1"/>
  <c r="BG7"/>
  <c r="BK51" s="1"/>
  <c r="L13" s="1"/>
  <c r="BG23"/>
  <c r="BK67" s="1"/>
  <c r="BG19"/>
  <c r="BK63" s="1"/>
  <c r="BG20"/>
  <c r="BK64" s="1"/>
  <c r="L26" s="1"/>
  <c r="M26" s="1"/>
  <c r="BG15"/>
  <c r="BK59" s="1"/>
  <c r="L21" s="1"/>
  <c r="BG12"/>
  <c r="BK56" s="1"/>
  <c r="L18" s="1"/>
  <c r="BG13"/>
  <c r="BK57" s="1"/>
  <c r="L19" s="1"/>
  <c r="BG24"/>
  <c r="BK68" s="1"/>
  <c r="BG16"/>
  <c r="BK60" s="1"/>
  <c r="L22" s="1"/>
  <c r="BG22"/>
  <c r="BK66" s="1"/>
  <c r="BG5"/>
  <c r="BG21"/>
  <c r="BK65" s="1"/>
  <c r="AO64"/>
  <c r="AP64" s="1"/>
  <c r="AO65"/>
  <c r="AP65" s="1"/>
  <c r="AO58"/>
  <c r="AP58" s="1"/>
  <c r="AO60"/>
  <c r="AP60" s="1"/>
  <c r="AO61"/>
  <c r="AP61" s="1"/>
  <c r="AO48"/>
  <c r="AP48" s="1"/>
  <c r="M31" i="37" l="1"/>
  <c r="M31" i="49"/>
  <c r="M31" i="50"/>
  <c r="M31" i="47"/>
  <c r="M31" i="45"/>
  <c r="M31" i="44"/>
  <c r="M31" i="38"/>
  <c r="M31" i="41"/>
  <c r="M31" i="40"/>
  <c r="M31" i="48"/>
  <c r="M31" i="43"/>
  <c r="M31" i="46"/>
  <c r="M31" i="39"/>
  <c r="M26" i="37"/>
  <c r="AA29" s="1"/>
  <c r="M26" i="48"/>
  <c r="M26" i="47"/>
  <c r="M26" i="41"/>
  <c r="M26" i="44"/>
  <c r="M26" i="43"/>
  <c r="M26" i="38"/>
  <c r="M26" i="40"/>
  <c r="M26" i="46"/>
  <c r="M26" i="39"/>
  <c r="M26" i="49"/>
  <c r="M26" i="50"/>
  <c r="M26" i="45"/>
  <c r="A26" i="36"/>
  <c r="AM25" i="35"/>
  <c r="AW31" s="1"/>
  <c r="AT31" s="1"/>
  <c r="AN25"/>
  <c r="AW32" s="1"/>
  <c r="M14" i="36"/>
  <c r="L14" i="39"/>
  <c r="L14" i="40"/>
  <c r="L14" i="50"/>
  <c r="L14" i="38"/>
  <c r="L14" i="49"/>
  <c r="L14" i="46"/>
  <c r="L14" i="47"/>
  <c r="L14" i="48"/>
  <c r="L14" i="41"/>
  <c r="L14" i="45"/>
  <c r="L14" i="37"/>
  <c r="L14" i="43"/>
  <c r="L14" i="44"/>
  <c r="AU31" i="35"/>
  <c r="AV31" s="1"/>
  <c r="AO86"/>
  <c r="AT86" s="1"/>
  <c r="M22" i="36"/>
  <c r="L22" i="37"/>
  <c r="L22" i="46"/>
  <c r="L22" i="50"/>
  <c r="L22" i="40"/>
  <c r="L22" i="48"/>
  <c r="L22" i="49"/>
  <c r="L22" i="39"/>
  <c r="L22" i="38"/>
  <c r="L22" i="43"/>
  <c r="L22" i="41"/>
  <c r="L22" i="47"/>
  <c r="L22" i="44"/>
  <c r="L22" i="45"/>
  <c r="M13" i="36"/>
  <c r="A13" s="1"/>
  <c r="L13" i="50"/>
  <c r="L13" i="47"/>
  <c r="L13" i="43"/>
  <c r="L13" i="44"/>
  <c r="L13" i="39"/>
  <c r="L13" i="38"/>
  <c r="L13" i="49"/>
  <c r="L13" i="46"/>
  <c r="L13" i="40"/>
  <c r="L13" i="41"/>
  <c r="L13" i="37"/>
  <c r="L13" i="48"/>
  <c r="L13" i="45"/>
  <c r="BG25" i="36"/>
  <c r="BG27" s="1"/>
  <c r="BK70" s="1"/>
  <c r="BK49"/>
  <c r="L11" s="1"/>
  <c r="M19"/>
  <c r="L19" i="40"/>
  <c r="L19" i="48"/>
  <c r="L19" i="41"/>
  <c r="L19" i="49"/>
  <c r="L19" i="50"/>
  <c r="L19" i="38"/>
  <c r="L19" i="37"/>
  <c r="L19" i="46"/>
  <c r="L19" i="47"/>
  <c r="L19" i="39"/>
  <c r="L19" i="45"/>
  <c r="L19" i="43"/>
  <c r="L19" i="44"/>
  <c r="M12" i="36"/>
  <c r="A12" s="1"/>
  <c r="L12" i="43"/>
  <c r="L12" i="49"/>
  <c r="L12" i="37"/>
  <c r="L12" i="47"/>
  <c r="L12" i="45"/>
  <c r="L12" i="39"/>
  <c r="L12" i="38"/>
  <c r="L12" i="50"/>
  <c r="L12" i="44"/>
  <c r="L12" i="48"/>
  <c r="L12" i="41"/>
  <c r="L12" i="46"/>
  <c r="L12" i="40"/>
  <c r="M16" i="36"/>
  <c r="L16" i="38"/>
  <c r="L16" i="41"/>
  <c r="L16" i="49"/>
  <c r="L16" i="40"/>
  <c r="L16" i="37"/>
  <c r="L16" i="39"/>
  <c r="L16" i="45"/>
  <c r="L16" i="50"/>
  <c r="L16" i="48"/>
  <c r="L16" i="43"/>
  <c r="L16" i="46"/>
  <c r="L16" i="47"/>
  <c r="L16" i="44"/>
  <c r="L26" i="45"/>
  <c r="L26" i="50"/>
  <c r="L26" i="43"/>
  <c r="L26" i="39"/>
  <c r="L26" i="40"/>
  <c r="L26" i="49"/>
  <c r="L26" i="46"/>
  <c r="L26" i="38"/>
  <c r="L26" i="47"/>
  <c r="L26" i="41"/>
  <c r="L26" i="48"/>
  <c r="L26" i="37"/>
  <c r="L26" i="44"/>
  <c r="M20" i="36"/>
  <c r="L20" i="48"/>
  <c r="L20" i="40"/>
  <c r="L20" i="49"/>
  <c r="L20" i="39"/>
  <c r="L20" i="47"/>
  <c r="L20" i="50"/>
  <c r="L20" i="38"/>
  <c r="L20" i="46"/>
  <c r="L20" i="44"/>
  <c r="L20" i="45"/>
  <c r="L20" i="37"/>
  <c r="L20" i="41"/>
  <c r="L20" i="43"/>
  <c r="M21" i="36"/>
  <c r="L21" i="48"/>
  <c r="L21" i="39"/>
  <c r="L21" i="50"/>
  <c r="L21" i="45"/>
  <c r="L21" i="46"/>
  <c r="L21" i="43"/>
  <c r="L21" i="49"/>
  <c r="L21" i="38"/>
  <c r="L21" i="47"/>
  <c r="L21" i="41"/>
  <c r="L21" i="44"/>
  <c r="L21" i="37"/>
  <c r="L21" i="40"/>
  <c r="AO20" i="36"/>
  <c r="AM21"/>
  <c r="AR20" s="1"/>
  <c r="AR82" s="1"/>
  <c r="AN21"/>
  <c r="AP47"/>
  <c r="AQ54" s="1"/>
  <c r="AR54" s="1"/>
  <c r="M18"/>
  <c r="L18" i="45"/>
  <c r="L18" i="43"/>
  <c r="L18" i="47"/>
  <c r="L18" i="48"/>
  <c r="L18" i="46"/>
  <c r="L18" i="44"/>
  <c r="L18" i="49"/>
  <c r="L18" i="39"/>
  <c r="L18" i="50"/>
  <c r="L18" i="41"/>
  <c r="L18" i="40"/>
  <c r="L18" i="37"/>
  <c r="L18" i="38"/>
  <c r="M15" i="36"/>
  <c r="L15" i="40"/>
  <c r="L15" i="39"/>
  <c r="L15" i="38"/>
  <c r="L15" i="44"/>
  <c r="L15" i="47"/>
  <c r="L15" i="45"/>
  <c r="L15" i="48"/>
  <c r="L15" i="43"/>
  <c r="L15" i="49"/>
  <c r="L15" i="41"/>
  <c r="L15" i="37"/>
  <c r="L15" i="50"/>
  <c r="L15" i="46"/>
  <c r="M17" i="36"/>
  <c r="L17" i="45"/>
  <c r="L17" i="46"/>
  <c r="L17" i="44"/>
  <c r="L17" i="47"/>
  <c r="L17" i="40"/>
  <c r="L17" i="50"/>
  <c r="L17" i="39"/>
  <c r="L17" i="38"/>
  <c r="L17" i="41"/>
  <c r="L17" i="48"/>
  <c r="L17" i="43"/>
  <c r="L17" i="49"/>
  <c r="L17" i="37"/>
  <c r="AE29" l="1"/>
  <c r="AF29" s="1"/>
  <c r="AG29" s="1"/>
  <c r="BO23"/>
  <c r="AC29"/>
  <c r="AK63"/>
  <c r="AL63" s="1"/>
  <c r="BI20" i="36"/>
  <c r="BN23"/>
  <c r="AT32" i="35"/>
  <c r="AO25"/>
  <c r="AO87" s="1"/>
  <c r="AR25"/>
  <c r="AR87" s="1"/>
  <c r="AQ25"/>
  <c r="AQ87" s="1"/>
  <c r="AQ64" i="36"/>
  <c r="AR64" s="1"/>
  <c r="AQ60"/>
  <c r="AR60" s="1"/>
  <c r="AQ52"/>
  <c r="AR52" s="1"/>
  <c r="BI7"/>
  <c r="BN10"/>
  <c r="BN9"/>
  <c r="BI6"/>
  <c r="AQ57"/>
  <c r="AR57" s="1"/>
  <c r="AQ49"/>
  <c r="AR49" s="1"/>
  <c r="AQ50"/>
  <c r="AR50" s="1"/>
  <c r="AQ59"/>
  <c r="AR59" s="1"/>
  <c r="M21" i="47"/>
  <c r="M21" i="43"/>
  <c r="M21" i="44"/>
  <c r="M21" i="39"/>
  <c r="M21" i="38"/>
  <c r="M21" i="49"/>
  <c r="M21" i="50"/>
  <c r="M21" i="45"/>
  <c r="M21" i="40"/>
  <c r="M21" i="37"/>
  <c r="M21" i="46"/>
  <c r="A21" i="36"/>
  <c r="M21" i="48"/>
  <c r="M21" i="41"/>
  <c r="M11" i="36"/>
  <c r="A11" s="1"/>
  <c r="L11" i="47"/>
  <c r="L11" i="38"/>
  <c r="L11" i="49"/>
  <c r="L11" i="50"/>
  <c r="L11" i="43"/>
  <c r="L11" i="45"/>
  <c r="L11" i="46"/>
  <c r="L11" i="39"/>
  <c r="L11" i="37"/>
  <c r="L11" i="41"/>
  <c r="L11" i="48"/>
  <c r="L11" i="40"/>
  <c r="L11" i="44"/>
  <c r="M15" i="45"/>
  <c r="M15" i="48"/>
  <c r="M15" i="50"/>
  <c r="M15" i="40"/>
  <c r="M15" i="37"/>
  <c r="M15" i="41"/>
  <c r="M15" i="43"/>
  <c r="M15" i="44"/>
  <c r="M15" i="46"/>
  <c r="M15" i="39"/>
  <c r="M15" i="38"/>
  <c r="A15" i="36"/>
  <c r="M15" i="47"/>
  <c r="M15" i="49"/>
  <c r="M16" i="50"/>
  <c r="M16" i="39"/>
  <c r="M16" i="41"/>
  <c r="M16" i="37"/>
  <c r="A16" i="36"/>
  <c r="M16" i="49"/>
  <c r="M16" i="40"/>
  <c r="M16" i="44"/>
  <c r="M16" i="48"/>
  <c r="M16" i="45"/>
  <c r="M16" i="43"/>
  <c r="M16" i="46"/>
  <c r="M16" i="38"/>
  <c r="M16" i="47"/>
  <c r="M13" i="39"/>
  <c r="M13" i="45"/>
  <c r="M13" i="43"/>
  <c r="M13" i="44"/>
  <c r="M13" i="40"/>
  <c r="M13" i="48"/>
  <c r="M13" i="50"/>
  <c r="M13" i="41"/>
  <c r="M13" i="38"/>
  <c r="M13" i="47"/>
  <c r="M13" i="49"/>
  <c r="M13" i="37"/>
  <c r="M13" i="46"/>
  <c r="A17" i="36"/>
  <c r="M17" i="45"/>
  <c r="M17" i="49"/>
  <c r="M17" i="48"/>
  <c r="M17" i="46"/>
  <c r="M17" i="43"/>
  <c r="M17" i="44"/>
  <c r="M17" i="38"/>
  <c r="M17" i="50"/>
  <c r="M17" i="39"/>
  <c r="M17" i="37"/>
  <c r="M17" i="47"/>
  <c r="M17" i="41"/>
  <c r="M17" i="40"/>
  <c r="A18" i="36"/>
  <c r="M18" i="40"/>
  <c r="M18" i="49"/>
  <c r="M18" i="48"/>
  <c r="M18" i="41"/>
  <c r="M18" i="50"/>
  <c r="M18" i="37"/>
  <c r="M18" i="38"/>
  <c r="M18" i="46"/>
  <c r="M18" i="44"/>
  <c r="M18" i="39"/>
  <c r="M18" i="45"/>
  <c r="M18" i="43"/>
  <c r="M18" i="47"/>
  <c r="AQ6" i="36"/>
  <c r="AW27"/>
  <c r="AT27" s="1"/>
  <c r="M12" i="50"/>
  <c r="M12" i="41"/>
  <c r="M12" i="49"/>
  <c r="M12" i="45"/>
  <c r="M12" i="48"/>
  <c r="M12" i="43"/>
  <c r="M12" i="47"/>
  <c r="M12" i="39"/>
  <c r="M12" i="38"/>
  <c r="M12" i="46"/>
  <c r="M12" i="37"/>
  <c r="M12" i="40"/>
  <c r="M12" i="44"/>
  <c r="A22" i="36"/>
  <c r="M22" i="45"/>
  <c r="M22" i="38"/>
  <c r="M22" i="48"/>
  <c r="M22" i="47"/>
  <c r="M22" i="41"/>
  <c r="M22" i="44"/>
  <c r="M22" i="50"/>
  <c r="M22" i="49"/>
  <c r="M22" i="43"/>
  <c r="M22" i="37"/>
  <c r="M22" i="46"/>
  <c r="M22" i="40"/>
  <c r="M22" i="39"/>
  <c r="M14" i="47"/>
  <c r="M14" i="37"/>
  <c r="M14" i="49"/>
  <c r="M14" i="40"/>
  <c r="M14" i="38"/>
  <c r="M14" i="50"/>
  <c r="M14" i="44"/>
  <c r="M14" i="39"/>
  <c r="M14" i="43"/>
  <c r="M14" i="46"/>
  <c r="M14" i="41"/>
  <c r="A14" i="36"/>
  <c r="M14" i="45"/>
  <c r="M14" i="48"/>
  <c r="AQ58" i="36"/>
  <c r="AR58" s="1"/>
  <c r="AQ65"/>
  <c r="AR65" s="1"/>
  <c r="AQ67"/>
  <c r="AR67" s="1"/>
  <c r="AQ62"/>
  <c r="AR62" s="1"/>
  <c r="AQ55"/>
  <c r="AR55" s="1"/>
  <c r="AQ21"/>
  <c r="AQ83" s="1"/>
  <c r="AQ61"/>
  <c r="AR61" s="1"/>
  <c r="AP46"/>
  <c r="AL22" s="1"/>
  <c r="AQ56"/>
  <c r="AR56" s="1"/>
  <c r="AQ63"/>
  <c r="AR63" s="1"/>
  <c r="AQ51"/>
  <c r="AR51" s="1"/>
  <c r="AQ53"/>
  <c r="AR53" s="1"/>
  <c r="A19"/>
  <c r="M19" i="45"/>
  <c r="M19" i="46"/>
  <c r="M19" i="39"/>
  <c r="M19" i="37"/>
  <c r="M19" i="40"/>
  <c r="M19" i="44"/>
  <c r="M19" i="49"/>
  <c r="M19" i="50"/>
  <c r="M19" i="43"/>
  <c r="M19" i="48"/>
  <c r="M19" i="38"/>
  <c r="M19" i="47"/>
  <c r="M19" i="41"/>
  <c r="AU27" i="36"/>
  <c r="AV27" s="1"/>
  <c r="AO82"/>
  <c r="AT82" s="1"/>
  <c r="M20" i="38"/>
  <c r="M20" i="49"/>
  <c r="M20" i="40"/>
  <c r="M20" i="39"/>
  <c r="M20" i="46"/>
  <c r="M20" i="41"/>
  <c r="M20" i="48"/>
  <c r="M20" i="45"/>
  <c r="M20" i="43"/>
  <c r="M20" i="50"/>
  <c r="A20" i="36"/>
  <c r="M20" i="44"/>
  <c r="M20" i="37"/>
  <c r="M20" i="47"/>
  <c r="AQ48" i="36"/>
  <c r="AR48" s="1"/>
  <c r="AQ66"/>
  <c r="AR66" s="1"/>
  <c r="AT87" i="35" l="1"/>
  <c r="AT89" s="1"/>
  <c r="AQ9" s="1"/>
  <c r="AU32"/>
  <c r="AV32" s="1"/>
  <c r="AV26" s="1"/>
  <c r="BI5" i="36"/>
  <c r="BN8"/>
  <c r="BI14"/>
  <c r="BN17"/>
  <c r="BN11"/>
  <c r="BI8"/>
  <c r="BJ15" i="37"/>
  <c r="AA24"/>
  <c r="M11" i="45"/>
  <c r="M11" i="46"/>
  <c r="M32" i="36"/>
  <c r="M11" i="40"/>
  <c r="M11" i="49"/>
  <c r="M11" i="50"/>
  <c r="M11" i="47"/>
  <c r="M11" i="39"/>
  <c r="M11" i="41"/>
  <c r="M11" i="37"/>
  <c r="M11" i="38"/>
  <c r="M11" i="43"/>
  <c r="M11" i="44"/>
  <c r="M11" i="48"/>
  <c r="AO21" i="36"/>
  <c r="AM22"/>
  <c r="AN22"/>
  <c r="BI16"/>
  <c r="BN19"/>
  <c r="BJ9" i="37"/>
  <c r="AA18"/>
  <c r="AR47" i="36"/>
  <c r="AT61" s="1"/>
  <c r="AU61" s="1"/>
  <c r="AA15" i="37"/>
  <c r="BJ6"/>
  <c r="BJ12"/>
  <c r="AA21"/>
  <c r="BI11" i="36"/>
  <c r="BN14"/>
  <c r="BJ10" i="37"/>
  <c r="AA19"/>
  <c r="AA25"/>
  <c r="BJ16"/>
  <c r="BN13" i="36"/>
  <c r="BI10"/>
  <c r="AA23" i="37"/>
  <c r="BJ14"/>
  <c r="BJ13"/>
  <c r="AA22"/>
  <c r="BN16" i="36"/>
  <c r="BI13"/>
  <c r="BJ8" i="37"/>
  <c r="AA17"/>
  <c r="BN15" i="36"/>
  <c r="BI12"/>
  <c r="AA20" i="37"/>
  <c r="BJ11"/>
  <c r="BJ7"/>
  <c r="AA16"/>
  <c r="BI9" i="36"/>
  <c r="BN12"/>
  <c r="BN18"/>
  <c r="BI15"/>
  <c r="AW28" l="1"/>
  <c r="AT28" s="1"/>
  <c r="AR21"/>
  <c r="AR83" s="1"/>
  <c r="AT51"/>
  <c r="AU51" s="1"/>
  <c r="AT63"/>
  <c r="AU63" s="1"/>
  <c r="AT65"/>
  <c r="AU65" s="1"/>
  <c r="AT58"/>
  <c r="AU58" s="1"/>
  <c r="AE16" i="37"/>
  <c r="AF16" s="1"/>
  <c r="AG16" s="1"/>
  <c r="AC16"/>
  <c r="AK50"/>
  <c r="AL50" s="1"/>
  <c r="BO10"/>
  <c r="M32" i="40"/>
  <c r="M33" s="1"/>
  <c r="M32" i="50"/>
  <c r="M33" s="1"/>
  <c r="M32" i="47"/>
  <c r="M33" s="1"/>
  <c r="M32" i="44"/>
  <c r="M33" s="1"/>
  <c r="M32" i="49"/>
  <c r="M33" s="1"/>
  <c r="M32" i="46"/>
  <c r="M33" s="1"/>
  <c r="M32" i="43"/>
  <c r="M33" s="1"/>
  <c r="M32" i="38"/>
  <c r="M33" s="1"/>
  <c r="M32" i="39"/>
  <c r="M33" s="1"/>
  <c r="M32" i="48"/>
  <c r="M33" s="1"/>
  <c r="M33" i="36"/>
  <c r="U4" s="1"/>
  <c r="M32" i="41"/>
  <c r="M33" s="1"/>
  <c r="M32" i="45"/>
  <c r="M33" s="1"/>
  <c r="M32" i="37"/>
  <c r="M33" s="1"/>
  <c r="AK54"/>
  <c r="AL54" s="1"/>
  <c r="AE20"/>
  <c r="AF20" s="1"/>
  <c r="AG20" s="1"/>
  <c r="BO14"/>
  <c r="AC20"/>
  <c r="AT64" i="36"/>
  <c r="AU64" s="1"/>
  <c r="AR46"/>
  <c r="AL23" s="1"/>
  <c r="AT49"/>
  <c r="AU49" s="1"/>
  <c r="AT57"/>
  <c r="AU57" s="1"/>
  <c r="AT52"/>
  <c r="AU52" s="1"/>
  <c r="AT59"/>
  <c r="AU59" s="1"/>
  <c r="AT60"/>
  <c r="AU60" s="1"/>
  <c r="AT50"/>
  <c r="AU50" s="1"/>
  <c r="AT54"/>
  <c r="AU54" s="1"/>
  <c r="AK58" i="37"/>
  <c r="AL58" s="1"/>
  <c r="BO18"/>
  <c r="AC24"/>
  <c r="AE24"/>
  <c r="AF24" s="1"/>
  <c r="AG24" s="1"/>
  <c r="AE17"/>
  <c r="AF17" s="1"/>
  <c r="AG17" s="1"/>
  <c r="AK51"/>
  <c r="AL51" s="1"/>
  <c r="BO11"/>
  <c r="AC17"/>
  <c r="AE22"/>
  <c r="AF22" s="1"/>
  <c r="AG22" s="1"/>
  <c r="AK56"/>
  <c r="AL56" s="1"/>
  <c r="BO16"/>
  <c r="AC22"/>
  <c r="AE19"/>
  <c r="AF19" s="1"/>
  <c r="AG19" s="1"/>
  <c r="BO13"/>
  <c r="AC19"/>
  <c r="AK53"/>
  <c r="AL53" s="1"/>
  <c r="AK55"/>
  <c r="AL55" s="1"/>
  <c r="AC21"/>
  <c r="BO15"/>
  <c r="AE21"/>
  <c r="AF21" s="1"/>
  <c r="AG21" s="1"/>
  <c r="AE18"/>
  <c r="AF18" s="1"/>
  <c r="AG18" s="1"/>
  <c r="BO12"/>
  <c r="AK52"/>
  <c r="AL52" s="1"/>
  <c r="AC18"/>
  <c r="AQ22" i="36"/>
  <c r="AQ84" s="1"/>
  <c r="AO22"/>
  <c r="AR22"/>
  <c r="AR84" s="1"/>
  <c r="AT67"/>
  <c r="AU67" s="1"/>
  <c r="AT62"/>
  <c r="AU62" s="1"/>
  <c r="AT66"/>
  <c r="AU66" s="1"/>
  <c r="AT48"/>
  <c r="AU48" s="1"/>
  <c r="AT53"/>
  <c r="AU53" s="1"/>
  <c r="AU28"/>
  <c r="AV28" s="1"/>
  <c r="AO83"/>
  <c r="BO17" i="37"/>
  <c r="AE23"/>
  <c r="AK57"/>
  <c r="AL57" s="1"/>
  <c r="AC23"/>
  <c r="AK59"/>
  <c r="AL59" s="1"/>
  <c r="BO19"/>
  <c r="AC25"/>
  <c r="AE25"/>
  <c r="AC15"/>
  <c r="AK49"/>
  <c r="AL49" s="1"/>
  <c r="BO9"/>
  <c r="AE15"/>
  <c r="AF15" s="1"/>
  <c r="AG15" s="1"/>
  <c r="AA14"/>
  <c r="BJ5"/>
  <c r="AT55" i="36"/>
  <c r="AU55" s="1"/>
  <c r="AT56"/>
  <c r="AU56" s="1"/>
  <c r="AF25" i="37" l="1"/>
  <c r="AG25" s="1"/>
  <c r="AF23"/>
  <c r="AG23" s="1"/>
  <c r="AT83" i="36"/>
  <c r="BO8" i="37"/>
  <c r="AK48"/>
  <c r="AL48" s="1"/>
  <c r="AL47" s="1"/>
  <c r="AM53" s="1"/>
  <c r="AN53" s="1"/>
  <c r="AC14"/>
  <c r="AE14"/>
  <c r="AF14" s="1"/>
  <c r="AU47" i="36"/>
  <c r="AV50" s="1"/>
  <c r="AW50" s="1"/>
  <c r="AO84"/>
  <c r="AT84" s="1"/>
  <c r="AU29"/>
  <c r="AV29" s="1"/>
  <c r="AN23"/>
  <c r="AM23"/>
  <c r="AW29" s="1"/>
  <c r="AT29" s="1"/>
  <c r="AM56" i="37" l="1"/>
  <c r="AN56" s="1"/>
  <c r="AM50"/>
  <c r="AN50" s="1"/>
  <c r="AV55" i="36"/>
  <c r="AW55" s="1"/>
  <c r="AM57" i="37"/>
  <c r="AN57" s="1"/>
  <c r="AM58"/>
  <c r="AN58" s="1"/>
  <c r="AM54"/>
  <c r="AN54" s="1"/>
  <c r="AO23" i="36"/>
  <c r="AQ23"/>
  <c r="AQ85" s="1"/>
  <c r="AR23"/>
  <c r="AR85" s="1"/>
  <c r="AV53"/>
  <c r="AW53" s="1"/>
  <c r="AV58"/>
  <c r="AW58" s="1"/>
  <c r="AU46"/>
  <c r="AL24" s="1"/>
  <c r="AV61"/>
  <c r="AW61" s="1"/>
  <c r="AV63"/>
  <c r="AW63" s="1"/>
  <c r="AV51"/>
  <c r="AW51" s="1"/>
  <c r="AV65"/>
  <c r="AW65" s="1"/>
  <c r="AM48" i="37"/>
  <c r="AN48" s="1"/>
  <c r="AM66"/>
  <c r="AN66" s="1"/>
  <c r="AM67"/>
  <c r="AN67" s="1"/>
  <c r="AM63"/>
  <c r="AN63" s="1"/>
  <c r="AM64"/>
  <c r="AN64" s="1"/>
  <c r="AM61"/>
  <c r="AN61" s="1"/>
  <c r="AM62"/>
  <c r="AN62" s="1"/>
  <c r="AM65"/>
  <c r="AN65" s="1"/>
  <c r="AL46"/>
  <c r="AL20" s="1"/>
  <c r="AM60"/>
  <c r="AN60" s="1"/>
  <c r="AV59" i="36"/>
  <c r="AW59" s="1"/>
  <c r="AV54"/>
  <c r="AW54" s="1"/>
  <c r="AV57"/>
  <c r="AW57" s="1"/>
  <c r="AV49"/>
  <c r="AW49" s="1"/>
  <c r="AV48"/>
  <c r="AW48" s="1"/>
  <c r="AV62"/>
  <c r="AW62" s="1"/>
  <c r="AM51" i="37"/>
  <c r="AN51" s="1"/>
  <c r="AV52" i="36"/>
  <c r="AW52" s="1"/>
  <c r="AM49" i="37"/>
  <c r="AN49" s="1"/>
  <c r="AM59"/>
  <c r="AN59" s="1"/>
  <c r="AV56" i="36"/>
  <c r="AW56" s="1"/>
  <c r="AG3" i="37"/>
  <c r="BC12" s="1"/>
  <c r="AG14"/>
  <c r="AG2"/>
  <c r="AM55"/>
  <c r="AN55" s="1"/>
  <c r="AV60" i="36"/>
  <c r="AW60" s="1"/>
  <c r="AV64"/>
  <c r="AW64" s="1"/>
  <c r="AV67"/>
  <c r="AW67" s="1"/>
  <c r="AM52" i="37"/>
  <c r="AN52" s="1"/>
  <c r="AV66" i="36"/>
  <c r="AW66" s="1"/>
  <c r="BI58" i="37" l="1"/>
  <c r="BC31"/>
  <c r="AW47" i="36"/>
  <c r="AW46" s="1"/>
  <c r="AL25" s="1"/>
  <c r="AU30"/>
  <c r="AV30" s="1"/>
  <c r="AO85"/>
  <c r="AT85" s="1"/>
  <c r="AM24"/>
  <c r="AW30" s="1"/>
  <c r="AT30" s="1"/>
  <c r="AN24"/>
  <c r="AN47" i="37"/>
  <c r="AO62" s="1"/>
  <c r="AP62" s="1"/>
  <c r="AN20"/>
  <c r="BC23"/>
  <c r="BC24" s="1"/>
  <c r="BC25" s="1"/>
  <c r="BG26" s="1"/>
  <c r="BI69" s="1"/>
  <c r="BK69" s="1"/>
  <c r="N31" s="1"/>
  <c r="BC29"/>
  <c r="N31" i="43" l="1"/>
  <c r="N31" i="38"/>
  <c r="N31" i="49"/>
  <c r="N31" i="41"/>
  <c r="N31" i="48"/>
  <c r="N31" i="47"/>
  <c r="N31" i="39"/>
  <c r="N31" i="46"/>
  <c r="N31" i="45"/>
  <c r="N31" i="50"/>
  <c r="N31" i="44"/>
  <c r="N31" i="40"/>
  <c r="O31" i="37"/>
  <c r="AO55"/>
  <c r="AP55" s="1"/>
  <c r="AO49"/>
  <c r="AP49" s="1"/>
  <c r="AO65"/>
  <c r="AP65" s="1"/>
  <c r="AO60"/>
  <c r="AP60" s="1"/>
  <c r="AO51"/>
  <c r="AP51" s="1"/>
  <c r="AO66"/>
  <c r="AP66" s="1"/>
  <c r="AO64"/>
  <c r="AP64" s="1"/>
  <c r="AO59"/>
  <c r="AP59" s="1"/>
  <c r="AO61"/>
  <c r="AP61" s="1"/>
  <c r="AO52"/>
  <c r="AP52" s="1"/>
  <c r="AO63"/>
  <c r="AP63" s="1"/>
  <c r="AO48"/>
  <c r="AP48" s="1"/>
  <c r="BG7"/>
  <c r="BK51" s="1"/>
  <c r="N13" s="1"/>
  <c r="BG5"/>
  <c r="BG15"/>
  <c r="BK59" s="1"/>
  <c r="N21" s="1"/>
  <c r="BG9"/>
  <c r="BK53" s="1"/>
  <c r="N15" s="1"/>
  <c r="BG17"/>
  <c r="BK61" s="1"/>
  <c r="BG24"/>
  <c r="BK68" s="1"/>
  <c r="BG23"/>
  <c r="BK67" s="1"/>
  <c r="BG20"/>
  <c r="BK64" s="1"/>
  <c r="N26" s="1"/>
  <c r="O26" s="1"/>
  <c r="BG14"/>
  <c r="BK58" s="1"/>
  <c r="N20" s="1"/>
  <c r="BG19"/>
  <c r="BK63" s="1"/>
  <c r="BG21"/>
  <c r="BK65" s="1"/>
  <c r="BG6"/>
  <c r="BK50" s="1"/>
  <c r="N12" s="1"/>
  <c r="BG16"/>
  <c r="BK60" s="1"/>
  <c r="N22" s="1"/>
  <c r="BG8"/>
  <c r="BK52" s="1"/>
  <c r="N14" s="1"/>
  <c r="BG22"/>
  <c r="BK66" s="1"/>
  <c r="BG12"/>
  <c r="BK56" s="1"/>
  <c r="N18" s="1"/>
  <c r="BG11"/>
  <c r="BK55" s="1"/>
  <c r="N17" s="1"/>
  <c r="BG18"/>
  <c r="BK62" s="1"/>
  <c r="BG10"/>
  <c r="BK54" s="1"/>
  <c r="N16" s="1"/>
  <c r="BG13"/>
  <c r="BK57" s="1"/>
  <c r="N19" s="1"/>
  <c r="AQ20"/>
  <c r="AQ82" s="1"/>
  <c r="AQ24" i="36"/>
  <c r="AQ86" s="1"/>
  <c r="AR24"/>
  <c r="AR86" s="1"/>
  <c r="AO24"/>
  <c r="AO67" i="37"/>
  <c r="AP67" s="1"/>
  <c r="AN46"/>
  <c r="AL21" s="1"/>
  <c r="AO20" s="1"/>
  <c r="AO57"/>
  <c r="AP57" s="1"/>
  <c r="AO54"/>
  <c r="AP54" s="1"/>
  <c r="AO50"/>
  <c r="AP50" s="1"/>
  <c r="AO58"/>
  <c r="AP58" s="1"/>
  <c r="AO56"/>
  <c r="AP56" s="1"/>
  <c r="AO53"/>
  <c r="AP53" s="1"/>
  <c r="AM25" i="36"/>
  <c r="AW31" s="1"/>
  <c r="AT31" s="1"/>
  <c r="AN25"/>
  <c r="O31" i="49" l="1"/>
  <c r="O31" i="45"/>
  <c r="O31" i="48"/>
  <c r="O31" i="44"/>
  <c r="O31" i="43"/>
  <c r="O31" i="46"/>
  <c r="O31" i="40"/>
  <c r="O31" i="41"/>
  <c r="O31" i="50"/>
  <c r="O31" i="47"/>
  <c r="O31" i="38"/>
  <c r="Q31" s="1"/>
  <c r="O31" i="39"/>
  <c r="O26" i="38"/>
  <c r="O26" i="50"/>
  <c r="O26" i="41"/>
  <c r="O26" i="47"/>
  <c r="O26" i="45"/>
  <c r="O26" i="46"/>
  <c r="O26" i="43"/>
  <c r="O26" i="49"/>
  <c r="O26" i="40"/>
  <c r="O26" i="44"/>
  <c r="O26" i="48"/>
  <c r="O26" i="39"/>
  <c r="A26" i="37"/>
  <c r="AP47"/>
  <c r="AQ55" s="1"/>
  <c r="AR55" s="1"/>
  <c r="O19"/>
  <c r="N19" i="38"/>
  <c r="N19" i="44"/>
  <c r="N19" i="39"/>
  <c r="N19" i="40"/>
  <c r="N19" i="49"/>
  <c r="N19" i="48"/>
  <c r="N19" i="47"/>
  <c r="N19" i="45"/>
  <c r="N19" i="50"/>
  <c r="N19" i="46"/>
  <c r="N19" i="41"/>
  <c r="N19" i="43"/>
  <c r="O12" i="37"/>
  <c r="N12" i="44"/>
  <c r="N12" i="49"/>
  <c r="N12" i="47"/>
  <c r="N12" i="50"/>
  <c r="N12" i="43"/>
  <c r="N12" i="45"/>
  <c r="N12" i="40"/>
  <c r="N12" i="39"/>
  <c r="N12" i="46"/>
  <c r="N12" i="38"/>
  <c r="N12" i="41"/>
  <c r="N12" i="48"/>
  <c r="N26" i="41"/>
  <c r="N26" i="40"/>
  <c r="N26" i="49"/>
  <c r="N26" i="48"/>
  <c r="N26" i="45"/>
  <c r="N26" i="50"/>
  <c r="N26" i="43"/>
  <c r="N26" i="44"/>
  <c r="N26" i="39"/>
  <c r="N26" i="46"/>
  <c r="N26" i="38"/>
  <c r="N26" i="47"/>
  <c r="O15" i="37"/>
  <c r="N15" i="41"/>
  <c r="N15" i="44"/>
  <c r="N15" i="49"/>
  <c r="N15" i="39"/>
  <c r="N15" i="45"/>
  <c r="N15" i="46"/>
  <c r="N15" i="43"/>
  <c r="N15" i="50"/>
  <c r="N15" i="38"/>
  <c r="N15" i="47"/>
  <c r="N15" i="48"/>
  <c r="N15" i="40"/>
  <c r="AR25" i="36"/>
  <c r="AR87" s="1"/>
  <c r="AQ25"/>
  <c r="AQ87" s="1"/>
  <c r="AW32"/>
  <c r="AT32" s="1"/>
  <c r="AO25"/>
  <c r="AN21" i="37"/>
  <c r="AM21"/>
  <c r="AR20" s="1"/>
  <c r="AR82" s="1"/>
  <c r="AU27"/>
  <c r="AV27" s="1"/>
  <c r="AO82"/>
  <c r="O17"/>
  <c r="N17" i="39"/>
  <c r="N17" i="49"/>
  <c r="N17" i="40"/>
  <c r="N17" i="45"/>
  <c r="N17" i="47"/>
  <c r="N17" i="41"/>
  <c r="N17" i="38"/>
  <c r="N17" i="50"/>
  <c r="N17" i="48"/>
  <c r="N17" i="44"/>
  <c r="N17" i="43"/>
  <c r="N17" i="46"/>
  <c r="O22" i="37"/>
  <c r="N22" i="50"/>
  <c r="N22" i="47"/>
  <c r="N22" i="39"/>
  <c r="N22" i="43"/>
  <c r="N22" i="49"/>
  <c r="N22" i="41"/>
  <c r="N22" i="48"/>
  <c r="N22" i="46"/>
  <c r="N22" i="40"/>
  <c r="N22" i="45"/>
  <c r="N22" i="44"/>
  <c r="N22" i="38"/>
  <c r="O20" i="37"/>
  <c r="N20" i="46"/>
  <c r="N20" i="40"/>
  <c r="N20" i="45"/>
  <c r="N20" i="47"/>
  <c r="N20" i="39"/>
  <c r="N20" i="41"/>
  <c r="N20" i="49"/>
  <c r="N20" i="38"/>
  <c r="N20" i="43"/>
  <c r="N20" i="44"/>
  <c r="N20" i="50"/>
  <c r="N20" i="48"/>
  <c r="O13" i="37"/>
  <c r="A13" s="1"/>
  <c r="N13" i="47"/>
  <c r="N13" i="46"/>
  <c r="N13" i="50"/>
  <c r="N13" i="48"/>
  <c r="N13" i="44"/>
  <c r="N13" i="45"/>
  <c r="N13" i="43"/>
  <c r="N13" i="41"/>
  <c r="N13" i="39"/>
  <c r="N13" i="40"/>
  <c r="N13" i="49"/>
  <c r="N13" i="38"/>
  <c r="O14" i="37"/>
  <c r="N14" i="43"/>
  <c r="N14" i="44"/>
  <c r="N14" i="49"/>
  <c r="N14" i="38"/>
  <c r="N14" i="39"/>
  <c r="N14" i="46"/>
  <c r="N14" i="48"/>
  <c r="N14" i="45"/>
  <c r="N14" i="41"/>
  <c r="N14" i="40"/>
  <c r="N14" i="50"/>
  <c r="N14" i="47"/>
  <c r="BK49" i="37"/>
  <c r="N11" s="1"/>
  <c r="BG25"/>
  <c r="BG27" s="1"/>
  <c r="BK70" s="1"/>
  <c r="O18"/>
  <c r="N18" i="50"/>
  <c r="N18" i="48"/>
  <c r="N18" i="47"/>
  <c r="N18" i="40"/>
  <c r="N18" i="49"/>
  <c r="N18" i="43"/>
  <c r="N18" i="38"/>
  <c r="N18" i="45"/>
  <c r="N18" i="44"/>
  <c r="N18" i="41"/>
  <c r="N18" i="46"/>
  <c r="N18" i="39"/>
  <c r="AO86" i="36"/>
  <c r="AT86" s="1"/>
  <c r="AU31"/>
  <c r="AV31" s="1"/>
  <c r="O16" i="37"/>
  <c r="N16" i="39"/>
  <c r="N16" i="40"/>
  <c r="N16" i="41"/>
  <c r="N16" i="47"/>
  <c r="N16" i="44"/>
  <c r="N16" i="43"/>
  <c r="N16" i="50"/>
  <c r="N16" i="38"/>
  <c r="N16" i="46"/>
  <c r="N16" i="48"/>
  <c r="N16" i="45"/>
  <c r="N16" i="49"/>
  <c r="O21" i="37"/>
  <c r="N21" i="44"/>
  <c r="N21" i="47"/>
  <c r="N21" i="45"/>
  <c r="N21" i="40"/>
  <c r="N21" i="49"/>
  <c r="N21" i="39"/>
  <c r="N21" i="43"/>
  <c r="N21" i="48"/>
  <c r="N21" i="46"/>
  <c r="N21" i="41"/>
  <c r="N21" i="50"/>
  <c r="N21" i="38"/>
  <c r="Q31" i="48" l="1"/>
  <c r="Q31" i="47"/>
  <c r="Q31" i="39"/>
  <c r="S31" s="1"/>
  <c r="Q31" i="40"/>
  <c r="Q31" i="44"/>
  <c r="Q31" i="46"/>
  <c r="Q31" i="45"/>
  <c r="Q31" i="49"/>
  <c r="Q31" i="41"/>
  <c r="Q31" i="43"/>
  <c r="Q31" i="50"/>
  <c r="BI20" i="37"/>
  <c r="BN23"/>
  <c r="BJ20" i="38"/>
  <c r="AA29"/>
  <c r="AT82" i="37"/>
  <c r="BI7"/>
  <c r="BN10"/>
  <c r="AQ53"/>
  <c r="AR53" s="1"/>
  <c r="AQ63"/>
  <c r="AR63" s="1"/>
  <c r="AQ54"/>
  <c r="AR54" s="1"/>
  <c r="AQ56"/>
  <c r="AR56" s="1"/>
  <c r="AQ52"/>
  <c r="AR52" s="1"/>
  <c r="AQ57"/>
  <c r="AR57" s="1"/>
  <c r="AQ62"/>
  <c r="AR62" s="1"/>
  <c r="AQ67"/>
  <c r="AR67" s="1"/>
  <c r="AQ66"/>
  <c r="AR66" s="1"/>
  <c r="AQ60"/>
  <c r="AR60" s="1"/>
  <c r="AQ49"/>
  <c r="AR49" s="1"/>
  <c r="AQ64"/>
  <c r="AR64" s="1"/>
  <c r="AQ50"/>
  <c r="AR50" s="1"/>
  <c r="AQ58"/>
  <c r="AR58" s="1"/>
  <c r="AQ59"/>
  <c r="AR59" s="1"/>
  <c r="AQ61"/>
  <c r="AR61" s="1"/>
  <c r="AQ65"/>
  <c r="AR65" s="1"/>
  <c r="AP46"/>
  <c r="AL22" s="1"/>
  <c r="AM22" s="1"/>
  <c r="AW28" s="1"/>
  <c r="AQ51"/>
  <c r="AR51" s="1"/>
  <c r="AQ48"/>
  <c r="AR48" s="1"/>
  <c r="O14" i="38"/>
  <c r="O14" i="39"/>
  <c r="O14" i="47"/>
  <c r="O14" i="46"/>
  <c r="O14" i="41"/>
  <c r="O14" i="40"/>
  <c r="O14" i="49"/>
  <c r="O14" i="43"/>
  <c r="O14" i="50"/>
  <c r="O14" i="44"/>
  <c r="A14" i="37"/>
  <c r="O14" i="45"/>
  <c r="O14" i="48"/>
  <c r="A17" i="37"/>
  <c r="O17" i="38"/>
  <c r="O17" i="50"/>
  <c r="O17" i="41"/>
  <c r="O17" i="39"/>
  <c r="O17" i="44"/>
  <c r="O17" i="47"/>
  <c r="O17" i="40"/>
  <c r="O17" i="46"/>
  <c r="O17" i="48"/>
  <c r="O17" i="49"/>
  <c r="O17" i="45"/>
  <c r="O17" i="43"/>
  <c r="AQ21" i="37"/>
  <c r="AQ83" s="1"/>
  <c r="O11"/>
  <c r="A11" s="1"/>
  <c r="N11" i="39"/>
  <c r="N11" i="50"/>
  <c r="N11" i="40"/>
  <c r="N11" i="44"/>
  <c r="N11" i="49"/>
  <c r="N11" i="48"/>
  <c r="N11" i="41"/>
  <c r="N11" i="38"/>
  <c r="N11" i="45"/>
  <c r="N11" i="43"/>
  <c r="N11" i="46"/>
  <c r="N11" i="47"/>
  <c r="A22" i="37"/>
  <c r="O22" i="49"/>
  <c r="O22" i="39"/>
  <c r="O22" i="46"/>
  <c r="O22" i="43"/>
  <c r="O22" i="38"/>
  <c r="O22" i="40"/>
  <c r="O22" i="50"/>
  <c r="O22" i="44"/>
  <c r="O22" i="45"/>
  <c r="O22" i="48"/>
  <c r="O22" i="41"/>
  <c r="O22" i="47"/>
  <c r="AQ6" i="37"/>
  <c r="AW27"/>
  <c r="AT27" s="1"/>
  <c r="A19"/>
  <c r="O19" i="40"/>
  <c r="O19" i="41"/>
  <c r="O19" i="45"/>
  <c r="O19" i="47"/>
  <c r="O19" i="46"/>
  <c r="O19" i="38"/>
  <c r="O19" i="49"/>
  <c r="O19" i="44"/>
  <c r="O19" i="50"/>
  <c r="O19" i="43"/>
  <c r="O19" i="39"/>
  <c r="O19" i="48"/>
  <c r="A21" i="37"/>
  <c r="O21" i="40"/>
  <c r="O21" i="50"/>
  <c r="O21" i="45"/>
  <c r="O21" i="49"/>
  <c r="O21" i="38"/>
  <c r="O21" i="44"/>
  <c r="O21" i="43"/>
  <c r="O21" i="46"/>
  <c r="O21" i="47"/>
  <c r="O21" i="48"/>
  <c r="O21" i="41"/>
  <c r="O21" i="39"/>
  <c r="A18" i="37"/>
  <c r="O18" i="49"/>
  <c r="O18" i="40"/>
  <c r="O18" i="48"/>
  <c r="O18" i="39"/>
  <c r="O18" i="47"/>
  <c r="O18" i="50"/>
  <c r="O18" i="43"/>
  <c r="O18" i="44"/>
  <c r="O18" i="38"/>
  <c r="O18" i="41"/>
  <c r="O18" i="45"/>
  <c r="O18" i="46"/>
  <c r="O13" i="40"/>
  <c r="O13" i="39"/>
  <c r="O13" i="43"/>
  <c r="O13" i="47"/>
  <c r="O13" i="50"/>
  <c r="O13" i="48"/>
  <c r="O13" i="45"/>
  <c r="O13" i="41"/>
  <c r="O13" i="44"/>
  <c r="O13" i="46"/>
  <c r="O13" i="49"/>
  <c r="O13" i="38"/>
  <c r="AO87" i="36"/>
  <c r="AT87" s="1"/>
  <c r="AT89" s="1"/>
  <c r="AQ9" s="1"/>
  <c r="AU32"/>
  <c r="AV32" s="1"/>
  <c r="AV26" s="1"/>
  <c r="O15" i="49"/>
  <c r="O15" i="38"/>
  <c r="O15" i="43"/>
  <c r="O15" i="46"/>
  <c r="O15" i="50"/>
  <c r="O15" i="45"/>
  <c r="O15" i="44"/>
  <c r="O15" i="40"/>
  <c r="O15" i="41"/>
  <c r="O15" i="39"/>
  <c r="A15" i="37"/>
  <c r="O15" i="47"/>
  <c r="O15" i="48"/>
  <c r="O16" i="46"/>
  <c r="O16" i="38"/>
  <c r="O16" i="40"/>
  <c r="A16" i="37"/>
  <c r="O16" i="41"/>
  <c r="O16" i="44"/>
  <c r="O16" i="48"/>
  <c r="O16" i="43"/>
  <c r="O16" i="49"/>
  <c r="O16" i="39"/>
  <c r="O16" i="45"/>
  <c r="O16" i="47"/>
  <c r="O16" i="50"/>
  <c r="O20" i="38"/>
  <c r="O20" i="49"/>
  <c r="O20" i="44"/>
  <c r="O20" i="43"/>
  <c r="O20" i="46"/>
  <c r="A20" i="37"/>
  <c r="O20" i="45"/>
  <c r="O20" i="40"/>
  <c r="O20" i="48"/>
  <c r="O20" i="50"/>
  <c r="O20" i="41"/>
  <c r="O20" i="47"/>
  <c r="O20" i="39"/>
  <c r="A12" i="37"/>
  <c r="O12" i="45"/>
  <c r="O12" i="41"/>
  <c r="O12" i="48"/>
  <c r="O12" i="46"/>
  <c r="O12" i="50"/>
  <c r="O12" i="49"/>
  <c r="O12" i="44"/>
  <c r="O12" i="38"/>
  <c r="O12" i="47"/>
  <c r="O12" i="40"/>
  <c r="O12" i="39"/>
  <c r="O12" i="43"/>
  <c r="S31" i="49" l="1"/>
  <c r="S31" i="44"/>
  <c r="S31" i="45"/>
  <c r="S31" i="41"/>
  <c r="S31" i="50"/>
  <c r="S31" i="40"/>
  <c r="U31" s="1"/>
  <c r="S31" i="47"/>
  <c r="S31" i="48"/>
  <c r="S31" i="46"/>
  <c r="S31" i="43"/>
  <c r="BO23" i="38"/>
  <c r="AC29"/>
  <c r="AK63"/>
  <c r="AL63" s="1"/>
  <c r="AR21" i="37"/>
  <c r="AR83" s="1"/>
  <c r="AO21"/>
  <c r="AU28" s="1"/>
  <c r="AV28" s="1"/>
  <c r="AR47"/>
  <c r="AT52" s="1"/>
  <c r="AU52" s="1"/>
  <c r="BN8"/>
  <c r="BI5"/>
  <c r="AT28"/>
  <c r="AN22"/>
  <c r="AO22" s="1"/>
  <c r="BI10"/>
  <c r="BN13"/>
  <c r="BI15"/>
  <c r="BN18"/>
  <c r="BI13"/>
  <c r="BN16"/>
  <c r="O11" i="46"/>
  <c r="O11" i="39"/>
  <c r="O11" i="43"/>
  <c r="O11" i="49"/>
  <c r="O11" i="38"/>
  <c r="O11" i="40"/>
  <c r="O11" i="48"/>
  <c r="O32" i="37"/>
  <c r="O11" i="41"/>
  <c r="O11" i="47"/>
  <c r="O11" i="44"/>
  <c r="O11" i="50"/>
  <c r="O11" i="45"/>
  <c r="BJ8" i="38"/>
  <c r="AA17"/>
  <c r="BJ7"/>
  <c r="AA16"/>
  <c r="BN15" i="37"/>
  <c r="BI12"/>
  <c r="AA24" i="38"/>
  <c r="BJ15"/>
  <c r="AT61" i="37"/>
  <c r="AU61" s="1"/>
  <c r="BN19"/>
  <c r="BI16"/>
  <c r="AO83"/>
  <c r="BN14"/>
  <c r="BI11"/>
  <c r="BJ14" i="38"/>
  <c r="AA23"/>
  <c r="BJ10"/>
  <c r="AA19"/>
  <c r="BI9" i="37"/>
  <c r="BN12"/>
  <c r="BJ12" i="38"/>
  <c r="AA21"/>
  <c r="AA22"/>
  <c r="BJ13"/>
  <c r="AA25"/>
  <c r="BJ16"/>
  <c r="BJ11"/>
  <c r="AA20"/>
  <c r="BI8" i="37"/>
  <c r="BN11"/>
  <c r="AA18" i="38"/>
  <c r="BJ9"/>
  <c r="BJ6"/>
  <c r="AA15"/>
  <c r="BN9" i="37"/>
  <c r="BI6"/>
  <c r="BN17"/>
  <c r="BI14"/>
  <c r="U31" i="44" l="1"/>
  <c r="U31" i="45"/>
  <c r="U31" i="41"/>
  <c r="U31" i="50"/>
  <c r="U31" i="46"/>
  <c r="U31" i="49"/>
  <c r="U31" i="48"/>
  <c r="U31" i="47"/>
  <c r="U31" i="43"/>
  <c r="AT83" i="37"/>
  <c r="AT49"/>
  <c r="AU49" s="1"/>
  <c r="AT63"/>
  <c r="AU63" s="1"/>
  <c r="AT57"/>
  <c r="AU57" s="1"/>
  <c r="AT67"/>
  <c r="AU67" s="1"/>
  <c r="AT59"/>
  <c r="AU59" s="1"/>
  <c r="AT62"/>
  <c r="AU62" s="1"/>
  <c r="AT48"/>
  <c r="AU48" s="1"/>
  <c r="AT54"/>
  <c r="AU54" s="1"/>
  <c r="AR46"/>
  <c r="AL23" s="1"/>
  <c r="AM23" s="1"/>
  <c r="AW29" s="1"/>
  <c r="AT29" s="1"/>
  <c r="AT64"/>
  <c r="AU64" s="1"/>
  <c r="AT58"/>
  <c r="AU58" s="1"/>
  <c r="AT53"/>
  <c r="AU53" s="1"/>
  <c r="AQ22"/>
  <c r="AQ84" s="1"/>
  <c r="AT51"/>
  <c r="AU51" s="1"/>
  <c r="AT60"/>
  <c r="AU60" s="1"/>
  <c r="AT56"/>
  <c r="AU56" s="1"/>
  <c r="AT55"/>
  <c r="AU55" s="1"/>
  <c r="AT50"/>
  <c r="AU50" s="1"/>
  <c r="AR22"/>
  <c r="AR84" s="1"/>
  <c r="AT65"/>
  <c r="AU65" s="1"/>
  <c r="AT66"/>
  <c r="AU66" s="1"/>
  <c r="AU29"/>
  <c r="AV29" s="1"/>
  <c r="AO84"/>
  <c r="BO13" i="38"/>
  <c r="AE19"/>
  <c r="AF19" s="1"/>
  <c r="AG19" s="1"/>
  <c r="AC19"/>
  <c r="AK53"/>
  <c r="AL53" s="1"/>
  <c r="BO9"/>
  <c r="AC15"/>
  <c r="AK49"/>
  <c r="AL49" s="1"/>
  <c r="AE15"/>
  <c r="AF15" s="1"/>
  <c r="AG15" s="1"/>
  <c r="BO19"/>
  <c r="AK59"/>
  <c r="AL59" s="1"/>
  <c r="AC25"/>
  <c r="AE25"/>
  <c r="BO18"/>
  <c r="AE24"/>
  <c r="AF24" s="1"/>
  <c r="AG24" s="1"/>
  <c r="AK58"/>
  <c r="AL58" s="1"/>
  <c r="AC24"/>
  <c r="O33" i="37"/>
  <c r="O32" i="40"/>
  <c r="O33" s="1"/>
  <c r="O32" i="47"/>
  <c r="O33" s="1"/>
  <c r="O32" i="48"/>
  <c r="O33" s="1"/>
  <c r="O32" i="45"/>
  <c r="O33" s="1"/>
  <c r="O32" i="44"/>
  <c r="O33" s="1"/>
  <c r="O32" i="41"/>
  <c r="O33" s="1"/>
  <c r="O32" i="46"/>
  <c r="O33" s="1"/>
  <c r="O32" i="50"/>
  <c r="O33" s="1"/>
  <c r="O32" i="39"/>
  <c r="O33" s="1"/>
  <c r="O32" i="38"/>
  <c r="O33" s="1"/>
  <c r="O32" i="43"/>
  <c r="O33" s="1"/>
  <c r="O32" i="49"/>
  <c r="O33" s="1"/>
  <c r="AK52" i="38"/>
  <c r="AL52" s="1"/>
  <c r="BO12"/>
  <c r="AE18"/>
  <c r="AF18" s="1"/>
  <c r="AG18" s="1"/>
  <c r="AC18"/>
  <c r="AK55"/>
  <c r="AL55" s="1"/>
  <c r="AC21"/>
  <c r="BO15"/>
  <c r="AE21"/>
  <c r="AF21" s="1"/>
  <c r="AG21" s="1"/>
  <c r="AE16"/>
  <c r="AF16" s="1"/>
  <c r="AG16" s="1"/>
  <c r="AK50"/>
  <c r="AL50" s="1"/>
  <c r="AC16"/>
  <c r="BO10"/>
  <c r="BJ5"/>
  <c r="AA14"/>
  <c r="AC22"/>
  <c r="BO16"/>
  <c r="AK56"/>
  <c r="AL56" s="1"/>
  <c r="AE22"/>
  <c r="AF22" s="1"/>
  <c r="AG22" s="1"/>
  <c r="AK54"/>
  <c r="AL54" s="1"/>
  <c r="AE20"/>
  <c r="AF20" s="1"/>
  <c r="AG20" s="1"/>
  <c r="AC20"/>
  <c r="BO14"/>
  <c r="AK57"/>
  <c r="AL57" s="1"/>
  <c r="AE23"/>
  <c r="AC23"/>
  <c r="BO17"/>
  <c r="BO11"/>
  <c r="AE17"/>
  <c r="AF17" s="1"/>
  <c r="AG17" s="1"/>
  <c r="AC17"/>
  <c r="AK51"/>
  <c r="AL51" s="1"/>
  <c r="BN53" l="1"/>
  <c r="BJ53" s="1"/>
  <c r="BW53"/>
  <c r="BW69" s="1"/>
  <c r="AF25"/>
  <c r="AG25" s="1"/>
  <c r="AF23"/>
  <c r="AG23" s="1"/>
  <c r="AU47" i="37"/>
  <c r="AV49" s="1"/>
  <c r="AW49" s="1"/>
  <c r="AN23"/>
  <c r="AQ23" s="1"/>
  <c r="AQ85" s="1"/>
  <c r="AT84"/>
  <c r="AC14" i="38"/>
  <c r="AE14"/>
  <c r="AF14" s="1"/>
  <c r="AK48"/>
  <c r="AL48" s="1"/>
  <c r="AL47" s="1"/>
  <c r="BO8"/>
  <c r="BX30" l="1"/>
  <c r="BZ31"/>
  <c r="AR23" i="37"/>
  <c r="AR85" s="1"/>
  <c r="AV58"/>
  <c r="AW58" s="1"/>
  <c r="AV61"/>
  <c r="AW61" s="1"/>
  <c r="AV65"/>
  <c r="AW65" s="1"/>
  <c r="AV63"/>
  <c r="AW63" s="1"/>
  <c r="AV52"/>
  <c r="AW52" s="1"/>
  <c r="AO23"/>
  <c r="AU30" s="1"/>
  <c r="AV30" s="1"/>
  <c r="AV50"/>
  <c r="AW50" s="1"/>
  <c r="AV54"/>
  <c r="AW54" s="1"/>
  <c r="AV55"/>
  <c r="AW55" s="1"/>
  <c r="AV56"/>
  <c r="AW56" s="1"/>
  <c r="AV60"/>
  <c r="AW60" s="1"/>
  <c r="AV51"/>
  <c r="AW51" s="1"/>
  <c r="AV66"/>
  <c r="AW66" s="1"/>
  <c r="AV48"/>
  <c r="AW48" s="1"/>
  <c r="AV62"/>
  <c r="AW62" s="1"/>
  <c r="AV57"/>
  <c r="AW57" s="1"/>
  <c r="AV53"/>
  <c r="AW53" s="1"/>
  <c r="AV64"/>
  <c r="AW64" s="1"/>
  <c r="AV59"/>
  <c r="AW59" s="1"/>
  <c r="AU46"/>
  <c r="AL24" s="1"/>
  <c r="AM24" s="1"/>
  <c r="AW30" s="1"/>
  <c r="AT30" s="1"/>
  <c r="AV67"/>
  <c r="AW67" s="1"/>
  <c r="AM48" i="38"/>
  <c r="AN48" s="1"/>
  <c r="AM66"/>
  <c r="AN66" s="1"/>
  <c r="AM61"/>
  <c r="AN61" s="1"/>
  <c r="AM62"/>
  <c r="AN62" s="1"/>
  <c r="AM67"/>
  <c r="AN67" s="1"/>
  <c r="AM60"/>
  <c r="AN60" s="1"/>
  <c r="AM65"/>
  <c r="AN65" s="1"/>
  <c r="AM63"/>
  <c r="AN63" s="1"/>
  <c r="AM64"/>
  <c r="AN64" s="1"/>
  <c r="AL46"/>
  <c r="AL20" s="1"/>
  <c r="AM52"/>
  <c r="AN52" s="1"/>
  <c r="AM59"/>
  <c r="AN59" s="1"/>
  <c r="AM58"/>
  <c r="AN58" s="1"/>
  <c r="AM53"/>
  <c r="AN53" s="1"/>
  <c r="AM57"/>
  <c r="AN57" s="1"/>
  <c r="AM54"/>
  <c r="AN54" s="1"/>
  <c r="AM56"/>
  <c r="AN56" s="1"/>
  <c r="AM49"/>
  <c r="AN49" s="1"/>
  <c r="AG2"/>
  <c r="AG14"/>
  <c r="AG3"/>
  <c r="BC12" s="1"/>
  <c r="AM50"/>
  <c r="AN50" s="1"/>
  <c r="AM55"/>
  <c r="AN55" s="1"/>
  <c r="AM51"/>
  <c r="AN51" s="1"/>
  <c r="AO85" i="37" l="1"/>
  <c r="AT85" s="1"/>
  <c r="AN24"/>
  <c r="AR24" s="1"/>
  <c r="AR86" s="1"/>
  <c r="AW47"/>
  <c r="AW46" s="1"/>
  <c r="AL25" s="1"/>
  <c r="BC24" i="38"/>
  <c r="BC29"/>
  <c r="BC25"/>
  <c r="BC23"/>
  <c r="AN47"/>
  <c r="AO61" s="1"/>
  <c r="AP61" s="1"/>
  <c r="AN20"/>
  <c r="AQ24" i="37" l="1"/>
  <c r="AQ86" s="1"/>
  <c r="AO24"/>
  <c r="AO86" s="1"/>
  <c r="AN25"/>
  <c r="AQ25" s="1"/>
  <c r="AQ87" s="1"/>
  <c r="AM25"/>
  <c r="AW31" s="1"/>
  <c r="AT31" s="1"/>
  <c r="AO53" i="38"/>
  <c r="AP53" s="1"/>
  <c r="AO58"/>
  <c r="AP58" s="1"/>
  <c r="AO51"/>
  <c r="AP51" s="1"/>
  <c r="AO48"/>
  <c r="AP48" s="1"/>
  <c r="AO64"/>
  <c r="AP64" s="1"/>
  <c r="AO63"/>
  <c r="AP63" s="1"/>
  <c r="AO57"/>
  <c r="AP57" s="1"/>
  <c r="AO49"/>
  <c r="AP49" s="1"/>
  <c r="AO62"/>
  <c r="AP62" s="1"/>
  <c r="AO52"/>
  <c r="AP52" s="1"/>
  <c r="AQ20"/>
  <c r="AQ82" s="1"/>
  <c r="BG15"/>
  <c r="BK59" s="1"/>
  <c r="P21" s="1"/>
  <c r="BG14"/>
  <c r="BK58" s="1"/>
  <c r="P20" s="1"/>
  <c r="BG13"/>
  <c r="BK57" s="1"/>
  <c r="P19" s="1"/>
  <c r="BG18"/>
  <c r="BK62" s="1"/>
  <c r="BG6"/>
  <c r="BK50" s="1"/>
  <c r="P12" s="1"/>
  <c r="BG7"/>
  <c r="BK51" s="1"/>
  <c r="P13" s="1"/>
  <c r="BG20"/>
  <c r="BK64" s="1"/>
  <c r="P26" s="1"/>
  <c r="Q26" s="1"/>
  <c r="BG21"/>
  <c r="BK65" s="1"/>
  <c r="BG24"/>
  <c r="BK68" s="1"/>
  <c r="BG5"/>
  <c r="BG17"/>
  <c r="BK61" s="1"/>
  <c r="BG9"/>
  <c r="BK53" s="1"/>
  <c r="P15" s="1"/>
  <c r="BG11"/>
  <c r="BK55" s="1"/>
  <c r="P17" s="1"/>
  <c r="BG23"/>
  <c r="BK67" s="1"/>
  <c r="BG8"/>
  <c r="BK52" s="1"/>
  <c r="P14" s="1"/>
  <c r="BG12"/>
  <c r="BK56" s="1"/>
  <c r="P18" s="1"/>
  <c r="BG10"/>
  <c r="BK54" s="1"/>
  <c r="P16" s="1"/>
  <c r="BG16"/>
  <c r="BK60" s="1"/>
  <c r="P22" s="1"/>
  <c r="BG22"/>
  <c r="BK66" s="1"/>
  <c r="BG19"/>
  <c r="BK63" s="1"/>
  <c r="AO67"/>
  <c r="AP67" s="1"/>
  <c r="AO54"/>
  <c r="AP54" s="1"/>
  <c r="AO65"/>
  <c r="AP65" s="1"/>
  <c r="AO55"/>
  <c r="AP55" s="1"/>
  <c r="AO60"/>
  <c r="AP60" s="1"/>
  <c r="AO50"/>
  <c r="AP50" s="1"/>
  <c r="AO56"/>
  <c r="AP56" s="1"/>
  <c r="AO59"/>
  <c r="AP59" s="1"/>
  <c r="AO66"/>
  <c r="AP66" s="1"/>
  <c r="AN46"/>
  <c r="AL21" s="1"/>
  <c r="AO20" s="1"/>
  <c r="Q26" i="48" l="1"/>
  <c r="Q26" i="43"/>
  <c r="Q26" i="41"/>
  <c r="Q26" i="40"/>
  <c r="Q26" i="46"/>
  <c r="Q26" i="45"/>
  <c r="Q26" i="39"/>
  <c r="Q26" i="49"/>
  <c r="Q26" i="44"/>
  <c r="Q26" i="47"/>
  <c r="Q26" i="50"/>
  <c r="A26" i="38"/>
  <c r="AO25" i="37"/>
  <c r="AO87" s="1"/>
  <c r="AT86"/>
  <c r="AU31"/>
  <c r="AV31" s="1"/>
  <c r="AR25"/>
  <c r="AR87" s="1"/>
  <c r="AW32"/>
  <c r="AT32" s="1"/>
  <c r="AP47" i="38"/>
  <c r="AQ62" s="1"/>
  <c r="AR62" s="1"/>
  <c r="AN21"/>
  <c r="AM21"/>
  <c r="AR20" s="1"/>
  <c r="AR82" s="1"/>
  <c r="Q18"/>
  <c r="P18" i="49"/>
  <c r="P18" i="45"/>
  <c r="P18" i="48"/>
  <c r="P18" i="39"/>
  <c r="P18" i="40"/>
  <c r="P18" i="43"/>
  <c r="P18" i="41"/>
  <c r="P18" i="44"/>
  <c r="P18" i="46"/>
  <c r="P18" i="47"/>
  <c r="P18" i="50"/>
  <c r="Q16" i="38"/>
  <c r="P16" i="49"/>
  <c r="P16" i="48"/>
  <c r="P16" i="40"/>
  <c r="P16" i="43"/>
  <c r="P16" i="44"/>
  <c r="P16" i="46"/>
  <c r="P16" i="50"/>
  <c r="P16" i="41"/>
  <c r="P16" i="47"/>
  <c r="P16" i="39"/>
  <c r="P16" i="45"/>
  <c r="Q17" i="38"/>
  <c r="P17" i="50"/>
  <c r="P17" i="41"/>
  <c r="P17" i="46"/>
  <c r="P17" i="49"/>
  <c r="P17" i="44"/>
  <c r="P17" i="45"/>
  <c r="P17" i="47"/>
  <c r="P17" i="43"/>
  <c r="P17" i="48"/>
  <c r="P17" i="40"/>
  <c r="P17" i="39"/>
  <c r="Q12" i="38"/>
  <c r="P12" i="48"/>
  <c r="P12" i="40"/>
  <c r="P12" i="44"/>
  <c r="P12" i="46"/>
  <c r="P12" i="45"/>
  <c r="P12" i="50"/>
  <c r="P12" i="47"/>
  <c r="P12" i="49"/>
  <c r="P12" i="41"/>
  <c r="P12" i="39"/>
  <c r="P12" i="43"/>
  <c r="Q21" i="38"/>
  <c r="P21" i="48"/>
  <c r="P21" i="47"/>
  <c r="P21" i="46"/>
  <c r="P21" i="49"/>
  <c r="P21" i="40"/>
  <c r="P21" i="43"/>
  <c r="P21" i="45"/>
  <c r="P21" i="39"/>
  <c r="P21" i="41"/>
  <c r="P21" i="50"/>
  <c r="P21" i="44"/>
  <c r="AU32" i="37"/>
  <c r="Q22" i="38"/>
  <c r="P22" i="46"/>
  <c r="P22" i="45"/>
  <c r="P22" i="41"/>
  <c r="P22" i="48"/>
  <c r="P22" i="49"/>
  <c r="P22" i="47"/>
  <c r="P22" i="39"/>
  <c r="P22" i="40"/>
  <c r="P22" i="44"/>
  <c r="P22" i="43"/>
  <c r="P22" i="50"/>
  <c r="BG25" i="38"/>
  <c r="BG27" s="1"/>
  <c r="BK70" s="1"/>
  <c r="BK49"/>
  <c r="P11" s="1"/>
  <c r="Q13"/>
  <c r="A13" s="1"/>
  <c r="P13" i="39"/>
  <c r="P13" i="43"/>
  <c r="P13" i="46"/>
  <c r="P13" i="44"/>
  <c r="P13" i="41"/>
  <c r="P13" i="50"/>
  <c r="P13" i="48"/>
  <c r="P13" i="47"/>
  <c r="P13" i="45"/>
  <c r="P13" i="40"/>
  <c r="P13" i="49"/>
  <c r="Q20" i="38"/>
  <c r="P20" i="43"/>
  <c r="P20" i="41"/>
  <c r="P20" i="40"/>
  <c r="P20" i="45"/>
  <c r="P20" i="44"/>
  <c r="P20" i="46"/>
  <c r="P20" i="50"/>
  <c r="P20" i="48"/>
  <c r="P20" i="39"/>
  <c r="P20" i="49"/>
  <c r="P20" i="47"/>
  <c r="AO82" i="38"/>
  <c r="AU27"/>
  <c r="AV27" s="1"/>
  <c r="Q15"/>
  <c r="P15" i="50"/>
  <c r="P15" i="48"/>
  <c r="P15" i="45"/>
  <c r="P15" i="39"/>
  <c r="P15" i="40"/>
  <c r="P15" i="46"/>
  <c r="P15" i="44"/>
  <c r="P15" i="49"/>
  <c r="P15" i="43"/>
  <c r="P15" i="41"/>
  <c r="P15" i="47"/>
  <c r="Q14" i="38"/>
  <c r="P14" i="44"/>
  <c r="P14" i="45"/>
  <c r="P14" i="40"/>
  <c r="P14" i="49"/>
  <c r="P14" i="39"/>
  <c r="P14" i="41"/>
  <c r="P14" i="48"/>
  <c r="P14" i="47"/>
  <c r="P14" i="46"/>
  <c r="P14" i="43"/>
  <c r="P14" i="50"/>
  <c r="P26"/>
  <c r="P26" i="49"/>
  <c r="P26" i="39"/>
  <c r="P26" i="47"/>
  <c r="P26" i="41"/>
  <c r="P26" i="43"/>
  <c r="P26" i="46"/>
  <c r="P26" i="48"/>
  <c r="P26" i="45"/>
  <c r="P26" i="40"/>
  <c r="P26" i="44"/>
  <c r="Q19" i="38"/>
  <c r="P19" i="47"/>
  <c r="P19" i="39"/>
  <c r="P19" i="45"/>
  <c r="P19" i="41"/>
  <c r="P19" i="46"/>
  <c r="P19" i="40"/>
  <c r="P19" i="43"/>
  <c r="P19" i="49"/>
  <c r="P19" i="44"/>
  <c r="P19" i="48"/>
  <c r="P19" i="50"/>
  <c r="AA29" i="39" l="1"/>
  <c r="BO23" s="1"/>
  <c r="AE29"/>
  <c r="AF29" s="1"/>
  <c r="AG29" s="1"/>
  <c r="BN23" i="38"/>
  <c r="BI20"/>
  <c r="AT82"/>
  <c r="AT87" i="37"/>
  <c r="AT89" s="1"/>
  <c r="AQ9" s="1"/>
  <c r="AV32"/>
  <c r="AV26" s="1"/>
  <c r="AQ60" i="38"/>
  <c r="AR60" s="1"/>
  <c r="AQ59"/>
  <c r="AR59" s="1"/>
  <c r="AQ63"/>
  <c r="AR63" s="1"/>
  <c r="AQ64"/>
  <c r="AR64" s="1"/>
  <c r="BN10"/>
  <c r="A13" i="39"/>
  <c r="BI7" i="38"/>
  <c r="AQ49"/>
  <c r="AR49" s="1"/>
  <c r="AQ55"/>
  <c r="AR55" s="1"/>
  <c r="AQ61"/>
  <c r="AR61" s="1"/>
  <c r="AQ58"/>
  <c r="AR58" s="1"/>
  <c r="AQ51"/>
  <c r="AR51" s="1"/>
  <c r="AQ50"/>
  <c r="AR50" s="1"/>
  <c r="AQ67"/>
  <c r="AR67" s="1"/>
  <c r="AQ56"/>
  <c r="AR56" s="1"/>
  <c r="AQ53"/>
  <c r="AR53" s="1"/>
  <c r="AQ57"/>
  <c r="AR57" s="1"/>
  <c r="AP46"/>
  <c r="AL22" s="1"/>
  <c r="AN22" s="1"/>
  <c r="AQ54"/>
  <c r="AR54" s="1"/>
  <c r="AQ66"/>
  <c r="AR66" s="1"/>
  <c r="AQ65"/>
  <c r="AR65" s="1"/>
  <c r="AQ52"/>
  <c r="AR52" s="1"/>
  <c r="AQ48"/>
  <c r="AR48" s="1"/>
  <c r="A19"/>
  <c r="Q19" i="44"/>
  <c r="Q19" i="43"/>
  <c r="Q19" i="49"/>
  <c r="Q19" i="48"/>
  <c r="Q19" i="45"/>
  <c r="Q19" i="39"/>
  <c r="Q19" i="41"/>
  <c r="Q19" i="50"/>
  <c r="Q19" i="47"/>
  <c r="Q19" i="40"/>
  <c r="Q19" i="46"/>
  <c r="A22" i="38"/>
  <c r="Q22" i="41"/>
  <c r="Q22" i="46"/>
  <c r="Q22" i="43"/>
  <c r="Q22" i="50"/>
  <c r="Q22" i="40"/>
  <c r="Q22" i="39"/>
  <c r="Q22" i="45"/>
  <c r="Q22" i="48"/>
  <c r="Q22" i="47"/>
  <c r="Q22" i="44"/>
  <c r="Q22" i="49"/>
  <c r="AQ21" i="38"/>
  <c r="AQ83" s="1"/>
  <c r="Q14" i="43"/>
  <c r="Q14" i="39"/>
  <c r="Q14" i="48"/>
  <c r="Q14" i="47"/>
  <c r="Q14" i="49"/>
  <c r="Q14" i="44"/>
  <c r="Q14" i="45"/>
  <c r="Q14" i="50"/>
  <c r="A14" i="38"/>
  <c r="Q14" i="46"/>
  <c r="Q14" i="41"/>
  <c r="Q14" i="40"/>
  <c r="Q15" i="39"/>
  <c r="Q15" i="41"/>
  <c r="Q15" i="46"/>
  <c r="Q15" i="40"/>
  <c r="Q15" i="45"/>
  <c r="Q15" i="50"/>
  <c r="Q15" i="48"/>
  <c r="Q15" i="47"/>
  <c r="Q15" i="44"/>
  <c r="A15" i="38"/>
  <c r="Q15" i="49"/>
  <c r="Q15" i="43"/>
  <c r="Q11" i="38"/>
  <c r="A11" s="1"/>
  <c r="P11" i="43"/>
  <c r="P11" i="41"/>
  <c r="P11" i="49"/>
  <c r="P11" i="47"/>
  <c r="P11" i="44"/>
  <c r="P11" i="50"/>
  <c r="P11" i="39"/>
  <c r="P11" i="46"/>
  <c r="P11" i="45"/>
  <c r="P11" i="40"/>
  <c r="P11" i="48"/>
  <c r="AQ6" i="38"/>
  <c r="AW27"/>
  <c r="AT27" s="1"/>
  <c r="A20"/>
  <c r="Q20" i="40"/>
  <c r="Q20" i="49"/>
  <c r="Q20" i="41"/>
  <c r="Q20" i="46"/>
  <c r="Q20" i="43"/>
  <c r="Q20" i="47"/>
  <c r="Q20" i="44"/>
  <c r="Q20" i="39"/>
  <c r="Q20" i="48"/>
  <c r="Q20" i="45"/>
  <c r="Q20" i="50"/>
  <c r="Q13" i="43"/>
  <c r="Q13" i="41"/>
  <c r="Q13" i="46"/>
  <c r="Q13" i="47"/>
  <c r="Q13" i="40"/>
  <c r="Q13" i="50"/>
  <c r="Q13" i="44"/>
  <c r="Q13" i="49"/>
  <c r="Q13" i="45"/>
  <c r="Q13" i="39"/>
  <c r="Q13" i="48"/>
  <c r="A21" i="38"/>
  <c r="Q21" i="50"/>
  <c r="Q21" i="45"/>
  <c r="Q21" i="43"/>
  <c r="Q21" i="46"/>
  <c r="Q21" i="39"/>
  <c r="Q21" i="47"/>
  <c r="Q21" i="48"/>
  <c r="Q21" i="44"/>
  <c r="Q21" i="41"/>
  <c r="Q21" i="49"/>
  <c r="Q21" i="40"/>
  <c r="A12" i="38"/>
  <c r="Q12" i="46"/>
  <c r="Q12" i="39"/>
  <c r="Q12" i="48"/>
  <c r="Q12" i="45"/>
  <c r="Q12" i="40"/>
  <c r="Q12" i="41"/>
  <c r="Q12" i="44"/>
  <c r="Q12" i="43"/>
  <c r="Q12" i="49"/>
  <c r="Q12" i="47"/>
  <c r="Q12" i="50"/>
  <c r="A17" i="38"/>
  <c r="Q17" i="47"/>
  <c r="Q17" i="39"/>
  <c r="Q17" i="43"/>
  <c r="Q17" i="40"/>
  <c r="Q17" i="48"/>
  <c r="Q17" i="41"/>
  <c r="Q17" i="45"/>
  <c r="Q17" i="49"/>
  <c r="Q17" i="46"/>
  <c r="Q17" i="44"/>
  <c r="Q17" i="50"/>
  <c r="A16" i="38"/>
  <c r="Q16" i="46"/>
  <c r="Q16" i="50"/>
  <c r="Q16" i="47"/>
  <c r="Q16" i="45"/>
  <c r="Q16" i="40"/>
  <c r="Q16" i="39"/>
  <c r="Q16" i="48"/>
  <c r="Q16" i="41"/>
  <c r="Q16" i="49"/>
  <c r="Q16" i="43"/>
  <c r="Q16" i="44"/>
  <c r="A18" i="38"/>
  <c r="Q18" i="46"/>
  <c r="Q18" i="50"/>
  <c r="Q18" i="39"/>
  <c r="Q18" i="45"/>
  <c r="Q18" i="49"/>
  <c r="Q18" i="40"/>
  <c r="Q18" i="47"/>
  <c r="Q18" i="48"/>
  <c r="Q18" i="43"/>
  <c r="Q18" i="41"/>
  <c r="Q18" i="44"/>
  <c r="AC29" i="39" l="1"/>
  <c r="AK63"/>
  <c r="AL63" s="1"/>
  <c r="AO21" i="38"/>
  <c r="A13" i="40"/>
  <c r="BN10" i="39"/>
  <c r="BI7"/>
  <c r="A11"/>
  <c r="BN8" i="38"/>
  <c r="BI5"/>
  <c r="AR47"/>
  <c r="AT54" s="1"/>
  <c r="AU54" s="1"/>
  <c r="AM22"/>
  <c r="BN15"/>
  <c r="BI12"/>
  <c r="BN13"/>
  <c r="BI10"/>
  <c r="A17" i="39"/>
  <c r="BI11" i="38"/>
  <c r="BN14"/>
  <c r="AA18" i="39"/>
  <c r="BJ9"/>
  <c r="BJ12"/>
  <c r="AA21"/>
  <c r="AO22" i="38"/>
  <c r="AR22"/>
  <c r="AR84" s="1"/>
  <c r="AQ22"/>
  <c r="AQ84" s="1"/>
  <c r="BN19"/>
  <c r="BI16"/>
  <c r="A22" i="39"/>
  <c r="BI13" i="38"/>
  <c r="BN16"/>
  <c r="BI6"/>
  <c r="BN9"/>
  <c r="BN18"/>
  <c r="BI15"/>
  <c r="Q11" i="43"/>
  <c r="Q11" i="46"/>
  <c r="Q32" i="38"/>
  <c r="Q11" i="49"/>
  <c r="Q11" i="39"/>
  <c r="Q11" i="41"/>
  <c r="Q11" i="48"/>
  <c r="Q11" i="45"/>
  <c r="Q11" i="40"/>
  <c r="Q11" i="47"/>
  <c r="Q11" i="44"/>
  <c r="Q11" i="50"/>
  <c r="BI8" i="38"/>
  <c r="BN11"/>
  <c r="BJ15" i="39"/>
  <c r="AA24"/>
  <c r="AA23"/>
  <c r="BJ14"/>
  <c r="BI14" i="38"/>
  <c r="BN17"/>
  <c r="A20" i="39"/>
  <c r="BN12" i="38"/>
  <c r="A15" i="39"/>
  <c r="BI9" i="38"/>
  <c r="BJ8" i="39"/>
  <c r="AA17"/>
  <c r="AU28" i="38"/>
  <c r="AV28" s="1"/>
  <c r="AO83"/>
  <c r="BJ16" i="39"/>
  <c r="AA25"/>
  <c r="BJ13"/>
  <c r="AA22"/>
  <c r="AA19"/>
  <c r="BJ10"/>
  <c r="BJ11"/>
  <c r="AA20"/>
  <c r="BJ6"/>
  <c r="AA15"/>
  <c r="AA16"/>
  <c r="BJ7"/>
  <c r="AW28" i="38" l="1"/>
  <c r="AT28" s="1"/>
  <c r="AR21"/>
  <c r="AR83" s="1"/>
  <c r="AT83" s="1"/>
  <c r="AT58"/>
  <c r="AU58" s="1"/>
  <c r="AT62"/>
  <c r="AU62" s="1"/>
  <c r="AT53"/>
  <c r="AU53" s="1"/>
  <c r="AT66"/>
  <c r="AU66" s="1"/>
  <c r="AT63"/>
  <c r="AU63" s="1"/>
  <c r="AT64"/>
  <c r="AU64" s="1"/>
  <c r="AT55"/>
  <c r="AU55" s="1"/>
  <c r="AT59"/>
  <c r="AU59" s="1"/>
  <c r="AT56"/>
  <c r="AU56" s="1"/>
  <c r="AT61"/>
  <c r="AU61" s="1"/>
  <c r="AT65"/>
  <c r="AU65" s="1"/>
  <c r="AR46"/>
  <c r="AL23" s="1"/>
  <c r="AM23" s="1"/>
  <c r="AW29" s="1"/>
  <c r="AT60"/>
  <c r="AU60" s="1"/>
  <c r="AT49"/>
  <c r="AU49" s="1"/>
  <c r="AT57"/>
  <c r="AU57" s="1"/>
  <c r="AT48"/>
  <c r="AU48" s="1"/>
  <c r="BI7" i="40"/>
  <c r="BN10"/>
  <c r="A13" i="41"/>
  <c r="BN8" i="39"/>
  <c r="A11" i="40"/>
  <c r="BI5" i="39"/>
  <c r="AT52" i="38"/>
  <c r="AU52" s="1"/>
  <c r="AT67"/>
  <c r="AU67" s="1"/>
  <c r="AT51"/>
  <c r="AU51" s="1"/>
  <c r="AT50"/>
  <c r="AU50" s="1"/>
  <c r="AC24" i="39"/>
  <c r="AK58"/>
  <c r="AL58" s="1"/>
  <c r="AE24"/>
  <c r="AF24" s="1"/>
  <c r="AG24" s="1"/>
  <c r="BO18"/>
  <c r="AE21"/>
  <c r="AF21" s="1"/>
  <c r="AG21" s="1"/>
  <c r="AK55"/>
  <c r="AL55" s="1"/>
  <c r="AC21"/>
  <c r="BO15"/>
  <c r="A20" i="40"/>
  <c r="BN17" i="39"/>
  <c r="BI14"/>
  <c r="AC23"/>
  <c r="AK57"/>
  <c r="AL57" s="1"/>
  <c r="BO17"/>
  <c r="AE23"/>
  <c r="AE18"/>
  <c r="AF18" s="1"/>
  <c r="AG18" s="1"/>
  <c r="BO12"/>
  <c r="AC18"/>
  <c r="AK52"/>
  <c r="AL52" s="1"/>
  <c r="BO9"/>
  <c r="AK49"/>
  <c r="AL49" s="1"/>
  <c r="AC15"/>
  <c r="AE15"/>
  <c r="AF15" s="1"/>
  <c r="AG15" s="1"/>
  <c r="BO19"/>
  <c r="AC25"/>
  <c r="AK59"/>
  <c r="AL59" s="1"/>
  <c r="AE25"/>
  <c r="AF25" s="1"/>
  <c r="AG25" s="1"/>
  <c r="AE17"/>
  <c r="AF17" s="1"/>
  <c r="AG17" s="1"/>
  <c r="AK51"/>
  <c r="AL51" s="1"/>
  <c r="BO11"/>
  <c r="AC17"/>
  <c r="Q32" i="41"/>
  <c r="Q33" s="1"/>
  <c r="Q32" i="46"/>
  <c r="Q33" s="1"/>
  <c r="Q32" i="39"/>
  <c r="Q33" s="1"/>
  <c r="Q32" i="43"/>
  <c r="Q33" s="1"/>
  <c r="Q32" i="47"/>
  <c r="Q33" s="1"/>
  <c r="Q32" i="49"/>
  <c r="Q33" s="1"/>
  <c r="Q32" i="45"/>
  <c r="Q33" s="1"/>
  <c r="Q32" i="48"/>
  <c r="Q33" s="1"/>
  <c r="Q32" i="40"/>
  <c r="Q33" s="1"/>
  <c r="Q32" i="44"/>
  <c r="Q33" s="1"/>
  <c r="Q32" i="50"/>
  <c r="Q33" s="1"/>
  <c r="Q33" i="38"/>
  <c r="U4" s="1"/>
  <c r="BN14" i="39"/>
  <c r="BI11"/>
  <c r="A17" i="40"/>
  <c r="BO14" i="39"/>
  <c r="AK54"/>
  <c r="AL54" s="1"/>
  <c r="AC20"/>
  <c r="AE20"/>
  <c r="AF20" s="1"/>
  <c r="AG20" s="1"/>
  <c r="BO16"/>
  <c r="AK56"/>
  <c r="AL56" s="1"/>
  <c r="AE22"/>
  <c r="AF22" s="1"/>
  <c r="AG22" s="1"/>
  <c r="AC22"/>
  <c r="BJ5"/>
  <c r="AA14"/>
  <c r="A22" i="40"/>
  <c r="BN19" i="39"/>
  <c r="BI16"/>
  <c r="BO13"/>
  <c r="AK53"/>
  <c r="AL53" s="1"/>
  <c r="AC19"/>
  <c r="AE19"/>
  <c r="AF19" s="1"/>
  <c r="AG19" s="1"/>
  <c r="AE16"/>
  <c r="AF16" s="1"/>
  <c r="AG16" s="1"/>
  <c r="BO10"/>
  <c r="AK50"/>
  <c r="AL50" s="1"/>
  <c r="AC16"/>
  <c r="BI9"/>
  <c r="A15" i="40"/>
  <c r="BN12" i="39"/>
  <c r="AO84" i="38"/>
  <c r="AT84" s="1"/>
  <c r="AU29"/>
  <c r="AV29" s="1"/>
  <c r="AF23" i="39" l="1"/>
  <c r="AG23" s="1"/>
  <c r="BW50"/>
  <c r="BW69" s="1"/>
  <c r="BN50"/>
  <c r="BJ50" s="1"/>
  <c r="AT29" i="38"/>
  <c r="AN23"/>
  <c r="AQ23" s="1"/>
  <c r="AQ85" s="1"/>
  <c r="AU47"/>
  <c r="AV60" s="1"/>
  <c r="AW60" s="1"/>
  <c r="BI7" i="41"/>
  <c r="BN10"/>
  <c r="A59" i="43"/>
  <c r="BN8" i="40"/>
  <c r="A11" i="41"/>
  <c r="BI5" i="40"/>
  <c r="BI9"/>
  <c r="A15" i="41"/>
  <c r="BN12" i="40"/>
  <c r="BN19"/>
  <c r="A22" i="41"/>
  <c r="BI16" i="40"/>
  <c r="BI11"/>
  <c r="A17" i="41"/>
  <c r="BN14" i="40"/>
  <c r="AC14" i="39"/>
  <c r="AK48"/>
  <c r="AL48" s="1"/>
  <c r="BO8"/>
  <c r="AE14"/>
  <c r="AF14" s="1"/>
  <c r="BN17" i="40"/>
  <c r="A20" i="41"/>
  <c r="BI14" i="40"/>
  <c r="BZ31" i="39" l="1"/>
  <c r="BX30"/>
  <c r="AR23" i="38"/>
  <c r="AR85" s="1"/>
  <c r="AV55"/>
  <c r="AW55" s="1"/>
  <c r="AO23"/>
  <c r="AU30" s="1"/>
  <c r="AV30" s="1"/>
  <c r="AV62"/>
  <c r="AW62" s="1"/>
  <c r="AV67"/>
  <c r="AW67" s="1"/>
  <c r="AV58"/>
  <c r="AW58" s="1"/>
  <c r="AV50"/>
  <c r="AW50" s="1"/>
  <c r="AV52"/>
  <c r="AW52" s="1"/>
  <c r="AV56"/>
  <c r="AW56" s="1"/>
  <c r="AV51"/>
  <c r="AW51" s="1"/>
  <c r="AV48"/>
  <c r="AW48" s="1"/>
  <c r="AV65"/>
  <c r="AW65" s="1"/>
  <c r="AV63"/>
  <c r="AW63" s="1"/>
  <c r="AV57"/>
  <c r="AW57" s="1"/>
  <c r="AV64"/>
  <c r="AW64" s="1"/>
  <c r="AV59"/>
  <c r="AW59" s="1"/>
  <c r="AV53"/>
  <c r="AW53" s="1"/>
  <c r="AV54"/>
  <c r="AW54" s="1"/>
  <c r="AV61"/>
  <c r="AW61" s="1"/>
  <c r="AV49"/>
  <c r="AW49" s="1"/>
  <c r="AU46"/>
  <c r="AL24" s="1"/>
  <c r="AN24" s="1"/>
  <c r="AV66"/>
  <c r="AW66" s="1"/>
  <c r="A59" i="44"/>
  <c r="A13" i="43"/>
  <c r="BI5" i="41"/>
  <c r="BN8"/>
  <c r="A57" i="43"/>
  <c r="BI9" i="41"/>
  <c r="BN12"/>
  <c r="A61" i="43"/>
  <c r="BI14" i="41"/>
  <c r="BN17"/>
  <c r="A66" i="43"/>
  <c r="A63"/>
  <c r="BN14" i="41"/>
  <c r="BI11"/>
  <c r="AL47" i="39"/>
  <c r="BN19" i="41"/>
  <c r="BI16"/>
  <c r="A68" i="43"/>
  <c r="AG2" i="39"/>
  <c r="AG14"/>
  <c r="AG3"/>
  <c r="BC12" s="1"/>
  <c r="AO85" i="38" l="1"/>
  <c r="AT85" s="1"/>
  <c r="AW47"/>
  <c r="AW46" s="1"/>
  <c r="AL25" s="1"/>
  <c r="AN25" s="1"/>
  <c r="AM24"/>
  <c r="AW30" s="1"/>
  <c r="AT30" s="1"/>
  <c r="BN10" i="43"/>
  <c r="BI7"/>
  <c r="A11"/>
  <c r="A57" i="44"/>
  <c r="A13"/>
  <c r="A59" i="45"/>
  <c r="BC25" i="39"/>
  <c r="BC29"/>
  <c r="BC24"/>
  <c r="BC23"/>
  <c r="AQ24" i="38"/>
  <c r="AQ86" s="1"/>
  <c r="AO24"/>
  <c r="AR24"/>
  <c r="AR86" s="1"/>
  <c r="A68" i="44"/>
  <c r="A22" i="43"/>
  <c r="AL46" i="39"/>
  <c r="AL20" s="1"/>
  <c r="AN20" s="1"/>
  <c r="AM65"/>
  <c r="AN65" s="1"/>
  <c r="AM62"/>
  <c r="AN62" s="1"/>
  <c r="AM60"/>
  <c r="AN60" s="1"/>
  <c r="AM66"/>
  <c r="AN66" s="1"/>
  <c r="AM63"/>
  <c r="AN63" s="1"/>
  <c r="AM64"/>
  <c r="AN64" s="1"/>
  <c r="AM61"/>
  <c r="AN61" s="1"/>
  <c r="AM67"/>
  <c r="AN67" s="1"/>
  <c r="AM49"/>
  <c r="AN49" s="1"/>
  <c r="AM54"/>
  <c r="AN54" s="1"/>
  <c r="AM51"/>
  <c r="AN51" s="1"/>
  <c r="AM58"/>
  <c r="AN58" s="1"/>
  <c r="AM57"/>
  <c r="AN57" s="1"/>
  <c r="AM55"/>
  <c r="AN55" s="1"/>
  <c r="AM56"/>
  <c r="AN56" s="1"/>
  <c r="AM52"/>
  <c r="AN52" s="1"/>
  <c r="AM50"/>
  <c r="AN50" s="1"/>
  <c r="AM59"/>
  <c r="AN59" s="1"/>
  <c r="AM53"/>
  <c r="AN53" s="1"/>
  <c r="A66" i="44"/>
  <c r="A20" i="43"/>
  <c r="A15"/>
  <c r="A61" i="44"/>
  <c r="A63"/>
  <c r="A17" i="43"/>
  <c r="AM48" i="39"/>
  <c r="AN48" s="1"/>
  <c r="AM25" i="38" l="1"/>
  <c r="AW31" s="1"/>
  <c r="AT31" s="1"/>
  <c r="BN10" i="44"/>
  <c r="BI7"/>
  <c r="A59" i="46"/>
  <c r="A13" i="45"/>
  <c r="BN8" i="43"/>
  <c r="BI5"/>
  <c r="A11" i="44"/>
  <c r="A57" i="45"/>
  <c r="A22" i="44"/>
  <c r="A68" i="45"/>
  <c r="AO25" i="38"/>
  <c r="AW32"/>
  <c r="AT32" s="1"/>
  <c r="AR25"/>
  <c r="AR87" s="1"/>
  <c r="AQ25"/>
  <c r="AQ87" s="1"/>
  <c r="AN47" i="39"/>
  <c r="AO51" s="1"/>
  <c r="AP51" s="1"/>
  <c r="A17" i="44"/>
  <c r="A63" i="45"/>
  <c r="BN12" i="43"/>
  <c r="BI9"/>
  <c r="BI16"/>
  <c r="BN19"/>
  <c r="A20" i="44"/>
  <c r="A66" i="45"/>
  <c r="BI14" i="43"/>
  <c r="BN17"/>
  <c r="BI11"/>
  <c r="BN14"/>
  <c r="A15" i="44"/>
  <c r="A61" i="45"/>
  <c r="AQ20" i="39"/>
  <c r="AQ82" s="1"/>
  <c r="AO86" i="38"/>
  <c r="AT86" s="1"/>
  <c r="AU31"/>
  <c r="AV31" s="1"/>
  <c r="BG11" i="39"/>
  <c r="BK55" s="1"/>
  <c r="R17" s="1"/>
  <c r="S17" s="1"/>
  <c r="BG18"/>
  <c r="BK62" s="1"/>
  <c r="BG14"/>
  <c r="BK58" s="1"/>
  <c r="R20" s="1"/>
  <c r="S20" s="1"/>
  <c r="BG23"/>
  <c r="BK67" s="1"/>
  <c r="BG13"/>
  <c r="BK57" s="1"/>
  <c r="R19" s="1"/>
  <c r="S19" s="1"/>
  <c r="BG9"/>
  <c r="BK53" s="1"/>
  <c r="R15" s="1"/>
  <c r="S15" s="1"/>
  <c r="BG19"/>
  <c r="BK63" s="1"/>
  <c r="BG8"/>
  <c r="BK52" s="1"/>
  <c r="R14" s="1"/>
  <c r="S14" s="1"/>
  <c r="BG6"/>
  <c r="BK50" s="1"/>
  <c r="R12" s="1"/>
  <c r="S12" s="1"/>
  <c r="BG20"/>
  <c r="BK64" s="1"/>
  <c r="R26" s="1"/>
  <c r="S26" s="1"/>
  <c r="BG22"/>
  <c r="BK66" s="1"/>
  <c r="BG15"/>
  <c r="BK59" s="1"/>
  <c r="R21" s="1"/>
  <c r="S21" s="1"/>
  <c r="BG16"/>
  <c r="BK60" s="1"/>
  <c r="R22" s="1"/>
  <c r="S22" s="1"/>
  <c r="BG5"/>
  <c r="BG21"/>
  <c r="BK65" s="1"/>
  <c r="BG24"/>
  <c r="BK68" s="1"/>
  <c r="BG10"/>
  <c r="BK54" s="1"/>
  <c r="R16" s="1"/>
  <c r="S16" s="1"/>
  <c r="BG7"/>
  <c r="BK51" s="1"/>
  <c r="R13" s="1"/>
  <c r="S13" s="1"/>
  <c r="BG12"/>
  <c r="BK56" s="1"/>
  <c r="R18" s="1"/>
  <c r="S18" s="1"/>
  <c r="BG17"/>
  <c r="BK61" s="1"/>
  <c r="S16" i="50" l="1"/>
  <c r="S16" i="40"/>
  <c r="S16" i="44"/>
  <c r="S16" i="41"/>
  <c r="S16" i="43"/>
  <c r="S16" i="48"/>
  <c r="S16" i="46"/>
  <c r="S16" i="45"/>
  <c r="S16" i="49"/>
  <c r="S16" i="47"/>
  <c r="A16" i="39"/>
  <c r="S12" i="49"/>
  <c r="S12" i="48"/>
  <c r="S12" i="40"/>
  <c r="S12" i="46"/>
  <c r="S12" i="45"/>
  <c r="S12" i="44"/>
  <c r="S12" i="41"/>
  <c r="S12" i="50"/>
  <c r="S12" i="47"/>
  <c r="S12" i="43"/>
  <c r="A12" i="39"/>
  <c r="S17" i="48"/>
  <c r="S17" i="45"/>
  <c r="S17" i="40"/>
  <c r="S17" i="44"/>
  <c r="S17" i="47"/>
  <c r="S17" i="50"/>
  <c r="S17" i="41"/>
  <c r="S17" i="49"/>
  <c r="S17" i="46"/>
  <c r="S17" i="43"/>
  <c r="S13" i="41"/>
  <c r="S13" i="48"/>
  <c r="S13" i="44"/>
  <c r="S13" i="49"/>
  <c r="S13" i="43"/>
  <c r="S13" i="40"/>
  <c r="S13" i="46"/>
  <c r="S13" i="50"/>
  <c r="S13" i="45"/>
  <c r="S13" i="47"/>
  <c r="S15" i="50"/>
  <c r="S15" i="43"/>
  <c r="S15" i="44"/>
  <c r="S15" i="47"/>
  <c r="S15" i="45"/>
  <c r="S15" i="41"/>
  <c r="S15" i="46"/>
  <c r="S15" i="48"/>
  <c r="S15" i="49"/>
  <c r="S15" i="40"/>
  <c r="S18"/>
  <c r="S18" i="45"/>
  <c r="S18" i="48"/>
  <c r="S18" i="44"/>
  <c r="S18" i="49"/>
  <c r="S18" i="46"/>
  <c r="S18" i="47"/>
  <c r="S18" i="43"/>
  <c r="S18" i="41"/>
  <c r="S18" i="50"/>
  <c r="A18" i="39"/>
  <c r="S20" i="50"/>
  <c r="S20" i="46"/>
  <c r="S20" i="45"/>
  <c r="S20" i="47"/>
  <c r="S20" i="49"/>
  <c r="S20" i="44"/>
  <c r="S20" i="43"/>
  <c r="S20" i="41"/>
  <c r="S20" i="48"/>
  <c r="S20" i="40"/>
  <c r="S21" i="49"/>
  <c r="S21" i="40"/>
  <c r="S21" i="45"/>
  <c r="S21" i="43"/>
  <c r="S21" i="44"/>
  <c r="S21" i="48"/>
  <c r="S21" i="50"/>
  <c r="S21" i="41"/>
  <c r="S21" i="46"/>
  <c r="S21" i="47"/>
  <c r="A21" i="39"/>
  <c r="S14" i="40"/>
  <c r="S14" i="41"/>
  <c r="S14" i="50"/>
  <c r="S14" i="49"/>
  <c r="S14" i="43"/>
  <c r="S14" i="45"/>
  <c r="S14" i="46"/>
  <c r="S14" i="47"/>
  <c r="S14" i="44"/>
  <c r="S14" i="48"/>
  <c r="A14" i="39"/>
  <c r="S22" i="46"/>
  <c r="S22" i="49"/>
  <c r="S22" i="45"/>
  <c r="S22" i="44"/>
  <c r="S22" i="50"/>
  <c r="S22" i="41"/>
  <c r="S22" i="48"/>
  <c r="S22" i="43"/>
  <c r="S22" i="47"/>
  <c r="S22" i="40"/>
  <c r="S19" i="47"/>
  <c r="S19" i="48"/>
  <c r="S19" i="46"/>
  <c r="S19" i="40"/>
  <c r="S19" i="45"/>
  <c r="S19" i="49"/>
  <c r="S19" i="50"/>
  <c r="S19" i="44"/>
  <c r="S19" i="41"/>
  <c r="S19" i="43"/>
  <c r="A19" i="39"/>
  <c r="S26" i="49"/>
  <c r="S26" i="41"/>
  <c r="S26" i="46"/>
  <c r="S26" i="40"/>
  <c r="S26" i="50"/>
  <c r="S26" i="47"/>
  <c r="S26" i="43"/>
  <c r="S26" i="44"/>
  <c r="S26" i="48"/>
  <c r="S26" i="45"/>
  <c r="A26" i="39"/>
  <c r="AO59"/>
  <c r="AP59" s="1"/>
  <c r="AO62"/>
  <c r="AP62" s="1"/>
  <c r="AO56"/>
  <c r="AP56" s="1"/>
  <c r="AO55"/>
  <c r="AP55" s="1"/>
  <c r="BI5" i="44"/>
  <c r="BN8"/>
  <c r="A13" i="46"/>
  <c r="A59" i="47"/>
  <c r="A57" i="46"/>
  <c r="A11" i="45"/>
  <c r="BN10"/>
  <c r="BI7"/>
  <c r="AO66" i="39"/>
  <c r="AP66" s="1"/>
  <c r="R14" i="48"/>
  <c r="R14" i="43"/>
  <c r="R14" i="45"/>
  <c r="R14" i="50"/>
  <c r="R14" i="47"/>
  <c r="R14" i="46"/>
  <c r="R14" i="40"/>
  <c r="R14" i="49"/>
  <c r="R14" i="44"/>
  <c r="R14" i="41"/>
  <c r="AO67" i="39"/>
  <c r="AP67" s="1"/>
  <c r="AN46"/>
  <c r="AL21" s="1"/>
  <c r="AO20" s="1"/>
  <c r="AO82" s="1"/>
  <c r="AU32" i="38"/>
  <c r="AV32" s="1"/>
  <c r="AV26" s="1"/>
  <c r="AO87"/>
  <c r="AT87" s="1"/>
  <c r="AT89" s="1"/>
  <c r="AQ9" s="1"/>
  <c r="R13" i="40"/>
  <c r="R13" i="50"/>
  <c r="R13" i="44"/>
  <c r="R13" i="45"/>
  <c r="R13" i="41"/>
  <c r="R13" i="48"/>
  <c r="R13" i="43"/>
  <c r="R13" i="46"/>
  <c r="R13" i="49"/>
  <c r="R13" i="47"/>
  <c r="BK49" i="39"/>
  <c r="R11" s="1"/>
  <c r="S11" s="1"/>
  <c r="BG25"/>
  <c r="BG27" s="1"/>
  <c r="BK70" s="1"/>
  <c r="R26" i="45"/>
  <c r="R26" i="48"/>
  <c r="R26" i="50"/>
  <c r="R26" i="41"/>
  <c r="R26" i="44"/>
  <c r="R26" i="43"/>
  <c r="R26" i="40"/>
  <c r="R26" i="49"/>
  <c r="R26" i="47"/>
  <c r="R26" i="46"/>
  <c r="R15" i="50"/>
  <c r="R15" i="41"/>
  <c r="R15" i="48"/>
  <c r="R15" i="49"/>
  <c r="R15" i="46"/>
  <c r="R15" i="43"/>
  <c r="R15" i="40"/>
  <c r="R15" i="44"/>
  <c r="R15" i="45"/>
  <c r="R15" i="47"/>
  <c r="A61" i="46"/>
  <c r="A15" i="45"/>
  <c r="A66" i="46"/>
  <c r="A20" i="45"/>
  <c r="BN14" i="44"/>
  <c r="BI11"/>
  <c r="BI16"/>
  <c r="BN19"/>
  <c r="AO58" i="39"/>
  <c r="AP58" s="1"/>
  <c r="AO63"/>
  <c r="AP63" s="1"/>
  <c r="AO60"/>
  <c r="AP60" s="1"/>
  <c r="AO53"/>
  <c r="AP53" s="1"/>
  <c r="AO65"/>
  <c r="AP65" s="1"/>
  <c r="R18" i="48"/>
  <c r="R18" i="50"/>
  <c r="R18" i="49"/>
  <c r="R18" i="40"/>
  <c r="R18" i="45"/>
  <c r="R18" i="41"/>
  <c r="R18" i="46"/>
  <c r="R18" i="47"/>
  <c r="R18" i="43"/>
  <c r="R18" i="44"/>
  <c r="R20" i="46"/>
  <c r="R20" i="49"/>
  <c r="R20" i="48"/>
  <c r="R20" i="45"/>
  <c r="R20" i="40"/>
  <c r="R20" i="50"/>
  <c r="R20" i="43"/>
  <c r="R20" i="44"/>
  <c r="R20" i="47"/>
  <c r="R20" i="41"/>
  <c r="A17" i="45"/>
  <c r="A63" i="46"/>
  <c r="A22" i="45"/>
  <c r="A68" i="46"/>
  <c r="R21" i="43"/>
  <c r="R21" i="47"/>
  <c r="R21" i="45"/>
  <c r="R21" i="50"/>
  <c r="R21" i="48"/>
  <c r="R21" i="44"/>
  <c r="R21" i="49"/>
  <c r="R21" i="40"/>
  <c r="R21" i="46"/>
  <c r="R21" i="41"/>
  <c r="R16" i="50"/>
  <c r="R16" i="41"/>
  <c r="R16" i="47"/>
  <c r="R16" i="48"/>
  <c r="R16" i="46"/>
  <c r="R16" i="43"/>
  <c r="R16" i="40"/>
  <c r="R16" i="49"/>
  <c r="R16" i="45"/>
  <c r="R16" i="44"/>
  <c r="R22" i="41"/>
  <c r="R22" i="46"/>
  <c r="R22" i="48"/>
  <c r="R22" i="40"/>
  <c r="R22" i="45"/>
  <c r="R22" i="50"/>
  <c r="R22" i="43"/>
  <c r="R22" i="47"/>
  <c r="R22" i="49"/>
  <c r="R22" i="44"/>
  <c r="R12" i="47"/>
  <c r="R12" i="41"/>
  <c r="R12" i="46"/>
  <c r="R12" i="40"/>
  <c r="R12" i="48"/>
  <c r="R12" i="44"/>
  <c r="R12" i="45"/>
  <c r="R12" i="43"/>
  <c r="R12" i="50"/>
  <c r="R12" i="49"/>
  <c r="R19" i="50"/>
  <c r="R19" i="40"/>
  <c r="R19" i="48"/>
  <c r="R19" i="41"/>
  <c r="R19" i="44"/>
  <c r="R19" i="49"/>
  <c r="R19" i="43"/>
  <c r="R19" i="45"/>
  <c r="R19" i="47"/>
  <c r="R19" i="46"/>
  <c r="R17" i="48"/>
  <c r="R17" i="46"/>
  <c r="R17" i="45"/>
  <c r="R17" i="40"/>
  <c r="R17" i="41"/>
  <c r="R17" i="50"/>
  <c r="R17" i="43"/>
  <c r="R17" i="49"/>
  <c r="R17" i="47"/>
  <c r="R17" i="44"/>
  <c r="BI9"/>
  <c r="BN12"/>
  <c r="BI14"/>
  <c r="BN17"/>
  <c r="AO54" i="39"/>
  <c r="AP54" s="1"/>
  <c r="AO50"/>
  <c r="AP50" s="1"/>
  <c r="AO52"/>
  <c r="AP52" s="1"/>
  <c r="AO57"/>
  <c r="AP57" s="1"/>
  <c r="AO61"/>
  <c r="AP61" s="1"/>
  <c r="AO64"/>
  <c r="AP64" s="1"/>
  <c r="AO49"/>
  <c r="AP49" s="1"/>
  <c r="AO48"/>
  <c r="AP48" s="1"/>
  <c r="AA16" i="40" l="1"/>
  <c r="BJ7"/>
  <c r="BI6" i="39"/>
  <c r="BN9"/>
  <c r="A12" i="40"/>
  <c r="AA15"/>
  <c r="BJ6"/>
  <c r="BJ10"/>
  <c r="AA19"/>
  <c r="BI20" i="39"/>
  <c r="BN23"/>
  <c r="BI12"/>
  <c r="BN15"/>
  <c r="BN13"/>
  <c r="BI10"/>
  <c r="S11" i="43"/>
  <c r="S11" i="40"/>
  <c r="S11" i="44"/>
  <c r="S11" i="49"/>
  <c r="S32" i="39"/>
  <c r="S11" i="47"/>
  <c r="S11" i="48"/>
  <c r="S11" i="41"/>
  <c r="S11" i="50"/>
  <c r="S11" i="46"/>
  <c r="S11" i="45"/>
  <c r="BJ13" i="40"/>
  <c r="AA22"/>
  <c r="AA25"/>
  <c r="BJ16"/>
  <c r="AA17"/>
  <c r="BJ8"/>
  <c r="AA23"/>
  <c r="BJ14"/>
  <c r="BJ12"/>
  <c r="AA21"/>
  <c r="AA20"/>
  <c r="BJ11"/>
  <c r="BN11" i="39"/>
  <c r="BI8"/>
  <c r="BJ15" i="40"/>
  <c r="AA24"/>
  <c r="AA29"/>
  <c r="BN16" i="39"/>
  <c r="BI13"/>
  <c r="BN18"/>
  <c r="BI15"/>
  <c r="BJ9" i="40"/>
  <c r="AA18"/>
  <c r="AU27" i="39"/>
  <c r="AV27" s="1"/>
  <c r="A11" i="46"/>
  <c r="A57" i="47"/>
  <c r="BN8" i="45"/>
  <c r="BI5"/>
  <c r="BN10" i="46"/>
  <c r="BI7"/>
  <c r="A13" i="47"/>
  <c r="A59" i="48"/>
  <c r="BI16" i="45"/>
  <c r="BN19"/>
  <c r="A20" i="46"/>
  <c r="A66" i="47"/>
  <c r="BN14" i="45"/>
  <c r="BI11"/>
  <c r="A15" i="46"/>
  <c r="A61" i="47"/>
  <c r="R11" i="44"/>
  <c r="R11" i="41"/>
  <c r="R11" i="46"/>
  <c r="R11" i="49"/>
  <c r="R11" i="40"/>
  <c r="R11" i="47"/>
  <c r="R11" i="43"/>
  <c r="R11" i="50"/>
  <c r="R11" i="45"/>
  <c r="R11" i="48"/>
  <c r="AP47" i="39"/>
  <c r="AQ67" s="1"/>
  <c r="AR67" s="1"/>
  <c r="A63" i="47"/>
  <c r="A17" i="46"/>
  <c r="BN12" i="45"/>
  <c r="BI9"/>
  <c r="A22" i="46"/>
  <c r="A68" i="47"/>
  <c r="BN17" i="45"/>
  <c r="BI14"/>
  <c r="AN21" i="39"/>
  <c r="AM21"/>
  <c r="AR20" s="1"/>
  <c r="AR82" s="1"/>
  <c r="AT82" s="1"/>
  <c r="AE29" i="40" l="1"/>
  <c r="AF29" s="1"/>
  <c r="AG29" s="1"/>
  <c r="AK63"/>
  <c r="AL63" s="1"/>
  <c r="BO23"/>
  <c r="AC29"/>
  <c r="S32" i="43"/>
  <c r="S33" s="1"/>
  <c r="S32" i="46"/>
  <c r="S33" s="1"/>
  <c r="S32" i="48"/>
  <c r="S33" s="1"/>
  <c r="S32" i="47"/>
  <c r="S33" s="1"/>
  <c r="S33" i="39"/>
  <c r="U4" s="1"/>
  <c r="S32" i="50"/>
  <c r="S33" s="1"/>
  <c r="S32" i="44"/>
  <c r="S33" s="1"/>
  <c r="S32" i="49"/>
  <c r="S33" s="1"/>
  <c r="S32" i="40"/>
  <c r="S33" s="1"/>
  <c r="S32" i="45"/>
  <c r="S33" s="1"/>
  <c r="S32" i="41"/>
  <c r="S33" s="1"/>
  <c r="AE16" i="40"/>
  <c r="AF16" s="1"/>
  <c r="AG16" s="1"/>
  <c r="BO10"/>
  <c r="AK50"/>
  <c r="AL50" s="1"/>
  <c r="AC16"/>
  <c r="AE21"/>
  <c r="AC21"/>
  <c r="AK55"/>
  <c r="AL55" s="1"/>
  <c r="BO15"/>
  <c r="AE23"/>
  <c r="AF23" s="1"/>
  <c r="AG23" s="1"/>
  <c r="AC23"/>
  <c r="AK57"/>
  <c r="AL57" s="1"/>
  <c r="BO17"/>
  <c r="AE22"/>
  <c r="AF22" s="1"/>
  <c r="AG22" s="1"/>
  <c r="AK56"/>
  <c r="AL56" s="1"/>
  <c r="BO16"/>
  <c r="AC22"/>
  <c r="AE20"/>
  <c r="AF20" s="1"/>
  <c r="AG20" s="1"/>
  <c r="BO14"/>
  <c r="AC20"/>
  <c r="AK54"/>
  <c r="AL54" s="1"/>
  <c r="AE25"/>
  <c r="AC25"/>
  <c r="BO19"/>
  <c r="AK59"/>
  <c r="AL59" s="1"/>
  <c r="A12" i="41"/>
  <c r="BI6" i="40"/>
  <c r="BN9"/>
  <c r="AE18"/>
  <c r="AF18" s="1"/>
  <c r="AG18" s="1"/>
  <c r="BO12"/>
  <c r="AK52"/>
  <c r="AL52" s="1"/>
  <c r="AC18"/>
  <c r="BJ5"/>
  <c r="AA14"/>
  <c r="AE24"/>
  <c r="AF24" s="1"/>
  <c r="AG24" s="1"/>
  <c r="AC24"/>
  <c r="AK58"/>
  <c r="AL58" s="1"/>
  <c r="BO18"/>
  <c r="AE17"/>
  <c r="AF17" s="1"/>
  <c r="AG17" s="1"/>
  <c r="AK51"/>
  <c r="AL51" s="1"/>
  <c r="BO11"/>
  <c r="AC17"/>
  <c r="AE19"/>
  <c r="AF19" s="1"/>
  <c r="AG19" s="1"/>
  <c r="BO13"/>
  <c r="AK53"/>
  <c r="AL53" s="1"/>
  <c r="AC19"/>
  <c r="AE15"/>
  <c r="AF15" s="1"/>
  <c r="AG15" s="1"/>
  <c r="AC15"/>
  <c r="AK49"/>
  <c r="AL49" s="1"/>
  <c r="BO9"/>
  <c r="AQ57" i="39"/>
  <c r="AR57" s="1"/>
  <c r="AQ49"/>
  <c r="AR49" s="1"/>
  <c r="AQ50"/>
  <c r="AR50" s="1"/>
  <c r="AQ60"/>
  <c r="AR60" s="1"/>
  <c r="AQ64"/>
  <c r="AR64" s="1"/>
  <c r="A11" i="47"/>
  <c r="A57" i="48"/>
  <c r="BN10" i="47"/>
  <c r="BI7"/>
  <c r="BN8" i="46"/>
  <c r="BI5"/>
  <c r="A59" i="49"/>
  <c r="A13" i="48"/>
  <c r="AQ6" i="39"/>
  <c r="AW27"/>
  <c r="AT27" s="1"/>
  <c r="BN14" i="46"/>
  <c r="BI11"/>
  <c r="A66" i="48"/>
  <c r="A20" i="47"/>
  <c r="BN19" i="46"/>
  <c r="BI16"/>
  <c r="AQ59" i="39"/>
  <c r="AR59" s="1"/>
  <c r="AP46"/>
  <c r="AL22" s="1"/>
  <c r="AQ56"/>
  <c r="AR56" s="1"/>
  <c r="AQ51"/>
  <c r="AR51" s="1"/>
  <c r="AQ55"/>
  <c r="AR55" s="1"/>
  <c r="AQ66"/>
  <c r="AR66" s="1"/>
  <c r="AQ62"/>
  <c r="AR62" s="1"/>
  <c r="BN12" i="46"/>
  <c r="BI9"/>
  <c r="A22" i="47"/>
  <c r="A68" i="48"/>
  <c r="A61"/>
  <c r="A15" i="47"/>
  <c r="AQ21" i="39"/>
  <c r="AQ83" s="1"/>
  <c r="A17" i="47"/>
  <c r="A63" i="48"/>
  <c r="BN17" i="46"/>
  <c r="BI14"/>
  <c r="AQ65" i="39"/>
  <c r="AR65" s="1"/>
  <c r="AQ61"/>
  <c r="AR61" s="1"/>
  <c r="AQ52"/>
  <c r="AR52" s="1"/>
  <c r="AQ48"/>
  <c r="AR48" s="1"/>
  <c r="AQ58"/>
  <c r="AR58" s="1"/>
  <c r="AQ54"/>
  <c r="AR54" s="1"/>
  <c r="AQ63"/>
  <c r="AR63" s="1"/>
  <c r="AQ53"/>
  <c r="AR53" s="1"/>
  <c r="AF25" i="40" l="1"/>
  <c r="AG25" s="1"/>
  <c r="AF21"/>
  <c r="AG21" s="1"/>
  <c r="AE14"/>
  <c r="AF14" s="1"/>
  <c r="BO8"/>
  <c r="AC14"/>
  <c r="AK48"/>
  <c r="AL48" s="1"/>
  <c r="BN52"/>
  <c r="BJ52" s="1"/>
  <c r="BW52"/>
  <c r="BW69" s="1"/>
  <c r="A58" i="43"/>
  <c r="BN9" i="41"/>
  <c r="BI6"/>
  <c r="BN8" i="47"/>
  <c r="BI5"/>
  <c r="A57" i="49"/>
  <c r="A11" i="48"/>
  <c r="A13" i="49"/>
  <c r="A59" i="50"/>
  <c r="A13" s="1"/>
  <c r="BN10" i="48"/>
  <c r="BI7"/>
  <c r="A63" i="49"/>
  <c r="A17" i="48"/>
  <c r="BN19" i="47"/>
  <c r="BI16"/>
  <c r="BN17"/>
  <c r="BI14"/>
  <c r="AR47" i="39"/>
  <c r="AT48" s="1"/>
  <c r="AU48" s="1"/>
  <c r="A22" i="48"/>
  <c r="A68" i="49"/>
  <c r="A61"/>
  <c r="A15" i="48"/>
  <c r="AO21" i="39"/>
  <c r="AN22"/>
  <c r="AM22"/>
  <c r="BI11" i="47"/>
  <c r="BN14"/>
  <c r="BN12"/>
  <c r="BI9"/>
  <c r="A20" i="48"/>
  <c r="A66" i="49"/>
  <c r="AL47" i="40" l="1"/>
  <c r="AG14"/>
  <c r="AG3"/>
  <c r="BC12" s="1"/>
  <c r="AG2"/>
  <c r="BX30"/>
  <c r="BZ31"/>
  <c r="A12" i="43"/>
  <c r="A58" i="44"/>
  <c r="AW28" i="39"/>
  <c r="AT28" s="1"/>
  <c r="AR21"/>
  <c r="AR83" s="1"/>
  <c r="AT61"/>
  <c r="AU61" s="1"/>
  <c r="AT59"/>
  <c r="AU59" s="1"/>
  <c r="AT51"/>
  <c r="AU51" s="1"/>
  <c r="AT58"/>
  <c r="AU58" s="1"/>
  <c r="AT54"/>
  <c r="AU54" s="1"/>
  <c r="AT52"/>
  <c r="AU52" s="1"/>
  <c r="AT56"/>
  <c r="AU56" s="1"/>
  <c r="AT66"/>
  <c r="AU66" s="1"/>
  <c r="AT55"/>
  <c r="AU55" s="1"/>
  <c r="AT63"/>
  <c r="AU63" s="1"/>
  <c r="AT62"/>
  <c r="AU62" s="1"/>
  <c r="AT65"/>
  <c r="AU65" s="1"/>
  <c r="AT53"/>
  <c r="AU53" s="1"/>
  <c r="BI7" i="50"/>
  <c r="BN10"/>
  <c r="A11" i="49"/>
  <c r="A57" i="50"/>
  <c r="A11" s="1"/>
  <c r="BN10" i="49"/>
  <c r="BI7"/>
  <c r="BI5" i="48"/>
  <c r="BN8"/>
  <c r="BI14"/>
  <c r="BN17"/>
  <c r="AO22" i="39"/>
  <c r="AQ22"/>
  <c r="AQ84" s="1"/>
  <c r="AR22"/>
  <c r="AR84" s="1"/>
  <c r="A68" i="50"/>
  <c r="A22" s="1"/>
  <c r="A22" i="49"/>
  <c r="A66" i="50"/>
  <c r="A20" s="1"/>
  <c r="A20" i="49"/>
  <c r="A15"/>
  <c r="A61" i="50"/>
  <c r="A15" s="1"/>
  <c r="A63"/>
  <c r="A17" s="1"/>
  <c r="A17" i="49"/>
  <c r="BN12" i="48"/>
  <c r="BI9"/>
  <c r="BN14"/>
  <c r="BI11"/>
  <c r="AO83" i="39"/>
  <c r="AU28"/>
  <c r="AV28" s="1"/>
  <c r="BN19" i="48"/>
  <c r="BI16"/>
  <c r="AT67" i="39"/>
  <c r="AU67" s="1"/>
  <c r="AR46"/>
  <c r="AL23" s="1"/>
  <c r="AT50"/>
  <c r="AU50" s="1"/>
  <c r="AT57"/>
  <c r="AU57" s="1"/>
  <c r="AT64"/>
  <c r="AU64" s="1"/>
  <c r="AT49"/>
  <c r="AU49" s="1"/>
  <c r="AT60"/>
  <c r="AU60" s="1"/>
  <c r="A12" i="44" l="1"/>
  <c r="A58" i="45"/>
  <c r="AM49" i="40"/>
  <c r="AN49" s="1"/>
  <c r="AL46"/>
  <c r="AL20" s="1"/>
  <c r="AN20" s="1"/>
  <c r="AM65"/>
  <c r="AN65" s="1"/>
  <c r="AM66"/>
  <c r="AN66" s="1"/>
  <c r="AM60"/>
  <c r="AN60" s="1"/>
  <c r="AM62"/>
  <c r="AN62" s="1"/>
  <c r="AM64"/>
  <c r="AN64" s="1"/>
  <c r="AM61"/>
  <c r="AN61" s="1"/>
  <c r="AM67"/>
  <c r="AN67" s="1"/>
  <c r="AM55"/>
  <c r="AN55" s="1"/>
  <c r="AM59"/>
  <c r="AN59" s="1"/>
  <c r="AM58"/>
  <c r="AN58" s="1"/>
  <c r="AM50"/>
  <c r="AN50" s="1"/>
  <c r="AM57"/>
  <c r="AN57" s="1"/>
  <c r="AM51"/>
  <c r="AN51" s="1"/>
  <c r="AM53"/>
  <c r="AN53" s="1"/>
  <c r="AM56"/>
  <c r="AN56" s="1"/>
  <c r="AM63"/>
  <c r="AN63" s="1"/>
  <c r="AM52"/>
  <c r="AN52" s="1"/>
  <c r="AM54"/>
  <c r="AN54" s="1"/>
  <c r="AM48"/>
  <c r="AN48" s="1"/>
  <c r="BN9" i="43"/>
  <c r="BI6"/>
  <c r="BC23" i="40"/>
  <c r="BC24"/>
  <c r="BC29"/>
  <c r="BC25"/>
  <c r="AT83" i="39"/>
  <c r="BI5" i="49"/>
  <c r="BN8"/>
  <c r="BN8" i="50"/>
  <c r="BI5"/>
  <c r="BN14" i="49"/>
  <c r="BI11"/>
  <c r="BI9"/>
  <c r="BN12"/>
  <c r="BI14" i="50"/>
  <c r="BN17"/>
  <c r="BN19"/>
  <c r="BI16"/>
  <c r="AU29" i="39"/>
  <c r="AV29" s="1"/>
  <c r="AO84"/>
  <c r="AT84" s="1"/>
  <c r="AM23"/>
  <c r="AW29" s="1"/>
  <c r="AT29" s="1"/>
  <c r="AN23"/>
  <c r="BN12" i="50"/>
  <c r="BI9"/>
  <c r="BI14" i="49"/>
  <c r="BN17"/>
  <c r="BN19"/>
  <c r="BI16"/>
  <c r="BN14" i="50"/>
  <c r="BI11"/>
  <c r="AU47" i="39"/>
  <c r="AV49" s="1"/>
  <c r="AW49" s="1"/>
  <c r="BG16" i="40" l="1"/>
  <c r="BK60" s="1"/>
  <c r="T22" s="1"/>
  <c r="BG22"/>
  <c r="BK66" s="1"/>
  <c r="BG23"/>
  <c r="BK67" s="1"/>
  <c r="BG17"/>
  <c r="BK61" s="1"/>
  <c r="BG14"/>
  <c r="BK58" s="1"/>
  <c r="T20" s="1"/>
  <c r="BG5"/>
  <c r="BG9"/>
  <c r="BK53" s="1"/>
  <c r="T15" s="1"/>
  <c r="BG18"/>
  <c r="BK62" s="1"/>
  <c r="BG10"/>
  <c r="BK54" s="1"/>
  <c r="T16" s="1"/>
  <c r="BG12"/>
  <c r="BK56" s="1"/>
  <c r="T18" s="1"/>
  <c r="BG7"/>
  <c r="BK51" s="1"/>
  <c r="T13" s="1"/>
  <c r="BG8"/>
  <c r="BK52" s="1"/>
  <c r="T14" s="1"/>
  <c r="BG19"/>
  <c r="BK63" s="1"/>
  <c r="BG15"/>
  <c r="BK59" s="1"/>
  <c r="T21" s="1"/>
  <c r="BG20"/>
  <c r="BK64" s="1"/>
  <c r="T26" s="1"/>
  <c r="BG21"/>
  <c r="BK65" s="1"/>
  <c r="BG24"/>
  <c r="BK68" s="1"/>
  <c r="BG13"/>
  <c r="BK57" s="1"/>
  <c r="T19" s="1"/>
  <c r="BG6"/>
  <c r="BK50" s="1"/>
  <c r="T12" s="1"/>
  <c r="BG11"/>
  <c r="BK55" s="1"/>
  <c r="T17" s="1"/>
  <c r="A12" i="45"/>
  <c r="A58" i="46"/>
  <c r="AN47" i="40"/>
  <c r="AO48" s="1"/>
  <c r="AP48" s="1"/>
  <c r="AO64"/>
  <c r="AP64" s="1"/>
  <c r="AO66"/>
  <c r="AP66" s="1"/>
  <c r="AO60"/>
  <c r="AP60" s="1"/>
  <c r="BI6" i="44"/>
  <c r="BN9"/>
  <c r="AQ20" i="40"/>
  <c r="AQ82" s="1"/>
  <c r="AO63"/>
  <c r="AP63" s="1"/>
  <c r="AV57" i="39"/>
  <c r="AW57" s="1"/>
  <c r="AV60"/>
  <c r="AW60" s="1"/>
  <c r="AV50"/>
  <c r="AW50" s="1"/>
  <c r="AV64"/>
  <c r="AW64" s="1"/>
  <c r="AQ23"/>
  <c r="AQ85" s="1"/>
  <c r="AR23"/>
  <c r="AR85" s="1"/>
  <c r="AV65"/>
  <c r="AW65" s="1"/>
  <c r="AU46"/>
  <c r="AL24" s="1"/>
  <c r="AV61"/>
  <c r="AW61" s="1"/>
  <c r="AV63"/>
  <c r="AW63" s="1"/>
  <c r="AV52"/>
  <c r="AW52" s="1"/>
  <c r="AV51"/>
  <c r="AW51" s="1"/>
  <c r="AV62"/>
  <c r="AW62" s="1"/>
  <c r="AV55"/>
  <c r="AW55" s="1"/>
  <c r="AV59"/>
  <c r="AW59" s="1"/>
  <c r="AV53"/>
  <c r="AW53" s="1"/>
  <c r="AV66"/>
  <c r="AW66" s="1"/>
  <c r="AV48"/>
  <c r="AW48" s="1"/>
  <c r="AV54"/>
  <c r="AW54" s="1"/>
  <c r="AV58"/>
  <c r="AW58" s="1"/>
  <c r="AV56"/>
  <c r="AW56" s="1"/>
  <c r="AV67"/>
  <c r="AW67" s="1"/>
  <c r="AO57" i="40" l="1"/>
  <c r="AP57" s="1"/>
  <c r="AO52"/>
  <c r="AP52" s="1"/>
  <c r="AO49"/>
  <c r="AP49" s="1"/>
  <c r="AO56"/>
  <c r="AP56" s="1"/>
  <c r="AO54"/>
  <c r="AP54" s="1"/>
  <c r="AO62"/>
  <c r="AP62" s="1"/>
  <c r="AO53"/>
  <c r="AP53" s="1"/>
  <c r="AO67"/>
  <c r="AP67" s="1"/>
  <c r="AO61"/>
  <c r="AP61" s="1"/>
  <c r="AO51"/>
  <c r="AP51" s="1"/>
  <c r="AO55"/>
  <c r="AP55" s="1"/>
  <c r="AO59"/>
  <c r="AP59" s="1"/>
  <c r="AO50"/>
  <c r="AP50" s="1"/>
  <c r="AO58"/>
  <c r="AP58" s="1"/>
  <c r="BN9" i="45"/>
  <c r="BI6"/>
  <c r="T16" i="46"/>
  <c r="T16" i="44"/>
  <c r="T16" i="43"/>
  <c r="T16" i="41"/>
  <c r="T16" i="50"/>
  <c r="T16" i="49"/>
  <c r="T16" i="47"/>
  <c r="T16" i="48"/>
  <c r="T16" i="45"/>
  <c r="U16" i="40"/>
  <c r="T20" i="47"/>
  <c r="T20" i="43"/>
  <c r="T20" i="45"/>
  <c r="T20" i="50"/>
  <c r="T20" i="41"/>
  <c r="T20" i="46"/>
  <c r="T20" i="49"/>
  <c r="T20" i="48"/>
  <c r="T20" i="44"/>
  <c r="U20" i="40"/>
  <c r="T22" i="43"/>
  <c r="T22" i="48"/>
  <c r="T22" i="45"/>
  <c r="T22" i="44"/>
  <c r="T22" i="49"/>
  <c r="T22" i="41"/>
  <c r="T22" i="47"/>
  <c r="T22" i="46"/>
  <c r="T22" i="50"/>
  <c r="U22" i="40"/>
  <c r="A58" i="47"/>
  <c r="A12" i="46"/>
  <c r="T19" i="45"/>
  <c r="T19" i="47"/>
  <c r="T19" i="41"/>
  <c r="T19" i="49"/>
  <c r="T19" i="46"/>
  <c r="T19" i="48"/>
  <c r="T19" i="44"/>
  <c r="T19" i="43"/>
  <c r="T19" i="50"/>
  <c r="U19" i="40"/>
  <c r="T21" i="49"/>
  <c r="T21" i="48"/>
  <c r="T21" i="47"/>
  <c r="T21" i="44"/>
  <c r="T21" i="43"/>
  <c r="T21" i="50"/>
  <c r="T21" i="45"/>
  <c r="T21" i="41"/>
  <c r="T21" i="46"/>
  <c r="U21" i="40"/>
  <c r="T18" i="43"/>
  <c r="T18" i="44"/>
  <c r="T18" i="41"/>
  <c r="T18" i="47"/>
  <c r="T18" i="45"/>
  <c r="T18" i="50"/>
  <c r="T18" i="46"/>
  <c r="T18" i="49"/>
  <c r="T18" i="48"/>
  <c r="U18" i="40"/>
  <c r="BG25"/>
  <c r="BG27" s="1"/>
  <c r="BK70" s="1"/>
  <c r="BK49"/>
  <c r="T11" s="1"/>
  <c r="AO65"/>
  <c r="AP65" s="1"/>
  <c r="AN46"/>
  <c r="AL21" s="1"/>
  <c r="T12" i="44"/>
  <c r="T12" i="45"/>
  <c r="T12" i="43"/>
  <c r="T12" i="47"/>
  <c r="T12" i="46"/>
  <c r="T12" i="48"/>
  <c r="T12" i="49"/>
  <c r="T12" i="41"/>
  <c r="T12" i="50"/>
  <c r="U12" i="40"/>
  <c r="T26" i="47"/>
  <c r="T26" i="49"/>
  <c r="T26" i="43"/>
  <c r="T26" i="48"/>
  <c r="T26" i="50"/>
  <c r="T26" i="45"/>
  <c r="T26" i="46"/>
  <c r="T26" i="41"/>
  <c r="T26" i="44"/>
  <c r="U26" i="40"/>
  <c r="T13" i="43"/>
  <c r="T13" i="48"/>
  <c r="T13" i="44"/>
  <c r="T13" i="49"/>
  <c r="T13" i="50"/>
  <c r="T13" i="47"/>
  <c r="T13" i="41"/>
  <c r="T13" i="45"/>
  <c r="T13" i="46"/>
  <c r="U13" i="40"/>
  <c r="T15" i="45"/>
  <c r="T15" i="49"/>
  <c r="T15" i="44"/>
  <c r="T15" i="50"/>
  <c r="T15" i="46"/>
  <c r="T15" i="41"/>
  <c r="T15" i="47"/>
  <c r="T15" i="48"/>
  <c r="T15" i="43"/>
  <c r="U15" i="40"/>
  <c r="T17" i="46"/>
  <c r="T17" i="43"/>
  <c r="T17" i="47"/>
  <c r="T17" i="45"/>
  <c r="T17" i="44"/>
  <c r="T17" i="49"/>
  <c r="T17" i="41"/>
  <c r="T17" i="50"/>
  <c r="T17" i="48"/>
  <c r="U17" i="40"/>
  <c r="T14" i="48"/>
  <c r="T14" i="44"/>
  <c r="T14" i="43"/>
  <c r="T14" i="50"/>
  <c r="T14" i="45"/>
  <c r="T14" i="49"/>
  <c r="T14" i="46"/>
  <c r="T14" i="41"/>
  <c r="T14" i="47"/>
  <c r="U14" i="40"/>
  <c r="AO23" i="39"/>
  <c r="AN24"/>
  <c r="AM24"/>
  <c r="AW30" s="1"/>
  <c r="AT30" s="1"/>
  <c r="AW47"/>
  <c r="AW46" s="1"/>
  <c r="AL25" s="1"/>
  <c r="AP47" i="40" l="1"/>
  <c r="AQ53"/>
  <c r="AR53" s="1"/>
  <c r="AQ55"/>
  <c r="AR55" s="1"/>
  <c r="AP46"/>
  <c r="AL22" s="1"/>
  <c r="U14" i="48"/>
  <c r="U14" i="41"/>
  <c r="U14" i="49"/>
  <c r="U14" i="43"/>
  <c r="U14" i="47"/>
  <c r="U14" i="46"/>
  <c r="U14" i="50"/>
  <c r="U14" i="45"/>
  <c r="U14" i="44"/>
  <c r="A14" i="40"/>
  <c r="T11" i="50"/>
  <c r="T11" i="45"/>
  <c r="T11" i="41"/>
  <c r="T11" i="47"/>
  <c r="T11" i="43"/>
  <c r="T11" i="44"/>
  <c r="T11" i="48"/>
  <c r="T11" i="49"/>
  <c r="T11" i="46"/>
  <c r="U11" i="40"/>
  <c r="U21" i="48"/>
  <c r="U21" i="45"/>
  <c r="U21" i="43"/>
  <c r="U21" i="44"/>
  <c r="U21" i="50"/>
  <c r="U21" i="41"/>
  <c r="U21" i="46"/>
  <c r="U21" i="49"/>
  <c r="U21" i="47"/>
  <c r="BI6" i="46"/>
  <c r="BN9"/>
  <c r="U20" i="50"/>
  <c r="U20" i="47"/>
  <c r="U20" i="48"/>
  <c r="U20" i="45"/>
  <c r="U20" i="49"/>
  <c r="U20" i="41"/>
  <c r="U20" i="44"/>
  <c r="U20" i="43"/>
  <c r="U20" i="46"/>
  <c r="AQ52" i="40"/>
  <c r="AR52" s="1"/>
  <c r="AQ63"/>
  <c r="AR63" s="1"/>
  <c r="AQ48"/>
  <c r="AR48" s="1"/>
  <c r="AQ67"/>
  <c r="AR67" s="1"/>
  <c r="AQ58"/>
  <c r="AR58" s="1"/>
  <c r="AQ61"/>
  <c r="AR61" s="1"/>
  <c r="AQ56"/>
  <c r="AR56" s="1"/>
  <c r="AQ66"/>
  <c r="AR66" s="1"/>
  <c r="AQ51"/>
  <c r="AR51" s="1"/>
  <c r="AQ65"/>
  <c r="AR65" s="1"/>
  <c r="A12" i="47"/>
  <c r="A58" i="48"/>
  <c r="U13" i="46"/>
  <c r="U13" i="44"/>
  <c r="U13" i="50"/>
  <c r="U13" i="43"/>
  <c r="U13" i="47"/>
  <c r="U13" i="45"/>
  <c r="U13" i="49"/>
  <c r="U13" i="41"/>
  <c r="U13" i="48"/>
  <c r="U12" i="49"/>
  <c r="U12" i="48"/>
  <c r="U12" i="45"/>
  <c r="U12" i="46"/>
  <c r="U12" i="50"/>
  <c r="U12" i="41"/>
  <c r="U12" i="43"/>
  <c r="U12" i="47"/>
  <c r="U12" i="44"/>
  <c r="U17"/>
  <c r="U17" i="50"/>
  <c r="U17" i="46"/>
  <c r="U17" i="41"/>
  <c r="U17" i="45"/>
  <c r="U17" i="49"/>
  <c r="U17" i="48"/>
  <c r="U17" i="47"/>
  <c r="U17" i="43"/>
  <c r="U15" i="48"/>
  <c r="U15" i="46"/>
  <c r="U15" i="44"/>
  <c r="U15" i="47"/>
  <c r="U15" i="49"/>
  <c r="U15" i="45"/>
  <c r="U15" i="43"/>
  <c r="U15" i="50"/>
  <c r="U15" i="41"/>
  <c r="U26" i="43"/>
  <c r="U26" i="50"/>
  <c r="U26" i="46"/>
  <c r="U26" i="47"/>
  <c r="U26" i="49"/>
  <c r="U26" i="41"/>
  <c r="AA29" s="1"/>
  <c r="U26" i="48"/>
  <c r="U26" i="44"/>
  <c r="U26" i="45"/>
  <c r="A26" i="40"/>
  <c r="AM21"/>
  <c r="AN21"/>
  <c r="AO20"/>
  <c r="U18" i="49"/>
  <c r="U18" i="44"/>
  <c r="U18" i="50"/>
  <c r="U18" i="48"/>
  <c r="U18" i="46"/>
  <c r="U18" i="45"/>
  <c r="U18" i="47"/>
  <c r="U18" i="41"/>
  <c r="U18" i="43"/>
  <c r="A18" i="40"/>
  <c r="U19" i="41"/>
  <c r="U19" i="47"/>
  <c r="U19" i="43"/>
  <c r="U19" i="49"/>
  <c r="U19" i="46"/>
  <c r="U19" i="50"/>
  <c r="U19" i="44"/>
  <c r="U19" i="48"/>
  <c r="U19" i="45"/>
  <c r="U22" i="43"/>
  <c r="U22" i="50"/>
  <c r="U22" i="49"/>
  <c r="U22" i="44"/>
  <c r="U22" i="45"/>
  <c r="U22" i="47"/>
  <c r="U22" i="46"/>
  <c r="U22" i="48"/>
  <c r="U22" i="41"/>
  <c r="U16" i="47"/>
  <c r="U16" i="41"/>
  <c r="U16" i="43"/>
  <c r="U16" i="44"/>
  <c r="U16" i="45"/>
  <c r="U16" i="49"/>
  <c r="U16" i="48"/>
  <c r="U16" i="50"/>
  <c r="U16" i="46"/>
  <c r="AQ59" i="40"/>
  <c r="AR59" s="1"/>
  <c r="AQ50"/>
  <c r="AR50" s="1"/>
  <c r="AQ49"/>
  <c r="AR49" s="1"/>
  <c r="AQ60"/>
  <c r="AR60" s="1"/>
  <c r="AQ62"/>
  <c r="AR62" s="1"/>
  <c r="AQ54"/>
  <c r="AR54" s="1"/>
  <c r="AQ64"/>
  <c r="AR64" s="1"/>
  <c r="AQ57"/>
  <c r="AR57" s="1"/>
  <c r="AN25" i="39"/>
  <c r="AM25"/>
  <c r="AW31" s="1"/>
  <c r="AT31" s="1"/>
  <c r="AO85"/>
  <c r="AT85" s="1"/>
  <c r="AU30"/>
  <c r="AV30" s="1"/>
  <c r="AR24"/>
  <c r="AR86" s="1"/>
  <c r="AO24"/>
  <c r="AQ24"/>
  <c r="AQ86" s="1"/>
  <c r="AE29" i="41" l="1"/>
  <c r="AF29" s="1"/>
  <c r="AG29" s="1"/>
  <c r="BO23"/>
  <c r="AK63"/>
  <c r="AL63" s="1"/>
  <c r="AC29"/>
  <c r="AA20"/>
  <c r="BJ11"/>
  <c r="BN15" i="40"/>
  <c r="A18" i="41"/>
  <c r="BI12" i="40"/>
  <c r="AQ6"/>
  <c r="AW27"/>
  <c r="AT27" s="1"/>
  <c r="AR20"/>
  <c r="AR82" s="1"/>
  <c r="BJ6" i="41"/>
  <c r="AA15"/>
  <c r="BN9" i="47"/>
  <c r="BI6"/>
  <c r="AR47" i="40"/>
  <c r="U11" i="41"/>
  <c r="U11" i="49"/>
  <c r="U32" i="40"/>
  <c r="U11" i="50"/>
  <c r="U11" i="45"/>
  <c r="U11" i="47"/>
  <c r="U11" i="46"/>
  <c r="U11" i="44"/>
  <c r="U11" i="43"/>
  <c r="U11" i="48"/>
  <c r="AN22" i="40"/>
  <c r="AM22"/>
  <c r="AW28" s="1"/>
  <c r="BI10"/>
  <c r="BN13"/>
  <c r="A16" i="41"/>
  <c r="BJ10"/>
  <c r="AA19"/>
  <c r="AA22"/>
  <c r="BJ13"/>
  <c r="AR21" i="40"/>
  <c r="AR83" s="1"/>
  <c r="AQ21"/>
  <c r="AQ83" s="1"/>
  <c r="AO21"/>
  <c r="AA18" i="41"/>
  <c r="BJ9"/>
  <c r="AA16"/>
  <c r="BJ7"/>
  <c r="A12" i="48"/>
  <c r="A58" i="49"/>
  <c r="AT61" i="40"/>
  <c r="AU61" s="1"/>
  <c r="AT50"/>
  <c r="AU50" s="1"/>
  <c r="AT49"/>
  <c r="AU49" s="1"/>
  <c r="AT66"/>
  <c r="AU66" s="1"/>
  <c r="AA25" i="41"/>
  <c r="BJ16"/>
  <c r="BI20" i="40"/>
  <c r="BN23"/>
  <c r="A26" i="41"/>
  <c r="BN16" i="40"/>
  <c r="A19" i="41"/>
  <c r="BI13" i="40"/>
  <c r="BJ12" i="41"/>
  <c r="AA21"/>
  <c r="AU27" i="40"/>
  <c r="AV27" s="1"/>
  <c r="AO82"/>
  <c r="AA23" i="41"/>
  <c r="BJ14"/>
  <c r="BI15" i="40"/>
  <c r="BN18"/>
  <c r="A21" i="41"/>
  <c r="BJ15"/>
  <c r="AA24"/>
  <c r="A14"/>
  <c r="BN11" i="40"/>
  <c r="BI8"/>
  <c r="AA17" i="41"/>
  <c r="BJ8"/>
  <c r="AT65" i="40"/>
  <c r="AU65" s="1"/>
  <c r="AT63"/>
  <c r="AU63" s="1"/>
  <c r="AT57"/>
  <c r="AU57" s="1"/>
  <c r="AT60"/>
  <c r="AU60" s="1"/>
  <c r="AW32" i="39"/>
  <c r="AT32" s="1"/>
  <c r="AQ25"/>
  <c r="AQ87" s="1"/>
  <c r="AO25"/>
  <c r="AR25"/>
  <c r="AR87" s="1"/>
  <c r="AO86"/>
  <c r="AT86" s="1"/>
  <c r="AU31"/>
  <c r="AV31" s="1"/>
  <c r="AT28" i="40" l="1"/>
  <c r="AE17" i="41"/>
  <c r="AF17" s="1"/>
  <c r="AG17" s="1"/>
  <c r="AC17"/>
  <c r="AK51"/>
  <c r="AL51" s="1"/>
  <c r="BO11"/>
  <c r="AE24"/>
  <c r="AF24" s="1"/>
  <c r="AG24" s="1"/>
  <c r="AC24"/>
  <c r="BO18"/>
  <c r="AK58"/>
  <c r="AL58" s="1"/>
  <c r="BI13"/>
  <c r="A65" i="43"/>
  <c r="BN16" i="41"/>
  <c r="BI6" i="48"/>
  <c r="BN9"/>
  <c r="AE18" i="41"/>
  <c r="AF18" s="1"/>
  <c r="AG18" s="1"/>
  <c r="AK52"/>
  <c r="AL52" s="1"/>
  <c r="BO12"/>
  <c r="AC18"/>
  <c r="BN13"/>
  <c r="BI10"/>
  <c r="A62" i="43"/>
  <c r="AQ22" i="40"/>
  <c r="AQ84" s="1"/>
  <c r="AO22"/>
  <c r="U32" i="48"/>
  <c r="U33" s="1"/>
  <c r="U33" i="40"/>
  <c r="U4" s="1"/>
  <c r="U32" i="45"/>
  <c r="U33" s="1"/>
  <c r="U32" i="47"/>
  <c r="U33" s="1"/>
  <c r="U32" i="50"/>
  <c r="U33" s="1"/>
  <c r="U32" i="44"/>
  <c r="U33" s="1"/>
  <c r="U32" i="43"/>
  <c r="U33" s="1"/>
  <c r="U32" i="49"/>
  <c r="U33" s="1"/>
  <c r="U4" s="1"/>
  <c r="U32" i="46"/>
  <c r="U33" s="1"/>
  <c r="U32" i="41"/>
  <c r="U33" s="1"/>
  <c r="AT58" i="40"/>
  <c r="AU58" s="1"/>
  <c r="AR46"/>
  <c r="AL23" s="1"/>
  <c r="AT53"/>
  <c r="AU53" s="1"/>
  <c r="AE20" i="41"/>
  <c r="AF20" s="1"/>
  <c r="AG20" s="1"/>
  <c r="AK54"/>
  <c r="AL54" s="1"/>
  <c r="AC20"/>
  <c r="BO14"/>
  <c r="A60" i="43"/>
  <c r="BI8" i="41"/>
  <c r="BN11"/>
  <c r="A58" i="50"/>
  <c r="A12" s="1"/>
  <c r="A12" i="49"/>
  <c r="AE15" i="41"/>
  <c r="AF15" s="1"/>
  <c r="AG15" s="1"/>
  <c r="BO9"/>
  <c r="AK49"/>
  <c r="AL49" s="1"/>
  <c r="AC15"/>
  <c r="BI15"/>
  <c r="BN18"/>
  <c r="A67" i="43"/>
  <c r="AE23" i="41"/>
  <c r="AC23"/>
  <c r="BO17"/>
  <c r="AK57"/>
  <c r="AL57" s="1"/>
  <c r="BI20"/>
  <c r="BN23"/>
  <c r="A72" i="43"/>
  <c r="AE25" i="41"/>
  <c r="AK59"/>
  <c r="AL59" s="1"/>
  <c r="BO19"/>
  <c r="AC25"/>
  <c r="AE16"/>
  <c r="AF16" s="1"/>
  <c r="AG16" s="1"/>
  <c r="AC16"/>
  <c r="BO10"/>
  <c r="AK50"/>
  <c r="AL50" s="1"/>
  <c r="AE19"/>
  <c r="AF19" s="1"/>
  <c r="AG19" s="1"/>
  <c r="BO13"/>
  <c r="AC19"/>
  <c r="AK53"/>
  <c r="AL53" s="1"/>
  <c r="AA14"/>
  <c r="BJ5"/>
  <c r="AT51" i="40"/>
  <c r="AU51" s="1"/>
  <c r="AT55"/>
  <c r="AU55" s="1"/>
  <c r="AT82"/>
  <c r="AT67"/>
  <c r="AU67" s="1"/>
  <c r="AT56"/>
  <c r="AU56" s="1"/>
  <c r="AT48"/>
  <c r="AU48" s="1"/>
  <c r="AT52"/>
  <c r="AU52" s="1"/>
  <c r="AT54"/>
  <c r="AU54" s="1"/>
  <c r="AT59"/>
  <c r="AU59" s="1"/>
  <c r="AT64"/>
  <c r="AU64" s="1"/>
  <c r="AT62"/>
  <c r="AU62" s="1"/>
  <c r="AE21" i="41"/>
  <c r="BO15"/>
  <c r="AK55"/>
  <c r="AL55" s="1"/>
  <c r="AC21"/>
  <c r="AU28" i="40"/>
  <c r="AV28" s="1"/>
  <c r="AO83"/>
  <c r="AT83" s="1"/>
  <c r="AE22" i="41"/>
  <c r="AF22" s="1"/>
  <c r="AG22" s="1"/>
  <c r="BO16"/>
  <c r="AC22"/>
  <c r="AK56"/>
  <c r="AL56" s="1"/>
  <c r="BN15"/>
  <c r="A64" i="43"/>
  <c r="BI12" i="41"/>
  <c r="AU32" i="39"/>
  <c r="AV32" s="1"/>
  <c r="AV26" s="1"/>
  <c r="AO87"/>
  <c r="AT87" s="1"/>
  <c r="AT89" s="1"/>
  <c r="AQ9" s="1"/>
  <c r="AF21" i="41" l="1"/>
  <c r="AG21" s="1"/>
  <c r="AF25"/>
  <c r="AG25" s="1"/>
  <c r="A14" i="43"/>
  <c r="A60" i="44"/>
  <c r="A64"/>
  <c r="A18" i="43"/>
  <c r="AO84" i="40"/>
  <c r="AU29"/>
  <c r="AV29" s="1"/>
  <c r="A65" i="44"/>
  <c r="A19" i="43"/>
  <c r="A26"/>
  <c r="A72" i="44"/>
  <c r="AN23" i="40"/>
  <c r="AM23"/>
  <c r="AF23" i="41"/>
  <c r="AG23" s="1"/>
  <c r="BN9" i="49"/>
  <c r="BI6"/>
  <c r="AU47" i="40"/>
  <c r="AV52" s="1"/>
  <c r="AW52" s="1"/>
  <c r="AE14" i="41"/>
  <c r="AF14" s="1"/>
  <c r="AC14"/>
  <c r="AK48"/>
  <c r="AL48" s="1"/>
  <c r="BO8"/>
  <c r="A21" i="43"/>
  <c r="A67" i="44"/>
  <c r="BI6" i="50"/>
  <c r="BN9"/>
  <c r="A62" i="44"/>
  <c r="A16" i="43"/>
  <c r="AV55" i="40" l="1"/>
  <c r="AW55" s="1"/>
  <c r="AL47" i="41"/>
  <c r="AV49" i="40"/>
  <c r="AW49" s="1"/>
  <c r="AU46"/>
  <c r="AL24" s="1"/>
  <c r="AV63"/>
  <c r="AW63" s="1"/>
  <c r="AV65"/>
  <c r="AW65" s="1"/>
  <c r="AV60"/>
  <c r="AW60" s="1"/>
  <c r="AV57"/>
  <c r="AW57" s="1"/>
  <c r="AV50"/>
  <c r="AW50" s="1"/>
  <c r="AV66"/>
  <c r="AW66" s="1"/>
  <c r="AV61"/>
  <c r="AW61" s="1"/>
  <c r="BI20" i="43"/>
  <c r="BN23"/>
  <c r="BI8"/>
  <c r="BN11"/>
  <c r="A26" i="44"/>
  <c r="A72" i="45"/>
  <c r="A60"/>
  <c r="A14" i="44"/>
  <c r="A62" i="45"/>
  <c r="A16" i="44"/>
  <c r="BN18" i="43"/>
  <c r="BI15"/>
  <c r="AG14" i="41"/>
  <c r="AG3"/>
  <c r="BC12" s="1"/>
  <c r="AG2"/>
  <c r="AQ23" i="40"/>
  <c r="AQ85" s="1"/>
  <c r="AO23"/>
  <c r="A65" i="45"/>
  <c r="A19" i="44"/>
  <c r="A64" i="45"/>
  <c r="A18" i="44"/>
  <c r="AV56" i="40"/>
  <c r="AW56" s="1"/>
  <c r="AV48"/>
  <c r="AW48" s="1"/>
  <c r="AV51"/>
  <c r="AW51" s="1"/>
  <c r="AV62"/>
  <c r="AW62" s="1"/>
  <c r="AV53"/>
  <c r="AW53" s="1"/>
  <c r="AV64"/>
  <c r="AW64" s="1"/>
  <c r="AV58"/>
  <c r="AW58" s="1"/>
  <c r="AV54"/>
  <c r="AW54" s="1"/>
  <c r="BN13" i="43"/>
  <c r="BI10"/>
  <c r="A21" i="44"/>
  <c r="A67" i="45"/>
  <c r="AW29" i="40"/>
  <c r="AT29" s="1"/>
  <c r="AR22"/>
  <c r="AR84" s="1"/>
  <c r="AT84" s="1"/>
  <c r="BI13" i="43"/>
  <c r="BN16"/>
  <c r="BI12"/>
  <c r="BN15"/>
  <c r="AV59" i="40"/>
  <c r="AW59" s="1"/>
  <c r="AV67"/>
  <c r="AW67" s="1"/>
  <c r="BI12" i="44" l="1"/>
  <c r="BN15"/>
  <c r="BC23" i="41"/>
  <c r="BC25"/>
  <c r="BC24"/>
  <c r="BC29"/>
  <c r="BN13" i="44"/>
  <c r="BI10"/>
  <c r="A26" i="45"/>
  <c r="A72" i="46"/>
  <c r="AM59" i="41"/>
  <c r="AN59" s="1"/>
  <c r="AL46"/>
  <c r="AL20" s="1"/>
  <c r="AN20" s="1"/>
  <c r="AM65"/>
  <c r="AN65" s="1"/>
  <c r="AM62"/>
  <c r="AN62" s="1"/>
  <c r="AM64"/>
  <c r="AN64" s="1"/>
  <c r="AM67"/>
  <c r="AN67" s="1"/>
  <c r="AM66"/>
  <c r="AN66" s="1"/>
  <c r="AM60"/>
  <c r="AN60" s="1"/>
  <c r="AM61"/>
  <c r="AN61" s="1"/>
  <c r="AM63"/>
  <c r="AN63" s="1"/>
  <c r="AM50"/>
  <c r="AN50" s="1"/>
  <c r="AM58"/>
  <c r="AN58" s="1"/>
  <c r="AM57"/>
  <c r="AN57" s="1"/>
  <c r="AM53"/>
  <c r="AN53" s="1"/>
  <c r="AM54"/>
  <c r="AN54" s="1"/>
  <c r="AM51"/>
  <c r="AN51" s="1"/>
  <c r="AM56"/>
  <c r="AN56" s="1"/>
  <c r="AM49"/>
  <c r="AN49" s="1"/>
  <c r="AM55"/>
  <c r="AN55" s="1"/>
  <c r="AM52"/>
  <c r="AN52" s="1"/>
  <c r="A21" i="45"/>
  <c r="A67" i="46"/>
  <c r="A19" i="45"/>
  <c r="A65" i="46"/>
  <c r="A60"/>
  <c r="A14" i="45"/>
  <c r="BN16" i="44"/>
  <c r="BI13"/>
  <c r="BN11"/>
  <c r="BI8"/>
  <c r="AM48" i="41"/>
  <c r="AN48" s="1"/>
  <c r="BI15" i="44"/>
  <c r="BN18"/>
  <c r="AO85" i="40"/>
  <c r="AU30"/>
  <c r="AV30" s="1"/>
  <c r="A64" i="46"/>
  <c r="A18" i="45"/>
  <c r="A62" i="46"/>
  <c r="A16" i="45"/>
  <c r="BN23" i="44"/>
  <c r="BI20"/>
  <c r="AM24" i="40"/>
  <c r="AN24"/>
  <c r="AW47"/>
  <c r="AW46" s="1"/>
  <c r="AL25" s="1"/>
  <c r="BG21" i="41" l="1"/>
  <c r="BK65" s="1"/>
  <c r="AW30" i="40"/>
  <c r="AT30" s="1"/>
  <c r="AR23"/>
  <c r="AR85" s="1"/>
  <c r="AT85" s="1"/>
  <c r="A16" i="46"/>
  <c r="A62" i="47"/>
  <c r="BI20" i="45"/>
  <c r="BN23"/>
  <c r="AQ24" i="40"/>
  <c r="AQ86" s="1"/>
  <c r="AO24"/>
  <c r="BN13" i="45"/>
  <c r="BI10"/>
  <c r="AN47" i="41"/>
  <c r="AO61" s="1"/>
  <c r="AP61" s="1"/>
  <c r="A19" i="46"/>
  <c r="A65" i="47"/>
  <c r="A26" i="46"/>
  <c r="A72" i="47"/>
  <c r="AN25" i="40"/>
  <c r="AM25"/>
  <c r="AW31" s="1"/>
  <c r="A64" i="47"/>
  <c r="A18" i="46"/>
  <c r="A60" i="47"/>
  <c r="A14" i="46"/>
  <c r="BN18" i="45"/>
  <c r="BI15"/>
  <c r="BG15" i="41"/>
  <c r="BK59" s="1"/>
  <c r="V21" s="1"/>
  <c r="BG8"/>
  <c r="BK52" s="1"/>
  <c r="V14" s="1"/>
  <c r="BG14"/>
  <c r="BK58" s="1"/>
  <c r="V20" s="1"/>
  <c r="BG19"/>
  <c r="BK63" s="1"/>
  <c r="BG20"/>
  <c r="BK64" s="1"/>
  <c r="V26" s="1"/>
  <c r="BG18"/>
  <c r="BK62" s="1"/>
  <c r="BG6"/>
  <c r="BK50" s="1"/>
  <c r="V12" s="1"/>
  <c r="BG5"/>
  <c r="BG17"/>
  <c r="BK61" s="1"/>
  <c r="BG13"/>
  <c r="BK57" s="1"/>
  <c r="V19" s="1"/>
  <c r="BG9"/>
  <c r="BK53" s="1"/>
  <c r="V15" s="1"/>
  <c r="BG10"/>
  <c r="BK54" s="1"/>
  <c r="V16" s="1"/>
  <c r="BG24"/>
  <c r="BK68" s="1"/>
  <c r="BG22"/>
  <c r="BK66" s="1"/>
  <c r="BG11"/>
  <c r="BK55" s="1"/>
  <c r="V17" s="1"/>
  <c r="BG7"/>
  <c r="BK51" s="1"/>
  <c r="V13" s="1"/>
  <c r="BG23"/>
  <c r="BK67" s="1"/>
  <c r="BG16"/>
  <c r="BK60" s="1"/>
  <c r="V22" s="1"/>
  <c r="BG12"/>
  <c r="BK56" s="1"/>
  <c r="V18" s="1"/>
  <c r="AO65"/>
  <c r="AP65" s="1"/>
  <c r="BN16" i="45"/>
  <c r="BI13"/>
  <c r="BN15"/>
  <c r="BI12"/>
  <c r="BN11"/>
  <c r="BI8"/>
  <c r="A67" i="47"/>
  <c r="A21" i="46"/>
  <c r="AQ20" i="41"/>
  <c r="AQ82" s="1"/>
  <c r="AO49" l="1"/>
  <c r="AP49" s="1"/>
  <c r="AO60"/>
  <c r="AP60" s="1"/>
  <c r="A21" i="47"/>
  <c r="A67" i="48"/>
  <c r="V18" i="46"/>
  <c r="V18" i="44"/>
  <c r="F64"/>
  <c r="F64" i="49"/>
  <c r="F64" i="46"/>
  <c r="V18" i="48"/>
  <c r="F64" i="50"/>
  <c r="V18" i="45"/>
  <c r="V18" i="47"/>
  <c r="F64" i="45"/>
  <c r="V18" i="49"/>
  <c r="V18" i="43"/>
  <c r="F64" i="47"/>
  <c r="F64" i="43"/>
  <c r="F64" i="48"/>
  <c r="V18" i="50"/>
  <c r="V17" i="49"/>
  <c r="F63" i="47"/>
  <c r="F63" i="44"/>
  <c r="V17" i="48"/>
  <c r="V17" i="47"/>
  <c r="V17" i="50"/>
  <c r="F63" i="49"/>
  <c r="V17" i="46"/>
  <c r="F63" i="45"/>
  <c r="V17" i="43"/>
  <c r="F63" i="46"/>
  <c r="V17" i="44"/>
  <c r="F63" i="50"/>
  <c r="F63" i="43"/>
  <c r="V17" i="45"/>
  <c r="F63" i="48"/>
  <c r="V15" i="49"/>
  <c r="F61" i="50"/>
  <c r="F61" i="44"/>
  <c r="F61" i="49"/>
  <c r="V15" i="45"/>
  <c r="F61" i="48"/>
  <c r="F61" i="43"/>
  <c r="V15" i="44"/>
  <c r="F61" i="47"/>
  <c r="V15" i="46"/>
  <c r="V15" i="48"/>
  <c r="V15" i="50"/>
  <c r="V15" i="47"/>
  <c r="F61" i="46"/>
  <c r="F61" i="45"/>
  <c r="V15" i="43"/>
  <c r="V12" i="48"/>
  <c r="F58" i="46"/>
  <c r="F58" i="44"/>
  <c r="V12" i="49"/>
  <c r="F58" i="43"/>
  <c r="F58" i="45"/>
  <c r="V12" i="43"/>
  <c r="V12" i="44"/>
  <c r="V12" i="47"/>
  <c r="F58" i="50"/>
  <c r="F58" i="47"/>
  <c r="V12" i="46"/>
  <c r="V12" i="50"/>
  <c r="V12" i="45"/>
  <c r="F58" i="48"/>
  <c r="F58" i="49"/>
  <c r="V20"/>
  <c r="F66"/>
  <c r="F66" i="46"/>
  <c r="F66" i="48"/>
  <c r="F66" i="45"/>
  <c r="V20"/>
  <c r="V20" i="46"/>
  <c r="F66" i="43"/>
  <c r="V20" i="48"/>
  <c r="V20" i="47"/>
  <c r="F66"/>
  <c r="V20" i="43"/>
  <c r="F66" i="50"/>
  <c r="V20" i="44"/>
  <c r="V20" i="50"/>
  <c r="F66" i="44"/>
  <c r="A18" i="47"/>
  <c r="A64" i="48"/>
  <c r="BI20" i="46"/>
  <c r="BN23"/>
  <c r="AO64" i="41"/>
  <c r="AP64" s="1"/>
  <c r="AN46"/>
  <c r="AL21" s="1"/>
  <c r="A62" i="48"/>
  <c r="A16" i="47"/>
  <c r="BN18" i="46"/>
  <c r="BI15"/>
  <c r="V13" i="44"/>
  <c r="V13" i="48"/>
  <c r="F59" i="43"/>
  <c r="F59" i="44"/>
  <c r="F59" i="47"/>
  <c r="V13" i="43"/>
  <c r="F59" i="46"/>
  <c r="F59" i="50"/>
  <c r="V13" i="46"/>
  <c r="F59" i="48"/>
  <c r="F59" i="49"/>
  <c r="V13" i="47"/>
  <c r="V13" i="50"/>
  <c r="F59" i="45"/>
  <c r="V13" i="49"/>
  <c r="V13" i="45"/>
  <c r="V16"/>
  <c r="V16" i="49"/>
  <c r="V16" i="46"/>
  <c r="F62" i="48"/>
  <c r="F62" i="49"/>
  <c r="V16" i="50"/>
  <c r="V16" i="47"/>
  <c r="F62" i="44"/>
  <c r="V16" i="48"/>
  <c r="V16" i="44"/>
  <c r="F62" i="43"/>
  <c r="F62" i="47"/>
  <c r="F62" i="46"/>
  <c r="F62" i="50"/>
  <c r="F62" i="45"/>
  <c r="V16" i="43"/>
  <c r="BG25" i="41"/>
  <c r="BG27" s="1"/>
  <c r="BK70" s="1"/>
  <c r="BK49"/>
  <c r="V11" s="1"/>
  <c r="BN15" i="46"/>
  <c r="BI12"/>
  <c r="A72" i="48"/>
  <c r="A26" i="47"/>
  <c r="AU31" i="40"/>
  <c r="AV31" s="1"/>
  <c r="AO86"/>
  <c r="V26" i="43"/>
  <c r="F72" i="48"/>
  <c r="F72" i="50"/>
  <c r="F72" i="46"/>
  <c r="F72" i="45"/>
  <c r="F72" i="44"/>
  <c r="V26" i="47"/>
  <c r="V26" i="50"/>
  <c r="V26" i="44"/>
  <c r="F72" i="43"/>
  <c r="V26" i="45"/>
  <c r="V26" i="48"/>
  <c r="V26" i="46"/>
  <c r="F72" i="47"/>
  <c r="F72" i="49"/>
  <c r="V26"/>
  <c r="V21" i="46"/>
  <c r="F67" i="50"/>
  <c r="F67" i="46"/>
  <c r="F67" i="43"/>
  <c r="V21" i="44"/>
  <c r="F67" i="48"/>
  <c r="V21" i="43"/>
  <c r="V21" i="50"/>
  <c r="F67" i="49"/>
  <c r="F67" i="47"/>
  <c r="F67" i="44"/>
  <c r="F67" i="45"/>
  <c r="V21"/>
  <c r="V21" i="48"/>
  <c r="V21" i="47"/>
  <c r="V21" i="49"/>
  <c r="A60" i="48"/>
  <c r="A14" i="47"/>
  <c r="AQ25" i="40"/>
  <c r="AQ87" s="1"/>
  <c r="AW32"/>
  <c r="AO25"/>
  <c r="AR25"/>
  <c r="AR87" s="1"/>
  <c r="BI13" i="46"/>
  <c r="BN16"/>
  <c r="F68" i="49"/>
  <c r="F68" i="50"/>
  <c r="F68" i="46"/>
  <c r="V22" i="47"/>
  <c r="V22" i="43"/>
  <c r="V22" i="48"/>
  <c r="F68" i="47"/>
  <c r="F68" i="48"/>
  <c r="F68" i="44"/>
  <c r="V22" i="49"/>
  <c r="V22" i="46"/>
  <c r="V22" i="44"/>
  <c r="F68" i="43"/>
  <c r="F68" i="45"/>
  <c r="V22"/>
  <c r="V22" i="50"/>
  <c r="V19"/>
  <c r="V19" i="43"/>
  <c r="V19" i="44"/>
  <c r="F65" i="49"/>
  <c r="V19" i="47"/>
  <c r="F65" i="48"/>
  <c r="F65" i="43"/>
  <c r="F65" i="44"/>
  <c r="V19" i="48"/>
  <c r="V19" i="49"/>
  <c r="F65" i="47"/>
  <c r="F65" i="45"/>
  <c r="V19"/>
  <c r="F65" i="46"/>
  <c r="V19"/>
  <c r="F65" i="50"/>
  <c r="F60" i="47"/>
  <c r="V14" i="43"/>
  <c r="V14" i="48"/>
  <c r="V14" i="45"/>
  <c r="V14" i="46"/>
  <c r="F60" i="45"/>
  <c r="F60" i="44"/>
  <c r="F60" i="46"/>
  <c r="F60" i="48"/>
  <c r="F60" i="43"/>
  <c r="V14" i="50"/>
  <c r="F60" i="49"/>
  <c r="V14"/>
  <c r="F60" i="50"/>
  <c r="V14" i="44"/>
  <c r="V14" i="47"/>
  <c r="BN11" i="46"/>
  <c r="BI8"/>
  <c r="A19" i="47"/>
  <c r="A65" i="48"/>
  <c r="BN13" i="46"/>
  <c r="BI10"/>
  <c r="AO53" i="41"/>
  <c r="AP53" s="1"/>
  <c r="AO59"/>
  <c r="AP59" s="1"/>
  <c r="AO62"/>
  <c r="AP62" s="1"/>
  <c r="AO52"/>
  <c r="AP52" s="1"/>
  <c r="AO55"/>
  <c r="AP55" s="1"/>
  <c r="AO48"/>
  <c r="AP48" s="1"/>
  <c r="AO63"/>
  <c r="AP63" s="1"/>
  <c r="AO56"/>
  <c r="AP56" s="1"/>
  <c r="AO51"/>
  <c r="AP51" s="1"/>
  <c r="AO54"/>
  <c r="AP54" s="1"/>
  <c r="AO67"/>
  <c r="AP67" s="1"/>
  <c r="AO66"/>
  <c r="AP66" s="1"/>
  <c r="AO57"/>
  <c r="AP57" s="1"/>
  <c r="AO58"/>
  <c r="AP58" s="1"/>
  <c r="AO50"/>
  <c r="AP50" s="1"/>
  <c r="AT31" i="40"/>
  <c r="AR24"/>
  <c r="AR86" s="1"/>
  <c r="AT32" l="1"/>
  <c r="AT86"/>
  <c r="AP47" i="41"/>
  <c r="AQ62" s="1"/>
  <c r="AR62" s="1"/>
  <c r="A65" i="49"/>
  <c r="A19" i="48"/>
  <c r="AM21" i="41"/>
  <c r="AN21"/>
  <c r="AO20"/>
  <c r="A64" i="49"/>
  <c r="A18" i="48"/>
  <c r="AO87" i="40"/>
  <c r="AT87" s="1"/>
  <c r="AU32"/>
  <c r="AV32" s="1"/>
  <c r="AV26" s="1"/>
  <c r="A60" i="49"/>
  <c r="A14" i="48"/>
  <c r="A26"/>
  <c r="A72" i="49"/>
  <c r="A62"/>
  <c r="A16" i="48"/>
  <c r="BI15" i="47"/>
  <c r="BN18"/>
  <c r="BN11"/>
  <c r="BI8"/>
  <c r="BN23"/>
  <c r="BI20"/>
  <c r="F57" i="45"/>
  <c r="V11" i="48"/>
  <c r="F57"/>
  <c r="V11" i="44"/>
  <c r="F57" i="50"/>
  <c r="V11" i="46"/>
  <c r="F57" i="47"/>
  <c r="F57" i="49"/>
  <c r="V11" i="50"/>
  <c r="F57" i="43"/>
  <c r="F57" i="44"/>
  <c r="V11" i="47"/>
  <c r="V11" i="49"/>
  <c r="V11" i="43"/>
  <c r="F57" i="46"/>
  <c r="V11" i="45"/>
  <c r="BN13" i="47"/>
  <c r="BI10"/>
  <c r="A21" i="48"/>
  <c r="A67" i="49"/>
  <c r="BN16" i="47"/>
  <c r="BI13"/>
  <c r="BN15"/>
  <c r="BI12"/>
  <c r="AQ57" i="41"/>
  <c r="AR57" s="1"/>
  <c r="AQ67" l="1"/>
  <c r="AR67" s="1"/>
  <c r="AQ53"/>
  <c r="AR53" s="1"/>
  <c r="AQ54"/>
  <c r="AR54" s="1"/>
  <c r="AQ52"/>
  <c r="AR52" s="1"/>
  <c r="AQ58"/>
  <c r="AR58" s="1"/>
  <c r="AQ64"/>
  <c r="AR64" s="1"/>
  <c r="AT89" i="40"/>
  <c r="AQ9" s="1"/>
  <c r="A16" i="49"/>
  <c r="A62" i="50"/>
  <c r="A16" s="1"/>
  <c r="A14" i="49"/>
  <c r="A60" i="50"/>
  <c r="A14" s="1"/>
  <c r="A18" i="49"/>
  <c r="A64" i="50"/>
  <c r="A18" s="1"/>
  <c r="BI13" i="48"/>
  <c r="BN16"/>
  <c r="BI10"/>
  <c r="BN13"/>
  <c r="BI8"/>
  <c r="BN11"/>
  <c r="BI12"/>
  <c r="BN15"/>
  <c r="AQ6" i="41"/>
  <c r="AW27"/>
  <c r="AT27" s="1"/>
  <c r="AR20"/>
  <c r="AR82" s="1"/>
  <c r="AQ63"/>
  <c r="AR63" s="1"/>
  <c r="AP46"/>
  <c r="AL22" s="1"/>
  <c r="AQ49"/>
  <c r="AR49" s="1"/>
  <c r="AQ65"/>
  <c r="AR65" s="1"/>
  <c r="AQ60"/>
  <c r="AR60" s="1"/>
  <c r="AQ61"/>
  <c r="AR61" s="1"/>
  <c r="BN18" i="48"/>
  <c r="BI15"/>
  <c r="BN23"/>
  <c r="BI20"/>
  <c r="AQ21" i="41"/>
  <c r="AQ83" s="1"/>
  <c r="AO21"/>
  <c r="A67" i="50"/>
  <c r="A21" s="1"/>
  <c r="A21" i="49"/>
  <c r="A72" i="50"/>
  <c r="A26" s="1"/>
  <c r="A26" i="49"/>
  <c r="AO82" i="41"/>
  <c r="AU27"/>
  <c r="AV27" s="1"/>
  <c r="A65" i="50"/>
  <c r="A19" s="1"/>
  <c r="A19" i="49"/>
  <c r="AQ51" i="41"/>
  <c r="AR51" s="1"/>
  <c r="AQ66"/>
  <c r="AR66" s="1"/>
  <c r="AQ59"/>
  <c r="AR59" s="1"/>
  <c r="AQ48"/>
  <c r="AR48" s="1"/>
  <c r="AQ55"/>
  <c r="AR55" s="1"/>
  <c r="AQ56"/>
  <c r="AR56" s="1"/>
  <c r="AQ50"/>
  <c r="AR50" s="1"/>
  <c r="BN18" i="49" l="1"/>
  <c r="BI15"/>
  <c r="BN11" i="50"/>
  <c r="BI8"/>
  <c r="BI13"/>
  <c r="BN16"/>
  <c r="BI20"/>
  <c r="BN23"/>
  <c r="BI12" i="49"/>
  <c r="BN15"/>
  <c r="BN13"/>
  <c r="BI10"/>
  <c r="AR47" i="41"/>
  <c r="AT59" s="1"/>
  <c r="AU59" s="1"/>
  <c r="BN16" i="49"/>
  <c r="BI13"/>
  <c r="BI20"/>
  <c r="BN23"/>
  <c r="AU28" i="41"/>
  <c r="AV28" s="1"/>
  <c r="AO83"/>
  <c r="BN15" i="50"/>
  <c r="BI12"/>
  <c r="BN13"/>
  <c r="BI10"/>
  <c r="BI15"/>
  <c r="BN18"/>
  <c r="AM22" i="41"/>
  <c r="AN22"/>
  <c r="BN11" i="49"/>
  <c r="BI8"/>
  <c r="AT82" i="41"/>
  <c r="AT51" l="1"/>
  <c r="AU51" s="1"/>
  <c r="AT65"/>
  <c r="AU65" s="1"/>
  <c r="AT66"/>
  <c r="AU66" s="1"/>
  <c r="AQ22"/>
  <c r="AQ84" s="1"/>
  <c r="AT60"/>
  <c r="AU60" s="1"/>
  <c r="AR46"/>
  <c r="AL23" s="1"/>
  <c r="AT53"/>
  <c r="AU53" s="1"/>
  <c r="AT64"/>
  <c r="AU64" s="1"/>
  <c r="AT58"/>
  <c r="AU58" s="1"/>
  <c r="AT54"/>
  <c r="AU54" s="1"/>
  <c r="AT67"/>
  <c r="AU67" s="1"/>
  <c r="AT62"/>
  <c r="AU62" s="1"/>
  <c r="AT52"/>
  <c r="AU52" s="1"/>
  <c r="AT57"/>
  <c r="AU57" s="1"/>
  <c r="AW28"/>
  <c r="AT28" s="1"/>
  <c r="AR21"/>
  <c r="AR83" s="1"/>
  <c r="AT83" s="1"/>
  <c r="AT61"/>
  <c r="AU61" s="1"/>
  <c r="AT63"/>
  <c r="AU63" s="1"/>
  <c r="AT49"/>
  <c r="AU49" s="1"/>
  <c r="AT48"/>
  <c r="AU48" s="1"/>
  <c r="AT55"/>
  <c r="AU55" s="1"/>
  <c r="AT50"/>
  <c r="AU50" s="1"/>
  <c r="AT56"/>
  <c r="AU56" s="1"/>
  <c r="AU47" l="1"/>
  <c r="AV50" s="1"/>
  <c r="AW50" s="1"/>
  <c r="AM23"/>
  <c r="AN23"/>
  <c r="AO22"/>
  <c r="AV67" l="1"/>
  <c r="AW67" s="1"/>
  <c r="AV55"/>
  <c r="AW55" s="1"/>
  <c r="AV52"/>
  <c r="AW52" s="1"/>
  <c r="AV56"/>
  <c r="AW56" s="1"/>
  <c r="AV61"/>
  <c r="AW61" s="1"/>
  <c r="AV49"/>
  <c r="AW49" s="1"/>
  <c r="AQ23"/>
  <c r="AQ85" s="1"/>
  <c r="AV63"/>
  <c r="AW63" s="1"/>
  <c r="AU46"/>
  <c r="AL24" s="1"/>
  <c r="AV66"/>
  <c r="AW66" s="1"/>
  <c r="AV59"/>
  <c r="AW59" s="1"/>
  <c r="AV51"/>
  <c r="AW51" s="1"/>
  <c r="AV65"/>
  <c r="AW65" s="1"/>
  <c r="AO84"/>
  <c r="AU29"/>
  <c r="AV29" s="1"/>
  <c r="AW29"/>
  <c r="AT29" s="1"/>
  <c r="AR22"/>
  <c r="AR84" s="1"/>
  <c r="AV62"/>
  <c r="AW62" s="1"/>
  <c r="AV53"/>
  <c r="AW53" s="1"/>
  <c r="AV57"/>
  <c r="AW57" s="1"/>
  <c r="AV58"/>
  <c r="AW58" s="1"/>
  <c r="AV48"/>
  <c r="AW48" s="1"/>
  <c r="AV64"/>
  <c r="AW64" s="1"/>
  <c r="AV54"/>
  <c r="AW54" s="1"/>
  <c r="AV60"/>
  <c r="AW60" s="1"/>
  <c r="AM24" l="1"/>
  <c r="AN24"/>
  <c r="AO23"/>
  <c r="AW47"/>
  <c r="AW46" s="1"/>
  <c r="AL25" s="1"/>
  <c r="AT84"/>
  <c r="AO24" l="1"/>
  <c r="AQ24"/>
  <c r="AQ86" s="1"/>
  <c r="AO85"/>
  <c r="AU30"/>
  <c r="AV30" s="1"/>
  <c r="AM25"/>
  <c r="AR24" s="1"/>
  <c r="AR86" s="1"/>
  <c r="AN25"/>
  <c r="AW30"/>
  <c r="AT30" s="1"/>
  <c r="AR23"/>
  <c r="AR85" s="1"/>
  <c r="AR25" l="1"/>
  <c r="AR87" s="1"/>
  <c r="AO25"/>
  <c r="AQ25"/>
  <c r="AQ87" s="1"/>
  <c r="AW32"/>
  <c r="AW31"/>
  <c r="AT31" s="1"/>
  <c r="AT85"/>
  <c r="AU31"/>
  <c r="AV31" s="1"/>
  <c r="AO86"/>
  <c r="AT86" s="1"/>
  <c r="AT32" l="1"/>
  <c r="AU32"/>
  <c r="AV32" s="1"/>
  <c r="AV26" s="1"/>
  <c r="AO87"/>
  <c r="AT87" s="1"/>
  <c r="AT89" s="1"/>
  <c r="AQ9" s="1"/>
</calcChain>
</file>

<file path=xl/sharedStrings.xml><?xml version="1.0" encoding="utf-8"?>
<sst xmlns="http://schemas.openxmlformats.org/spreadsheetml/2006/main" count="3776" uniqueCount="366">
  <si>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</si>
  <si>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</si>
  <si>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</si>
  <si>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</si>
  <si>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</si>
  <si>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</si>
  <si>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</si>
  <si>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</si>
  <si>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</si>
  <si>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</si>
  <si>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</si>
  <si>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</si>
  <si>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</si>
  <si>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</si>
  <si>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</si>
  <si>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</si>
  <si>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</si>
  <si>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</si>
  <si>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</si>
  <si>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</si>
  <si>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</si>
  <si>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</si>
  <si>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</si>
  <si>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</si>
  <si>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</si>
  <si>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</si>
  <si>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</si>
  <si>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</si>
  <si>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</si>
  <si>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</si>
  <si>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</si>
  <si>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</si>
  <si>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</si>
  <si>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</si>
  <si>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</si>
  <si>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</si>
  <si>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</si>
  <si>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</si>
  <si>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</si>
  <si>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</si>
  <si>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</si>
  <si>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</si>
  <si>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</si>
  <si>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</si>
  <si>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</si>
  <si>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</si>
  <si>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</si>
  <si>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</si>
  <si>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</si>
  <si>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</si>
  <si>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</si>
  <si>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</si>
  <si>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</si>
  <si>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</si>
  <si>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</si>
  <si>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</si>
  <si>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</si>
  <si>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</si>
  <si>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</si>
  <si>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</si>
  <si>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</si>
  <si>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</si>
  <si>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</si>
  <si>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</si>
  <si>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</si>
  <si>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</si>
  <si>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</si>
  <si>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</si>
  <si>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</si>
  <si>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</si>
  <si>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</si>
  <si>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</si>
  <si>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</si>
  <si>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</si>
  <si>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</si>
  <si>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</si>
  <si>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</si>
  <si>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</si>
  <si>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</si>
  <si>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</si>
  <si>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</si>
  <si>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</si>
  <si>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</si>
  <si>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</si>
  <si>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</si>
  <si>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</si>
  <si>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</si>
  <si>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</si>
  <si>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</si>
  <si>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</si>
  <si>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</si>
  <si>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</si>
  <si>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</si>
  <si>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</si>
  <si>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</si>
  <si>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</si>
  <si>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</si>
  <si>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</si>
  <si>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</si>
  <si>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</si>
  <si>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</si>
  <si>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</si>
  <si>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</si>
  <si>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</si>
  <si>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</si>
  <si>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</si>
  <si>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</si>
  <si>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</si>
  <si>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</si>
  <si>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</si>
  <si>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</si>
  <si>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</si>
  <si>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</si>
  <si>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</si>
  <si>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</si>
  <si>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</si>
  <si>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</si>
  <si>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</si>
  <si>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</si>
  <si>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</si>
  <si>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</si>
  <si>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</si>
  <si>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</si>
  <si>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</si>
  <si>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</si>
  <si>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</si>
  <si>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</si>
  <si>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</si>
  <si>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</si>
  <si>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</si>
  <si>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</si>
  <si>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</si>
  <si>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</si>
  <si>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</si>
  <si>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</si>
  <si>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</si>
  <si>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</si>
  <si>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</si>
  <si>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</si>
  <si>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</si>
  <si>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</si>
  <si>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</si>
  <si>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</si>
  <si>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</si>
  <si>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</si>
  <si>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</si>
  <si>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</si>
  <si>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</si>
  <si>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</si>
  <si>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</si>
  <si>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</si>
  <si>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</si>
  <si>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</si>
  <si>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</si>
  <si>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</si>
  <si>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</si>
  <si>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</si>
  <si>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</si>
  <si>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</si>
  <si>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</si>
  <si>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</si>
  <si>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</si>
  <si>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</si>
  <si>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</si>
  <si>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</si>
  <si>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</si>
  <si>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</si>
  <si>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</si>
  <si>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</si>
  <si>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</si>
  <si>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</si>
  <si>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</si>
  <si>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</si>
  <si>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</si>
  <si>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</si>
  <si>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</si>
  <si>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</si>
  <si>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</si>
  <si>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</si>
  <si>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</si>
  <si>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</si>
  <si>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</si>
  <si>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</si>
  <si>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</si>
  <si>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</si>
  <si>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</si>
  <si>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</si>
  <si>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</si>
  <si>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</si>
  <si>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</si>
  <si>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</si>
  <si>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</si>
  <si>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</si>
  <si>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</si>
  <si>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</si>
  <si>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</si>
  <si>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</si>
  <si>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</si>
  <si>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</si>
  <si>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</si>
  <si>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</si>
  <si>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</si>
  <si>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</si>
  <si>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</si>
  <si>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</si>
  <si>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</si>
  <si>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</si>
  <si>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</si>
  <si>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</si>
  <si>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</si>
  <si>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</si>
  <si>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</si>
  <si>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</si>
  <si>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</si>
  <si>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</si>
  <si>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</si>
  <si>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</si>
  <si>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</si>
  <si>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</si>
  <si>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</si>
  <si>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</si>
  <si>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</si>
  <si>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</si>
  <si>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</si>
  <si>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</si>
  <si>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</si>
  <si>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</si>
  <si>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</si>
  <si>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</si>
  <si>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</si>
  <si>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</si>
  <si>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</si>
  <si>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</si>
  <si>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</si>
  <si>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</si>
  <si>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</si>
  <si>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</si>
  <si>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</si>
  <si>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</si>
  <si>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</si>
  <si>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</si>
  <si>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</si>
  <si>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</si>
  <si>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</si>
  <si>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</si>
  <si>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</si>
  <si>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</si>
  <si>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</si>
  <si>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</si>
  <si>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</si>
  <si>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</si>
  <si>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</si>
  <si>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</si>
  <si>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</si>
  <si>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</si>
  <si>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</si>
  <si>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</si>
  <si>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</si>
  <si>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</si>
  <si>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</si>
  <si>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</si>
  <si>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</si>
  <si>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</si>
  <si>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</si>
  <si>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</si>
  <si>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</si>
  <si>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</si>
  <si>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</si>
  <si>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</si>
  <si>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</si>
  <si>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</si>
  <si>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</si>
  <si>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</si>
  <si>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</si>
  <si>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</si>
  <si>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</si>
  <si>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</si>
  <si>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</si>
  <si>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</si>
  <si>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</si>
  <si>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</si>
  <si>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</si>
  <si>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</si>
  <si>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</si>
  <si>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</si>
  <si>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</si>
  <si>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</si>
  <si>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</si>
  <si>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</si>
  <si>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</si>
  <si>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</si>
  <si>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</si>
  <si>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</si>
  <si>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</si>
  <si>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</si>
  <si>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</si>
  <si>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</si>
  <si>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</si>
  <si>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</si>
  <si>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</si>
  <si>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</si>
  <si>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</si>
  <si>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</si>
  <si>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</si>
  <si>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</si>
  <si>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</si>
  <si>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</si>
  <si>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</si>
  <si>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</si>
  <si>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</si>
  <si>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</si>
  <si>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</si>
  <si>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</si>
  <si>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</si>
  <si>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LOCALGOVERNMENT</t>
  </si>
  <si>
    <t>CRAIGAVON</t>
  </si>
  <si>
    <t>CORR, Kieran, Peter</t>
  </si>
  <si>
    <t>Independent</t>
  </si>
  <si>
    <t>CLELAND, John</t>
  </si>
  <si>
    <t>Alliance Party</t>
  </si>
  <si>
    <t>CUMMINGS, Brian</t>
  </si>
  <si>
    <t>Progressive Unionist Party of Northern Ireland</t>
  </si>
  <si>
    <t>FLAHERTY, Julie</t>
  </si>
  <si>
    <t>Ulster Unionist Party</t>
  </si>
  <si>
    <t>LARKHAM, Thomas, Patrick</t>
  </si>
  <si>
    <t>SDLP (Social Democratic &amp; Labour Party)</t>
  </si>
  <si>
    <t>LENNON, Fergal, Thomas</t>
  </si>
  <si>
    <t>Sinn Féin</t>
  </si>
  <si>
    <t>McALEENAN, Vincent, J, E</t>
  </si>
  <si>
    <t>McALINDEN, Declan</t>
  </si>
  <si>
    <t>O'CONNOR, Tommy</t>
  </si>
  <si>
    <t>SMITH, Robert, Woolsey</t>
  </si>
  <si>
    <t>Democratic Unionist Party - D.U.P.</t>
  </si>
  <si>
    <t>TINSLEY, Margaret</t>
  </si>
  <si>
    <t>TWYBLE, James, Kenneth</t>
  </si>
  <si>
    <t>1 / CG: ST PATRICK'S PRIMARY SCHOOL (Aghacommon)</t>
  </si>
  <si>
    <t>2 / CG: ST PATRICK'S PRIMARY SCHOOL (Aghacommon)</t>
  </si>
  <si>
    <t>3 / CG: ST MARY'S PRIMARY SCHOOL (Derrytrasna)</t>
  </si>
  <si>
    <t>4 / CG: ST FRANCIS' PRIMARY SCHOOL (LURGAN)</t>
  </si>
  <si>
    <t>5 / CG: BLEARY PRIMARY SCHOOL</t>
  </si>
  <si>
    <t>6 / CG: BLEARY PRIMARY SCHOOL</t>
  </si>
  <si>
    <t>7 / CG: EDENDERRY PRIMARY SCHOOL</t>
  </si>
  <si>
    <t>8 / CG: EDENDERRY PRIMARY SCHOOL</t>
  </si>
  <si>
    <t>9 / CG: EDENDERRY PRIMARY SCHOOL</t>
  </si>
  <si>
    <t>10 / CG: BOCOMBRA PRIMARY SCHOOL</t>
  </si>
  <si>
    <t>11 / CG: BOCOMBRA PRIMARY SCHOOL</t>
  </si>
  <si>
    <t>12 / CG: SEAGOE PRIMARY SCHOOL</t>
  </si>
  <si>
    <t>13 / CG: SEAGOE PRIMARY SCHOOL</t>
  </si>
  <si>
    <t>14 / CG: DRUMGOR PRIMARY SCHOOL</t>
  </si>
  <si>
    <t>15 / CG: DRUMGOR PRIMARY SCHOOL</t>
  </si>
  <si>
    <t>16 / CG: DRUMGOR PRIMARY SCHOOL</t>
  </si>
  <si>
    <t>17 / CG: ST BRENDAN'S PRIMARY SCHOOL</t>
  </si>
  <si>
    <t>18 / CG: ST BRENDAN'S PRIMARY SCHOOL</t>
  </si>
  <si>
    <t>19 / CG: ST ANTHONY'S PRIMARY SCHOOL</t>
  </si>
  <si>
    <t>20 / CG: ST ANTHONY'S PRIMARY SCHOOL</t>
  </si>
  <si>
    <t>Net effect of votes in wrong DEA boxes</t>
  </si>
  <si>
    <t>n</t>
  </si>
  <si>
    <t>y</t>
  </si>
  <si>
    <t>McALEENAN</t>
  </si>
  <si>
    <t>CLELAND</t>
  </si>
  <si>
    <t>CUMMINGS</t>
  </si>
  <si>
    <t>+</t>
  </si>
  <si>
    <t>LARKHAM</t>
  </si>
  <si>
    <t>CORR</t>
  </si>
  <si>
    <t>FLAHERTY</t>
  </si>
  <si>
    <t>Excluded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</si>
</sst>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6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37" xfId="0" applyFont="1" applyFill="1" applyBorder="1" applyAlignment="1">
      <alignment horizontal="left"/>
    </xf>
    <xf numFmtId="0" fontId="1" fillId="3" borderId="2" xfId="0" applyFont="1" applyFill="1" applyBorder="1" applyProtection="1"/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7" xfId="0" applyFont="1" applyFill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0" xfId="0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left" wrapText="1"/>
    </xf>
    <xf numFmtId="0" fontId="10" fillId="0" borderId="0" xfId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15" fontId="2" fillId="0" borderId="0" xfId="0" applyNumberFormat="1" applyFont="1" applyFill="1" applyBorder="1" applyAlignment="1">
      <alignment horizontal="center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6" xfId="0" applyBorder="1" applyAlignment="1">
      <alignment horizontal="center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4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/>
  <cols>
    <col min="20" max="20" width="14.85546875" customWidth="1"/>
  </cols>
  <sheetData>
    <row r="1" spans="1:20" ht="20.25">
      <c r="A1" s="198" t="s">
        <v>303</v>
      </c>
      <c r="F1" s="307" t="s">
        <v>313</v>
      </c>
      <c r="P1" s="198" t="s">
        <v>175</v>
      </c>
    </row>
    <row r="2" spans="1:20">
      <c r="P2" s="204"/>
      <c r="Q2" s="204"/>
      <c r="R2" s="204"/>
      <c r="S2" s="204"/>
      <c r="T2" s="204"/>
    </row>
    <row r="3" spans="1:20" ht="15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41" t="s">
        <v>172</v>
      </c>
      <c r="Q3" s="341"/>
      <c r="R3" s="341"/>
      <c r="S3" s="341"/>
      <c r="T3" s="341"/>
    </row>
    <row r="4" spans="1:20" ht="15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41"/>
      <c r="Q4" s="341"/>
      <c r="R4" s="341"/>
      <c r="S4" s="341"/>
      <c r="T4" s="341"/>
    </row>
    <row r="5" spans="1:20" ht="15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41" t="s">
        <v>301</v>
      </c>
      <c r="Q5" s="341"/>
      <c r="R5" s="341"/>
      <c r="S5" s="341"/>
      <c r="T5" s="341"/>
    </row>
    <row r="6" spans="1:20" ht="15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41"/>
      <c r="Q6" s="341"/>
      <c r="R6" s="341"/>
      <c r="S6" s="341"/>
      <c r="T6" s="341"/>
    </row>
    <row r="7" spans="1:20" ht="15.7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41" t="s">
        <v>299</v>
      </c>
      <c r="Q7" s="341"/>
      <c r="R7" s="341"/>
      <c r="S7" s="341"/>
      <c r="T7" s="341"/>
    </row>
    <row r="8" spans="1:20" ht="15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41"/>
      <c r="Q8" s="341"/>
      <c r="R8" s="341"/>
      <c r="S8" s="341"/>
      <c r="T8" s="341"/>
    </row>
    <row r="9" spans="1:20" ht="15.7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41" t="s">
        <v>170</v>
      </c>
      <c r="Q9" s="341"/>
      <c r="R9" s="341"/>
      <c r="S9" s="341"/>
      <c r="T9" s="341"/>
    </row>
    <row r="10" spans="1:20" ht="15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41"/>
      <c r="Q10" s="341"/>
      <c r="R10" s="341"/>
      <c r="S10" s="341"/>
      <c r="T10" s="341"/>
    </row>
    <row r="11" spans="1:20" ht="15.7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41" t="s">
        <v>304</v>
      </c>
      <c r="Q11" s="341"/>
      <c r="R11" s="341"/>
      <c r="S11" s="341"/>
      <c r="T11" s="341"/>
    </row>
    <row r="12" spans="1:20" ht="15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41"/>
      <c r="Q12" s="341"/>
      <c r="R12" s="341"/>
      <c r="S12" s="341"/>
      <c r="T12" s="341"/>
    </row>
    <row r="13" spans="1:20" ht="15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41" t="s">
        <v>171</v>
      </c>
      <c r="Q13" s="341"/>
      <c r="R13" s="341"/>
      <c r="S13" s="341"/>
      <c r="T13" s="341"/>
    </row>
    <row r="14" spans="1:20" ht="15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41"/>
      <c r="Q14" s="341"/>
      <c r="R14" s="341"/>
      <c r="S14" s="341"/>
      <c r="T14" s="341"/>
    </row>
    <row r="15" spans="1:20" ht="15.7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41" t="s">
        <v>305</v>
      </c>
      <c r="Q15" s="341"/>
      <c r="R15" s="341"/>
      <c r="S15" s="341"/>
      <c r="T15" s="341"/>
    </row>
    <row r="16" spans="1:20" ht="15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41"/>
      <c r="Q16" s="341"/>
      <c r="R16" s="341"/>
      <c r="S16" s="341"/>
      <c r="T16" s="341"/>
    </row>
    <row r="17" spans="1:20" ht="15.7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41" t="s">
        <v>173</v>
      </c>
      <c r="Q17" s="341"/>
      <c r="R17" s="341"/>
      <c r="S17" s="341"/>
      <c r="T17" s="341"/>
    </row>
    <row r="18" spans="1:20" ht="15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41"/>
      <c r="Q18" s="341"/>
      <c r="R18" s="341"/>
      <c r="S18" s="341"/>
      <c r="T18" s="341"/>
    </row>
    <row r="19" spans="1:20" ht="15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41" t="s">
        <v>308</v>
      </c>
      <c r="Q19" s="341"/>
      <c r="R19" s="341"/>
      <c r="S19" s="341"/>
      <c r="T19" s="341"/>
    </row>
    <row r="20" spans="1:20" ht="1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41"/>
      <c r="Q20" s="341"/>
      <c r="R20" s="341"/>
      <c r="S20" s="341"/>
      <c r="T20" s="341"/>
    </row>
    <row r="21" spans="1:20" ht="15.7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41" t="s">
        <v>174</v>
      </c>
      <c r="Q21" s="341"/>
      <c r="R21" s="341"/>
      <c r="S21" s="341"/>
      <c r="T21" s="341"/>
    </row>
    <row r="22" spans="1:20" ht="15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41"/>
      <c r="Q22" s="341"/>
      <c r="R22" s="341"/>
      <c r="S22" s="341"/>
      <c r="T22" s="341"/>
    </row>
    <row r="23" spans="1:20" ht="15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54" t="s">
        <v>302</v>
      </c>
      <c r="Q23" s="355"/>
      <c r="R23" s="355"/>
      <c r="S23" s="355"/>
      <c r="T23" s="356"/>
    </row>
    <row r="24" spans="1:20" ht="15.75" thickBo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7"/>
      <c r="Q24" s="358"/>
      <c r="R24" s="358"/>
      <c r="S24" s="358"/>
      <c r="T24" s="359"/>
    </row>
    <row r="25" spans="1:20" ht="16.5" thickBot="1">
      <c r="A25" s="196" t="s">
        <v>120</v>
      </c>
      <c r="B25" s="196"/>
      <c r="C25" s="196"/>
      <c r="D25" s="196"/>
      <c r="E25" s="196"/>
      <c r="F25" s="196"/>
      <c r="G25" s="196"/>
      <c r="J25" s="345" t="s">
        <v>121</v>
      </c>
      <c r="K25" s="346"/>
      <c r="L25" s="346"/>
      <c r="M25" s="346"/>
      <c r="N25" s="347"/>
      <c r="P25" s="341" t="s">
        <v>178</v>
      </c>
      <c r="Q25" s="341"/>
      <c r="R25" s="341"/>
      <c r="S25" s="341"/>
      <c r="T25" s="341"/>
    </row>
    <row r="26" spans="1:20" ht="15.75" thickBot="1">
      <c r="A26" s="196"/>
      <c r="B26" s="196"/>
      <c r="C26" s="196"/>
      <c r="D26" s="196"/>
      <c r="E26" s="196"/>
      <c r="F26" s="196"/>
      <c r="G26" s="196"/>
      <c r="M26" s="196"/>
      <c r="N26" s="196"/>
      <c r="P26" s="341"/>
      <c r="Q26" s="341"/>
      <c r="R26" s="341"/>
      <c r="S26" s="341"/>
      <c r="T26" s="341"/>
    </row>
    <row r="27" spans="1:20" ht="15">
      <c r="A27" s="348" t="s">
        <v>123</v>
      </c>
      <c r="B27" s="349"/>
      <c r="C27" s="349"/>
      <c r="D27" s="349"/>
      <c r="E27" s="350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>
      <c r="A28" s="351"/>
      <c r="B28" s="352"/>
      <c r="C28" s="352"/>
      <c r="D28" s="352"/>
      <c r="E28" s="353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>
      <c r="A29" s="273"/>
      <c r="B29" s="273"/>
      <c r="C29" s="273"/>
      <c r="D29" s="273"/>
      <c r="E29" s="273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>
      <c r="A66" s="196"/>
      <c r="B66" s="196"/>
      <c r="C66" s="196"/>
      <c r="D66" s="196"/>
      <c r="E66" s="196"/>
      <c r="F66" s="196"/>
    </row>
    <row r="67" spans="1:6" ht="16.5" thickBot="1">
      <c r="A67" s="342" t="s">
        <v>132</v>
      </c>
      <c r="B67" s="343"/>
      <c r="C67" s="343"/>
      <c r="D67" s="343"/>
      <c r="E67" s="344"/>
      <c r="F67" s="196"/>
    </row>
    <row r="68" spans="1:6" ht="15">
      <c r="A68" s="196"/>
      <c r="B68" s="196"/>
      <c r="C68" s="196"/>
      <c r="D68" s="196"/>
      <c r="E68" s="196"/>
      <c r="F68" s="196"/>
    </row>
    <row r="69" spans="1:6" ht="15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E114"/>
  <sheetViews>
    <sheetView showGridLines="0" showZeros="0" topLeftCell="BM1" zoomScale="70" zoomScaleNormal="70" workbookViewId="0">
      <selection activeCell="BN1" sqref="BN1:CE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>
      <c r="A1" s="88" t="str">
        <f>'Verification of Boxes'!B1</f>
        <v>LOCALGOVERNMENT</v>
      </c>
      <c r="F1" s="14" t="s">
        <v>70</v>
      </c>
      <c r="J1" s="100" t="s">
        <v>25</v>
      </c>
      <c r="K1" s="388">
        <f>'Basic Input'!C2</f>
        <v>41781</v>
      </c>
      <c r="L1" s="388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223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3.7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16" t="s">
        <v>362</v>
      </c>
      <c r="BU3" s="417"/>
      <c r="BV3" s="417"/>
      <c r="BW3" s="417"/>
      <c r="BX3" s="417"/>
      <c r="BY3" s="417"/>
      <c r="BZ3" s="418"/>
    </row>
    <row r="4" spans="1:83" ht="45.7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224</v>
      </c>
      <c r="P4" s="390"/>
      <c r="Q4" s="390"/>
      <c r="R4" s="390"/>
      <c r="S4" s="391"/>
      <c r="U4" s="380" t="str">
        <f>IF(Q33="ERROR","DO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233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IF(C12=0,0,IF(O12=0,"Excluded",0))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0.88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545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IF($AT5=0,0,IF($AT5="T",$AZ7,$BR4))</f>
        <v>Exclude</v>
      </c>
      <c r="Q7" s="437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6" t="str">
        <f>IF($P7="Transfer",$BA8,$BT3)</f>
        <v>LARKHAM</v>
      </c>
      <c r="Q8" s="437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546.98</v>
      </c>
      <c r="BP9" s="76"/>
      <c r="BQ9" s="6"/>
      <c r="BR9" s="13" t="str">
        <f>'Verification of Boxes'!J11</f>
        <v>CORR, Kieran, Peter</v>
      </c>
      <c r="BS9" s="74">
        <v>44</v>
      </c>
      <c r="BT9" s="7">
        <f t="shared" si="4"/>
        <v>44</v>
      </c>
      <c r="BU9" s="74">
        <v>6</v>
      </c>
      <c r="BV9" s="7">
        <f t="shared" si="5"/>
        <v>6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50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661.70999999999992</v>
      </c>
      <c r="BP11" s="76"/>
      <c r="BQ11" s="6"/>
      <c r="BR11" s="13" t="str">
        <f>'Verification of Boxes'!J13</f>
        <v>FLAHERTY, Julie</v>
      </c>
      <c r="BS11" s="74">
        <v>2</v>
      </c>
      <c r="BT11" s="7">
        <f t="shared" si="4"/>
        <v>2</v>
      </c>
      <c r="BU11" s="74">
        <v>2</v>
      </c>
      <c r="BV11" s="7">
        <f t="shared" si="5"/>
        <v>2</v>
      </c>
      <c r="BW11" s="74">
        <v>2</v>
      </c>
      <c r="BX11" s="7">
        <f t="shared" si="6"/>
        <v>1.76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5.76</v>
      </c>
    </row>
    <row r="12" spans="1:83" ht="15" customHeight="1" thickBot="1">
      <c r="A12" s="329">
        <f>IF('Stage 6'!A12&lt;&gt;0,'Stage 6'!A12,IF(Q12&gt;=$M$3,"Elected",IF(BP9&lt;&gt;0,"Excluded",0)))</f>
        <v>0</v>
      </c>
      <c r="B12" s="176">
        <v>2</v>
      </c>
      <c r="C12" s="188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 t="shared" si="12"/>
        <v>50</v>
      </c>
      <c r="Q12" s="33">
        <f t="shared" si="13"/>
        <v>596.98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544.28</v>
      </c>
      <c r="BP12" s="337" t="s">
        <v>357</v>
      </c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6'!A13&lt;&gt;0,'Stage 6'!A13,IF(Q13&gt;=$M$3,"Elected",IF(BP10&lt;&gt;0,"Excluded",0)))</f>
        <v>Excluded</v>
      </c>
      <c r="B13" s="176">
        <v>3</v>
      </c>
      <c r="C13" s="188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1049.8800000000001</v>
      </c>
      <c r="BP13" s="76"/>
      <c r="BQ13" s="6"/>
      <c r="BR13" s="13" t="str">
        <f>'Verification of Boxes'!J15</f>
        <v>LENNON, Fergal, Thomas</v>
      </c>
      <c r="BS13" s="77">
        <v>54</v>
      </c>
      <c r="BT13" s="7">
        <f t="shared" si="4"/>
        <v>54</v>
      </c>
      <c r="BU13" s="77">
        <v>8</v>
      </c>
      <c r="BV13" s="7">
        <f t="shared" si="5"/>
        <v>8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62</v>
      </c>
    </row>
    <row r="14" spans="1:83" ht="15" customHeight="1" thickBot="1">
      <c r="A14" s="329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 t="shared" si="12"/>
        <v>5.76</v>
      </c>
      <c r="Q14" s="33">
        <f t="shared" si="13"/>
        <v>667.46999999999991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CLELAND, John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>IF('Stage 6'!A15&lt;&gt;0,'Stage 6'!A15,IF(Q15&gt;=$M$3,"Elected",IF(BP12&lt;&gt;0,"Excluded",0)))</f>
        <v>Excluded</v>
      </c>
      <c r="B15" s="176">
        <v>5</v>
      </c>
      <c r="C15" s="188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 t="shared" si="12"/>
        <v>-544.28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CORR, Kieran, Peter</v>
      </c>
      <c r="AA15" s="45">
        <f>O12</f>
        <v>546.98</v>
      </c>
      <c r="AB15" s="5"/>
      <c r="AC15" s="117">
        <f t="shared" si="17"/>
        <v>-865.02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896.88</v>
      </c>
      <c r="BP15" s="76"/>
      <c r="BQ15" s="6"/>
      <c r="BR15" s="13" t="str">
        <f>'Verification of Boxes'!J17</f>
        <v>McALINDEN, Declan</v>
      </c>
      <c r="BS15" s="74">
        <v>284</v>
      </c>
      <c r="BT15" s="7">
        <f t="shared" si="4"/>
        <v>284</v>
      </c>
      <c r="BU15" s="74">
        <v>64</v>
      </c>
      <c r="BV15" s="7">
        <f t="shared" si="5"/>
        <v>64</v>
      </c>
      <c r="BW15" s="74">
        <v>3</v>
      </c>
      <c r="BX15" s="7">
        <f t="shared" si="6"/>
        <v>2.64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350.64</v>
      </c>
    </row>
    <row r="16" spans="1:83" ht="15" customHeight="1" thickBot="1">
      <c r="A16" s="329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 t="shared" si="12"/>
        <v>62</v>
      </c>
      <c r="Q16" s="33">
        <f t="shared" si="13"/>
        <v>1111.8800000000001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CUMMINGS, Brian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844</v>
      </c>
      <c r="BP16" s="76"/>
      <c r="BQ16" s="6"/>
      <c r="BR16" s="13" t="str">
        <f>'Verification of Boxes'!J18</f>
        <v>O'CONNOR, Tommy</v>
      </c>
      <c r="BS16" s="74">
        <v>32</v>
      </c>
      <c r="BT16" s="7">
        <f t="shared" si="4"/>
        <v>32</v>
      </c>
      <c r="BU16" s="74">
        <v>5</v>
      </c>
      <c r="BV16" s="7">
        <f t="shared" si="5"/>
        <v>5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37</v>
      </c>
    </row>
    <row r="17" spans="1:83" ht="15" customHeight="1" thickBot="1">
      <c r="A17" s="329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FLAHERTY, Julie</v>
      </c>
      <c r="AA17" s="45">
        <f t="shared" si="21"/>
        <v>661.70999999999992</v>
      </c>
      <c r="AB17" s="5"/>
      <c r="AC17" s="117">
        <f t="shared" si="17"/>
        <v>-750.29000000000008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 t="shared" si="12"/>
        <v>350.64</v>
      </c>
      <c r="Q18" s="33">
        <f t="shared" si="13"/>
        <v>1247.52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LARKHAM, Thomas, Patrick</v>
      </c>
      <c r="AA18" s="45">
        <f t="shared" si="21"/>
        <v>544.28</v>
      </c>
      <c r="AB18" s="5"/>
      <c r="AC18" s="117">
        <f t="shared" si="17"/>
        <v>-867.72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981.6</v>
      </c>
      <c r="BP18" s="76"/>
      <c r="BQ18" s="6"/>
      <c r="BR18" s="13" t="str">
        <f>'Verification of Boxes'!J20</f>
        <v>TINSLEY, Margaret</v>
      </c>
      <c r="BS18" s="74">
        <v>2</v>
      </c>
      <c r="BT18" s="7">
        <f t="shared" si="4"/>
        <v>2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2</v>
      </c>
    </row>
    <row r="19" spans="1:83" ht="15" customHeight="1" thickBot="1">
      <c r="A19" s="329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 t="shared" si="12"/>
        <v>37</v>
      </c>
      <c r="Q19" s="33">
        <f t="shared" si="13"/>
        <v>881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LENNON, Fergal, Thomas</v>
      </c>
      <c r="AA19" s="45">
        <f t="shared" si="21"/>
        <v>1049.8800000000001</v>
      </c>
      <c r="AB19" s="5"/>
      <c r="AC19" s="117">
        <f t="shared" si="17"/>
        <v>-362.11999999999989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6'!A20&lt;&gt;0,'Stage 6'!A20,IF(Q20&gt;=$M$3,"Elected",IF(BP17&lt;&gt;0,"Excluded",0)))</f>
        <v>Elected</v>
      </c>
      <c r="B20" s="176">
        <v>10</v>
      </c>
      <c r="C20" s="188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 t="shared" si="12"/>
        <v>0</v>
      </c>
      <c r="Q20" s="33">
        <f t="shared" si="13"/>
        <v>1412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McALEENAN, Vincent, J, E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07" t="s">
        <v>103</v>
      </c>
      <c r="AK20" s="408"/>
      <c r="AL20" s="246">
        <f>AL46</f>
        <v>544.28</v>
      </c>
      <c r="AM20" s="167"/>
      <c r="AN20" s="166">
        <f>AL20+AG2</f>
        <v>544.28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 t="shared" si="12"/>
        <v>2</v>
      </c>
      <c r="Q21" s="33">
        <f t="shared" si="13"/>
        <v>983.6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McALINDEN, Declan</v>
      </c>
      <c r="AA21" s="45">
        <f t="shared" si="21"/>
        <v>896.88</v>
      </c>
      <c r="AB21" s="5"/>
      <c r="AC21" s="117">
        <f t="shared" si="17"/>
        <v>-515.12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409" t="s">
        <v>102</v>
      </c>
      <c r="AK21" s="365"/>
      <c r="AL21" s="48">
        <f>IF(AL20=1000000,0,AN46)</f>
        <v>546.98</v>
      </c>
      <c r="AM21" s="7">
        <f>AL21-AL20</f>
        <v>2.7000000000000455</v>
      </c>
      <c r="AN21" s="5">
        <f>IF(AL21=1000000,0,IF(AN20=0,0,AN20+AL21))</f>
        <v>1091.26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6'!A22&lt;&gt;0,'Stage 6'!A22,IF(Q22&gt;=$M$3,"Elected",IF(BP19&lt;&gt;0,"Excluded",0)))</f>
        <v>Elected</v>
      </c>
      <c r="B22" s="176">
        <v>12</v>
      </c>
      <c r="C22" s="188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 t="shared" si="12"/>
        <v>0</v>
      </c>
      <c r="Q22" s="33">
        <f t="shared" si="13"/>
        <v>1412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O'CONNOR, Tommy</v>
      </c>
      <c r="AA22" s="45">
        <f t="shared" si="21"/>
        <v>844</v>
      </c>
      <c r="AB22" s="5"/>
      <c r="AC22" s="117">
        <f t="shared" si="17"/>
        <v>-568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409" t="s">
        <v>102</v>
      </c>
      <c r="AK22" s="365"/>
      <c r="AL22" s="48">
        <f>IF(AL21=1000000,0,AP46)</f>
        <v>661.70999999999992</v>
      </c>
      <c r="AM22" s="7">
        <f>IF(AL22=1000000,0,IF(AM21=0,0,AL22-AL21))</f>
        <v>114.7299999999999</v>
      </c>
      <c r="AN22" s="5">
        <f>IF(AL22=1000000,0,IF(AN21=0,0,AN21+AL22))</f>
        <v>1752.9699999999998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SMITH, Robert, Woolsey</v>
      </c>
      <c r="AA23" s="45">
        <f t="shared" si="21"/>
        <v>1412</v>
      </c>
      <c r="AB23" s="5"/>
      <c r="AC23" s="117">
        <f t="shared" si="17"/>
        <v>0</v>
      </c>
      <c r="AD23" s="133"/>
      <c r="AE23" s="5" t="str">
        <f t="shared" si="20"/>
        <v>elected</v>
      </c>
      <c r="AF23" s="5">
        <f t="shared" si="18"/>
        <v>0</v>
      </c>
      <c r="AG23" s="112">
        <f t="shared" si="19"/>
        <v>0</v>
      </c>
      <c r="AJ23" s="409" t="s">
        <v>102</v>
      </c>
      <c r="AK23" s="365"/>
      <c r="AL23" s="48">
        <f>IF(AL22=1000000,0,AR46)</f>
        <v>844</v>
      </c>
      <c r="AM23" s="7">
        <f>IF(AL23=1000000,0,IF(AM22=0,0,AL23-AL22))</f>
        <v>182.29000000000008</v>
      </c>
      <c r="AN23" s="5">
        <f>IF(AL23=1000000,0,IF(AN22=0,0,AN22+AL23))</f>
        <v>2596.9699999999998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TINSLEY, Margaret</v>
      </c>
      <c r="AA24" s="45">
        <f t="shared" si="21"/>
        <v>981.6</v>
      </c>
      <c r="AB24" s="5"/>
      <c r="AC24" s="117">
        <f t="shared" si="17"/>
        <v>-430.4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409" t="s">
        <v>102</v>
      </c>
      <c r="AK24" s="365"/>
      <c r="AL24" s="48">
        <f>IF(AR46=1000000,0,AU46)</f>
        <v>896.88</v>
      </c>
      <c r="AM24" s="7">
        <f>IF(AL24=1000000,0,IF(AM23=0,0,AL24-AL23))</f>
        <v>52.879999999999995</v>
      </c>
      <c r="AN24" s="5">
        <f>IF(AL24=1000000,0,IF(AN23=0,0,AN23+AL24))</f>
        <v>3493.85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TWYBLE, James, Kenneth</v>
      </c>
      <c r="AA25" s="45">
        <f t="shared" si="21"/>
        <v>1412</v>
      </c>
      <c r="AB25" s="5"/>
      <c r="AC25" s="117">
        <f t="shared" si="17"/>
        <v>0</v>
      </c>
      <c r="AD25" s="133"/>
      <c r="AE25" s="5" t="str">
        <f t="shared" si="20"/>
        <v>elected</v>
      </c>
      <c r="AF25" s="5">
        <f t="shared" si="18"/>
        <v>0</v>
      </c>
      <c r="AG25" s="112">
        <f t="shared" si="19"/>
        <v>0</v>
      </c>
      <c r="AJ25" s="430" t="s">
        <v>102</v>
      </c>
      <c r="AK25" s="431"/>
      <c r="AL25" s="104">
        <f>IF(AL24=1000000,0,AW46)</f>
        <v>981.6</v>
      </c>
      <c r="AM25" s="105">
        <f>IF(AL25=1000000,0,IF(AM24=0,0,AL25-AL24))</f>
        <v>84.720000000000027</v>
      </c>
      <c r="AN25" s="106">
        <f>IF(AL25=1000000,0,IF(AN24=0,0,AN24+AL25))</f>
        <v>4475.45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21</v>
      </c>
      <c r="BT28" s="140">
        <f t="shared" si="4"/>
        <v>21</v>
      </c>
      <c r="BU28" s="73">
        <v>15</v>
      </c>
      <c r="BV28" s="140">
        <f t="shared" si="5"/>
        <v>15</v>
      </c>
      <c r="BW28" s="73">
        <v>1</v>
      </c>
      <c r="BX28" s="140">
        <f t="shared" si="6"/>
        <v>0.88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36.880000000000003</v>
      </c>
    </row>
    <row r="29" spans="1:83" ht="13.5" thickBot="1">
      <c r="A29" s="329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439</v>
      </c>
      <c r="BT29" s="7">
        <f t="shared" si="4"/>
        <v>439</v>
      </c>
      <c r="BU29" s="139">
        <f>SUM(BU8:BU28)</f>
        <v>100</v>
      </c>
      <c r="BV29" s="7">
        <f t="shared" si="5"/>
        <v>100</v>
      </c>
      <c r="BW29" s="139">
        <f>SUM(BW8:BW28)</f>
        <v>6</v>
      </c>
      <c r="BX29" s="7">
        <f t="shared" si="6"/>
        <v>5.28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544.28</v>
      </c>
    </row>
    <row r="30" spans="1:83" ht="14.25" customHeight="1" thickBot="1">
      <c r="A30" s="330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234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$BK69</f>
        <v>36.880000000000003</v>
      </c>
      <c r="Q31" s="50">
        <f t="shared" si="13"/>
        <v>153.55000000000001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544.28</v>
      </c>
      <c r="BX31" s="397"/>
      <c r="BY31" s="397"/>
      <c r="BZ31" s="5">
        <f>BW69-BW31</f>
        <v>0</v>
      </c>
      <c r="CB31" s="348" t="s">
        <v>234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59">
        <f>SUM(Q11:Q31)</f>
        <v>8466</v>
      </c>
      <c r="R32" s="268"/>
      <c r="S32" s="59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5">
        <v>0.85069444444444453</v>
      </c>
      <c r="R34" s="302"/>
      <c r="S34" s="302"/>
      <c r="T34" s="302"/>
      <c r="U34" s="302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4"/>
    </row>
    <row r="41" spans="3:78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4"/>
    </row>
    <row r="42" spans="3:78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4"/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544.28</v>
      </c>
      <c r="AM46" s="5"/>
      <c r="AN46" s="45">
        <f>AN47+AL46</f>
        <v>546.98</v>
      </c>
      <c r="AO46" s="5"/>
      <c r="AP46" s="45">
        <f>AP47+AN46</f>
        <v>661.70999999999992</v>
      </c>
      <c r="AQ46" s="5"/>
      <c r="AR46" s="45">
        <f>AR47+AP46</f>
        <v>844</v>
      </c>
      <c r="AS46" s="2"/>
      <c r="AU46" s="2">
        <f>AU47+AR46</f>
        <v>896.88</v>
      </c>
      <c r="AW46" s="2">
        <f>AW47+AU46</f>
        <v>981.6</v>
      </c>
      <c r="AX46" s="2"/>
      <c r="BG46" t="s">
        <v>111</v>
      </c>
      <c r="BY46" s="324" t="s">
        <v>311</v>
      </c>
      <c r="BZ46" s="5">
        <f>IF(BT3&lt;&gt;0,1,0)</f>
        <v>1</v>
      </c>
    </row>
    <row r="47" spans="3:78">
      <c r="AL47" s="45">
        <f>MIN(AL48:AL67)</f>
        <v>544.28</v>
      </c>
      <c r="AM47" s="5"/>
      <c r="AN47" s="45">
        <f>MIN(AN48:AN67)</f>
        <v>2.7000000000000455</v>
      </c>
      <c r="AO47" s="5"/>
      <c r="AP47" s="45">
        <f>MIN(AP48:AP67)</f>
        <v>114.7299999999999</v>
      </c>
      <c r="AQ47" s="5"/>
      <c r="AR47" s="45">
        <f>MIN(AR48:AR67)</f>
        <v>182.29000000000008</v>
      </c>
      <c r="AS47" s="2"/>
      <c r="AU47" s="2">
        <f>MIN(AU48:AU67)</f>
        <v>52.879999999999995</v>
      </c>
      <c r="AW47" s="2">
        <f>MIN(AW48:AW67)</f>
        <v>84.720000000000027</v>
      </c>
      <c r="AX47" s="2"/>
    </row>
    <row r="48" spans="3:78" ht="38.25">
      <c r="AJ48" t="str">
        <f t="shared" ref="AJ48:AK63" si="27">Z14</f>
        <v>CLELAND, John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999455.72</v>
      </c>
      <c r="AN48" s="5">
        <f>IF(AM48&lt;&gt;0,AM48,1000000)</f>
        <v>999455.72</v>
      </c>
      <c r="AO48" s="45">
        <f t="shared" ref="AO48:AO67" si="29">AN48-AN$47</f>
        <v>999453.02</v>
      </c>
      <c r="AP48" s="5">
        <f t="shared" ref="AP48:AP67" si="30">IF(AO48&lt;&gt;0,AO48,1000000)</f>
        <v>999453.02</v>
      </c>
      <c r="AQ48" s="45">
        <f t="shared" ref="AQ48:AQ67" si="31">AP48-AP$47</f>
        <v>999338.29</v>
      </c>
      <c r="AR48" s="5">
        <f t="shared" ref="AR48:AR67" si="32">IF(AQ48&lt;&gt;0,AQ48,1000000)</f>
        <v>999338.29</v>
      </c>
      <c r="AT48" s="2">
        <f t="shared" ref="AT48:AT67" si="33">AR48-AR$47</f>
        <v>999156</v>
      </c>
      <c r="AU48">
        <f t="shared" ref="AU48:AU67" si="34">IF(AT48&lt;&gt;0,AT48,1000000)</f>
        <v>999156</v>
      </c>
      <c r="AV48" s="2">
        <f t="shared" ref="AV48:AV67" si="35">AU48-AU$47</f>
        <v>999103.12</v>
      </c>
      <c r="AW48">
        <f t="shared" ref="AW48:AW67" si="36">IF(AV48&lt;&gt;0,AV48,1000000)</f>
        <v>999103.12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7"/>
        <v>CORR, Kieran, Peter</v>
      </c>
      <c r="AK49" s="2">
        <f t="shared" si="27"/>
        <v>546.98</v>
      </c>
      <c r="AL49" s="5">
        <f t="shared" ref="AL49:AL67" si="37">IF(AK49&lt;&gt;0,AK49,1000000)</f>
        <v>546.98</v>
      </c>
      <c r="AM49" s="45">
        <f t="shared" si="28"/>
        <v>2.7000000000000455</v>
      </c>
      <c r="AN49" s="5">
        <f t="shared" ref="AN49:AN67" si="38">IF(AM49&lt;&gt;0,AM49,1000000)</f>
        <v>2.7000000000000455</v>
      </c>
      <c r="AO49" s="45">
        <f t="shared" si="29"/>
        <v>0</v>
      </c>
      <c r="AP49" s="5">
        <f t="shared" si="30"/>
        <v>1000000</v>
      </c>
      <c r="AQ49" s="45">
        <f t="shared" si="31"/>
        <v>999885.27</v>
      </c>
      <c r="AR49" s="5">
        <f t="shared" si="32"/>
        <v>999885.27</v>
      </c>
      <c r="AT49" s="2">
        <f t="shared" si="33"/>
        <v>999702.98</v>
      </c>
      <c r="AU49">
        <f t="shared" si="34"/>
        <v>999702.98</v>
      </c>
      <c r="AV49" s="2">
        <f t="shared" si="35"/>
        <v>999650.1</v>
      </c>
      <c r="AW49">
        <f t="shared" si="36"/>
        <v>999650.1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CLELAND, John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7"/>
        <v>CUMMINGS, Brian</v>
      </c>
      <c r="AK50" s="2">
        <f t="shared" si="27"/>
        <v>0</v>
      </c>
      <c r="AL50" s="5">
        <f t="shared" si="37"/>
        <v>1000000</v>
      </c>
      <c r="AM50" s="45">
        <f t="shared" si="28"/>
        <v>999455.72</v>
      </c>
      <c r="AN50" s="5">
        <f t="shared" si="38"/>
        <v>999455.72</v>
      </c>
      <c r="AO50" s="45">
        <f t="shared" si="29"/>
        <v>999453.02</v>
      </c>
      <c r="AP50" s="5">
        <f t="shared" si="30"/>
        <v>999453.02</v>
      </c>
      <c r="AQ50" s="45">
        <f t="shared" si="31"/>
        <v>999338.29</v>
      </c>
      <c r="AR50" s="5">
        <f t="shared" si="32"/>
        <v>999338.29</v>
      </c>
      <c r="AT50" s="2">
        <f t="shared" si="33"/>
        <v>999156</v>
      </c>
      <c r="AU50">
        <f t="shared" si="34"/>
        <v>999156</v>
      </c>
      <c r="AV50" s="2">
        <f t="shared" si="35"/>
        <v>999103.12</v>
      </c>
      <c r="AW50">
        <f t="shared" si="36"/>
        <v>999103.12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CORR, Kieran, Peter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50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>
      <c r="AJ51" t="str">
        <f t="shared" si="27"/>
        <v>FLAHERTY, Julie</v>
      </c>
      <c r="AK51" s="2">
        <f t="shared" si="27"/>
        <v>661.70999999999992</v>
      </c>
      <c r="AL51" s="5">
        <f t="shared" si="37"/>
        <v>661.70999999999992</v>
      </c>
      <c r="AM51" s="45">
        <f t="shared" si="28"/>
        <v>117.42999999999995</v>
      </c>
      <c r="AN51" s="5">
        <f t="shared" si="38"/>
        <v>117.42999999999995</v>
      </c>
      <c r="AO51" s="45">
        <f t="shared" si="29"/>
        <v>114.7299999999999</v>
      </c>
      <c r="AP51" s="5">
        <f t="shared" si="30"/>
        <v>114.7299999999999</v>
      </c>
      <c r="AQ51" s="45">
        <f t="shared" si="31"/>
        <v>0</v>
      </c>
      <c r="AR51" s="5">
        <f t="shared" si="32"/>
        <v>1000000</v>
      </c>
      <c r="AT51" s="2">
        <f t="shared" si="33"/>
        <v>999817.71</v>
      </c>
      <c r="AU51">
        <f t="shared" si="34"/>
        <v>999817.71</v>
      </c>
      <c r="AV51" s="2">
        <f t="shared" si="35"/>
        <v>999764.83</v>
      </c>
      <c r="AW51">
        <f t="shared" si="36"/>
        <v>999764.83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CUMMINGS, Brian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>
      <c r="AJ52" t="str">
        <f t="shared" si="27"/>
        <v>LARKHAM, Thomas, Patrick</v>
      </c>
      <c r="AK52" s="2">
        <f t="shared" si="27"/>
        <v>544.28</v>
      </c>
      <c r="AL52" s="5">
        <f t="shared" si="37"/>
        <v>544.28</v>
      </c>
      <c r="AM52" s="45">
        <f t="shared" si="28"/>
        <v>0</v>
      </c>
      <c r="AN52" s="5">
        <f t="shared" si="38"/>
        <v>1000000</v>
      </c>
      <c r="AO52" s="45">
        <f t="shared" si="29"/>
        <v>999997.3</v>
      </c>
      <c r="AP52" s="5">
        <f t="shared" si="30"/>
        <v>999997.3</v>
      </c>
      <c r="AQ52" s="45">
        <f t="shared" si="31"/>
        <v>999882.57000000007</v>
      </c>
      <c r="AR52" s="5">
        <f t="shared" si="32"/>
        <v>999882.57000000007</v>
      </c>
      <c r="AT52" s="2">
        <f t="shared" si="33"/>
        <v>999700.28</v>
      </c>
      <c r="AU52">
        <f t="shared" si="34"/>
        <v>999700.28</v>
      </c>
      <c r="AV52" s="2">
        <f t="shared" si="35"/>
        <v>999647.4</v>
      </c>
      <c r="AW52">
        <f t="shared" si="36"/>
        <v>999647.4</v>
      </c>
      <c r="BE52" s="5">
        <f>IF($BH23="y",$BE23,IF($BH24="y",$BE24,0))</f>
        <v>0</v>
      </c>
      <c r="BG52" s="148" t="str">
        <f t="shared" si="39"/>
        <v>FLAHERTY, Julie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5.76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>
      <c r="AJ53" t="str">
        <f t="shared" si="27"/>
        <v>LENNON, Fergal, Thomas</v>
      </c>
      <c r="AK53" s="2">
        <f t="shared" si="27"/>
        <v>1049.8800000000001</v>
      </c>
      <c r="AL53" s="5">
        <f t="shared" si="37"/>
        <v>1049.8800000000001</v>
      </c>
      <c r="AM53" s="45">
        <f t="shared" si="28"/>
        <v>505.60000000000014</v>
      </c>
      <c r="AN53" s="5">
        <f t="shared" si="38"/>
        <v>505.60000000000014</v>
      </c>
      <c r="AO53" s="45">
        <f t="shared" si="29"/>
        <v>502.90000000000009</v>
      </c>
      <c r="AP53" s="5">
        <f t="shared" si="30"/>
        <v>502.90000000000009</v>
      </c>
      <c r="AQ53" s="45">
        <f t="shared" si="31"/>
        <v>388.17000000000019</v>
      </c>
      <c r="AR53" s="5">
        <f t="shared" si="32"/>
        <v>388.17000000000019</v>
      </c>
      <c r="AT53" s="2">
        <f t="shared" si="33"/>
        <v>205.88000000000011</v>
      </c>
      <c r="AU53">
        <f t="shared" si="34"/>
        <v>205.88000000000011</v>
      </c>
      <c r="AV53" s="2">
        <f t="shared" si="35"/>
        <v>153.00000000000011</v>
      </c>
      <c r="AW53">
        <f t="shared" si="36"/>
        <v>153.00000000000011</v>
      </c>
      <c r="BG53" s="148" t="str">
        <f t="shared" si="39"/>
        <v>LARKHAM, Thomas, Patrick</v>
      </c>
      <c r="BH53" s="149"/>
      <c r="BI53" s="7">
        <f t="shared" si="40"/>
        <v>0</v>
      </c>
      <c r="BJ53" s="5">
        <f t="shared" si="41"/>
        <v>-544.28</v>
      </c>
      <c r="BK53" s="5">
        <f t="shared" si="42"/>
        <v>-544.28</v>
      </c>
      <c r="BN53" s="5">
        <f t="shared" si="43"/>
        <v>-544.28</v>
      </c>
      <c r="BW53" s="5">
        <f t="shared" si="44"/>
        <v>544.28</v>
      </c>
      <c r="BZ53" s="5">
        <f t="shared" si="45"/>
        <v>0</v>
      </c>
    </row>
    <row r="54" spans="36:78">
      <c r="AJ54" t="str">
        <f t="shared" si="27"/>
        <v>McALEENAN, Vincent, J, E</v>
      </c>
      <c r="AK54" s="2">
        <f t="shared" si="27"/>
        <v>0</v>
      </c>
      <c r="AL54" s="5">
        <f t="shared" si="37"/>
        <v>1000000</v>
      </c>
      <c r="AM54" s="45">
        <f t="shared" si="28"/>
        <v>999455.72</v>
      </c>
      <c r="AN54" s="5">
        <f t="shared" si="38"/>
        <v>999455.72</v>
      </c>
      <c r="AO54" s="45">
        <f t="shared" si="29"/>
        <v>999453.02</v>
      </c>
      <c r="AP54" s="5">
        <f t="shared" si="30"/>
        <v>999453.02</v>
      </c>
      <c r="AQ54" s="45">
        <f t="shared" si="31"/>
        <v>999338.29</v>
      </c>
      <c r="AR54" s="5">
        <f t="shared" si="32"/>
        <v>999338.29</v>
      </c>
      <c r="AT54" s="2">
        <f t="shared" si="33"/>
        <v>999156</v>
      </c>
      <c r="AU54">
        <f t="shared" si="34"/>
        <v>999156</v>
      </c>
      <c r="AV54" s="2">
        <f t="shared" si="35"/>
        <v>999103.12</v>
      </c>
      <c r="AW54">
        <f t="shared" si="36"/>
        <v>999103.12</v>
      </c>
      <c r="BG54" s="148" t="str">
        <f t="shared" si="39"/>
        <v>LENNON, Fergal, Thomas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62</v>
      </c>
      <c r="BN54" s="5">
        <f t="shared" si="43"/>
        <v>0</v>
      </c>
      <c r="BW54" s="5">
        <f t="shared" si="44"/>
        <v>0</v>
      </c>
      <c r="BZ54" s="5">
        <f t="shared" si="45"/>
        <v>1</v>
      </c>
    </row>
    <row r="55" spans="36:78">
      <c r="AJ55" t="str">
        <f t="shared" si="27"/>
        <v>McALINDEN, Declan</v>
      </c>
      <c r="AK55" s="2">
        <f t="shared" si="27"/>
        <v>896.88</v>
      </c>
      <c r="AL55" s="5">
        <f t="shared" si="37"/>
        <v>896.88</v>
      </c>
      <c r="AM55" s="45">
        <f t="shared" si="28"/>
        <v>352.6</v>
      </c>
      <c r="AN55" s="5">
        <f t="shared" si="38"/>
        <v>352.6</v>
      </c>
      <c r="AO55" s="45">
        <f t="shared" si="29"/>
        <v>349.9</v>
      </c>
      <c r="AP55" s="5">
        <f t="shared" si="30"/>
        <v>349.9</v>
      </c>
      <c r="AQ55" s="45">
        <f t="shared" si="31"/>
        <v>235.17000000000007</v>
      </c>
      <c r="AR55" s="5">
        <f t="shared" si="32"/>
        <v>235.17000000000007</v>
      </c>
      <c r="AT55" s="2">
        <f t="shared" si="33"/>
        <v>52.879999999999995</v>
      </c>
      <c r="AU55">
        <f t="shared" si="34"/>
        <v>52.879999999999995</v>
      </c>
      <c r="AV55" s="2">
        <f t="shared" si="35"/>
        <v>0</v>
      </c>
      <c r="AW55">
        <f t="shared" si="36"/>
        <v>1000000</v>
      </c>
      <c r="BG55" s="148" t="str">
        <f t="shared" si="39"/>
        <v>McALEENAN, Vincent, J, E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>
      <c r="AJ56" t="str">
        <f t="shared" si="27"/>
        <v>O'CONNOR, Tommy</v>
      </c>
      <c r="AK56" s="2">
        <f t="shared" si="27"/>
        <v>844</v>
      </c>
      <c r="AL56" s="5">
        <f t="shared" si="37"/>
        <v>844</v>
      </c>
      <c r="AM56" s="45">
        <f t="shared" si="28"/>
        <v>299.72000000000003</v>
      </c>
      <c r="AN56" s="5">
        <f t="shared" si="38"/>
        <v>299.72000000000003</v>
      </c>
      <c r="AO56" s="45">
        <f t="shared" si="29"/>
        <v>297.02</v>
      </c>
      <c r="AP56" s="5">
        <f t="shared" si="30"/>
        <v>297.02</v>
      </c>
      <c r="AQ56" s="45">
        <f t="shared" si="31"/>
        <v>182.29000000000008</v>
      </c>
      <c r="AR56" s="5">
        <f t="shared" si="32"/>
        <v>182.29000000000008</v>
      </c>
      <c r="AT56" s="2">
        <f t="shared" si="33"/>
        <v>0</v>
      </c>
      <c r="AU56">
        <f t="shared" si="34"/>
        <v>1000000</v>
      </c>
      <c r="AV56" s="2">
        <f t="shared" si="35"/>
        <v>999947.12</v>
      </c>
      <c r="AW56">
        <f t="shared" si="36"/>
        <v>999947.12</v>
      </c>
      <c r="BG56" s="148" t="str">
        <f t="shared" si="39"/>
        <v>McALINDEN, Declan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350.64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>
      <c r="AJ57" t="str">
        <f t="shared" si="27"/>
        <v>SMITH, Robert, Woolsey</v>
      </c>
      <c r="AK57" s="2">
        <f t="shared" si="27"/>
        <v>1412</v>
      </c>
      <c r="AL57" s="5">
        <f t="shared" si="37"/>
        <v>1412</v>
      </c>
      <c r="AM57" s="45">
        <f t="shared" si="28"/>
        <v>867.72</v>
      </c>
      <c r="AN57" s="5">
        <f t="shared" si="38"/>
        <v>867.72</v>
      </c>
      <c r="AO57" s="45">
        <f t="shared" si="29"/>
        <v>865.02</v>
      </c>
      <c r="AP57" s="5">
        <f t="shared" si="30"/>
        <v>865.02</v>
      </c>
      <c r="AQ57" s="45">
        <f t="shared" si="31"/>
        <v>750.29000000000008</v>
      </c>
      <c r="AR57" s="5">
        <f t="shared" si="32"/>
        <v>750.29000000000008</v>
      </c>
      <c r="AT57" s="2">
        <f t="shared" si="33"/>
        <v>568</v>
      </c>
      <c r="AU57">
        <f t="shared" si="34"/>
        <v>568</v>
      </c>
      <c r="AV57" s="2">
        <f t="shared" si="35"/>
        <v>515.12</v>
      </c>
      <c r="AW57">
        <f t="shared" si="36"/>
        <v>515.12</v>
      </c>
      <c r="BG57" s="148" t="str">
        <f t="shared" si="39"/>
        <v>O'CONNOR, Tommy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37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>
      <c r="AJ58" t="str">
        <f t="shared" si="27"/>
        <v>TINSLEY, Margaret</v>
      </c>
      <c r="AK58" s="2">
        <f t="shared" si="27"/>
        <v>981.6</v>
      </c>
      <c r="AL58" s="5">
        <f t="shared" si="37"/>
        <v>981.6</v>
      </c>
      <c r="AM58" s="45">
        <f t="shared" si="28"/>
        <v>437.32000000000005</v>
      </c>
      <c r="AN58" s="5">
        <f t="shared" si="38"/>
        <v>437.32000000000005</v>
      </c>
      <c r="AO58" s="45">
        <f t="shared" si="29"/>
        <v>434.62</v>
      </c>
      <c r="AP58" s="5">
        <f t="shared" si="30"/>
        <v>434.62</v>
      </c>
      <c r="AQ58" s="45">
        <f t="shared" si="31"/>
        <v>319.8900000000001</v>
      </c>
      <c r="AR58" s="5">
        <f t="shared" si="32"/>
        <v>319.8900000000001</v>
      </c>
      <c r="AT58" s="2">
        <f t="shared" si="33"/>
        <v>137.60000000000002</v>
      </c>
      <c r="AU58">
        <f t="shared" si="34"/>
        <v>137.60000000000002</v>
      </c>
      <c r="AV58" s="2">
        <f t="shared" si="35"/>
        <v>84.720000000000027</v>
      </c>
      <c r="AW58">
        <f t="shared" si="36"/>
        <v>84.720000000000027</v>
      </c>
      <c r="BG58" s="148" t="str">
        <f t="shared" si="39"/>
        <v>SMITH, Robert, Woolsey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>
      <c r="AJ59" t="str">
        <f t="shared" si="27"/>
        <v>TWYBLE, James, Kenneth</v>
      </c>
      <c r="AK59" s="2">
        <f t="shared" si="27"/>
        <v>1412</v>
      </c>
      <c r="AL59" s="5">
        <f t="shared" si="37"/>
        <v>1412</v>
      </c>
      <c r="AM59" s="45">
        <f t="shared" si="28"/>
        <v>867.72</v>
      </c>
      <c r="AN59" s="5">
        <f t="shared" si="38"/>
        <v>867.72</v>
      </c>
      <c r="AO59" s="45">
        <f t="shared" si="29"/>
        <v>865.02</v>
      </c>
      <c r="AP59" s="5">
        <f t="shared" si="30"/>
        <v>865.02</v>
      </c>
      <c r="AQ59" s="45">
        <f t="shared" si="31"/>
        <v>750.29000000000008</v>
      </c>
      <c r="AR59" s="5">
        <f t="shared" si="32"/>
        <v>750.29000000000008</v>
      </c>
      <c r="AT59" s="2">
        <f t="shared" si="33"/>
        <v>568</v>
      </c>
      <c r="AU59">
        <f t="shared" si="34"/>
        <v>568</v>
      </c>
      <c r="AV59" s="2">
        <f t="shared" si="35"/>
        <v>515.12</v>
      </c>
      <c r="AW59">
        <f t="shared" si="36"/>
        <v>515.12</v>
      </c>
      <c r="BG59" s="148" t="str">
        <f t="shared" si="39"/>
        <v>TINSLEY, Margaret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2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999455.72</v>
      </c>
      <c r="AN60" s="5">
        <f t="shared" si="38"/>
        <v>999455.72</v>
      </c>
      <c r="AO60" s="45">
        <f t="shared" si="29"/>
        <v>999453.02</v>
      </c>
      <c r="AP60" s="5">
        <f t="shared" si="30"/>
        <v>999453.02</v>
      </c>
      <c r="AQ60" s="45">
        <f t="shared" si="31"/>
        <v>999338.29</v>
      </c>
      <c r="AR60" s="5">
        <f t="shared" si="32"/>
        <v>999338.29</v>
      </c>
      <c r="AT60" s="2">
        <f t="shared" si="33"/>
        <v>999156</v>
      </c>
      <c r="AU60">
        <f t="shared" si="34"/>
        <v>999156</v>
      </c>
      <c r="AV60" s="2">
        <f t="shared" si="35"/>
        <v>999103.12</v>
      </c>
      <c r="AW60">
        <f t="shared" si="36"/>
        <v>999103.12</v>
      </c>
      <c r="BG60" s="148" t="str">
        <f t="shared" si="39"/>
        <v>TWYBLE, James, Kenneth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999455.72</v>
      </c>
      <c r="AN61" s="5">
        <f t="shared" si="38"/>
        <v>999455.72</v>
      </c>
      <c r="AO61" s="45">
        <f t="shared" si="29"/>
        <v>999453.02</v>
      </c>
      <c r="AP61" s="5">
        <f t="shared" si="30"/>
        <v>999453.02</v>
      </c>
      <c r="AQ61" s="45">
        <f t="shared" si="31"/>
        <v>999338.29</v>
      </c>
      <c r="AR61" s="5">
        <f t="shared" si="32"/>
        <v>999338.29</v>
      </c>
      <c r="AT61" s="2">
        <f t="shared" si="33"/>
        <v>999156</v>
      </c>
      <c r="AU61">
        <f t="shared" si="34"/>
        <v>999156</v>
      </c>
      <c r="AV61" s="2">
        <f t="shared" si="35"/>
        <v>999103.12</v>
      </c>
      <c r="AW61">
        <f t="shared" si="36"/>
        <v>999103.12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999455.72</v>
      </c>
      <c r="AN62" s="5">
        <f t="shared" si="38"/>
        <v>999455.72</v>
      </c>
      <c r="AO62" s="45">
        <f t="shared" si="29"/>
        <v>999453.02</v>
      </c>
      <c r="AP62" s="5">
        <f t="shared" si="30"/>
        <v>999453.02</v>
      </c>
      <c r="AQ62" s="45">
        <f t="shared" si="31"/>
        <v>999338.29</v>
      </c>
      <c r="AR62" s="5">
        <f t="shared" si="32"/>
        <v>999338.29</v>
      </c>
      <c r="AT62" s="2">
        <f t="shared" si="33"/>
        <v>999156</v>
      </c>
      <c r="AU62">
        <f t="shared" si="34"/>
        <v>999156</v>
      </c>
      <c r="AV62" s="2">
        <f t="shared" si="35"/>
        <v>999103.12</v>
      </c>
      <c r="AW62">
        <f t="shared" si="36"/>
        <v>999103.12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999455.72</v>
      </c>
      <c r="AN63" s="5">
        <f t="shared" si="38"/>
        <v>999455.72</v>
      </c>
      <c r="AO63" s="45">
        <f t="shared" si="29"/>
        <v>999453.02</v>
      </c>
      <c r="AP63" s="5">
        <f t="shared" si="30"/>
        <v>999453.02</v>
      </c>
      <c r="AQ63" s="45">
        <f t="shared" si="31"/>
        <v>999338.29</v>
      </c>
      <c r="AR63" s="5">
        <f t="shared" si="32"/>
        <v>999338.29</v>
      </c>
      <c r="AT63" s="2">
        <f t="shared" si="33"/>
        <v>999156</v>
      </c>
      <c r="AU63">
        <f t="shared" si="34"/>
        <v>999156</v>
      </c>
      <c r="AV63" s="2">
        <f t="shared" si="35"/>
        <v>999103.12</v>
      </c>
      <c r="AW63">
        <f t="shared" si="36"/>
        <v>999103.12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999455.72</v>
      </c>
      <c r="AN64" s="5">
        <f t="shared" si="38"/>
        <v>999455.72</v>
      </c>
      <c r="AO64" s="45">
        <f t="shared" si="29"/>
        <v>999453.02</v>
      </c>
      <c r="AP64" s="5">
        <f t="shared" si="30"/>
        <v>999453.02</v>
      </c>
      <c r="AQ64" s="45">
        <f t="shared" si="31"/>
        <v>999338.29</v>
      </c>
      <c r="AR64" s="5">
        <f t="shared" si="32"/>
        <v>999338.29</v>
      </c>
      <c r="AT64" s="2">
        <f t="shared" si="33"/>
        <v>999156</v>
      </c>
      <c r="AU64">
        <f t="shared" si="34"/>
        <v>999156</v>
      </c>
      <c r="AV64" s="2">
        <f t="shared" si="35"/>
        <v>999103.12</v>
      </c>
      <c r="AW64">
        <f t="shared" si="36"/>
        <v>999103.12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999455.72</v>
      </c>
      <c r="AN65" s="5">
        <f t="shared" si="38"/>
        <v>999455.72</v>
      </c>
      <c r="AO65" s="45">
        <f t="shared" si="29"/>
        <v>999453.02</v>
      </c>
      <c r="AP65" s="5">
        <f t="shared" si="30"/>
        <v>999453.02</v>
      </c>
      <c r="AQ65" s="45">
        <f t="shared" si="31"/>
        <v>999338.29</v>
      </c>
      <c r="AR65" s="5">
        <f t="shared" si="32"/>
        <v>999338.29</v>
      </c>
      <c r="AT65" s="2">
        <f t="shared" si="33"/>
        <v>999156</v>
      </c>
      <c r="AU65">
        <f t="shared" si="34"/>
        <v>999156</v>
      </c>
      <c r="AV65" s="2">
        <f t="shared" si="35"/>
        <v>999103.12</v>
      </c>
      <c r="AW65">
        <f t="shared" si="36"/>
        <v>999103.12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999455.72</v>
      </c>
      <c r="AN66" s="5">
        <f t="shared" si="38"/>
        <v>999455.72</v>
      </c>
      <c r="AO66" s="45">
        <f t="shared" si="29"/>
        <v>999453.02</v>
      </c>
      <c r="AP66" s="5">
        <f t="shared" si="30"/>
        <v>999453.02</v>
      </c>
      <c r="AQ66" s="45">
        <f t="shared" si="31"/>
        <v>999338.29</v>
      </c>
      <c r="AR66" s="5">
        <f t="shared" si="32"/>
        <v>999338.29</v>
      </c>
      <c r="AT66" s="2">
        <f t="shared" si="33"/>
        <v>999156</v>
      </c>
      <c r="AU66">
        <f t="shared" si="34"/>
        <v>999156</v>
      </c>
      <c r="AV66" s="2">
        <f t="shared" si="35"/>
        <v>999103.12</v>
      </c>
      <c r="AW66">
        <f t="shared" si="36"/>
        <v>999103.12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999455.72</v>
      </c>
      <c r="AN67" s="5">
        <f t="shared" si="38"/>
        <v>999455.72</v>
      </c>
      <c r="AO67" s="45">
        <f t="shared" si="29"/>
        <v>999453.02</v>
      </c>
      <c r="AP67" s="5">
        <f t="shared" si="30"/>
        <v>999453.02</v>
      </c>
      <c r="AQ67" s="45">
        <f t="shared" si="31"/>
        <v>999338.29</v>
      </c>
      <c r="AR67" s="5">
        <f t="shared" si="32"/>
        <v>999338.29</v>
      </c>
      <c r="AT67" s="2">
        <f t="shared" si="33"/>
        <v>999156</v>
      </c>
      <c r="AU67">
        <f t="shared" si="34"/>
        <v>999156</v>
      </c>
      <c r="AV67" s="2">
        <f t="shared" si="35"/>
        <v>999103.12</v>
      </c>
      <c r="AW67">
        <f t="shared" si="36"/>
        <v>999103.12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36.880000000000003</v>
      </c>
      <c r="BK69" s="5">
        <f>BI69+BJ69</f>
        <v>36.880000000000003</v>
      </c>
      <c r="BM69" s="16"/>
      <c r="BN69" s="16"/>
      <c r="BO69" s="16"/>
      <c r="BP69" s="16"/>
      <c r="BW69" s="5">
        <f>SUM(BW49:BW68)</f>
        <v>544.28</v>
      </c>
      <c r="BZ69" s="5">
        <f t="shared" si="45"/>
        <v>0</v>
      </c>
    </row>
    <row r="70" spans="36:78">
      <c r="BK70" s="5">
        <f>BG27+CE29</f>
        <v>544.28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7">IF(BH5="y",1,0)</f>
        <v>0</v>
      </c>
    </row>
    <row r="78" spans="36:78">
      <c r="BK78" s="5">
        <f t="shared" si="47"/>
        <v>0</v>
      </c>
    </row>
    <row r="79" spans="36:78">
      <c r="BK79" s="5">
        <f t="shared" si="47"/>
        <v>0</v>
      </c>
    </row>
    <row r="80" spans="36:78">
      <c r="BK80" s="5">
        <f t="shared" si="47"/>
        <v>0</v>
      </c>
    </row>
    <row r="81" spans="41:63">
      <c r="BK81" s="5">
        <f t="shared" si="47"/>
        <v>0</v>
      </c>
    </row>
    <row r="82" spans="41:63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>
      <c r="AT89" s="5">
        <f>SUM(AT82:AT88)</f>
        <v>1</v>
      </c>
      <c r="BK89" s="5">
        <f t="shared" si="47"/>
        <v>0</v>
      </c>
    </row>
    <row r="90" spans="41:63">
      <c r="BK90" s="5">
        <f t="shared" si="47"/>
        <v>0</v>
      </c>
    </row>
    <row r="91" spans="41:63">
      <c r="BK91" s="5">
        <f t="shared" si="47"/>
        <v>0</v>
      </c>
    </row>
    <row r="92" spans="41:63">
      <c r="BK92" s="5">
        <f t="shared" si="47"/>
        <v>0</v>
      </c>
    </row>
    <row r="93" spans="41:63">
      <c r="BK93" s="5">
        <f t="shared" si="47"/>
        <v>0</v>
      </c>
    </row>
    <row r="94" spans="41:63">
      <c r="BK94" s="5">
        <f t="shared" si="47"/>
        <v>0</v>
      </c>
    </row>
    <row r="95" spans="41:63">
      <c r="BK95" s="5">
        <f t="shared" si="47"/>
        <v>0</v>
      </c>
    </row>
    <row r="96" spans="41:63">
      <c r="BK96" s="5">
        <f t="shared" si="47"/>
        <v>0</v>
      </c>
    </row>
    <row r="114" ht="12.75" customHeight="1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CB2:CE2"/>
    <mergeCell ref="BI3:BK3"/>
    <mergeCell ref="BT3:BZ3"/>
    <mergeCell ref="BP5:BP7"/>
    <mergeCell ref="AQ6:AR7"/>
    <mergeCell ref="BT2:BZ2"/>
    <mergeCell ref="Z3:AF3"/>
    <mergeCell ref="Z2:AF2"/>
    <mergeCell ref="AL3:AQ3"/>
    <mergeCell ref="AL13:AL17"/>
    <mergeCell ref="AQ9:AR10"/>
    <mergeCell ref="AM13:AM17"/>
    <mergeCell ref="Z4:AF4"/>
    <mergeCell ref="AK9:AP10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K1:L1"/>
    <mergeCell ref="H3:I3"/>
    <mergeCell ref="O4:S4"/>
    <mergeCell ref="O3:S3"/>
    <mergeCell ref="H4:I4"/>
    <mergeCell ref="P9:Q9"/>
    <mergeCell ref="R9:S9"/>
    <mergeCell ref="T9:U9"/>
    <mergeCell ref="F8:G8"/>
    <mergeCell ref="T8:U8"/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</mergeCells>
  <phoneticPr fontId="0" type="noConversion"/>
  <conditionalFormatting sqref="V4:W4">
    <cfRule type="cellIs" dxfId="209" priority="14" stopIfTrue="1" operator="equal">
      <formula>"Totals Correct"</formula>
    </cfRule>
    <cfRule type="cellIs" dxfId="208" priority="15" stopIfTrue="1" operator="equal">
      <formula>"ERROR"</formula>
    </cfRule>
  </conditionalFormatting>
  <conditionalFormatting sqref="U4">
    <cfRule type="cellIs" dxfId="207" priority="16" stopIfTrue="1" operator="equal">
      <formula>"OK TO MOVE TO NEXT STAGE"</formula>
    </cfRule>
    <cfRule type="cellIs" dxfId="206" priority="17" stopIfTrue="1" operator="equal">
      <formula>"DO NOT MOVE TO NEXT STAGE"</formula>
    </cfRule>
  </conditionalFormatting>
  <conditionalFormatting sqref="AL3">
    <cfRule type="cellIs" dxfId="205" priority="18" stopIfTrue="1" operator="notEqual">
      <formula>0</formula>
    </cfRule>
  </conditionalFormatting>
  <conditionalFormatting sqref="BF30:BG31">
    <cfRule type="cellIs" dxfId="204" priority="19" stopIfTrue="1" operator="equal">
      <formula>"NONE"</formula>
    </cfRule>
    <cfRule type="cellIs" dxfId="203" priority="20" stopIfTrue="1" operator="notEqual">
      <formula>"NONE"</formula>
    </cfRule>
  </conditionalFormatting>
  <conditionalFormatting sqref="BX30">
    <cfRule type="cellIs" dxfId="202" priority="21" stopIfTrue="1" operator="equal">
      <formula>"Calculations OK"</formula>
    </cfRule>
    <cfRule type="cellIs" dxfId="201" priority="22" stopIfTrue="1" operator="equal">
      <formula>"Check Count for Error"</formula>
    </cfRule>
  </conditionalFormatting>
  <conditionalFormatting sqref="BH4">
    <cfRule type="expression" dxfId="200" priority="11">
      <formula>AND($AQ$5="y",$BK$76&lt;&gt;1)</formula>
    </cfRule>
    <cfRule type="expression" dxfId="199" priority="12">
      <formula>$BK$76=1</formula>
    </cfRule>
    <cfRule type="duplicateValues" priority="13"/>
  </conditionalFormatting>
  <conditionalFormatting sqref="BI5:BI24">
    <cfRule type="expression" dxfId="198" priority="10">
      <formula>BI5="Elected"</formula>
    </cfRule>
  </conditionalFormatting>
  <conditionalFormatting sqref="BT2:BZ2">
    <cfRule type="expression" dxfId="197" priority="9">
      <formula>AND($AQ$5="n",$BZ$46=0)</formula>
    </cfRule>
  </conditionalFormatting>
  <conditionalFormatting sqref="BN8:BN27">
    <cfRule type="expression" dxfId="196" priority="6">
      <formula>BN8="Elected"</formula>
    </cfRule>
  </conditionalFormatting>
  <conditionalFormatting sqref="BP5:BP7">
    <cfRule type="expression" dxfId="195" priority="4">
      <formula>$BZ$48&gt;0</formula>
    </cfRule>
    <cfRule type="expression" dxfId="194" priority="5">
      <formula>AND($AQ$5="n",$BZ$48&lt;&gt;1)</formula>
    </cfRule>
  </conditionalFormatting>
  <conditionalFormatting sqref="A11:A30">
    <cfRule type="expression" dxfId="193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E114"/>
  <sheetViews>
    <sheetView showGridLines="0" showZeros="0" topLeftCell="A2" zoomScale="70" zoomScaleNormal="70" workbookViewId="0">
      <selection activeCell="R12" sqref="R12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LOCALGOVERNMENT</v>
      </c>
      <c r="F1" s="14" t="s">
        <v>71</v>
      </c>
      <c r="J1" s="100" t="s">
        <v>25</v>
      </c>
      <c r="K1" s="388">
        <f>'Basic Input'!C2</f>
        <v>41781</v>
      </c>
      <c r="L1" s="388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225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71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18.75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16" t="s">
        <v>363</v>
      </c>
      <c r="BU3" s="417"/>
      <c r="BV3" s="417"/>
      <c r="BW3" s="417"/>
      <c r="BX3" s="417"/>
      <c r="BY3" s="417"/>
      <c r="BZ3" s="418"/>
    </row>
    <row r="4" spans="1:83" ht="45.7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226</v>
      </c>
      <c r="P4" s="390"/>
      <c r="Q4" s="390"/>
      <c r="R4" s="390"/>
      <c r="S4" s="391"/>
      <c r="U4" s="380" t="str">
        <f>IF(S33="ERROR","DO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447" t="s">
        <v>72</v>
      </c>
      <c r="U6" s="448"/>
      <c r="V6" s="447" t="s">
        <v>77</v>
      </c>
      <c r="W6" s="448"/>
      <c r="Z6" s="348" t="s">
        <v>235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4" si="2">IF(C12=0,0,IF(Q12=0,"Excluded",0))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0.88</v>
      </c>
      <c r="BY6" s="143" t="s">
        <v>40</v>
      </c>
      <c r="BZ6" s="75">
        <v>0.11</v>
      </c>
      <c r="CA6" s="143" t="s">
        <v>40</v>
      </c>
      <c r="CB6" s="75"/>
      <c r="CC6" s="143" t="s">
        <v>40</v>
      </c>
      <c r="CD6" s="75"/>
      <c r="CE6" s="285">
        <f>BS29+BU29+BW29+BY29+CA29+CC29</f>
        <v>599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IF($AT5=0,0,IF($AT5="T",$AZ7,$BR4))</f>
        <v>Exclude</v>
      </c>
      <c r="S7" s="445"/>
      <c r="T7" s="449"/>
      <c r="U7" s="450"/>
      <c r="V7" s="450"/>
      <c r="W7" s="451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6" t="str">
        <f>IF($R7="Transfer",$BA8,$BT3)</f>
        <v>CORR</v>
      </c>
      <c r="S8" s="445"/>
      <c r="T8" s="441"/>
      <c r="U8" s="442"/>
      <c r="V8" s="442"/>
      <c r="W8" s="44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443" t="s">
        <v>64</v>
      </c>
      <c r="U9" s="444"/>
      <c r="V9" s="163" t="s">
        <v>64</v>
      </c>
      <c r="W9" s="164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596.98</v>
      </c>
      <c r="BP9" s="337" t="s">
        <v>357</v>
      </c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667.46999999999991</v>
      </c>
      <c r="BP11" s="76"/>
      <c r="BQ11" s="6"/>
      <c r="BR11" s="13" t="str">
        <f>'Verification of Boxes'!J13</f>
        <v>FLAHERTY, Julie</v>
      </c>
      <c r="BS11" s="74">
        <v>20</v>
      </c>
      <c r="BT11" s="7">
        <f t="shared" si="4"/>
        <v>20</v>
      </c>
      <c r="BU11" s="74">
        <v>7</v>
      </c>
      <c r="BV11" s="7">
        <f t="shared" si="5"/>
        <v>7</v>
      </c>
      <c r="BW11" s="74"/>
      <c r="BX11" s="7">
        <f t="shared" si="6"/>
        <v>0</v>
      </c>
      <c r="BY11" s="74">
        <v>1</v>
      </c>
      <c r="BZ11" s="7">
        <f t="shared" si="7"/>
        <v>0.11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27.11</v>
      </c>
    </row>
    <row r="12" spans="1:83" ht="15" customHeight="1" thickBot="1">
      <c r="A12" s="329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 t="shared" si="12"/>
        <v>-596.98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7'!A13&lt;&gt;0,'Stage 7'!A13,IF(S13&gt;=$M$3,"Elected",IF(BP10&lt;&gt;0,"Excluded",0)))</f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1111.8800000000001</v>
      </c>
      <c r="BP13" s="76"/>
      <c r="BQ13" s="6"/>
      <c r="BR13" s="13" t="str">
        <f>'Verification of Boxes'!J15</f>
        <v>LENNON, Fergal, Thomas</v>
      </c>
      <c r="BS13" s="77">
        <v>100</v>
      </c>
      <c r="BT13" s="7">
        <f t="shared" si="4"/>
        <v>100</v>
      </c>
      <c r="BU13" s="77">
        <v>25</v>
      </c>
      <c r="BV13" s="7">
        <f t="shared" si="5"/>
        <v>25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125</v>
      </c>
    </row>
    <row r="14" spans="1:83" ht="15" customHeight="1" thickBot="1">
      <c r="A14" s="329">
        <f>IF('Stage 7'!A14&lt;&gt;0,'Stage 7'!A14,IF(S14&gt;=$M$3,"Elected",IF(BP11&lt;&gt;0,"Excluded",0)))</f>
        <v>0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 t="shared" si="12"/>
        <v>27.11</v>
      </c>
      <c r="S14" s="33">
        <f t="shared" si="13"/>
        <v>694.57999999999993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CLELAND, John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>IF('Stage 7'!A15&lt;&gt;0,'Stage 7'!A15,IF(S15&gt;=$M$3,"Elected",IF(BP12&lt;&gt;0,"Excluded",0)))</f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CORR, Kieran, Peter</v>
      </c>
      <c r="AA15" s="45">
        <f>Q12</f>
        <v>596.98</v>
      </c>
      <c r="AB15" s="5"/>
      <c r="AC15" s="117">
        <f t="shared" si="16"/>
        <v>-815.02</v>
      </c>
      <c r="AD15" s="133"/>
      <c r="AE15" s="5" t="str">
        <f t="shared" ref="AE15:AE33" si="19">IF(Z15=0,0,IF(AA15&gt;=AG$4,"elected",IF(AA15=0,"excluded","continuing")))</f>
        <v>continuing</v>
      </c>
      <c r="AF15" s="5">
        <f t="shared" si="17"/>
        <v>0</v>
      </c>
      <c r="AG15" s="112">
        <f t="shared" si="18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1247.52</v>
      </c>
      <c r="BP15" s="76"/>
      <c r="BQ15" s="6"/>
      <c r="BR15" s="13" t="str">
        <f>'Verification of Boxes'!J17</f>
        <v>McALINDEN, Declan</v>
      </c>
      <c r="BS15" s="74">
        <v>169</v>
      </c>
      <c r="BT15" s="7">
        <f t="shared" si="4"/>
        <v>169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169</v>
      </c>
    </row>
    <row r="16" spans="1:83" ht="15" customHeight="1" thickBot="1">
      <c r="A16" s="329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 t="shared" si="12"/>
        <v>125</v>
      </c>
      <c r="S16" s="33">
        <f t="shared" si="13"/>
        <v>1236.8800000000001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CUMMINGS, Brian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881</v>
      </c>
      <c r="BP16" s="76"/>
      <c r="BQ16" s="6"/>
      <c r="BR16" s="13" t="str">
        <f>'Verification of Boxes'!J18</f>
        <v>O'CONNOR, Tommy</v>
      </c>
      <c r="BS16" s="74">
        <v>95</v>
      </c>
      <c r="BT16" s="7">
        <f t="shared" si="4"/>
        <v>95</v>
      </c>
      <c r="BU16" s="74">
        <v>15</v>
      </c>
      <c r="BV16" s="7">
        <f t="shared" si="5"/>
        <v>15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110</v>
      </c>
    </row>
    <row r="17" spans="1:83" ht="15" customHeight="1" thickBot="1">
      <c r="A17" s="329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FLAHERTY, Julie</v>
      </c>
      <c r="AA17" s="45">
        <f t="shared" si="20"/>
        <v>667.46999999999991</v>
      </c>
      <c r="AB17" s="5"/>
      <c r="AC17" s="117">
        <f t="shared" si="16"/>
        <v>-744.53000000000009</v>
      </c>
      <c r="AD17" s="133"/>
      <c r="AE17" s="5" t="str">
        <f t="shared" si="19"/>
        <v>continuing</v>
      </c>
      <c r="AF17" s="5">
        <f t="shared" si="17"/>
        <v>0</v>
      </c>
      <c r="AG17" s="112">
        <f t="shared" si="18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>IF('Stage 7'!A18&lt;&gt;0,'Stage 7'!A18,IF(S18&gt;=$M$3,"Elected",IF(BP15&lt;&gt;0,"Excluded",0)))</f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 t="shared" si="12"/>
        <v>169</v>
      </c>
      <c r="S18" s="33">
        <f t="shared" si="13"/>
        <v>1416.52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LARKHAM, Thomas, Patrick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983.6</v>
      </c>
      <c r="BP18" s="76"/>
      <c r="BQ18" s="6"/>
      <c r="BR18" s="13" t="str">
        <f>'Verification of Boxes'!J20</f>
        <v>TINSLEY, Margaret</v>
      </c>
      <c r="BS18" s="74">
        <v>13</v>
      </c>
      <c r="BT18" s="7">
        <f t="shared" si="4"/>
        <v>13</v>
      </c>
      <c r="BU18" s="74">
        <v>3</v>
      </c>
      <c r="BV18" s="7">
        <f t="shared" si="5"/>
        <v>3</v>
      </c>
      <c r="BW18" s="74"/>
      <c r="BX18" s="7">
        <f t="shared" si="6"/>
        <v>0</v>
      </c>
      <c r="BY18" s="74">
        <v>1</v>
      </c>
      <c r="BZ18" s="7">
        <f t="shared" si="7"/>
        <v>0.11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16.11</v>
      </c>
    </row>
    <row r="19" spans="1:83" ht="15" customHeight="1" thickBot="1">
      <c r="A19" s="329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 t="shared" si="12"/>
        <v>110</v>
      </c>
      <c r="S19" s="33">
        <f t="shared" si="13"/>
        <v>991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LENNON, Fergal, Thomas</v>
      </c>
      <c r="AA19" s="45">
        <f t="shared" si="20"/>
        <v>1111.8800000000001</v>
      </c>
      <c r="AB19" s="5"/>
      <c r="AC19" s="117">
        <f t="shared" si="16"/>
        <v>-300.11999999999989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7'!A20&lt;&gt;0,'Stage 7'!A20,IF(S20&gt;=$M$3,"Elected",IF(BP17&lt;&gt;0,"Excluded",0)))</f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 t="shared" si="12"/>
        <v>0</v>
      </c>
      <c r="S20" s="33">
        <f t="shared" si="13"/>
        <v>1412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McALEENAN, Vincent, J, E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07" t="s">
        <v>103</v>
      </c>
      <c r="AK20" s="408"/>
      <c r="AL20" s="246">
        <f>AL46</f>
        <v>596.98</v>
      </c>
      <c r="AM20" s="167"/>
      <c r="AN20" s="166">
        <f>AL20+AG2</f>
        <v>596.98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7'!A21&lt;&gt;0,'Stage 7'!A21,IF(S21&gt;=$M$3,"Elected",IF(BP18&lt;&gt;0,"Excluded",0)))</f>
        <v>0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 t="shared" si="12"/>
        <v>16.11</v>
      </c>
      <c r="S21" s="33">
        <f t="shared" si="13"/>
        <v>999.71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McALINDEN, Declan</v>
      </c>
      <c r="AA21" s="45">
        <f t="shared" si="20"/>
        <v>1247.52</v>
      </c>
      <c r="AB21" s="5"/>
      <c r="AC21" s="117">
        <f t="shared" si="16"/>
        <v>-164.48000000000002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409" t="s">
        <v>102</v>
      </c>
      <c r="AK21" s="365"/>
      <c r="AL21" s="48">
        <f>IF(AL20=1000000,0,AN46)</f>
        <v>667.46999999999991</v>
      </c>
      <c r="AM21" s="7">
        <f>AL21-AL20</f>
        <v>70.489999999999895</v>
      </c>
      <c r="AN21" s="5">
        <f>IF(AL21=1000000,0,IF(AN20=0,0,AN20+AL21))</f>
        <v>1264.4499999999998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7'!A22&lt;&gt;0,'Stage 7'!A22,IF(S22&gt;=$M$3,"Elected",IF(BP19&lt;&gt;0,"Excluded",0)))</f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 t="shared" si="12"/>
        <v>0</v>
      </c>
      <c r="S22" s="33">
        <f t="shared" si="13"/>
        <v>1412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O'CONNOR, Tommy</v>
      </c>
      <c r="AA22" s="45">
        <f t="shared" si="20"/>
        <v>881</v>
      </c>
      <c r="AB22" s="5"/>
      <c r="AC22" s="117">
        <f t="shared" si="16"/>
        <v>-531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409" t="s">
        <v>102</v>
      </c>
      <c r="AK22" s="365"/>
      <c r="AL22" s="48">
        <f>IF(AL21=1000000,0,AP46)</f>
        <v>881</v>
      </c>
      <c r="AM22" s="7">
        <f>IF(AL22=1000000,0,IF(AM21=0,0,AL22-AL21))</f>
        <v>213.53000000000009</v>
      </c>
      <c r="AN22" s="5">
        <f>IF(AL22=1000000,0,IF(AN21=0,0,AN21+AL22))</f>
        <v>2145.4499999999998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SMITH, Robert, Woolsey</v>
      </c>
      <c r="AA23" s="45">
        <f t="shared" si="20"/>
        <v>1412</v>
      </c>
      <c r="AB23" s="5"/>
      <c r="AC23" s="117">
        <f t="shared" si="16"/>
        <v>0</v>
      </c>
      <c r="AD23" s="133"/>
      <c r="AE23" s="5" t="str">
        <f t="shared" si="19"/>
        <v>elected</v>
      </c>
      <c r="AF23" s="5">
        <f t="shared" si="17"/>
        <v>0</v>
      </c>
      <c r="AG23" s="112">
        <f t="shared" si="18"/>
        <v>0</v>
      </c>
      <c r="AJ23" s="409" t="s">
        <v>102</v>
      </c>
      <c r="AK23" s="365"/>
      <c r="AL23" s="48">
        <f>IF(AL22=1000000,0,AR46)</f>
        <v>983.6</v>
      </c>
      <c r="AM23" s="7">
        <f>IF(AL23=1000000,0,IF(AM22=0,0,AL23-AL22))</f>
        <v>102.60000000000002</v>
      </c>
      <c r="AN23" s="5">
        <f>IF(AL23=1000000,0,IF(AN22=0,0,AN22+AL23))</f>
        <v>3129.0499999999997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TINSLEY, Margaret</v>
      </c>
      <c r="AA24" s="45">
        <f t="shared" si="20"/>
        <v>983.6</v>
      </c>
      <c r="AB24" s="5"/>
      <c r="AC24" s="117">
        <f t="shared" si="16"/>
        <v>-428.4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409" t="s">
        <v>102</v>
      </c>
      <c r="AK24" s="365"/>
      <c r="AL24" s="48">
        <f>IF(AR46=1000000,0,AU46)</f>
        <v>1111.8800000000001</v>
      </c>
      <c r="AM24" s="7">
        <f>IF(AL24=1000000,0,IF(AM23=0,0,AL24-AL23))</f>
        <v>128.28000000000009</v>
      </c>
      <c r="AN24" s="5">
        <f>IF(AL24=1000000,0,IF(AN23=0,0,AN23+AL24))</f>
        <v>4240.93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TWYBLE, James, Kenneth</v>
      </c>
      <c r="AA25" s="45">
        <f t="shared" si="20"/>
        <v>1412</v>
      </c>
      <c r="AB25" s="5"/>
      <c r="AC25" s="117">
        <f t="shared" si="16"/>
        <v>0</v>
      </c>
      <c r="AD25" s="133"/>
      <c r="AE25" s="5" t="str">
        <f t="shared" si="19"/>
        <v>elected</v>
      </c>
      <c r="AF25" s="5">
        <f t="shared" si="17"/>
        <v>0</v>
      </c>
      <c r="AG25" s="112">
        <f t="shared" si="18"/>
        <v>0</v>
      </c>
      <c r="AJ25" s="430" t="s">
        <v>102</v>
      </c>
      <c r="AK25" s="431"/>
      <c r="AL25" s="104">
        <f>IF(AL24=1000000,0,AW46)</f>
        <v>1247.52</v>
      </c>
      <c r="AM25" s="105">
        <f>IF(AL25=1000000,0,IF(AM24=0,0,AL25-AL24))</f>
        <v>135.63999999999987</v>
      </c>
      <c r="AN25" s="106">
        <f>IF(AL25=1000000,0,IF(AN24=0,0,AN24+AL25))</f>
        <v>5488.4500000000007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93</v>
      </c>
      <c r="BT28" s="140">
        <f t="shared" si="4"/>
        <v>93</v>
      </c>
      <c r="BU28" s="73">
        <v>55</v>
      </c>
      <c r="BV28" s="140">
        <f t="shared" si="5"/>
        <v>55</v>
      </c>
      <c r="BW28" s="73">
        <v>2</v>
      </c>
      <c r="BX28" s="140">
        <f t="shared" si="6"/>
        <v>1.76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149.76</v>
      </c>
    </row>
    <row r="29" spans="1:83" ht="13.5" thickBot="1">
      <c r="A29" s="329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490</v>
      </c>
      <c r="BT29" s="7">
        <f t="shared" si="4"/>
        <v>490</v>
      </c>
      <c r="BU29" s="139">
        <f>SUM(BU8:BU28)</f>
        <v>105</v>
      </c>
      <c r="BV29" s="7">
        <f t="shared" si="5"/>
        <v>105</v>
      </c>
      <c r="BW29" s="139">
        <f>SUM(BW8:BW28)</f>
        <v>2</v>
      </c>
      <c r="BX29" s="7">
        <f t="shared" si="6"/>
        <v>1.76</v>
      </c>
      <c r="BY29" s="139">
        <f>SUM(BY8:BY28)</f>
        <v>2</v>
      </c>
      <c r="BZ29" s="7">
        <f t="shared" si="7"/>
        <v>0.22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596.98</v>
      </c>
    </row>
    <row r="30" spans="1:83" ht="14.25" customHeight="1" thickBot="1">
      <c r="A30" s="330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236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$BK69</f>
        <v>149.76</v>
      </c>
      <c r="S31" s="50">
        <f t="shared" si="13"/>
        <v>303.31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596.98</v>
      </c>
      <c r="BX31" s="397"/>
      <c r="BY31" s="397"/>
      <c r="BZ31" s="5">
        <f>BW69-BW31</f>
        <v>0</v>
      </c>
      <c r="CB31" s="348" t="s">
        <v>236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59">
        <f>SUM(S11:S31)</f>
        <v>8466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5">
        <v>0.89236111111111116</v>
      </c>
      <c r="T34" s="302"/>
      <c r="U34" s="302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596.98</v>
      </c>
      <c r="AM46" s="5"/>
      <c r="AN46" s="45">
        <f>AN47+AL46</f>
        <v>667.46999999999991</v>
      </c>
      <c r="AO46" s="5"/>
      <c r="AP46" s="45">
        <f>AP47+AN46</f>
        <v>881</v>
      </c>
      <c r="AQ46" s="5"/>
      <c r="AR46" s="45">
        <f>AR47+AP46</f>
        <v>983.6</v>
      </c>
      <c r="AS46" s="2"/>
      <c r="AU46" s="2">
        <f>AU47+AR46</f>
        <v>1111.8800000000001</v>
      </c>
      <c r="AW46" s="2">
        <f>AW47+AU46</f>
        <v>1247.52</v>
      </c>
      <c r="AX46" s="2"/>
      <c r="BG46" t="s">
        <v>111</v>
      </c>
      <c r="BY46" s="326" t="s">
        <v>311</v>
      </c>
      <c r="BZ46" s="327">
        <f>IF(BT3&lt;&gt;0,1,0)</f>
        <v>1</v>
      </c>
    </row>
    <row r="47" spans="3:78">
      <c r="AL47" s="45">
        <f>MIN(AL48:AL67)</f>
        <v>596.98</v>
      </c>
      <c r="AM47" s="5"/>
      <c r="AN47" s="45">
        <f>MIN(AN48:AN67)</f>
        <v>70.489999999999895</v>
      </c>
      <c r="AO47" s="5"/>
      <c r="AP47" s="45">
        <f>MIN(AP48:AP67)</f>
        <v>213.53000000000009</v>
      </c>
      <c r="AQ47" s="5"/>
      <c r="AR47" s="45">
        <f>MIN(AR48:AR67)</f>
        <v>102.60000000000002</v>
      </c>
      <c r="AS47" s="2"/>
      <c r="AU47" s="2">
        <f>MIN(AU48:AU67)</f>
        <v>128.28000000000009</v>
      </c>
      <c r="AW47" s="2">
        <f>MIN(AW48:AW67)</f>
        <v>135.63999999999987</v>
      </c>
      <c r="AX47" s="2"/>
    </row>
    <row r="48" spans="3:78" ht="38.25">
      <c r="AJ48" t="str">
        <f t="shared" ref="AJ48:AK63" si="26">Z14</f>
        <v>CLELAND, John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999403.02</v>
      </c>
      <c r="AN48" s="5">
        <f>IF(AM48&lt;&gt;0,AM48,1000000)</f>
        <v>999403.02</v>
      </c>
      <c r="AO48" s="45">
        <f t="shared" ref="AO48:AO67" si="28">AN48-AN$47</f>
        <v>999332.53</v>
      </c>
      <c r="AP48" s="5">
        <f t="shared" ref="AP48:AP67" si="29">IF(AO48&lt;&gt;0,AO48,1000000)</f>
        <v>999332.53</v>
      </c>
      <c r="AQ48" s="45">
        <f t="shared" ref="AQ48:AQ67" si="30">AP48-AP$47</f>
        <v>999119</v>
      </c>
      <c r="AR48" s="5">
        <f t="shared" ref="AR48:AR67" si="31">IF(AQ48&lt;&gt;0,AQ48,1000000)</f>
        <v>999119</v>
      </c>
      <c r="AT48" s="2">
        <f t="shared" ref="AT48:AT67" si="32">AR48-AR$47</f>
        <v>999016.4</v>
      </c>
      <c r="AU48">
        <f t="shared" ref="AU48:AU67" si="33">IF(AT48&lt;&gt;0,AT48,1000000)</f>
        <v>999016.4</v>
      </c>
      <c r="AV48" s="2">
        <f t="shared" ref="AV48:AV67" si="34">AU48-AU$47</f>
        <v>998888.12</v>
      </c>
      <c r="AW48">
        <f t="shared" ref="AW48:AW67" si="35">IF(AV48&lt;&gt;0,AV48,1000000)</f>
        <v>998888.12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6"/>
        <v>CORR, Kieran, Peter</v>
      </c>
      <c r="AK49" s="2">
        <f t="shared" si="26"/>
        <v>596.98</v>
      </c>
      <c r="AL49" s="5">
        <f t="shared" ref="AL49:AL67" si="36">IF(AK49&lt;&gt;0,AK49,1000000)</f>
        <v>596.98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999929.51</v>
      </c>
      <c r="AP49" s="5">
        <f t="shared" si="29"/>
        <v>999929.51</v>
      </c>
      <c r="AQ49" s="45">
        <f t="shared" si="30"/>
        <v>999715.98</v>
      </c>
      <c r="AR49" s="5">
        <f t="shared" si="31"/>
        <v>999715.98</v>
      </c>
      <c r="AT49" s="2">
        <f t="shared" si="32"/>
        <v>999613.38</v>
      </c>
      <c r="AU49">
        <f t="shared" si="33"/>
        <v>999613.38</v>
      </c>
      <c r="AV49" s="2">
        <f t="shared" si="34"/>
        <v>999485.1</v>
      </c>
      <c r="AW49">
        <f t="shared" si="35"/>
        <v>999485.1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CLELAND, John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6"/>
        <v>CUMMINGS, Brian</v>
      </c>
      <c r="AK50" s="2">
        <f t="shared" si="26"/>
        <v>0</v>
      </c>
      <c r="AL50" s="5">
        <f t="shared" si="36"/>
        <v>1000000</v>
      </c>
      <c r="AM50" s="45">
        <f t="shared" si="27"/>
        <v>999403.02</v>
      </c>
      <c r="AN50" s="5">
        <f t="shared" si="37"/>
        <v>999403.02</v>
      </c>
      <c r="AO50" s="45">
        <f t="shared" si="28"/>
        <v>999332.53</v>
      </c>
      <c r="AP50" s="5">
        <f t="shared" si="29"/>
        <v>999332.53</v>
      </c>
      <c r="AQ50" s="45">
        <f t="shared" si="30"/>
        <v>999119</v>
      </c>
      <c r="AR50" s="5">
        <f t="shared" si="31"/>
        <v>999119</v>
      </c>
      <c r="AT50" s="2">
        <f t="shared" si="32"/>
        <v>999016.4</v>
      </c>
      <c r="AU50">
        <f t="shared" si="33"/>
        <v>999016.4</v>
      </c>
      <c r="AV50" s="2">
        <f t="shared" si="34"/>
        <v>998888.12</v>
      </c>
      <c r="AW50">
        <f t="shared" si="35"/>
        <v>998888.12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CORR, Kieran, Peter</v>
      </c>
      <c r="BH50" s="149"/>
      <c r="BI50" s="7">
        <f t="shared" si="39"/>
        <v>0</v>
      </c>
      <c r="BJ50" s="5">
        <f t="shared" si="40"/>
        <v>-596.98</v>
      </c>
      <c r="BK50" s="5">
        <f t="shared" si="41"/>
        <v>-596.98</v>
      </c>
      <c r="BN50" s="5">
        <f t="shared" ref="BN50:BN68" si="42">IF(BP9="y",-BO9,0)</f>
        <v>-596.98</v>
      </c>
      <c r="BW50" s="5">
        <f t="shared" ref="BW50:BW68" si="43">IF(BP9="y",BO9,0)</f>
        <v>596.98</v>
      </c>
      <c r="BZ50" s="5">
        <f t="shared" ref="BZ50:BZ69" si="44">IF(BP8="y",1,0)</f>
        <v>0</v>
      </c>
    </row>
    <row r="51" spans="36:78" ht="12.75" customHeight="1">
      <c r="AJ51" t="str">
        <f t="shared" si="26"/>
        <v>FLAHERTY, Julie</v>
      </c>
      <c r="AK51" s="2">
        <f t="shared" si="26"/>
        <v>667.46999999999991</v>
      </c>
      <c r="AL51" s="5">
        <f t="shared" si="36"/>
        <v>667.46999999999991</v>
      </c>
      <c r="AM51" s="45">
        <f t="shared" si="27"/>
        <v>70.489999999999895</v>
      </c>
      <c r="AN51" s="5">
        <f t="shared" si="37"/>
        <v>70.489999999999895</v>
      </c>
      <c r="AO51" s="45">
        <f t="shared" si="28"/>
        <v>0</v>
      </c>
      <c r="AP51" s="5">
        <f t="shared" si="29"/>
        <v>1000000</v>
      </c>
      <c r="AQ51" s="45">
        <f t="shared" si="30"/>
        <v>999786.47</v>
      </c>
      <c r="AR51" s="5">
        <f t="shared" si="31"/>
        <v>999786.47</v>
      </c>
      <c r="AT51" s="2">
        <f t="shared" si="32"/>
        <v>999683.87</v>
      </c>
      <c r="AU51">
        <f t="shared" si="33"/>
        <v>999683.87</v>
      </c>
      <c r="AV51" s="2">
        <f t="shared" si="34"/>
        <v>999555.59</v>
      </c>
      <c r="AW51">
        <f t="shared" si="35"/>
        <v>999555.59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CUMMINGS, Brian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1</v>
      </c>
    </row>
    <row r="52" spans="36:78">
      <c r="AJ52" t="str">
        <f t="shared" si="26"/>
        <v>LARKHAM, Thomas, Patrick</v>
      </c>
      <c r="AK52" s="2">
        <f t="shared" si="26"/>
        <v>0</v>
      </c>
      <c r="AL52" s="5">
        <f t="shared" si="36"/>
        <v>1000000</v>
      </c>
      <c r="AM52" s="45">
        <f t="shared" si="27"/>
        <v>999403.02</v>
      </c>
      <c r="AN52" s="5">
        <f t="shared" si="37"/>
        <v>999403.02</v>
      </c>
      <c r="AO52" s="45">
        <f t="shared" si="28"/>
        <v>999332.53</v>
      </c>
      <c r="AP52" s="5">
        <f t="shared" si="29"/>
        <v>999332.53</v>
      </c>
      <c r="AQ52" s="45">
        <f t="shared" si="30"/>
        <v>999119</v>
      </c>
      <c r="AR52" s="5">
        <f t="shared" si="31"/>
        <v>999119</v>
      </c>
      <c r="AT52" s="2">
        <f t="shared" si="32"/>
        <v>999016.4</v>
      </c>
      <c r="AU52">
        <f t="shared" si="33"/>
        <v>999016.4</v>
      </c>
      <c r="AV52" s="2">
        <f t="shared" si="34"/>
        <v>998888.12</v>
      </c>
      <c r="AW52">
        <f t="shared" si="35"/>
        <v>998888.12</v>
      </c>
      <c r="BE52" s="5">
        <f>IF($BH23="y",$BE23,IF($BH24="y",$BE24,0))</f>
        <v>0</v>
      </c>
      <c r="BG52" s="148" t="str">
        <f t="shared" si="38"/>
        <v>FLAHERTY, Julie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27.11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>
      <c r="AJ53" t="str">
        <f t="shared" si="26"/>
        <v>LENNON, Fergal, Thomas</v>
      </c>
      <c r="AK53" s="2">
        <f t="shared" si="26"/>
        <v>1111.8800000000001</v>
      </c>
      <c r="AL53" s="5">
        <f t="shared" si="36"/>
        <v>1111.8800000000001</v>
      </c>
      <c r="AM53" s="45">
        <f t="shared" si="27"/>
        <v>514.90000000000009</v>
      </c>
      <c r="AN53" s="5">
        <f t="shared" si="37"/>
        <v>514.90000000000009</v>
      </c>
      <c r="AO53" s="45">
        <f t="shared" si="28"/>
        <v>444.4100000000002</v>
      </c>
      <c r="AP53" s="5">
        <f t="shared" si="29"/>
        <v>444.4100000000002</v>
      </c>
      <c r="AQ53" s="45">
        <f t="shared" si="30"/>
        <v>230.88000000000011</v>
      </c>
      <c r="AR53" s="5">
        <f t="shared" si="31"/>
        <v>230.88000000000011</v>
      </c>
      <c r="AT53" s="2">
        <f t="shared" si="32"/>
        <v>128.28000000000009</v>
      </c>
      <c r="AU53">
        <f t="shared" si="33"/>
        <v>128.28000000000009</v>
      </c>
      <c r="AV53" s="2">
        <f t="shared" si="34"/>
        <v>0</v>
      </c>
      <c r="AW53">
        <f t="shared" si="35"/>
        <v>1000000</v>
      </c>
      <c r="BG53" s="148" t="str">
        <f t="shared" si="38"/>
        <v>LARKHAM, Thomas, Patrick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>
      <c r="AJ54" t="str">
        <f t="shared" si="26"/>
        <v>McALEENAN, Vincent, J, E</v>
      </c>
      <c r="AK54" s="2">
        <f t="shared" si="26"/>
        <v>0</v>
      </c>
      <c r="AL54" s="5">
        <f t="shared" si="36"/>
        <v>1000000</v>
      </c>
      <c r="AM54" s="45">
        <f t="shared" si="27"/>
        <v>999403.02</v>
      </c>
      <c r="AN54" s="5">
        <f t="shared" si="37"/>
        <v>999403.02</v>
      </c>
      <c r="AO54" s="45">
        <f t="shared" si="28"/>
        <v>999332.53</v>
      </c>
      <c r="AP54" s="5">
        <f t="shared" si="29"/>
        <v>999332.53</v>
      </c>
      <c r="AQ54" s="45">
        <f t="shared" si="30"/>
        <v>999119</v>
      </c>
      <c r="AR54" s="5">
        <f t="shared" si="31"/>
        <v>999119</v>
      </c>
      <c r="AT54" s="2">
        <f t="shared" si="32"/>
        <v>999016.4</v>
      </c>
      <c r="AU54">
        <f t="shared" si="33"/>
        <v>999016.4</v>
      </c>
      <c r="AV54" s="2">
        <f t="shared" si="34"/>
        <v>998888.12</v>
      </c>
      <c r="AW54">
        <f t="shared" si="35"/>
        <v>998888.12</v>
      </c>
      <c r="BG54" s="148" t="str">
        <f t="shared" si="38"/>
        <v>LENNON, Fergal, Thomas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125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>
      <c r="AJ55" t="str">
        <f t="shared" si="26"/>
        <v>McALINDEN, Declan</v>
      </c>
      <c r="AK55" s="2">
        <f t="shared" si="26"/>
        <v>1247.52</v>
      </c>
      <c r="AL55" s="5">
        <f t="shared" si="36"/>
        <v>1247.52</v>
      </c>
      <c r="AM55" s="45">
        <f t="shared" si="27"/>
        <v>650.54</v>
      </c>
      <c r="AN55" s="5">
        <f t="shared" si="37"/>
        <v>650.54</v>
      </c>
      <c r="AO55" s="45">
        <f t="shared" si="28"/>
        <v>580.05000000000007</v>
      </c>
      <c r="AP55" s="5">
        <f t="shared" si="29"/>
        <v>580.05000000000007</v>
      </c>
      <c r="AQ55" s="45">
        <f t="shared" si="30"/>
        <v>366.52</v>
      </c>
      <c r="AR55" s="5">
        <f t="shared" si="31"/>
        <v>366.52</v>
      </c>
      <c r="AT55" s="2">
        <f t="shared" si="32"/>
        <v>263.91999999999996</v>
      </c>
      <c r="AU55">
        <f t="shared" si="33"/>
        <v>263.91999999999996</v>
      </c>
      <c r="AV55" s="2">
        <f t="shared" si="34"/>
        <v>135.63999999999987</v>
      </c>
      <c r="AW55">
        <f t="shared" si="35"/>
        <v>135.63999999999987</v>
      </c>
      <c r="BG55" s="148" t="str">
        <f t="shared" si="38"/>
        <v>McALEENAN, Vincent, J, E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>
      <c r="AJ56" t="str">
        <f t="shared" si="26"/>
        <v>O'CONNOR, Tommy</v>
      </c>
      <c r="AK56" s="2">
        <f t="shared" si="26"/>
        <v>881</v>
      </c>
      <c r="AL56" s="5">
        <f t="shared" si="36"/>
        <v>881</v>
      </c>
      <c r="AM56" s="45">
        <f t="shared" si="27"/>
        <v>284.02</v>
      </c>
      <c r="AN56" s="5">
        <f t="shared" si="37"/>
        <v>284.02</v>
      </c>
      <c r="AO56" s="45">
        <f t="shared" si="28"/>
        <v>213.53000000000009</v>
      </c>
      <c r="AP56" s="5">
        <f t="shared" si="29"/>
        <v>213.53000000000009</v>
      </c>
      <c r="AQ56" s="45">
        <f t="shared" si="30"/>
        <v>0</v>
      </c>
      <c r="AR56" s="5">
        <f t="shared" si="31"/>
        <v>1000000</v>
      </c>
      <c r="AT56" s="2">
        <f t="shared" si="32"/>
        <v>999897.4</v>
      </c>
      <c r="AU56">
        <f t="shared" si="33"/>
        <v>999897.4</v>
      </c>
      <c r="AV56" s="2">
        <f t="shared" si="34"/>
        <v>999769.12</v>
      </c>
      <c r="AW56">
        <f t="shared" si="35"/>
        <v>999769.12</v>
      </c>
      <c r="BG56" s="148" t="str">
        <f t="shared" si="38"/>
        <v>McALINDEN, Declan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169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>
      <c r="AJ57" t="str">
        <f t="shared" si="26"/>
        <v>SMITH, Robert, Woolsey</v>
      </c>
      <c r="AK57" s="2">
        <f t="shared" si="26"/>
        <v>1412</v>
      </c>
      <c r="AL57" s="5">
        <f t="shared" si="36"/>
        <v>1412</v>
      </c>
      <c r="AM57" s="45">
        <f t="shared" si="27"/>
        <v>815.02</v>
      </c>
      <c r="AN57" s="5">
        <f t="shared" si="37"/>
        <v>815.02</v>
      </c>
      <c r="AO57" s="45">
        <f t="shared" si="28"/>
        <v>744.53000000000009</v>
      </c>
      <c r="AP57" s="5">
        <f t="shared" si="29"/>
        <v>744.53000000000009</v>
      </c>
      <c r="AQ57" s="45">
        <f t="shared" si="30"/>
        <v>531</v>
      </c>
      <c r="AR57" s="5">
        <f t="shared" si="31"/>
        <v>531</v>
      </c>
      <c r="AT57" s="2">
        <f t="shared" si="32"/>
        <v>428.4</v>
      </c>
      <c r="AU57">
        <f t="shared" si="33"/>
        <v>428.4</v>
      </c>
      <c r="AV57" s="2">
        <f t="shared" si="34"/>
        <v>300.11999999999989</v>
      </c>
      <c r="AW57">
        <f t="shared" si="35"/>
        <v>300.11999999999989</v>
      </c>
      <c r="BG57" s="148" t="str">
        <f t="shared" si="38"/>
        <v>O'CONNOR, Tommy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110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>
      <c r="AJ58" t="str">
        <f t="shared" si="26"/>
        <v>TINSLEY, Margaret</v>
      </c>
      <c r="AK58" s="2">
        <f t="shared" si="26"/>
        <v>983.6</v>
      </c>
      <c r="AL58" s="5">
        <f t="shared" si="36"/>
        <v>983.6</v>
      </c>
      <c r="AM58" s="45">
        <f t="shared" si="27"/>
        <v>386.62</v>
      </c>
      <c r="AN58" s="5">
        <f t="shared" si="37"/>
        <v>386.62</v>
      </c>
      <c r="AO58" s="45">
        <f t="shared" si="28"/>
        <v>316.13000000000011</v>
      </c>
      <c r="AP58" s="5">
        <f t="shared" si="29"/>
        <v>316.13000000000011</v>
      </c>
      <c r="AQ58" s="45">
        <f t="shared" si="30"/>
        <v>102.60000000000002</v>
      </c>
      <c r="AR58" s="5">
        <f t="shared" si="31"/>
        <v>102.60000000000002</v>
      </c>
      <c r="AT58" s="2">
        <f t="shared" si="32"/>
        <v>0</v>
      </c>
      <c r="AU58">
        <f t="shared" si="33"/>
        <v>1000000</v>
      </c>
      <c r="AV58" s="2">
        <f t="shared" si="34"/>
        <v>999871.72</v>
      </c>
      <c r="AW58">
        <f t="shared" si="35"/>
        <v>999871.72</v>
      </c>
      <c r="BG58" s="148" t="str">
        <f t="shared" si="38"/>
        <v>SMITH, Robert, Woolsey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>
      <c r="AJ59" t="str">
        <f t="shared" si="26"/>
        <v>TWYBLE, James, Kenneth</v>
      </c>
      <c r="AK59" s="2">
        <f t="shared" si="26"/>
        <v>1412</v>
      </c>
      <c r="AL59" s="5">
        <f t="shared" si="36"/>
        <v>1412</v>
      </c>
      <c r="AM59" s="45">
        <f t="shared" si="27"/>
        <v>815.02</v>
      </c>
      <c r="AN59" s="5">
        <f t="shared" si="37"/>
        <v>815.02</v>
      </c>
      <c r="AO59" s="45">
        <f t="shared" si="28"/>
        <v>744.53000000000009</v>
      </c>
      <c r="AP59" s="5">
        <f t="shared" si="29"/>
        <v>744.53000000000009</v>
      </c>
      <c r="AQ59" s="45">
        <f t="shared" si="30"/>
        <v>531</v>
      </c>
      <c r="AR59" s="5">
        <f t="shared" si="31"/>
        <v>531</v>
      </c>
      <c r="AT59" s="2">
        <f t="shared" si="32"/>
        <v>428.4</v>
      </c>
      <c r="AU59">
        <f t="shared" si="33"/>
        <v>428.4</v>
      </c>
      <c r="AV59" s="2">
        <f t="shared" si="34"/>
        <v>300.11999999999989</v>
      </c>
      <c r="AW59">
        <f t="shared" si="35"/>
        <v>300.11999999999989</v>
      </c>
      <c r="BG59" s="148" t="str">
        <f t="shared" si="38"/>
        <v>TINSLEY, Margaret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16.11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999403.02</v>
      </c>
      <c r="AN60" s="5">
        <f t="shared" si="37"/>
        <v>999403.02</v>
      </c>
      <c r="AO60" s="45">
        <f t="shared" si="28"/>
        <v>999332.53</v>
      </c>
      <c r="AP60" s="5">
        <f t="shared" si="29"/>
        <v>999332.53</v>
      </c>
      <c r="AQ60" s="45">
        <f t="shared" si="30"/>
        <v>999119</v>
      </c>
      <c r="AR60" s="5">
        <f t="shared" si="31"/>
        <v>999119</v>
      </c>
      <c r="AT60" s="2">
        <f t="shared" si="32"/>
        <v>999016.4</v>
      </c>
      <c r="AU60">
        <f t="shared" si="33"/>
        <v>999016.4</v>
      </c>
      <c r="AV60" s="2">
        <f t="shared" si="34"/>
        <v>998888.12</v>
      </c>
      <c r="AW60">
        <f t="shared" si="35"/>
        <v>998888.12</v>
      </c>
      <c r="BG60" s="148" t="str">
        <f t="shared" si="38"/>
        <v>TWYBLE, James, Kenneth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999403.02</v>
      </c>
      <c r="AN61" s="5">
        <f t="shared" si="37"/>
        <v>999403.02</v>
      </c>
      <c r="AO61" s="45">
        <f t="shared" si="28"/>
        <v>999332.53</v>
      </c>
      <c r="AP61" s="5">
        <f t="shared" si="29"/>
        <v>999332.53</v>
      </c>
      <c r="AQ61" s="45">
        <f t="shared" si="30"/>
        <v>999119</v>
      </c>
      <c r="AR61" s="5">
        <f t="shared" si="31"/>
        <v>999119</v>
      </c>
      <c r="AT61" s="2">
        <f t="shared" si="32"/>
        <v>999016.4</v>
      </c>
      <c r="AU61">
        <f t="shared" si="33"/>
        <v>999016.4</v>
      </c>
      <c r="AV61" s="2">
        <f t="shared" si="34"/>
        <v>998888.12</v>
      </c>
      <c r="AW61">
        <f t="shared" si="35"/>
        <v>998888.12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999403.02</v>
      </c>
      <c r="AN62" s="5">
        <f t="shared" si="37"/>
        <v>999403.02</v>
      </c>
      <c r="AO62" s="45">
        <f t="shared" si="28"/>
        <v>999332.53</v>
      </c>
      <c r="AP62" s="5">
        <f t="shared" si="29"/>
        <v>999332.53</v>
      </c>
      <c r="AQ62" s="45">
        <f t="shared" si="30"/>
        <v>999119</v>
      </c>
      <c r="AR62" s="5">
        <f t="shared" si="31"/>
        <v>999119</v>
      </c>
      <c r="AT62" s="2">
        <f t="shared" si="32"/>
        <v>999016.4</v>
      </c>
      <c r="AU62">
        <f t="shared" si="33"/>
        <v>999016.4</v>
      </c>
      <c r="AV62" s="2">
        <f t="shared" si="34"/>
        <v>998888.12</v>
      </c>
      <c r="AW62">
        <f t="shared" si="35"/>
        <v>998888.12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999403.02</v>
      </c>
      <c r="AN63" s="5">
        <f t="shared" si="37"/>
        <v>999403.02</v>
      </c>
      <c r="AO63" s="45">
        <f t="shared" si="28"/>
        <v>999332.53</v>
      </c>
      <c r="AP63" s="5">
        <f t="shared" si="29"/>
        <v>999332.53</v>
      </c>
      <c r="AQ63" s="45">
        <f t="shared" si="30"/>
        <v>999119</v>
      </c>
      <c r="AR63" s="5">
        <f t="shared" si="31"/>
        <v>999119</v>
      </c>
      <c r="AT63" s="2">
        <f t="shared" si="32"/>
        <v>999016.4</v>
      </c>
      <c r="AU63">
        <f t="shared" si="33"/>
        <v>999016.4</v>
      </c>
      <c r="AV63" s="2">
        <f t="shared" si="34"/>
        <v>998888.12</v>
      </c>
      <c r="AW63">
        <f t="shared" si="35"/>
        <v>998888.12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999403.02</v>
      </c>
      <c r="AN64" s="5">
        <f t="shared" si="37"/>
        <v>999403.02</v>
      </c>
      <c r="AO64" s="45">
        <f t="shared" si="28"/>
        <v>999332.53</v>
      </c>
      <c r="AP64" s="5">
        <f t="shared" si="29"/>
        <v>999332.53</v>
      </c>
      <c r="AQ64" s="45">
        <f t="shared" si="30"/>
        <v>999119</v>
      </c>
      <c r="AR64" s="5">
        <f t="shared" si="31"/>
        <v>999119</v>
      </c>
      <c r="AT64" s="2">
        <f t="shared" si="32"/>
        <v>999016.4</v>
      </c>
      <c r="AU64">
        <f t="shared" si="33"/>
        <v>999016.4</v>
      </c>
      <c r="AV64" s="2">
        <f t="shared" si="34"/>
        <v>998888.12</v>
      </c>
      <c r="AW64">
        <f t="shared" si="35"/>
        <v>998888.12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999403.02</v>
      </c>
      <c r="AN65" s="5">
        <f t="shared" si="37"/>
        <v>999403.02</v>
      </c>
      <c r="AO65" s="45">
        <f t="shared" si="28"/>
        <v>999332.53</v>
      </c>
      <c r="AP65" s="5">
        <f t="shared" si="29"/>
        <v>999332.53</v>
      </c>
      <c r="AQ65" s="45">
        <f t="shared" si="30"/>
        <v>999119</v>
      </c>
      <c r="AR65" s="5">
        <f t="shared" si="31"/>
        <v>999119</v>
      </c>
      <c r="AT65" s="2">
        <f t="shared" si="32"/>
        <v>999016.4</v>
      </c>
      <c r="AU65">
        <f t="shared" si="33"/>
        <v>999016.4</v>
      </c>
      <c r="AV65" s="2">
        <f t="shared" si="34"/>
        <v>998888.12</v>
      </c>
      <c r="AW65">
        <f t="shared" si="35"/>
        <v>998888.12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999403.02</v>
      </c>
      <c r="AN66" s="5">
        <f t="shared" si="37"/>
        <v>999403.02</v>
      </c>
      <c r="AO66" s="45">
        <f t="shared" si="28"/>
        <v>999332.53</v>
      </c>
      <c r="AP66" s="5">
        <f t="shared" si="29"/>
        <v>999332.53</v>
      </c>
      <c r="AQ66" s="45">
        <f t="shared" si="30"/>
        <v>999119</v>
      </c>
      <c r="AR66" s="5">
        <f t="shared" si="31"/>
        <v>999119</v>
      </c>
      <c r="AT66" s="2">
        <f t="shared" si="32"/>
        <v>999016.4</v>
      </c>
      <c r="AU66">
        <f t="shared" si="33"/>
        <v>999016.4</v>
      </c>
      <c r="AV66" s="2">
        <f t="shared" si="34"/>
        <v>998888.12</v>
      </c>
      <c r="AW66">
        <f t="shared" si="35"/>
        <v>998888.12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999403.02</v>
      </c>
      <c r="AN67" s="5">
        <f t="shared" si="37"/>
        <v>999403.02</v>
      </c>
      <c r="AO67" s="45">
        <f t="shared" si="28"/>
        <v>999332.53</v>
      </c>
      <c r="AP67" s="5">
        <f t="shared" si="29"/>
        <v>999332.53</v>
      </c>
      <c r="AQ67" s="45">
        <f t="shared" si="30"/>
        <v>999119</v>
      </c>
      <c r="AR67" s="5">
        <f t="shared" si="31"/>
        <v>999119</v>
      </c>
      <c r="AT67" s="2">
        <f t="shared" si="32"/>
        <v>999016.4</v>
      </c>
      <c r="AU67">
        <f t="shared" si="33"/>
        <v>999016.4</v>
      </c>
      <c r="AV67" s="2">
        <f t="shared" si="34"/>
        <v>998888.12</v>
      </c>
      <c r="AW67">
        <f t="shared" si="35"/>
        <v>998888.12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149.76</v>
      </c>
      <c r="BK69" s="5">
        <f>BI69+BJ69</f>
        <v>149.76</v>
      </c>
      <c r="BM69" s="16"/>
      <c r="BN69" s="16"/>
      <c r="BO69" s="16"/>
      <c r="BP69" s="16"/>
      <c r="BW69" s="5">
        <f>SUM(BW49:BW68)</f>
        <v>596.98</v>
      </c>
      <c r="BZ69" s="5">
        <f t="shared" si="44"/>
        <v>0</v>
      </c>
    </row>
    <row r="70" spans="36:78">
      <c r="BK70" s="5">
        <f>BG27+CE29</f>
        <v>596.98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6">IF(BH5="y",1,0)</f>
        <v>0</v>
      </c>
    </row>
    <row r="78" spans="36:78">
      <c r="BK78" s="5">
        <f t="shared" si="46"/>
        <v>0</v>
      </c>
    </row>
    <row r="79" spans="36:78">
      <c r="BK79" s="5">
        <f t="shared" si="46"/>
        <v>0</v>
      </c>
    </row>
    <row r="80" spans="36:78">
      <c r="BK80" s="5">
        <f t="shared" si="46"/>
        <v>0</v>
      </c>
    </row>
    <row r="81" spans="41:63">
      <c r="BK81" s="5">
        <f t="shared" si="46"/>
        <v>0</v>
      </c>
    </row>
    <row r="82" spans="41:63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>
      <c r="AT89" s="5">
        <f>SUM(AT82:AT88)</f>
        <v>1</v>
      </c>
      <c r="BK89" s="5">
        <f t="shared" si="46"/>
        <v>0</v>
      </c>
    </row>
    <row r="90" spans="41:63">
      <c r="BK90" s="5">
        <f t="shared" si="46"/>
        <v>0</v>
      </c>
    </row>
    <row r="91" spans="41:63">
      <c r="BK91" s="5">
        <f t="shared" si="46"/>
        <v>0</v>
      </c>
    </row>
    <row r="92" spans="41:63">
      <c r="BK92" s="5">
        <f t="shared" si="46"/>
        <v>0</v>
      </c>
    </row>
    <row r="93" spans="41:63">
      <c r="BK93" s="5">
        <f t="shared" si="46"/>
        <v>0</v>
      </c>
    </row>
    <row r="94" spans="41:63">
      <c r="BK94" s="5">
        <f t="shared" si="46"/>
        <v>0</v>
      </c>
    </row>
    <row r="95" spans="41:63">
      <c r="BK95" s="5">
        <f t="shared" si="46"/>
        <v>0</v>
      </c>
    </row>
    <row r="96" spans="41:63">
      <c r="BK96" s="5">
        <f t="shared" si="46"/>
        <v>0</v>
      </c>
    </row>
    <row r="114" ht="12.75" customHeight="1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AL28:AQ29"/>
    <mergeCell ref="AJ25:AK25"/>
    <mergeCell ref="AJ24:AK24"/>
    <mergeCell ref="AO24:AP24"/>
    <mergeCell ref="AO25:AP25"/>
    <mergeCell ref="CB31:CE32"/>
    <mergeCell ref="AL31:AQ32"/>
    <mergeCell ref="BF30:BG32"/>
    <mergeCell ref="BI30:BK31"/>
    <mergeCell ref="BX30:BY32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E4:F4"/>
    <mergeCell ref="F6:G6"/>
    <mergeCell ref="H6:I6"/>
    <mergeCell ref="F7:G7"/>
    <mergeCell ref="H7:I7"/>
    <mergeCell ref="K1:L1"/>
    <mergeCell ref="H3:I3"/>
    <mergeCell ref="O4:S4"/>
    <mergeCell ref="O3:S3"/>
    <mergeCell ref="H4:I4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CB2:CE2"/>
    <mergeCell ref="BI3:BK3"/>
    <mergeCell ref="BI2:BK2"/>
    <mergeCell ref="BT3:BZ3"/>
    <mergeCell ref="O2:S2"/>
    <mergeCell ref="Z2:AF2"/>
    <mergeCell ref="BT2:BZ2"/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</mergeCells>
  <phoneticPr fontId="0" type="noConversion"/>
  <conditionalFormatting sqref="V4:W4">
    <cfRule type="cellIs" dxfId="192" priority="13" stopIfTrue="1" operator="equal">
      <formula>"Totals Correct"</formula>
    </cfRule>
    <cfRule type="cellIs" dxfId="191" priority="14" stopIfTrue="1" operator="equal">
      <formula>"ERROR"</formula>
    </cfRule>
  </conditionalFormatting>
  <conditionalFormatting sqref="U4">
    <cfRule type="cellIs" dxfId="190" priority="15" stopIfTrue="1" operator="equal">
      <formula>"OK TO MOVE TO NEXT STAGE"</formula>
    </cfRule>
    <cfRule type="cellIs" dxfId="189" priority="16" stopIfTrue="1" operator="equal">
      <formula>"DO NOT MOVE TO NEXT STAGE"</formula>
    </cfRule>
  </conditionalFormatting>
  <conditionalFormatting sqref="AL3">
    <cfRule type="cellIs" dxfId="188" priority="17" stopIfTrue="1" operator="notEqual">
      <formula>0</formula>
    </cfRule>
  </conditionalFormatting>
  <conditionalFormatting sqref="BF30:BG31">
    <cfRule type="cellIs" dxfId="187" priority="18" stopIfTrue="1" operator="equal">
      <formula>"NONE"</formula>
    </cfRule>
    <cfRule type="cellIs" dxfId="186" priority="19" stopIfTrue="1" operator="notEqual">
      <formula>"NONE"</formula>
    </cfRule>
  </conditionalFormatting>
  <conditionalFormatting sqref="BX30">
    <cfRule type="cellIs" dxfId="185" priority="20" stopIfTrue="1" operator="equal">
      <formula>"Calculations OK"</formula>
    </cfRule>
    <cfRule type="cellIs" dxfId="184" priority="21" stopIfTrue="1" operator="equal">
      <formula>"Check Count for Error"</formula>
    </cfRule>
  </conditionalFormatting>
  <conditionalFormatting sqref="BN8:BN27">
    <cfRule type="expression" dxfId="183" priority="9">
      <formula>BN8="Elected"</formula>
    </cfRule>
  </conditionalFormatting>
  <conditionalFormatting sqref="BH4">
    <cfRule type="expression" dxfId="182" priority="6">
      <formula>AND($AQ$5="y",$BK$76&lt;&gt;1)</formula>
    </cfRule>
    <cfRule type="expression" dxfId="181" priority="7">
      <formula>$BK$76=1</formula>
    </cfRule>
    <cfRule type="duplicateValues" priority="8"/>
  </conditionalFormatting>
  <conditionalFormatting sqref="BI5:BI24">
    <cfRule type="expression" dxfId="180" priority="5">
      <formula>BI5="Elected"</formula>
    </cfRule>
  </conditionalFormatting>
  <conditionalFormatting sqref="BP5:BP7">
    <cfRule type="expression" dxfId="179" priority="3">
      <formula>$BZ$48&gt;0</formula>
    </cfRule>
    <cfRule type="expression" dxfId="178" priority="4">
      <formula>AND($AQ$5="n",$BZ$48&lt;&gt;1)</formula>
    </cfRule>
  </conditionalFormatting>
  <conditionalFormatting sqref="BT2:BZ2">
    <cfRule type="expression" dxfId="177" priority="2">
      <formula>AND($AQ$5="n",$BZ$46=0)</formula>
    </cfRule>
  </conditionalFormatting>
  <conditionalFormatting sqref="A11:A30">
    <cfRule type="expression" dxfId="176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E114"/>
  <sheetViews>
    <sheetView showGridLines="0" showZeros="0" tabSelected="1" zoomScale="70" zoomScaleNormal="70" workbookViewId="0">
      <selection activeCell="A26" sqref="A2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>
      <c r="A1" s="88" t="str">
        <f>'Verification of Boxes'!B1</f>
        <v>LOCALGOVERNMENT</v>
      </c>
      <c r="F1" s="14" t="s">
        <v>72</v>
      </c>
      <c r="J1" s="100" t="s">
        <v>25</v>
      </c>
      <c r="K1" s="388">
        <f>'Basic Input'!C2</f>
        <v>41781</v>
      </c>
      <c r="L1" s="388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227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4.5199999999999818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72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1.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4.5199999999999818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R3" s="95" t="s">
        <v>33</v>
      </c>
      <c r="BS3" s="96"/>
      <c r="BT3" s="416" t="s">
        <v>364</v>
      </c>
      <c r="BU3" s="417"/>
      <c r="BV3" s="417"/>
      <c r="BW3" s="417"/>
      <c r="BX3" s="417"/>
      <c r="BY3" s="417"/>
      <c r="BZ3" s="418"/>
    </row>
    <row r="4" spans="1:83" ht="45.7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228</v>
      </c>
      <c r="P4" s="390"/>
      <c r="Q4" s="390"/>
      <c r="R4" s="390"/>
      <c r="S4" s="391"/>
      <c r="U4" s="380" t="str">
        <f>IF(U33="ERROR","DO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237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0.88</v>
      </c>
      <c r="BY6" s="143" t="s">
        <v>40</v>
      </c>
      <c r="BZ6" s="340">
        <v>0.11</v>
      </c>
      <c r="CA6" s="143" t="s">
        <v>40</v>
      </c>
      <c r="CB6" s="75"/>
      <c r="CC6" s="143" t="s">
        <v>40</v>
      </c>
      <c r="CD6" s="75"/>
      <c r="CE6" s="285">
        <f>BS29+BU29+BW29+BY29+CA29+CC29</f>
        <v>718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IF($AT5=0,0,IF($AT5="T",$AZ7,$BR4))</f>
        <v>Exclude</v>
      </c>
      <c r="U7" s="437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IF($T7="Transfer",$BA8,$BT3)</f>
        <v>FLAHERTY</v>
      </c>
      <c r="U8" s="435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694.57999999999993</v>
      </c>
      <c r="BP11" s="337" t="s">
        <v>357</v>
      </c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4.5199999999999818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8'!A13&lt;&gt;0,'Stage 8'!A13,IF(U13&gt;=$M$3,"Elected",IF(BP10&lt;&gt;0,"Excluded",0)))</f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>
        <f t="shared" si="2"/>
        <v>0</v>
      </c>
      <c r="BM13" s="3"/>
      <c r="BN13" s="5" t="str">
        <f t="shared" si="11"/>
        <v>Elected</v>
      </c>
      <c r="BO13" s="47">
        <f t="shared" si="3"/>
        <v>1236.8800000000001</v>
      </c>
      <c r="BP13" s="76"/>
      <c r="BQ13" s="6"/>
      <c r="BR13" s="13" t="str">
        <f>'Verification of Boxes'!J15</f>
        <v>LENNON, Fergal, Thomas</v>
      </c>
      <c r="BS13" s="77">
        <v>2</v>
      </c>
      <c r="BT13" s="7">
        <f t="shared" si="4"/>
        <v>2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</v>
      </c>
    </row>
    <row r="14" spans="1:83" ht="15" customHeight="1" thickBot="1">
      <c r="A14" s="329" t="str">
        <f>IF('Stage 8'!A14&lt;&gt;0,'Stage 8'!A14,IF(U14&gt;=$M$3,"Elected",IF(BP11&lt;&gt;0,"Excluded",0)))</f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 t="shared" si="12"/>
        <v>-694.57999999999993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CLELAND, John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>IF('Stage 8'!A15&lt;&gt;0,'Stage 8'!A15,IF(U15&gt;=$M$3,"Elected",IF(BP12&lt;&gt;0,"Excluded",0)))</f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CORR, Kieran, Peter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">
        <v>54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 t="shared" si="12"/>
        <v>2</v>
      </c>
      <c r="U16" s="33">
        <f t="shared" si="13"/>
        <v>1238.8800000000001</v>
      </c>
      <c r="V16" s="80"/>
      <c r="W16" s="49">
        <f t="shared" si="14"/>
        <v>0</v>
      </c>
      <c r="Z16" s="111" t="str">
        <f>'Verification of Boxes'!J12</f>
        <v>CUMMINGS, Brian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991</v>
      </c>
      <c r="BP16" s="76"/>
      <c r="BQ16" s="6"/>
      <c r="BR16" s="13" t="str">
        <f>'Verification of Boxes'!J18</f>
        <v>O'CONNOR, Tommy</v>
      </c>
      <c r="BS16" s="74">
        <v>4</v>
      </c>
      <c r="BT16" s="7">
        <f t="shared" si="4"/>
        <v>4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4</v>
      </c>
    </row>
    <row r="17" spans="1:83" ht="15" customHeight="1" thickBot="1">
      <c r="A17" s="329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FLAHERTY, Julie</v>
      </c>
      <c r="AA17" s="45">
        <f t="shared" si="19"/>
        <v>694.57999999999993</v>
      </c>
      <c r="AB17" s="5"/>
      <c r="AC17" s="117">
        <f t="shared" si="15"/>
        <v>-717.42000000000007</v>
      </c>
      <c r="AD17" s="133"/>
      <c r="AE17" s="5" t="str">
        <f t="shared" si="18"/>
        <v>continuing</v>
      </c>
      <c r="AF17" s="5">
        <f t="shared" si="16"/>
        <v>0</v>
      </c>
      <c r="AG17" s="112">
        <f t="shared" si="17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 t="shared" si="12"/>
        <v>0</v>
      </c>
      <c r="U18" s="33">
        <f t="shared" si="13"/>
        <v>1416.52</v>
      </c>
      <c r="V18" s="80"/>
      <c r="W18" s="49">
        <f t="shared" si="14"/>
        <v>0</v>
      </c>
      <c r="Z18" s="111" t="str">
        <f>'Verification of Boxes'!J14</f>
        <v>LARKHAM, Thomas, Patrick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999.71</v>
      </c>
      <c r="BP18" s="76"/>
      <c r="BQ18" s="6"/>
      <c r="BR18" s="13" t="str">
        <f>'Verification of Boxes'!J20</f>
        <v>TINSLEY, Margaret</v>
      </c>
      <c r="BS18" s="74">
        <v>304</v>
      </c>
      <c r="BT18" s="7">
        <f t="shared" si="4"/>
        <v>304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304</v>
      </c>
    </row>
    <row r="19" spans="1:83" ht="15" customHeight="1" thickBot="1">
      <c r="A19" s="329" t="s">
        <v>365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 t="shared" si="12"/>
        <v>4</v>
      </c>
      <c r="U19" s="33">
        <f t="shared" si="13"/>
        <v>995</v>
      </c>
      <c r="V19" s="80"/>
      <c r="W19" s="49">
        <f t="shared" si="14"/>
        <v>0</v>
      </c>
      <c r="Z19" s="111" t="str">
        <f>'Verification of Boxes'!J15</f>
        <v>LENNON, Fergal, Thomas</v>
      </c>
      <c r="AA19" s="45">
        <f t="shared" si="19"/>
        <v>1236.8800000000001</v>
      </c>
      <c r="AB19" s="5"/>
      <c r="AC19" s="117">
        <f t="shared" si="15"/>
        <v>-175.11999999999989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8'!A20&lt;&gt;0,'Stage 8'!A20,IF(U20&gt;=$M$3,"Elected",IF(BP17&lt;&gt;0,"Excluded",0)))</f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 t="shared" si="12"/>
        <v>0</v>
      </c>
      <c r="U20" s="33">
        <f t="shared" si="13"/>
        <v>1412</v>
      </c>
      <c r="V20" s="80"/>
      <c r="W20" s="49">
        <f t="shared" si="14"/>
        <v>0</v>
      </c>
      <c r="Z20" s="111" t="str">
        <f>'Verification of Boxes'!J16</f>
        <v>McALEENAN, Vincent, J, E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07" t="s">
        <v>103</v>
      </c>
      <c r="AK20" s="408"/>
      <c r="AL20" s="246">
        <f>AL46</f>
        <v>694.57999999999993</v>
      </c>
      <c r="AM20" s="167"/>
      <c r="AN20" s="166">
        <f>AL20+AG2</f>
        <v>699.09999999999991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">
        <v>54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 t="shared" si="12"/>
        <v>304</v>
      </c>
      <c r="U21" s="33">
        <f t="shared" si="13"/>
        <v>1303.71</v>
      </c>
      <c r="V21" s="80"/>
      <c r="W21" s="49">
        <f t="shared" si="14"/>
        <v>0</v>
      </c>
      <c r="Z21" s="111" t="str">
        <f>'Verification of Boxes'!J17</f>
        <v>McALINDEN, Declan</v>
      </c>
      <c r="AA21" s="45">
        <f t="shared" si="19"/>
        <v>1416.52</v>
      </c>
      <c r="AB21" s="5"/>
      <c r="AC21" s="117">
        <f t="shared" si="15"/>
        <v>4.5199999999999818</v>
      </c>
      <c r="AD21" s="133"/>
      <c r="AE21" s="5" t="str">
        <f t="shared" si="18"/>
        <v>elected</v>
      </c>
      <c r="AF21" s="5">
        <f t="shared" si="16"/>
        <v>4.5199999999999818</v>
      </c>
      <c r="AG21" s="112" t="str">
        <f t="shared" si="17"/>
        <v>transfer largest surplus</v>
      </c>
      <c r="AJ21" s="409" t="s">
        <v>102</v>
      </c>
      <c r="AK21" s="365"/>
      <c r="AL21" s="48">
        <f>IF(AL20=1000000,0,AN46)</f>
        <v>991</v>
      </c>
      <c r="AM21" s="7">
        <f>AL21-AL20</f>
        <v>296.42000000000007</v>
      </c>
      <c r="AN21" s="5">
        <f>IF(AL21=1000000,0,IF(AN20=0,0,AN20+AL21))</f>
        <v>1690.1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8'!A22&lt;&gt;0,'Stage 8'!A22,IF(U22&gt;=$M$3,"Elected",IF(BP19&lt;&gt;0,"Excluded",0)))</f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 t="shared" si="12"/>
        <v>0</v>
      </c>
      <c r="U22" s="33">
        <f t="shared" si="13"/>
        <v>1412</v>
      </c>
      <c r="V22" s="80"/>
      <c r="W22" s="49">
        <f t="shared" si="14"/>
        <v>0</v>
      </c>
      <c r="Z22" s="111" t="str">
        <f>'Verification of Boxes'!J18</f>
        <v>O'CONNOR, Tommy</v>
      </c>
      <c r="AA22" s="45">
        <f t="shared" si="19"/>
        <v>991</v>
      </c>
      <c r="AB22" s="5"/>
      <c r="AC22" s="117">
        <f t="shared" si="15"/>
        <v>-421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409" t="s">
        <v>102</v>
      </c>
      <c r="AK22" s="365"/>
      <c r="AL22" s="48">
        <f>IF(AL21=1000000,0,AP46)</f>
        <v>999.71</v>
      </c>
      <c r="AM22" s="7">
        <f>IF(AL22=1000000,0,IF(AM21=0,0,AL22-AL21))</f>
        <v>8.7100000000000364</v>
      </c>
      <c r="AN22" s="5">
        <f>IF(AL22=1000000,0,IF(AN21=0,0,AN21+AL22))</f>
        <v>2689.81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SMITH, Robert, Woolsey</v>
      </c>
      <c r="AA23" s="45">
        <f t="shared" si="19"/>
        <v>1412</v>
      </c>
      <c r="AB23" s="5"/>
      <c r="AC23" s="117">
        <f t="shared" si="15"/>
        <v>0</v>
      </c>
      <c r="AD23" s="133"/>
      <c r="AE23" s="5" t="str">
        <f t="shared" si="18"/>
        <v>elected</v>
      </c>
      <c r="AF23" s="5">
        <f t="shared" si="16"/>
        <v>0</v>
      </c>
      <c r="AG23" s="112">
        <f t="shared" si="17"/>
        <v>0</v>
      </c>
      <c r="AJ23" s="409" t="s">
        <v>102</v>
      </c>
      <c r="AK23" s="365"/>
      <c r="AL23" s="48">
        <f>IF(AL22=1000000,0,AR46)</f>
        <v>1236.8800000000001</v>
      </c>
      <c r="AM23" s="7">
        <f>IF(AL23=1000000,0,IF(AM22=0,0,AL23-AL22))</f>
        <v>237.17000000000007</v>
      </c>
      <c r="AN23" s="5">
        <f>IF(AL23=1000000,0,IF(AN22=0,0,AN22+AL23))</f>
        <v>3926.69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TINSLEY, Margaret</v>
      </c>
      <c r="AA24" s="45">
        <f t="shared" si="19"/>
        <v>999.71</v>
      </c>
      <c r="AB24" s="5"/>
      <c r="AC24" s="117">
        <f t="shared" si="15"/>
        <v>-412.28999999999996</v>
      </c>
      <c r="AD24" s="133"/>
      <c r="AE24" s="5" t="str">
        <f t="shared" si="18"/>
        <v>continuing</v>
      </c>
      <c r="AF24" s="5">
        <f t="shared" si="16"/>
        <v>0</v>
      </c>
      <c r="AG24" s="112">
        <f t="shared" si="17"/>
        <v>0</v>
      </c>
      <c r="AJ24" s="409" t="s">
        <v>102</v>
      </c>
      <c r="AK24" s="365"/>
      <c r="AL24" s="48">
        <f>IF(AR46=1000000,0,AU46)</f>
        <v>1412</v>
      </c>
      <c r="AM24" s="7">
        <f>IF(AL24=1000000,0,IF(AM23=0,0,AL24-AL23))</f>
        <v>175.11999999999989</v>
      </c>
      <c r="AN24" s="5">
        <f>IF(AL24=1000000,0,IF(AN23=0,0,AN23+AL24))</f>
        <v>5338.6900000000005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TWYBLE, James, Kenneth</v>
      </c>
      <c r="AA25" s="45">
        <f t="shared" si="19"/>
        <v>1412</v>
      </c>
      <c r="AB25" s="5"/>
      <c r="AC25" s="117">
        <f t="shared" si="15"/>
        <v>0</v>
      </c>
      <c r="AD25" s="133"/>
      <c r="AE25" s="5" t="str">
        <f t="shared" si="18"/>
        <v>elected</v>
      </c>
      <c r="AF25" s="5">
        <f t="shared" si="16"/>
        <v>0</v>
      </c>
      <c r="AG25" s="112">
        <f t="shared" si="17"/>
        <v>0</v>
      </c>
      <c r="AJ25" s="430" t="s">
        <v>102</v>
      </c>
      <c r="AK25" s="431"/>
      <c r="AL25" s="104">
        <f>IF(AL24=1000000,0,AW46)</f>
        <v>1416.52</v>
      </c>
      <c r="AM25" s="105">
        <f>IF(AL25=1000000,0,IF(AM24=0,0,AL25-AL24))</f>
        <v>4.5199999999999818</v>
      </c>
      <c r="AN25" s="106">
        <f>IF(AL25=1000000,0,IF(AN24=0,0,AN24+AL25))</f>
        <v>6755.2100000000009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135</v>
      </c>
      <c r="BT28" s="140">
        <f t="shared" si="4"/>
        <v>135</v>
      </c>
      <c r="BU28" s="73">
        <v>219</v>
      </c>
      <c r="BV28" s="140">
        <f t="shared" si="5"/>
        <v>219</v>
      </c>
      <c r="BW28" s="73">
        <v>32</v>
      </c>
      <c r="BX28" s="140">
        <f t="shared" si="6"/>
        <v>28.16</v>
      </c>
      <c r="BY28" s="73">
        <v>22</v>
      </c>
      <c r="BZ28" s="140">
        <f t="shared" si="7"/>
        <v>2.42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384.58000000000004</v>
      </c>
    </row>
    <row r="29" spans="1:83" ht="13.5" thickBot="1">
      <c r="A29" s="329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445</v>
      </c>
      <c r="BT29" s="7">
        <f t="shared" si="4"/>
        <v>445</v>
      </c>
      <c r="BU29" s="139">
        <f>SUM(BU8:BU28)</f>
        <v>219</v>
      </c>
      <c r="BV29" s="7">
        <f t="shared" si="5"/>
        <v>219</v>
      </c>
      <c r="BW29" s="139">
        <f>SUM(BW8:BW28)</f>
        <v>32</v>
      </c>
      <c r="BX29" s="7">
        <f t="shared" si="6"/>
        <v>28.16</v>
      </c>
      <c r="BY29" s="139">
        <f>SUM(BY8:BY28)</f>
        <v>22</v>
      </c>
      <c r="BZ29" s="7">
        <f t="shared" si="7"/>
        <v>2.42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694.58</v>
      </c>
    </row>
    <row r="30" spans="1:83" ht="14.25" customHeight="1" thickBot="1">
      <c r="A30" s="330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238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$BK69</f>
        <v>384.58000000000004</v>
      </c>
      <c r="U31" s="50">
        <f t="shared" si="13"/>
        <v>687.8900000000001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694.57999999999993</v>
      </c>
      <c r="BX31" s="397"/>
      <c r="BY31" s="397"/>
      <c r="BZ31" s="5">
        <f>BW69-BW31</f>
        <v>0</v>
      </c>
      <c r="CB31" s="348" t="s">
        <v>238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59">
        <f>SUM(U11:U31)</f>
        <v>8466</v>
      </c>
      <c r="V32" s="266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5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694.57999999999993</v>
      </c>
      <c r="AM46" s="5"/>
      <c r="AN46" s="45">
        <f>AN47+AL46</f>
        <v>991</v>
      </c>
      <c r="AO46" s="5"/>
      <c r="AP46" s="45">
        <f>AP47+AN46</f>
        <v>999.71</v>
      </c>
      <c r="AQ46" s="5"/>
      <c r="AR46" s="45">
        <f>AR47+AP46</f>
        <v>1236.8800000000001</v>
      </c>
      <c r="AS46" s="2"/>
      <c r="AU46" s="2">
        <f>AU47+AR46</f>
        <v>1412</v>
      </c>
      <c r="AW46" s="2">
        <f>AW47+AU46</f>
        <v>1416.52</v>
      </c>
      <c r="AX46" s="2"/>
      <c r="BG46" t="s">
        <v>111</v>
      </c>
      <c r="BY46" s="326" t="s">
        <v>311</v>
      </c>
      <c r="BZ46" s="327">
        <f>IF(BT3&lt;&gt;0,1,0)</f>
        <v>1</v>
      </c>
    </row>
    <row r="47" spans="3:78">
      <c r="AL47" s="45">
        <f>MIN(AL48:AL67)</f>
        <v>694.57999999999993</v>
      </c>
      <c r="AM47" s="5"/>
      <c r="AN47" s="45">
        <f>MIN(AN48:AN67)</f>
        <v>296.42000000000007</v>
      </c>
      <c r="AO47" s="5"/>
      <c r="AP47" s="45">
        <f>MIN(AP48:AP67)</f>
        <v>8.7100000000000364</v>
      </c>
      <c r="AQ47" s="5"/>
      <c r="AR47" s="45">
        <f>MIN(AR48:AR67)</f>
        <v>237.17000000000007</v>
      </c>
      <c r="AS47" s="2"/>
      <c r="AU47" s="2">
        <f>MIN(AU48:AU67)</f>
        <v>175.11999999999989</v>
      </c>
      <c r="AW47" s="2">
        <f>MIN(AW48:AW67)</f>
        <v>4.5199999999999818</v>
      </c>
      <c r="AX47" s="2"/>
    </row>
    <row r="48" spans="3:78" ht="38.25">
      <c r="AJ48" t="str">
        <f t="shared" ref="AJ48:AK63" si="25">Z14</f>
        <v>CLELAND, John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999305.42</v>
      </c>
      <c r="AN48" s="5">
        <f>IF(AM48&lt;&gt;0,AM48,1000000)</f>
        <v>999305.42</v>
      </c>
      <c r="AO48" s="45">
        <f t="shared" ref="AO48:AO67" si="27">AN48-AN$47</f>
        <v>999009</v>
      </c>
      <c r="AP48" s="5">
        <f t="shared" ref="AP48:AP67" si="28">IF(AO48&lt;&gt;0,AO48,1000000)</f>
        <v>999009</v>
      </c>
      <c r="AQ48" s="45">
        <f t="shared" ref="AQ48:AQ67" si="29">AP48-AP$47</f>
        <v>999000.29</v>
      </c>
      <c r="AR48" s="5">
        <f t="shared" ref="AR48:AR67" si="30">IF(AQ48&lt;&gt;0,AQ48,1000000)</f>
        <v>999000.29</v>
      </c>
      <c r="AT48" s="2">
        <f t="shared" ref="AT48:AT67" si="31">AR48-AR$47</f>
        <v>998763.12</v>
      </c>
      <c r="AU48">
        <f t="shared" ref="AU48:AU67" si="32">IF(AT48&lt;&gt;0,AT48,1000000)</f>
        <v>998763.12</v>
      </c>
      <c r="AV48" s="2">
        <f t="shared" ref="AV48:AV67" si="33">AU48-AU$47</f>
        <v>998588</v>
      </c>
      <c r="AW48">
        <f t="shared" ref="AW48:AW67" si="34">IF(AV48&lt;&gt;0,AV48,1000000)</f>
        <v>998588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25"/>
        <v>CORR, Kieran, Peter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999305.42</v>
      </c>
      <c r="AN49" s="5">
        <f t="shared" ref="AN49:AN67" si="36">IF(AM49&lt;&gt;0,AM49,1000000)</f>
        <v>999305.42</v>
      </c>
      <c r="AO49" s="45">
        <f t="shared" si="27"/>
        <v>999009</v>
      </c>
      <c r="AP49" s="5">
        <f t="shared" si="28"/>
        <v>999009</v>
      </c>
      <c r="AQ49" s="45">
        <f t="shared" si="29"/>
        <v>999000.29</v>
      </c>
      <c r="AR49" s="5">
        <f t="shared" si="30"/>
        <v>999000.29</v>
      </c>
      <c r="AT49" s="2">
        <f t="shared" si="31"/>
        <v>998763.12</v>
      </c>
      <c r="AU49">
        <f t="shared" si="32"/>
        <v>998763.12</v>
      </c>
      <c r="AV49" s="2">
        <f t="shared" si="33"/>
        <v>998588</v>
      </c>
      <c r="AW49">
        <f t="shared" si="34"/>
        <v>998588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CLELAND, John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5"/>
        <v>CUMMINGS, Brian</v>
      </c>
      <c r="AK50" s="2">
        <f t="shared" si="25"/>
        <v>0</v>
      </c>
      <c r="AL50" s="5">
        <f t="shared" si="35"/>
        <v>1000000</v>
      </c>
      <c r="AM50" s="45">
        <f t="shared" si="26"/>
        <v>999305.42</v>
      </c>
      <c r="AN50" s="5">
        <f t="shared" si="36"/>
        <v>999305.42</v>
      </c>
      <c r="AO50" s="45">
        <f t="shared" si="27"/>
        <v>999009</v>
      </c>
      <c r="AP50" s="5">
        <f t="shared" si="28"/>
        <v>999009</v>
      </c>
      <c r="AQ50" s="45">
        <f t="shared" si="29"/>
        <v>999000.29</v>
      </c>
      <c r="AR50" s="5">
        <f t="shared" si="30"/>
        <v>999000.29</v>
      </c>
      <c r="AT50" s="2">
        <f t="shared" si="31"/>
        <v>998763.12</v>
      </c>
      <c r="AU50">
        <f t="shared" si="32"/>
        <v>998763.12</v>
      </c>
      <c r="AV50" s="2">
        <f t="shared" si="33"/>
        <v>998588</v>
      </c>
      <c r="AW50">
        <f t="shared" si="34"/>
        <v>998588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CORR, Kieran, Peter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>
      <c r="AJ51" t="str">
        <f t="shared" si="25"/>
        <v>FLAHERTY, Julie</v>
      </c>
      <c r="AK51" s="2">
        <f t="shared" si="25"/>
        <v>694.57999999999993</v>
      </c>
      <c r="AL51" s="5">
        <f t="shared" si="35"/>
        <v>694.57999999999993</v>
      </c>
      <c r="AM51" s="45">
        <f t="shared" si="26"/>
        <v>0</v>
      </c>
      <c r="AN51" s="5">
        <f t="shared" si="36"/>
        <v>1000000</v>
      </c>
      <c r="AO51" s="45">
        <f t="shared" si="27"/>
        <v>999703.58</v>
      </c>
      <c r="AP51" s="5">
        <f t="shared" si="28"/>
        <v>999703.58</v>
      </c>
      <c r="AQ51" s="45">
        <f t="shared" si="29"/>
        <v>999694.87</v>
      </c>
      <c r="AR51" s="5">
        <f t="shared" si="30"/>
        <v>999694.87</v>
      </c>
      <c r="AT51" s="2">
        <f t="shared" si="31"/>
        <v>999457.7</v>
      </c>
      <c r="AU51">
        <f t="shared" si="32"/>
        <v>999457.7</v>
      </c>
      <c r="AV51" s="2">
        <f t="shared" si="33"/>
        <v>999282.58</v>
      </c>
      <c r="AW51">
        <f t="shared" si="34"/>
        <v>999282.58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CUMMINGS, Brian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>
      <c r="AJ52" t="str">
        <f t="shared" si="25"/>
        <v>LARKHAM, Thomas, Patrick</v>
      </c>
      <c r="AK52" s="2">
        <f t="shared" si="25"/>
        <v>0</v>
      </c>
      <c r="AL52" s="5">
        <f t="shared" si="35"/>
        <v>1000000</v>
      </c>
      <c r="AM52" s="45">
        <f t="shared" si="26"/>
        <v>999305.42</v>
      </c>
      <c r="AN52" s="5">
        <f t="shared" si="36"/>
        <v>999305.42</v>
      </c>
      <c r="AO52" s="45">
        <f t="shared" si="27"/>
        <v>999009</v>
      </c>
      <c r="AP52" s="5">
        <f t="shared" si="28"/>
        <v>999009</v>
      </c>
      <c r="AQ52" s="45">
        <f t="shared" si="29"/>
        <v>999000.29</v>
      </c>
      <c r="AR52" s="5">
        <f t="shared" si="30"/>
        <v>999000.29</v>
      </c>
      <c r="AT52" s="2">
        <f t="shared" si="31"/>
        <v>998763.12</v>
      </c>
      <c r="AU52">
        <f t="shared" si="32"/>
        <v>998763.12</v>
      </c>
      <c r="AV52" s="2">
        <f t="shared" si="33"/>
        <v>998588</v>
      </c>
      <c r="AW52">
        <f t="shared" si="34"/>
        <v>998588</v>
      </c>
      <c r="BE52" s="5">
        <f>IF($BH23="y",$BE23,IF($BH24="y",$BE24,0))</f>
        <v>0</v>
      </c>
      <c r="BG52" s="148" t="str">
        <f t="shared" si="37"/>
        <v>FLAHERTY, Julie</v>
      </c>
      <c r="BH52" s="149"/>
      <c r="BI52" s="7">
        <f t="shared" si="38"/>
        <v>0</v>
      </c>
      <c r="BJ52" s="5">
        <f t="shared" si="39"/>
        <v>-694.57999999999993</v>
      </c>
      <c r="BK52" s="5">
        <f t="shared" si="40"/>
        <v>-694.57999999999993</v>
      </c>
      <c r="BN52" s="5">
        <f t="shared" si="41"/>
        <v>-694.57999999999993</v>
      </c>
      <c r="BW52" s="5">
        <f t="shared" si="42"/>
        <v>694.57999999999993</v>
      </c>
      <c r="BZ52" s="5">
        <f t="shared" si="43"/>
        <v>0</v>
      </c>
    </row>
    <row r="53" spans="36:78">
      <c r="AJ53" t="str">
        <f t="shared" si="25"/>
        <v>LENNON, Fergal, Thomas</v>
      </c>
      <c r="AK53" s="2">
        <f t="shared" si="25"/>
        <v>1236.8800000000001</v>
      </c>
      <c r="AL53" s="5">
        <f t="shared" si="35"/>
        <v>1236.8800000000001</v>
      </c>
      <c r="AM53" s="45">
        <f t="shared" si="26"/>
        <v>542.30000000000018</v>
      </c>
      <c r="AN53" s="5">
        <f t="shared" si="36"/>
        <v>542.30000000000018</v>
      </c>
      <c r="AO53" s="45">
        <f t="shared" si="27"/>
        <v>245.88000000000011</v>
      </c>
      <c r="AP53" s="5">
        <f t="shared" si="28"/>
        <v>245.88000000000011</v>
      </c>
      <c r="AQ53" s="45">
        <f t="shared" si="29"/>
        <v>237.17000000000007</v>
      </c>
      <c r="AR53" s="5">
        <f t="shared" si="30"/>
        <v>237.17000000000007</v>
      </c>
      <c r="AT53" s="2">
        <f t="shared" si="31"/>
        <v>0</v>
      </c>
      <c r="AU53">
        <f t="shared" si="32"/>
        <v>1000000</v>
      </c>
      <c r="AV53" s="2">
        <f t="shared" si="33"/>
        <v>999824.88</v>
      </c>
      <c r="AW53">
        <f t="shared" si="34"/>
        <v>999824.88</v>
      </c>
      <c r="BG53" s="148" t="str">
        <f t="shared" si="37"/>
        <v>LARKHAM, Thomas, Patrick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1</v>
      </c>
    </row>
    <row r="54" spans="36:78">
      <c r="AJ54" t="str">
        <f t="shared" si="25"/>
        <v>McALEENAN, Vincent, J, E</v>
      </c>
      <c r="AK54" s="2">
        <f t="shared" si="25"/>
        <v>0</v>
      </c>
      <c r="AL54" s="5">
        <f t="shared" si="35"/>
        <v>1000000</v>
      </c>
      <c r="AM54" s="45">
        <f t="shared" si="26"/>
        <v>999305.42</v>
      </c>
      <c r="AN54" s="5">
        <f t="shared" si="36"/>
        <v>999305.42</v>
      </c>
      <c r="AO54" s="45">
        <f t="shared" si="27"/>
        <v>999009</v>
      </c>
      <c r="AP54" s="5">
        <f t="shared" si="28"/>
        <v>999009</v>
      </c>
      <c r="AQ54" s="45">
        <f t="shared" si="29"/>
        <v>999000.29</v>
      </c>
      <c r="AR54" s="5">
        <f t="shared" si="30"/>
        <v>999000.29</v>
      </c>
      <c r="AT54" s="2">
        <f t="shared" si="31"/>
        <v>998763.12</v>
      </c>
      <c r="AU54">
        <f t="shared" si="32"/>
        <v>998763.12</v>
      </c>
      <c r="AV54" s="2">
        <f t="shared" si="33"/>
        <v>998588</v>
      </c>
      <c r="AW54">
        <f t="shared" si="34"/>
        <v>998588</v>
      </c>
      <c r="BG54" s="148" t="str">
        <f t="shared" si="37"/>
        <v>LENNON, Fergal, Thomas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2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>
      <c r="AJ55" t="str">
        <f t="shared" si="25"/>
        <v>McALINDEN, Declan</v>
      </c>
      <c r="AK55" s="2">
        <f t="shared" si="25"/>
        <v>1416.52</v>
      </c>
      <c r="AL55" s="5">
        <f t="shared" si="35"/>
        <v>1416.52</v>
      </c>
      <c r="AM55" s="45">
        <f t="shared" si="26"/>
        <v>721.94</v>
      </c>
      <c r="AN55" s="5">
        <f t="shared" si="36"/>
        <v>721.94</v>
      </c>
      <c r="AO55" s="45">
        <f t="shared" si="27"/>
        <v>425.52</v>
      </c>
      <c r="AP55" s="5">
        <f t="shared" si="28"/>
        <v>425.52</v>
      </c>
      <c r="AQ55" s="45">
        <f t="shared" si="29"/>
        <v>416.80999999999995</v>
      </c>
      <c r="AR55" s="5">
        <f t="shared" si="30"/>
        <v>416.80999999999995</v>
      </c>
      <c r="AT55" s="2">
        <f t="shared" si="31"/>
        <v>179.63999999999987</v>
      </c>
      <c r="AU55">
        <f t="shared" si="32"/>
        <v>179.63999999999987</v>
      </c>
      <c r="AV55" s="2">
        <f t="shared" si="33"/>
        <v>4.5199999999999818</v>
      </c>
      <c r="AW55">
        <f t="shared" si="34"/>
        <v>4.5199999999999818</v>
      </c>
      <c r="BG55" s="148" t="str">
        <f t="shared" si="37"/>
        <v>McALEENAN, Vincent, J, E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>
      <c r="AJ56" t="str">
        <f t="shared" si="25"/>
        <v>O'CONNOR, Tommy</v>
      </c>
      <c r="AK56" s="2">
        <f t="shared" si="25"/>
        <v>991</v>
      </c>
      <c r="AL56" s="5">
        <f t="shared" si="35"/>
        <v>991</v>
      </c>
      <c r="AM56" s="45">
        <f t="shared" si="26"/>
        <v>296.42000000000007</v>
      </c>
      <c r="AN56" s="5">
        <f t="shared" si="36"/>
        <v>296.42000000000007</v>
      </c>
      <c r="AO56" s="45">
        <f t="shared" si="27"/>
        <v>0</v>
      </c>
      <c r="AP56" s="5">
        <f t="shared" si="28"/>
        <v>1000000</v>
      </c>
      <c r="AQ56" s="45">
        <f t="shared" si="29"/>
        <v>999991.29</v>
      </c>
      <c r="AR56" s="5">
        <f t="shared" si="30"/>
        <v>999991.29</v>
      </c>
      <c r="AT56" s="2">
        <f t="shared" si="31"/>
        <v>999754.12</v>
      </c>
      <c r="AU56">
        <f t="shared" si="32"/>
        <v>999754.12</v>
      </c>
      <c r="AV56" s="2">
        <f t="shared" si="33"/>
        <v>999579</v>
      </c>
      <c r="AW56">
        <f t="shared" si="34"/>
        <v>999579</v>
      </c>
      <c r="BG56" s="148" t="str">
        <f t="shared" si="37"/>
        <v>McALINDEN, Declan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>
      <c r="AJ57" t="str">
        <f t="shared" si="25"/>
        <v>SMITH, Robert, Woolsey</v>
      </c>
      <c r="AK57" s="2">
        <f t="shared" si="25"/>
        <v>1412</v>
      </c>
      <c r="AL57" s="5">
        <f t="shared" si="35"/>
        <v>1412</v>
      </c>
      <c r="AM57" s="45">
        <f t="shared" si="26"/>
        <v>717.42000000000007</v>
      </c>
      <c r="AN57" s="5">
        <f t="shared" si="36"/>
        <v>717.42000000000007</v>
      </c>
      <c r="AO57" s="45">
        <f t="shared" si="27"/>
        <v>421</v>
      </c>
      <c r="AP57" s="5">
        <f t="shared" si="28"/>
        <v>421</v>
      </c>
      <c r="AQ57" s="45">
        <f t="shared" si="29"/>
        <v>412.28999999999996</v>
      </c>
      <c r="AR57" s="5">
        <f t="shared" si="30"/>
        <v>412.28999999999996</v>
      </c>
      <c r="AT57" s="2">
        <f t="shared" si="31"/>
        <v>175.11999999999989</v>
      </c>
      <c r="AU57">
        <f t="shared" si="32"/>
        <v>175.11999999999989</v>
      </c>
      <c r="AV57" s="2">
        <f t="shared" si="33"/>
        <v>0</v>
      </c>
      <c r="AW57">
        <f t="shared" si="34"/>
        <v>1000000</v>
      </c>
      <c r="BG57" s="148" t="str">
        <f t="shared" si="37"/>
        <v>O'CONNOR, Tommy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4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>
      <c r="AJ58" t="str">
        <f t="shared" si="25"/>
        <v>TINSLEY, Margaret</v>
      </c>
      <c r="AK58" s="2">
        <f t="shared" si="25"/>
        <v>999.71</v>
      </c>
      <c r="AL58" s="5">
        <f t="shared" si="35"/>
        <v>999.71</v>
      </c>
      <c r="AM58" s="45">
        <f t="shared" si="26"/>
        <v>305.13000000000011</v>
      </c>
      <c r="AN58" s="5">
        <f t="shared" si="36"/>
        <v>305.13000000000011</v>
      </c>
      <c r="AO58" s="45">
        <f t="shared" si="27"/>
        <v>8.7100000000000364</v>
      </c>
      <c r="AP58" s="5">
        <f t="shared" si="28"/>
        <v>8.7100000000000364</v>
      </c>
      <c r="AQ58" s="45">
        <f t="shared" si="29"/>
        <v>0</v>
      </c>
      <c r="AR58" s="5">
        <f t="shared" si="30"/>
        <v>1000000</v>
      </c>
      <c r="AT58" s="2">
        <f t="shared" si="31"/>
        <v>999762.83</v>
      </c>
      <c r="AU58">
        <f t="shared" si="32"/>
        <v>999762.83</v>
      </c>
      <c r="AV58" s="2">
        <f t="shared" si="33"/>
        <v>999587.71</v>
      </c>
      <c r="AW58">
        <f t="shared" si="34"/>
        <v>999587.71</v>
      </c>
      <c r="BG58" s="148" t="str">
        <f t="shared" si="37"/>
        <v>SMITH, Robert, Woolsey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>
      <c r="AJ59" t="str">
        <f t="shared" si="25"/>
        <v>TWYBLE, James, Kenneth</v>
      </c>
      <c r="AK59" s="2">
        <f t="shared" si="25"/>
        <v>1412</v>
      </c>
      <c r="AL59" s="5">
        <f t="shared" si="35"/>
        <v>1412</v>
      </c>
      <c r="AM59" s="45">
        <f t="shared" si="26"/>
        <v>717.42000000000007</v>
      </c>
      <c r="AN59" s="5">
        <f t="shared" si="36"/>
        <v>717.42000000000007</v>
      </c>
      <c r="AO59" s="45">
        <f t="shared" si="27"/>
        <v>421</v>
      </c>
      <c r="AP59" s="5">
        <f t="shared" si="28"/>
        <v>421</v>
      </c>
      <c r="AQ59" s="45">
        <f t="shared" si="29"/>
        <v>412.28999999999996</v>
      </c>
      <c r="AR59" s="5">
        <f t="shared" si="30"/>
        <v>412.28999999999996</v>
      </c>
      <c r="AT59" s="2">
        <f t="shared" si="31"/>
        <v>175.11999999999989</v>
      </c>
      <c r="AU59">
        <f t="shared" si="32"/>
        <v>175.11999999999989</v>
      </c>
      <c r="AV59" s="2">
        <f t="shared" si="33"/>
        <v>0</v>
      </c>
      <c r="AW59">
        <f t="shared" si="34"/>
        <v>1000000</v>
      </c>
      <c r="BG59" s="148" t="str">
        <f t="shared" si="37"/>
        <v>TINSLEY, Margaret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304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999305.42</v>
      </c>
      <c r="AN60" s="5">
        <f t="shared" si="36"/>
        <v>999305.42</v>
      </c>
      <c r="AO60" s="45">
        <f t="shared" si="27"/>
        <v>999009</v>
      </c>
      <c r="AP60" s="5">
        <f t="shared" si="28"/>
        <v>999009</v>
      </c>
      <c r="AQ60" s="45">
        <f t="shared" si="29"/>
        <v>999000.29</v>
      </c>
      <c r="AR60" s="5">
        <f t="shared" si="30"/>
        <v>999000.29</v>
      </c>
      <c r="AT60" s="2">
        <f t="shared" si="31"/>
        <v>998763.12</v>
      </c>
      <c r="AU60">
        <f t="shared" si="32"/>
        <v>998763.12</v>
      </c>
      <c r="AV60" s="2">
        <f t="shared" si="33"/>
        <v>998588</v>
      </c>
      <c r="AW60">
        <f t="shared" si="34"/>
        <v>998588</v>
      </c>
      <c r="BG60" s="148" t="str">
        <f t="shared" si="37"/>
        <v>TWYBLE, James, Kenneth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999305.42</v>
      </c>
      <c r="AN61" s="5">
        <f t="shared" si="36"/>
        <v>999305.42</v>
      </c>
      <c r="AO61" s="45">
        <f t="shared" si="27"/>
        <v>999009</v>
      </c>
      <c r="AP61" s="5">
        <f t="shared" si="28"/>
        <v>999009</v>
      </c>
      <c r="AQ61" s="45">
        <f t="shared" si="29"/>
        <v>999000.29</v>
      </c>
      <c r="AR61" s="5">
        <f t="shared" si="30"/>
        <v>999000.29</v>
      </c>
      <c r="AT61" s="2">
        <f t="shared" si="31"/>
        <v>998763.12</v>
      </c>
      <c r="AU61">
        <f t="shared" si="32"/>
        <v>998763.12</v>
      </c>
      <c r="AV61" s="2">
        <f t="shared" si="33"/>
        <v>998588</v>
      </c>
      <c r="AW61">
        <f t="shared" si="34"/>
        <v>998588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999305.42</v>
      </c>
      <c r="AN62" s="5">
        <f t="shared" si="36"/>
        <v>999305.42</v>
      </c>
      <c r="AO62" s="45">
        <f t="shared" si="27"/>
        <v>999009</v>
      </c>
      <c r="AP62" s="5">
        <f t="shared" si="28"/>
        <v>999009</v>
      </c>
      <c r="AQ62" s="45">
        <f t="shared" si="29"/>
        <v>999000.29</v>
      </c>
      <c r="AR62" s="5">
        <f t="shared" si="30"/>
        <v>999000.29</v>
      </c>
      <c r="AT62" s="2">
        <f t="shared" si="31"/>
        <v>998763.12</v>
      </c>
      <c r="AU62">
        <f t="shared" si="32"/>
        <v>998763.12</v>
      </c>
      <c r="AV62" s="2">
        <f t="shared" si="33"/>
        <v>998588</v>
      </c>
      <c r="AW62">
        <f t="shared" si="34"/>
        <v>998588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999305.42</v>
      </c>
      <c r="AN63" s="5">
        <f t="shared" si="36"/>
        <v>999305.42</v>
      </c>
      <c r="AO63" s="45">
        <f t="shared" si="27"/>
        <v>999009</v>
      </c>
      <c r="AP63" s="5">
        <f t="shared" si="28"/>
        <v>999009</v>
      </c>
      <c r="AQ63" s="45">
        <f t="shared" si="29"/>
        <v>999000.29</v>
      </c>
      <c r="AR63" s="5">
        <f t="shared" si="30"/>
        <v>999000.29</v>
      </c>
      <c r="AT63" s="2">
        <f t="shared" si="31"/>
        <v>998763.12</v>
      </c>
      <c r="AU63">
        <f t="shared" si="32"/>
        <v>998763.12</v>
      </c>
      <c r="AV63" s="2">
        <f t="shared" si="33"/>
        <v>998588</v>
      </c>
      <c r="AW63">
        <f t="shared" si="34"/>
        <v>998588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999305.42</v>
      </c>
      <c r="AN64" s="5">
        <f t="shared" si="36"/>
        <v>999305.42</v>
      </c>
      <c r="AO64" s="45">
        <f t="shared" si="27"/>
        <v>999009</v>
      </c>
      <c r="AP64" s="5">
        <f t="shared" si="28"/>
        <v>999009</v>
      </c>
      <c r="AQ64" s="45">
        <f t="shared" si="29"/>
        <v>999000.29</v>
      </c>
      <c r="AR64" s="5">
        <f t="shared" si="30"/>
        <v>999000.29</v>
      </c>
      <c r="AT64" s="2">
        <f t="shared" si="31"/>
        <v>998763.12</v>
      </c>
      <c r="AU64">
        <f t="shared" si="32"/>
        <v>998763.12</v>
      </c>
      <c r="AV64" s="2">
        <f t="shared" si="33"/>
        <v>998588</v>
      </c>
      <c r="AW64">
        <f t="shared" si="34"/>
        <v>998588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999305.42</v>
      </c>
      <c r="AN65" s="5">
        <f t="shared" si="36"/>
        <v>999305.42</v>
      </c>
      <c r="AO65" s="45">
        <f t="shared" si="27"/>
        <v>999009</v>
      </c>
      <c r="AP65" s="5">
        <f t="shared" si="28"/>
        <v>999009</v>
      </c>
      <c r="AQ65" s="45">
        <f t="shared" si="29"/>
        <v>999000.29</v>
      </c>
      <c r="AR65" s="5">
        <f t="shared" si="30"/>
        <v>999000.29</v>
      </c>
      <c r="AT65" s="2">
        <f t="shared" si="31"/>
        <v>998763.12</v>
      </c>
      <c r="AU65">
        <f t="shared" si="32"/>
        <v>998763.12</v>
      </c>
      <c r="AV65" s="2">
        <f t="shared" si="33"/>
        <v>998588</v>
      </c>
      <c r="AW65">
        <f t="shared" si="34"/>
        <v>998588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999305.42</v>
      </c>
      <c r="AN66" s="5">
        <f t="shared" si="36"/>
        <v>999305.42</v>
      </c>
      <c r="AO66" s="45">
        <f t="shared" si="27"/>
        <v>999009</v>
      </c>
      <c r="AP66" s="5">
        <f t="shared" si="28"/>
        <v>999009</v>
      </c>
      <c r="AQ66" s="45">
        <f t="shared" si="29"/>
        <v>999000.29</v>
      </c>
      <c r="AR66" s="5">
        <f t="shared" si="30"/>
        <v>999000.29</v>
      </c>
      <c r="AT66" s="2">
        <f t="shared" si="31"/>
        <v>998763.12</v>
      </c>
      <c r="AU66">
        <f t="shared" si="32"/>
        <v>998763.12</v>
      </c>
      <c r="AV66" s="2">
        <f t="shared" si="33"/>
        <v>998588</v>
      </c>
      <c r="AW66">
        <f t="shared" si="34"/>
        <v>998588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999305.42</v>
      </c>
      <c r="AN67" s="5">
        <f t="shared" si="36"/>
        <v>999305.42</v>
      </c>
      <c r="AO67" s="45">
        <f t="shared" si="27"/>
        <v>999009</v>
      </c>
      <c r="AP67" s="5">
        <f t="shared" si="28"/>
        <v>999009</v>
      </c>
      <c r="AQ67" s="45">
        <f t="shared" si="29"/>
        <v>999000.29</v>
      </c>
      <c r="AR67" s="5">
        <f t="shared" si="30"/>
        <v>999000.29</v>
      </c>
      <c r="AT67" s="2">
        <f t="shared" si="31"/>
        <v>998763.12</v>
      </c>
      <c r="AU67">
        <f t="shared" si="32"/>
        <v>998763.12</v>
      </c>
      <c r="AV67" s="2">
        <f t="shared" si="33"/>
        <v>998588</v>
      </c>
      <c r="AW67">
        <f t="shared" si="34"/>
        <v>998588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384.58000000000004</v>
      </c>
      <c r="BK69" s="5">
        <f>BI69+BJ69</f>
        <v>384.58000000000004</v>
      </c>
      <c r="BM69" s="16"/>
      <c r="BN69" s="16"/>
      <c r="BO69" s="16"/>
      <c r="BP69" s="16"/>
      <c r="BW69" s="5">
        <f>SUM(BW49:BW68)</f>
        <v>694.57999999999993</v>
      </c>
      <c r="BZ69" s="5">
        <f t="shared" si="43"/>
        <v>0</v>
      </c>
    </row>
    <row r="70" spans="36:78">
      <c r="BK70" s="5">
        <f>BG27+CE29</f>
        <v>694.58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5">IF(BH5="y",1,0)</f>
        <v>0</v>
      </c>
    </row>
    <row r="78" spans="36:78">
      <c r="BK78" s="5">
        <f t="shared" si="45"/>
        <v>0</v>
      </c>
    </row>
    <row r="79" spans="36:78">
      <c r="BK79" s="5">
        <f t="shared" si="45"/>
        <v>0</v>
      </c>
    </row>
    <row r="80" spans="36:78"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1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CB31:CE32"/>
    <mergeCell ref="AL31:AQ32"/>
    <mergeCell ref="BF30:BG32"/>
    <mergeCell ref="BI30:BK31"/>
    <mergeCell ref="BX30:BY32"/>
    <mergeCell ref="AL28:AQ29"/>
    <mergeCell ref="AO20:AP20"/>
    <mergeCell ref="AJ24:AK24"/>
    <mergeCell ref="AJ25:AK25"/>
    <mergeCell ref="AO24:AP24"/>
    <mergeCell ref="AO25:AP25"/>
    <mergeCell ref="AJ20:AK20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F8:G8"/>
    <mergeCell ref="H8:I8"/>
    <mergeCell ref="J8:K8"/>
    <mergeCell ref="L8:M8"/>
    <mergeCell ref="N8:O8"/>
    <mergeCell ref="J7:K7"/>
    <mergeCell ref="L6:M6"/>
    <mergeCell ref="U4:W4"/>
    <mergeCell ref="Z6:AF7"/>
    <mergeCell ref="E4:F4"/>
    <mergeCell ref="R7:S7"/>
    <mergeCell ref="R6:S6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AZ22:AZ23"/>
    <mergeCell ref="AJ22:AK22"/>
    <mergeCell ref="AJ23:AK23"/>
    <mergeCell ref="AJ21:AK21"/>
    <mergeCell ref="AO21:AP21"/>
    <mergeCell ref="AO22:AP22"/>
    <mergeCell ref="AO23:AP23"/>
  </mergeCells>
  <phoneticPr fontId="0" type="noConversion"/>
  <conditionalFormatting sqref="V4:W4">
    <cfRule type="cellIs" dxfId="175" priority="13" stopIfTrue="1" operator="equal">
      <formula>"Totals Correct"</formula>
    </cfRule>
    <cfRule type="cellIs" dxfId="174" priority="14" stopIfTrue="1" operator="equal">
      <formula>"ERROR"</formula>
    </cfRule>
  </conditionalFormatting>
  <conditionalFormatting sqref="U4">
    <cfRule type="cellIs" dxfId="173" priority="15" stopIfTrue="1" operator="equal">
      <formula>"OK TO MOVE TO NEXT STAGE"</formula>
    </cfRule>
    <cfRule type="cellIs" dxfId="172" priority="16" stopIfTrue="1" operator="equal">
      <formula>"DO NOT MOVE TO NEXT STAGE"</formula>
    </cfRule>
  </conditionalFormatting>
  <conditionalFormatting sqref="AL3">
    <cfRule type="cellIs" dxfId="171" priority="17" stopIfTrue="1" operator="notEqual">
      <formula>0</formula>
    </cfRule>
  </conditionalFormatting>
  <conditionalFormatting sqref="BF30:BG31">
    <cfRule type="cellIs" dxfId="170" priority="18" stopIfTrue="1" operator="equal">
      <formula>"NONE"</formula>
    </cfRule>
    <cfRule type="cellIs" dxfId="169" priority="19" stopIfTrue="1" operator="notEqual">
      <formula>"NONE"</formula>
    </cfRule>
  </conditionalFormatting>
  <conditionalFormatting sqref="BX30">
    <cfRule type="cellIs" dxfId="168" priority="20" stopIfTrue="1" operator="equal">
      <formula>"Calculations OK"</formula>
    </cfRule>
    <cfRule type="cellIs" dxfId="167" priority="21" stopIfTrue="1" operator="equal">
      <formula>"Check Count for Error"</formula>
    </cfRule>
  </conditionalFormatting>
  <conditionalFormatting sqref="BH4">
    <cfRule type="expression" dxfId="166" priority="10">
      <formula>AND($AQ$5="y",$BK$76&lt;&gt;1)</formula>
    </cfRule>
    <cfRule type="expression" dxfId="165" priority="11">
      <formula>$BK$76=1</formula>
    </cfRule>
    <cfRule type="duplicateValues" priority="12"/>
  </conditionalFormatting>
  <conditionalFormatting sqref="BN8:BN27">
    <cfRule type="expression" dxfId="164" priority="5">
      <formula>BN8="Elected"</formula>
    </cfRule>
  </conditionalFormatting>
  <conditionalFormatting sqref="BI5:BI24">
    <cfRule type="expression" dxfId="163" priority="9">
      <formula>BI5="Elected"</formula>
    </cfRule>
  </conditionalFormatting>
  <conditionalFormatting sqref="BP5:BP7">
    <cfRule type="expression" dxfId="162" priority="3">
      <formula>$BZ$48&gt;0</formula>
    </cfRule>
    <cfRule type="expression" dxfId="161" priority="4">
      <formula>AND($AQ$5="n",$BZ$48&lt;&gt;1)</formula>
    </cfRule>
  </conditionalFormatting>
  <conditionalFormatting sqref="BT2:BZ2">
    <cfRule type="expression" dxfId="160" priority="2">
      <formula>AND($AQ$5="n",$BZ$46=0)</formula>
    </cfRule>
  </conditionalFormatting>
  <conditionalFormatting sqref="A11:A30">
    <cfRule type="expression" dxfId="15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>
      <c r="A1" s="88" t="str">
        <f>'Verification of Boxes'!B1</f>
        <v>LOCALGOVERNMENT</v>
      </c>
      <c r="F1" s="14" t="s">
        <v>77</v>
      </c>
      <c r="J1" s="100" t="s">
        <v>25</v>
      </c>
      <c r="K1" s="388">
        <f>'Basic Input'!C2</f>
        <v>41781</v>
      </c>
      <c r="L1" s="388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229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4.5199999999999818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77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18.75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4.5199999999999818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5.7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230</v>
      </c>
      <c r="P4" s="390"/>
      <c r="Q4" s="390"/>
      <c r="R4" s="390"/>
      <c r="S4" s="391"/>
      <c r="U4" s="380" t="str">
        <f>IF(W33="ERROR","DO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239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IF($AT5=0,0,IF($AT5="T",$AZ7,$BR4))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IF($V7="Transfer",$BA8,$BT3)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4.5199999999999818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9'!A13&lt;&gt;0,'Stage 9'!A13,IF(W13&gt;=$M$3,"Elected",IF(BP10&lt;&gt;0,"Excluded",0)))</f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>
        <f t="shared" si="2"/>
        <v>0</v>
      </c>
      <c r="BM13" s="3"/>
      <c r="BN13" s="5" t="str">
        <f t="shared" si="11"/>
        <v>Elected</v>
      </c>
      <c r="BO13" s="47">
        <f t="shared" si="3"/>
        <v>1238.8800000000001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>IF('Stage 9'!A14&lt;&gt;0,'Stage 9'!A14,IF(W14&gt;=$M$3,"Elected",IF(BP11&lt;&gt;0,"Excluded",0)))</f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CLELAND, John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>IF('Stage 9'!A15&lt;&gt;0,'Stage 9'!A15,IF(W15&gt;=$M$3,"Elected",IF(BP12&lt;&gt;0,"Excluded",0)))</f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CORR, Kieran, Peter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>IF('Stage 9'!A16&lt;&gt;0,'Stage 9'!A16,IF(W16&gt;=$M$3,"Elected",IF(BP13&lt;&gt;0,"Excluded",0)))</f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 t="shared" si="12"/>
        <v>0</v>
      </c>
      <c r="W16" s="49">
        <f t="shared" si="13"/>
        <v>0</v>
      </c>
      <c r="Z16" s="111" t="str">
        <f>'Verification of Boxes'!J12</f>
        <v>CUMMINGS, Brian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 t="str">
        <f t="shared" si="11"/>
        <v>Excluded</v>
      </c>
      <c r="BO16" s="47">
        <f t="shared" si="3"/>
        <v>995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FLAHERTY, Julie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 t="shared" si="12"/>
        <v>0</v>
      </c>
      <c r="W18" s="49">
        <f t="shared" si="13"/>
        <v>0</v>
      </c>
      <c r="Z18" s="111" t="str">
        <f>'Verification of Boxes'!J14</f>
        <v>LARKHAM, Thomas, Patrick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1303.71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>IF('Stage 9'!A19&lt;&gt;0,'Stage 9'!A19,IF(W19&gt;=$M$3,"Elected",IF(BP16&lt;&gt;0,"Excluded",0)))</f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 t="shared" si="12"/>
        <v>0</v>
      </c>
      <c r="W19" s="49">
        <f t="shared" si="13"/>
        <v>0</v>
      </c>
      <c r="Z19" s="111" t="str">
        <f>'Verification of Boxes'!J15</f>
        <v>LENNON, Fergal, Thomas</v>
      </c>
      <c r="AA19" s="45">
        <f t="shared" si="18"/>
        <v>1238.8800000000001</v>
      </c>
      <c r="AB19" s="5"/>
      <c r="AC19" s="117">
        <f t="shared" si="14"/>
        <v>-173.11999999999989</v>
      </c>
      <c r="AD19" s="133"/>
      <c r="AE19" s="5" t="str">
        <f t="shared" si="17"/>
        <v>continuing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9'!A20&lt;&gt;0,'Stage 9'!A20,IF(W20&gt;=$M$3,"Elected",IF(BP17&lt;&gt;0,"Excluded",0)))</f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 t="shared" si="12"/>
        <v>0</v>
      </c>
      <c r="W20" s="49">
        <f t="shared" si="13"/>
        <v>0</v>
      </c>
      <c r="Z20" s="111" t="str">
        <f>'Verification of Boxes'!J16</f>
        <v>McALEENAN, Vincent, J, E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07" t="s">
        <v>103</v>
      </c>
      <c r="AK20" s="408"/>
      <c r="AL20" s="246">
        <f>AL46</f>
        <v>995</v>
      </c>
      <c r="AM20" s="167"/>
      <c r="AN20" s="166">
        <f>AL20+AG2</f>
        <v>999.52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>IF('Stage 9'!A21&lt;&gt;0,'Stage 9'!A21,IF(W21&gt;=$M$3,"Elected",IF(BP18&lt;&gt;0,"Excluded",0)))</f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 t="shared" si="12"/>
        <v>0</v>
      </c>
      <c r="W21" s="49">
        <f t="shared" si="13"/>
        <v>0</v>
      </c>
      <c r="Z21" s="111" t="str">
        <f>'Verification of Boxes'!J17</f>
        <v>McALINDEN, Declan</v>
      </c>
      <c r="AA21" s="45">
        <f t="shared" si="18"/>
        <v>1416.52</v>
      </c>
      <c r="AB21" s="5"/>
      <c r="AC21" s="117">
        <f t="shared" si="14"/>
        <v>4.5199999999999818</v>
      </c>
      <c r="AD21" s="133"/>
      <c r="AE21" s="5" t="str">
        <f t="shared" si="17"/>
        <v>elected</v>
      </c>
      <c r="AF21" s="5">
        <f t="shared" si="15"/>
        <v>4.5199999999999818</v>
      </c>
      <c r="AG21" s="112" t="str">
        <f t="shared" si="16"/>
        <v>transfer largest surplus</v>
      </c>
      <c r="AJ21" s="409" t="s">
        <v>102</v>
      </c>
      <c r="AK21" s="365"/>
      <c r="AL21" s="48">
        <f>IF(AL20=1000000,0,AN46)</f>
        <v>1238.8800000000001</v>
      </c>
      <c r="AM21" s="7">
        <f>AL21-AL20</f>
        <v>243.88000000000011</v>
      </c>
      <c r="AN21" s="5">
        <f>IF(AL21=1000000,0,IF(AN20=0,0,AN20+AL21))</f>
        <v>2238.4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9'!A22&lt;&gt;0,'Stage 9'!A22,IF(W22&gt;=$M$3,"Elected",IF(BP19&lt;&gt;0,"Excluded",0)))</f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 t="shared" si="12"/>
        <v>0</v>
      </c>
      <c r="W22" s="49">
        <f t="shared" si="13"/>
        <v>0</v>
      </c>
      <c r="Z22" s="111" t="str">
        <f>'Verification of Boxes'!J18</f>
        <v>O'CONNOR, Tommy</v>
      </c>
      <c r="AA22" s="45">
        <f t="shared" si="18"/>
        <v>995</v>
      </c>
      <c r="AB22" s="5"/>
      <c r="AC22" s="117">
        <f t="shared" si="14"/>
        <v>-417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409" t="s">
        <v>102</v>
      </c>
      <c r="AK22" s="365"/>
      <c r="AL22" s="48">
        <f>IF(AL21=1000000,0,AP46)</f>
        <v>1303.71</v>
      </c>
      <c r="AM22" s="7">
        <f>IF(AL22=1000000,0,IF(AM21=0,0,AL22-AL21))</f>
        <v>64.829999999999927</v>
      </c>
      <c r="AN22" s="5">
        <f>IF(AL22=1000000,0,IF(AN21=0,0,AN21+AL22))</f>
        <v>3542.11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SMITH, Robert, Woolsey</v>
      </c>
      <c r="AA23" s="45">
        <f t="shared" si="18"/>
        <v>1412</v>
      </c>
      <c r="AB23" s="5"/>
      <c r="AC23" s="117">
        <f t="shared" si="14"/>
        <v>0</v>
      </c>
      <c r="AD23" s="133"/>
      <c r="AE23" s="5" t="str">
        <f t="shared" si="17"/>
        <v>elected</v>
      </c>
      <c r="AF23" s="5">
        <f t="shared" si="15"/>
        <v>0</v>
      </c>
      <c r="AG23" s="112">
        <f t="shared" si="16"/>
        <v>0</v>
      </c>
      <c r="AJ23" s="409" t="s">
        <v>102</v>
      </c>
      <c r="AK23" s="365"/>
      <c r="AL23" s="48">
        <f>IF(AL22=1000000,0,AR46)</f>
        <v>1412</v>
      </c>
      <c r="AM23" s="7">
        <f>IF(AL23=1000000,0,IF(AM22=0,0,AL23-AL22))</f>
        <v>108.28999999999996</v>
      </c>
      <c r="AN23" s="5">
        <f>IF(AL23=1000000,0,IF(AN22=0,0,AN22+AL23))</f>
        <v>4954.1100000000006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TINSLEY, Margaret</v>
      </c>
      <c r="AA24" s="45">
        <f t="shared" si="18"/>
        <v>1303.71</v>
      </c>
      <c r="AB24" s="5"/>
      <c r="AC24" s="117">
        <f t="shared" si="14"/>
        <v>-108.28999999999996</v>
      </c>
      <c r="AD24" s="133"/>
      <c r="AE24" s="5" t="str">
        <f t="shared" si="17"/>
        <v>continuing</v>
      </c>
      <c r="AF24" s="5">
        <f t="shared" si="15"/>
        <v>0</v>
      </c>
      <c r="AG24" s="112">
        <f t="shared" si="16"/>
        <v>0</v>
      </c>
      <c r="AJ24" s="409" t="s">
        <v>102</v>
      </c>
      <c r="AK24" s="365"/>
      <c r="AL24" s="48">
        <f>IF(AR46=1000000,0,AU46)</f>
        <v>1416.52</v>
      </c>
      <c r="AM24" s="7">
        <f>IF(AL24=1000000,0,IF(AM23=0,0,AL24-AL23))</f>
        <v>4.5199999999999818</v>
      </c>
      <c r="AN24" s="5">
        <f>IF(AL24=1000000,0,IF(AN23=0,0,AN23+AL24))</f>
        <v>6370.630000000001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TWYBLE, James, Kenneth</v>
      </c>
      <c r="AA25" s="45">
        <f t="shared" si="18"/>
        <v>1412</v>
      </c>
      <c r="AB25" s="5"/>
      <c r="AC25" s="117">
        <f t="shared" si="14"/>
        <v>0</v>
      </c>
      <c r="AD25" s="133"/>
      <c r="AE25" s="5" t="str">
        <f t="shared" si="17"/>
        <v>elected</v>
      </c>
      <c r="AF25" s="5">
        <f t="shared" si="15"/>
        <v>0</v>
      </c>
      <c r="AG25" s="112">
        <f t="shared" si="16"/>
        <v>0</v>
      </c>
      <c r="AJ25" s="430" t="s">
        <v>102</v>
      </c>
      <c r="AK25" s="431"/>
      <c r="AL25" s="104">
        <f>IF(AL24=1000000,0,AW46)</f>
        <v>1000000</v>
      </c>
      <c r="AM25" s="105">
        <f>IF(AL25=1000000,0,IF(AM24=0,0,AL25-AL24))</f>
        <v>0</v>
      </c>
      <c r="AN25" s="106">
        <f>IF(AL25=1000000,0,IF(AN24=0,0,AN24+AL25))</f>
        <v>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1</v>
      </c>
      <c r="AV27" s="5">
        <f>AU27</f>
        <v>1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1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1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1</v>
      </c>
      <c r="AW30" s="5">
        <f t="shared" si="20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240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1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240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1</v>
      </c>
      <c r="AW32" s="5">
        <f t="shared" si="20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5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995</v>
      </c>
      <c r="AM46" s="5"/>
      <c r="AN46" s="45">
        <f>AN47+AL46</f>
        <v>1238.8800000000001</v>
      </c>
      <c r="AO46" s="5"/>
      <c r="AP46" s="45">
        <f>AP47+AN46</f>
        <v>1303.71</v>
      </c>
      <c r="AQ46" s="5"/>
      <c r="AR46" s="45">
        <f>AR47+AP46</f>
        <v>1412</v>
      </c>
      <c r="AS46" s="2"/>
      <c r="AU46" s="2">
        <f>AU47+AR46</f>
        <v>1416.52</v>
      </c>
      <c r="AW46" s="2">
        <f>AW47+AU46</f>
        <v>1000000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3:78">
      <c r="AL47" s="45">
        <f>MIN(AL48:AL67)</f>
        <v>995</v>
      </c>
      <c r="AM47" s="5"/>
      <c r="AN47" s="45">
        <f>MIN(AN48:AN67)</f>
        <v>243.88000000000011</v>
      </c>
      <c r="AO47" s="5"/>
      <c r="AP47" s="45">
        <f>MIN(AP48:AP67)</f>
        <v>64.829999999999927</v>
      </c>
      <c r="AQ47" s="5"/>
      <c r="AR47" s="45">
        <f>MIN(AR48:AR67)</f>
        <v>108.28999999999996</v>
      </c>
      <c r="AS47" s="2"/>
      <c r="AU47" s="2">
        <f>MIN(AU48:AU67)</f>
        <v>4.5199999999999818</v>
      </c>
      <c r="AW47" s="2">
        <f>MIN(AW48:AW67)</f>
        <v>998583.48</v>
      </c>
      <c r="AX47" s="2"/>
    </row>
    <row r="48" spans="3:78" ht="38.25">
      <c r="AJ48" t="str">
        <f t="shared" ref="AJ48:AK63" si="24">Z14</f>
        <v>CLELAND, John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999005</v>
      </c>
      <c r="AN48" s="5">
        <f>IF(AM48&lt;&gt;0,AM48,1000000)</f>
        <v>999005</v>
      </c>
      <c r="AO48" s="45">
        <f t="shared" ref="AO48:AO67" si="26">AN48-AN$47</f>
        <v>998761.12</v>
      </c>
      <c r="AP48" s="5">
        <f t="shared" ref="AP48:AP67" si="27">IF(AO48&lt;&gt;0,AO48,1000000)</f>
        <v>998761.12</v>
      </c>
      <c r="AQ48" s="45">
        <f t="shared" ref="AQ48:AQ67" si="28">AP48-AP$47</f>
        <v>998696.29</v>
      </c>
      <c r="AR48" s="5">
        <f t="shared" ref="AR48:AR67" si="29">IF(AQ48&lt;&gt;0,AQ48,1000000)</f>
        <v>998696.29</v>
      </c>
      <c r="AT48" s="2">
        <f t="shared" ref="AT48:AT67" si="30">AR48-AR$47</f>
        <v>998588</v>
      </c>
      <c r="AU48">
        <f t="shared" ref="AU48:AU67" si="31">IF(AT48&lt;&gt;0,AT48,1000000)</f>
        <v>998588</v>
      </c>
      <c r="AV48" s="2">
        <f t="shared" ref="AV48:AV67" si="32">AU48-AU$47</f>
        <v>998583.48</v>
      </c>
      <c r="AW48">
        <f t="shared" ref="AW48:AW67" si="33">IF(AV48&lt;&gt;0,AV48,1000000)</f>
        <v>998583.48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4"/>
        <v>CORR, Kieran, Peter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999005</v>
      </c>
      <c r="AN49" s="5">
        <f t="shared" ref="AN49:AN67" si="35">IF(AM49&lt;&gt;0,AM49,1000000)</f>
        <v>999005</v>
      </c>
      <c r="AO49" s="45">
        <f t="shared" si="26"/>
        <v>998761.12</v>
      </c>
      <c r="AP49" s="5">
        <f t="shared" si="27"/>
        <v>998761.12</v>
      </c>
      <c r="AQ49" s="45">
        <f t="shared" si="28"/>
        <v>998696.29</v>
      </c>
      <c r="AR49" s="5">
        <f t="shared" si="29"/>
        <v>998696.29</v>
      </c>
      <c r="AT49" s="2">
        <f t="shared" si="30"/>
        <v>998588</v>
      </c>
      <c r="AU49">
        <f t="shared" si="31"/>
        <v>998588</v>
      </c>
      <c r="AV49" s="2">
        <f t="shared" si="32"/>
        <v>998583.48</v>
      </c>
      <c r="AW49">
        <f t="shared" si="33"/>
        <v>998583.48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CLELAND, John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4"/>
        <v>CUMMINGS, Brian</v>
      </c>
      <c r="AK50" s="2">
        <f t="shared" si="24"/>
        <v>0</v>
      </c>
      <c r="AL50" s="5">
        <f t="shared" si="34"/>
        <v>1000000</v>
      </c>
      <c r="AM50" s="45">
        <f t="shared" si="25"/>
        <v>999005</v>
      </c>
      <c r="AN50" s="5">
        <f t="shared" si="35"/>
        <v>999005</v>
      </c>
      <c r="AO50" s="45">
        <f t="shared" si="26"/>
        <v>998761.12</v>
      </c>
      <c r="AP50" s="5">
        <f t="shared" si="27"/>
        <v>998761.12</v>
      </c>
      <c r="AQ50" s="45">
        <f t="shared" si="28"/>
        <v>998696.29</v>
      </c>
      <c r="AR50" s="5">
        <f t="shared" si="29"/>
        <v>998696.29</v>
      </c>
      <c r="AT50" s="2">
        <f t="shared" si="30"/>
        <v>998588</v>
      </c>
      <c r="AU50">
        <f t="shared" si="31"/>
        <v>998588</v>
      </c>
      <c r="AV50" s="2">
        <f t="shared" si="32"/>
        <v>998583.48</v>
      </c>
      <c r="AW50">
        <f t="shared" si="33"/>
        <v>998583.48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CORR, Kieran, Peter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>
      <c r="AJ51" t="str">
        <f t="shared" si="24"/>
        <v>FLAHERTY, Julie</v>
      </c>
      <c r="AK51" s="2">
        <f t="shared" si="24"/>
        <v>0</v>
      </c>
      <c r="AL51" s="5">
        <f t="shared" si="34"/>
        <v>1000000</v>
      </c>
      <c r="AM51" s="45">
        <f t="shared" si="25"/>
        <v>999005</v>
      </c>
      <c r="AN51" s="5">
        <f t="shared" si="35"/>
        <v>999005</v>
      </c>
      <c r="AO51" s="45">
        <f t="shared" si="26"/>
        <v>998761.12</v>
      </c>
      <c r="AP51" s="5">
        <f t="shared" si="27"/>
        <v>998761.12</v>
      </c>
      <c r="AQ51" s="45">
        <f t="shared" si="28"/>
        <v>998696.29</v>
      </c>
      <c r="AR51" s="5">
        <f t="shared" si="29"/>
        <v>998696.29</v>
      </c>
      <c r="AT51" s="2">
        <f t="shared" si="30"/>
        <v>998588</v>
      </c>
      <c r="AU51">
        <f t="shared" si="31"/>
        <v>998588</v>
      </c>
      <c r="AV51" s="2">
        <f t="shared" si="32"/>
        <v>998583.48</v>
      </c>
      <c r="AW51">
        <f t="shared" si="33"/>
        <v>998583.48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CUMMINGS, Brian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>
      <c r="AJ52" t="str">
        <f t="shared" si="24"/>
        <v>LARKHAM, Thomas, Patrick</v>
      </c>
      <c r="AK52" s="2">
        <f t="shared" si="24"/>
        <v>0</v>
      </c>
      <c r="AL52" s="5">
        <f t="shared" si="34"/>
        <v>1000000</v>
      </c>
      <c r="AM52" s="45">
        <f t="shared" si="25"/>
        <v>999005</v>
      </c>
      <c r="AN52" s="5">
        <f t="shared" si="35"/>
        <v>999005</v>
      </c>
      <c r="AO52" s="45">
        <f t="shared" si="26"/>
        <v>998761.12</v>
      </c>
      <c r="AP52" s="5">
        <f t="shared" si="27"/>
        <v>998761.12</v>
      </c>
      <c r="AQ52" s="45">
        <f t="shared" si="28"/>
        <v>998696.29</v>
      </c>
      <c r="AR52" s="5">
        <f t="shared" si="29"/>
        <v>998696.29</v>
      </c>
      <c r="AT52" s="2">
        <f t="shared" si="30"/>
        <v>998588</v>
      </c>
      <c r="AU52">
        <f t="shared" si="31"/>
        <v>998588</v>
      </c>
      <c r="AV52" s="2">
        <f t="shared" si="32"/>
        <v>998583.48</v>
      </c>
      <c r="AW52">
        <f t="shared" si="33"/>
        <v>998583.48</v>
      </c>
      <c r="BE52" s="5">
        <f>IF($BH23="y",$BE23,IF($BH24="y",$BE24,0))</f>
        <v>0</v>
      </c>
      <c r="BG52" s="148" t="str">
        <f t="shared" si="36"/>
        <v>FLAHERTY, Julie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>
      <c r="AJ53" t="str">
        <f t="shared" si="24"/>
        <v>LENNON, Fergal, Thomas</v>
      </c>
      <c r="AK53" s="2">
        <f t="shared" si="24"/>
        <v>1238.8800000000001</v>
      </c>
      <c r="AL53" s="5">
        <f t="shared" si="34"/>
        <v>1238.8800000000001</v>
      </c>
      <c r="AM53" s="45">
        <f t="shared" si="25"/>
        <v>243.88000000000011</v>
      </c>
      <c r="AN53" s="5">
        <f t="shared" si="35"/>
        <v>243.88000000000011</v>
      </c>
      <c r="AO53" s="45">
        <f t="shared" si="26"/>
        <v>0</v>
      </c>
      <c r="AP53" s="5">
        <f t="shared" si="27"/>
        <v>1000000</v>
      </c>
      <c r="AQ53" s="45">
        <f t="shared" si="28"/>
        <v>999935.17</v>
      </c>
      <c r="AR53" s="5">
        <f t="shared" si="29"/>
        <v>999935.17</v>
      </c>
      <c r="AT53" s="2">
        <f t="shared" si="30"/>
        <v>999826.88</v>
      </c>
      <c r="AU53">
        <f t="shared" si="31"/>
        <v>999826.88</v>
      </c>
      <c r="AV53" s="2">
        <f t="shared" si="32"/>
        <v>999822.36</v>
      </c>
      <c r="AW53">
        <f t="shared" si="33"/>
        <v>999822.36</v>
      </c>
      <c r="BG53" s="148" t="str">
        <f t="shared" si="36"/>
        <v>LARKHAM, Thomas, Patrick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>
      <c r="AJ54" t="str">
        <f t="shared" si="24"/>
        <v>McALEENAN, Vincent, J, E</v>
      </c>
      <c r="AK54" s="2">
        <f t="shared" si="24"/>
        <v>0</v>
      </c>
      <c r="AL54" s="5">
        <f t="shared" si="34"/>
        <v>1000000</v>
      </c>
      <c r="AM54" s="45">
        <f t="shared" si="25"/>
        <v>999005</v>
      </c>
      <c r="AN54" s="5">
        <f t="shared" si="35"/>
        <v>999005</v>
      </c>
      <c r="AO54" s="45">
        <f t="shared" si="26"/>
        <v>998761.12</v>
      </c>
      <c r="AP54" s="5">
        <f t="shared" si="27"/>
        <v>998761.12</v>
      </c>
      <c r="AQ54" s="45">
        <f t="shared" si="28"/>
        <v>998696.29</v>
      </c>
      <c r="AR54" s="5">
        <f t="shared" si="29"/>
        <v>998696.29</v>
      </c>
      <c r="AT54" s="2">
        <f t="shared" si="30"/>
        <v>998588</v>
      </c>
      <c r="AU54">
        <f t="shared" si="31"/>
        <v>998588</v>
      </c>
      <c r="AV54" s="2">
        <f t="shared" si="32"/>
        <v>998583.48</v>
      </c>
      <c r="AW54">
        <f t="shared" si="33"/>
        <v>998583.48</v>
      </c>
      <c r="BG54" s="148" t="str">
        <f t="shared" si="36"/>
        <v>LENNON, Fergal, Thomas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>
      <c r="AJ55" t="str">
        <f t="shared" si="24"/>
        <v>McALINDEN, Declan</v>
      </c>
      <c r="AK55" s="2">
        <f t="shared" si="24"/>
        <v>1416.52</v>
      </c>
      <c r="AL55" s="5">
        <f t="shared" si="34"/>
        <v>1416.52</v>
      </c>
      <c r="AM55" s="45">
        <f t="shared" si="25"/>
        <v>421.52</v>
      </c>
      <c r="AN55" s="5">
        <f t="shared" si="35"/>
        <v>421.52</v>
      </c>
      <c r="AO55" s="45">
        <f t="shared" si="26"/>
        <v>177.63999999999987</v>
      </c>
      <c r="AP55" s="5">
        <f t="shared" si="27"/>
        <v>177.63999999999987</v>
      </c>
      <c r="AQ55" s="45">
        <f t="shared" si="28"/>
        <v>112.80999999999995</v>
      </c>
      <c r="AR55" s="5">
        <f t="shared" si="29"/>
        <v>112.80999999999995</v>
      </c>
      <c r="AT55" s="2">
        <f t="shared" si="30"/>
        <v>4.5199999999999818</v>
      </c>
      <c r="AU55">
        <f t="shared" si="31"/>
        <v>4.5199999999999818</v>
      </c>
      <c r="AV55" s="2">
        <f t="shared" si="32"/>
        <v>0</v>
      </c>
      <c r="AW55">
        <f t="shared" si="33"/>
        <v>1000000</v>
      </c>
      <c r="BG55" s="148" t="str">
        <f t="shared" si="36"/>
        <v>McALEENAN, Vincent, J, E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>
      <c r="AJ56" t="str">
        <f t="shared" si="24"/>
        <v>O'CONNOR, Tommy</v>
      </c>
      <c r="AK56" s="2">
        <f t="shared" si="24"/>
        <v>995</v>
      </c>
      <c r="AL56" s="5">
        <f t="shared" si="34"/>
        <v>995</v>
      </c>
      <c r="AM56" s="45">
        <f t="shared" si="25"/>
        <v>0</v>
      </c>
      <c r="AN56" s="5">
        <f t="shared" si="35"/>
        <v>1000000</v>
      </c>
      <c r="AO56" s="45">
        <f t="shared" si="26"/>
        <v>999756.12</v>
      </c>
      <c r="AP56" s="5">
        <f t="shared" si="27"/>
        <v>999756.12</v>
      </c>
      <c r="AQ56" s="45">
        <f t="shared" si="28"/>
        <v>999691.29</v>
      </c>
      <c r="AR56" s="5">
        <f t="shared" si="29"/>
        <v>999691.29</v>
      </c>
      <c r="AT56" s="2">
        <f t="shared" si="30"/>
        <v>999583</v>
      </c>
      <c r="AU56">
        <f t="shared" si="31"/>
        <v>999583</v>
      </c>
      <c r="AV56" s="2">
        <f t="shared" si="32"/>
        <v>999578.48</v>
      </c>
      <c r="AW56">
        <f t="shared" si="33"/>
        <v>999578.48</v>
      </c>
      <c r="BG56" s="148" t="str">
        <f t="shared" si="36"/>
        <v>McALINDEN, Declan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>
      <c r="AJ57" t="str">
        <f t="shared" si="24"/>
        <v>SMITH, Robert, Woolsey</v>
      </c>
      <c r="AK57" s="2">
        <f t="shared" si="24"/>
        <v>1412</v>
      </c>
      <c r="AL57" s="5">
        <f t="shared" si="34"/>
        <v>1412</v>
      </c>
      <c r="AM57" s="45">
        <f t="shared" si="25"/>
        <v>417</v>
      </c>
      <c r="AN57" s="5">
        <f t="shared" si="35"/>
        <v>417</v>
      </c>
      <c r="AO57" s="45">
        <f t="shared" si="26"/>
        <v>173.11999999999989</v>
      </c>
      <c r="AP57" s="5">
        <f t="shared" si="27"/>
        <v>173.11999999999989</v>
      </c>
      <c r="AQ57" s="45">
        <f t="shared" si="28"/>
        <v>108.28999999999996</v>
      </c>
      <c r="AR57" s="5">
        <f t="shared" si="29"/>
        <v>108.28999999999996</v>
      </c>
      <c r="AT57" s="2">
        <f t="shared" si="30"/>
        <v>0</v>
      </c>
      <c r="AU57">
        <f t="shared" si="31"/>
        <v>1000000</v>
      </c>
      <c r="AV57" s="2">
        <f t="shared" si="32"/>
        <v>999995.48</v>
      </c>
      <c r="AW57">
        <f t="shared" si="33"/>
        <v>999995.48</v>
      </c>
      <c r="BG57" s="148" t="str">
        <f t="shared" si="36"/>
        <v>O'CONNOR, Tommy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>
      <c r="AJ58" t="str">
        <f t="shared" si="24"/>
        <v>TINSLEY, Margaret</v>
      </c>
      <c r="AK58" s="2">
        <f t="shared" si="24"/>
        <v>1303.71</v>
      </c>
      <c r="AL58" s="5">
        <f t="shared" si="34"/>
        <v>1303.71</v>
      </c>
      <c r="AM58" s="45">
        <f t="shared" si="25"/>
        <v>308.71000000000004</v>
      </c>
      <c r="AN58" s="5">
        <f t="shared" si="35"/>
        <v>308.71000000000004</v>
      </c>
      <c r="AO58" s="45">
        <f t="shared" si="26"/>
        <v>64.829999999999927</v>
      </c>
      <c r="AP58" s="5">
        <f t="shared" si="27"/>
        <v>64.829999999999927</v>
      </c>
      <c r="AQ58" s="45">
        <f t="shared" si="28"/>
        <v>0</v>
      </c>
      <c r="AR58" s="5">
        <f t="shared" si="29"/>
        <v>1000000</v>
      </c>
      <c r="AT58" s="2">
        <f t="shared" si="30"/>
        <v>999891.71</v>
      </c>
      <c r="AU58">
        <f t="shared" si="31"/>
        <v>999891.71</v>
      </c>
      <c r="AV58" s="2">
        <f t="shared" si="32"/>
        <v>999887.19</v>
      </c>
      <c r="AW58">
        <f t="shared" si="33"/>
        <v>999887.19</v>
      </c>
      <c r="BG58" s="148" t="str">
        <f t="shared" si="36"/>
        <v>SMITH, Robert, Woolsey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>
      <c r="AJ59" t="str">
        <f t="shared" si="24"/>
        <v>TWYBLE, James, Kenneth</v>
      </c>
      <c r="AK59" s="2">
        <f t="shared" si="24"/>
        <v>1412</v>
      </c>
      <c r="AL59" s="5">
        <f t="shared" si="34"/>
        <v>1412</v>
      </c>
      <c r="AM59" s="45">
        <f t="shared" si="25"/>
        <v>417</v>
      </c>
      <c r="AN59" s="5">
        <f t="shared" si="35"/>
        <v>417</v>
      </c>
      <c r="AO59" s="45">
        <f t="shared" si="26"/>
        <v>173.11999999999989</v>
      </c>
      <c r="AP59" s="5">
        <f t="shared" si="27"/>
        <v>173.11999999999989</v>
      </c>
      <c r="AQ59" s="45">
        <f t="shared" si="28"/>
        <v>108.28999999999996</v>
      </c>
      <c r="AR59" s="5">
        <f t="shared" si="29"/>
        <v>108.28999999999996</v>
      </c>
      <c r="AT59" s="2">
        <f t="shared" si="30"/>
        <v>0</v>
      </c>
      <c r="AU59">
        <f t="shared" si="31"/>
        <v>1000000</v>
      </c>
      <c r="AV59" s="2">
        <f t="shared" si="32"/>
        <v>999995.48</v>
      </c>
      <c r="AW59">
        <f t="shared" si="33"/>
        <v>999995.48</v>
      </c>
      <c r="BG59" s="148" t="str">
        <f t="shared" si="36"/>
        <v>TINSLEY, Margaret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999005</v>
      </c>
      <c r="AN60" s="5">
        <f t="shared" si="35"/>
        <v>999005</v>
      </c>
      <c r="AO60" s="45">
        <f t="shared" si="26"/>
        <v>998761.12</v>
      </c>
      <c r="AP60" s="5">
        <f t="shared" si="27"/>
        <v>998761.12</v>
      </c>
      <c r="AQ60" s="45">
        <f t="shared" si="28"/>
        <v>998696.29</v>
      </c>
      <c r="AR60" s="5">
        <f t="shared" si="29"/>
        <v>998696.29</v>
      </c>
      <c r="AT60" s="2">
        <f t="shared" si="30"/>
        <v>998588</v>
      </c>
      <c r="AU60">
        <f t="shared" si="31"/>
        <v>998588</v>
      </c>
      <c r="AV60" s="2">
        <f t="shared" si="32"/>
        <v>998583.48</v>
      </c>
      <c r="AW60">
        <f t="shared" si="33"/>
        <v>998583.48</v>
      </c>
      <c r="BG60" s="148" t="str">
        <f t="shared" si="36"/>
        <v>TWYBLE, James, Kenneth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999005</v>
      </c>
      <c r="AN61" s="5">
        <f t="shared" si="35"/>
        <v>999005</v>
      </c>
      <c r="AO61" s="45">
        <f t="shared" si="26"/>
        <v>998761.12</v>
      </c>
      <c r="AP61" s="5">
        <f t="shared" si="27"/>
        <v>998761.12</v>
      </c>
      <c r="AQ61" s="45">
        <f t="shared" si="28"/>
        <v>998696.29</v>
      </c>
      <c r="AR61" s="5">
        <f t="shared" si="29"/>
        <v>998696.29</v>
      </c>
      <c r="AT61" s="2">
        <f t="shared" si="30"/>
        <v>998588</v>
      </c>
      <c r="AU61">
        <f t="shared" si="31"/>
        <v>998588</v>
      </c>
      <c r="AV61" s="2">
        <f t="shared" si="32"/>
        <v>998583.48</v>
      </c>
      <c r="AW61">
        <f t="shared" si="33"/>
        <v>998583.48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999005</v>
      </c>
      <c r="AN62" s="5">
        <f t="shared" si="35"/>
        <v>999005</v>
      </c>
      <c r="AO62" s="45">
        <f t="shared" si="26"/>
        <v>998761.12</v>
      </c>
      <c r="AP62" s="5">
        <f t="shared" si="27"/>
        <v>998761.12</v>
      </c>
      <c r="AQ62" s="45">
        <f t="shared" si="28"/>
        <v>998696.29</v>
      </c>
      <c r="AR62" s="5">
        <f t="shared" si="29"/>
        <v>998696.29</v>
      </c>
      <c r="AT62" s="2">
        <f t="shared" si="30"/>
        <v>998588</v>
      </c>
      <c r="AU62">
        <f t="shared" si="31"/>
        <v>998588</v>
      </c>
      <c r="AV62" s="2">
        <f t="shared" si="32"/>
        <v>998583.48</v>
      </c>
      <c r="AW62">
        <f t="shared" si="33"/>
        <v>998583.48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999005</v>
      </c>
      <c r="AN63" s="5">
        <f t="shared" si="35"/>
        <v>999005</v>
      </c>
      <c r="AO63" s="45">
        <f t="shared" si="26"/>
        <v>998761.12</v>
      </c>
      <c r="AP63" s="5">
        <f t="shared" si="27"/>
        <v>998761.12</v>
      </c>
      <c r="AQ63" s="45">
        <f t="shared" si="28"/>
        <v>998696.29</v>
      </c>
      <c r="AR63" s="5">
        <f t="shared" si="29"/>
        <v>998696.29</v>
      </c>
      <c r="AT63" s="2">
        <f t="shared" si="30"/>
        <v>998588</v>
      </c>
      <c r="AU63">
        <f t="shared" si="31"/>
        <v>998588</v>
      </c>
      <c r="AV63" s="2">
        <f t="shared" si="32"/>
        <v>998583.48</v>
      </c>
      <c r="AW63">
        <f t="shared" si="33"/>
        <v>998583.48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999005</v>
      </c>
      <c r="AN64" s="5">
        <f t="shared" si="35"/>
        <v>999005</v>
      </c>
      <c r="AO64" s="45">
        <f t="shared" si="26"/>
        <v>998761.12</v>
      </c>
      <c r="AP64" s="5">
        <f t="shared" si="27"/>
        <v>998761.12</v>
      </c>
      <c r="AQ64" s="45">
        <f t="shared" si="28"/>
        <v>998696.29</v>
      </c>
      <c r="AR64" s="5">
        <f t="shared" si="29"/>
        <v>998696.29</v>
      </c>
      <c r="AT64" s="2">
        <f t="shared" si="30"/>
        <v>998588</v>
      </c>
      <c r="AU64">
        <f t="shared" si="31"/>
        <v>998588</v>
      </c>
      <c r="AV64" s="2">
        <f t="shared" si="32"/>
        <v>998583.48</v>
      </c>
      <c r="AW64">
        <f t="shared" si="33"/>
        <v>998583.48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999005</v>
      </c>
      <c r="AN65" s="5">
        <f t="shared" si="35"/>
        <v>999005</v>
      </c>
      <c r="AO65" s="45">
        <f t="shared" si="26"/>
        <v>998761.12</v>
      </c>
      <c r="AP65" s="5">
        <f t="shared" si="27"/>
        <v>998761.12</v>
      </c>
      <c r="AQ65" s="45">
        <f t="shared" si="28"/>
        <v>998696.29</v>
      </c>
      <c r="AR65" s="5">
        <f t="shared" si="29"/>
        <v>998696.29</v>
      </c>
      <c r="AT65" s="2">
        <f t="shared" si="30"/>
        <v>998588</v>
      </c>
      <c r="AU65">
        <f t="shared" si="31"/>
        <v>998588</v>
      </c>
      <c r="AV65" s="2">
        <f t="shared" si="32"/>
        <v>998583.48</v>
      </c>
      <c r="AW65">
        <f t="shared" si="33"/>
        <v>998583.48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999005</v>
      </c>
      <c r="AN66" s="5">
        <f t="shared" si="35"/>
        <v>999005</v>
      </c>
      <c r="AO66" s="45">
        <f t="shared" si="26"/>
        <v>998761.12</v>
      </c>
      <c r="AP66" s="5">
        <f t="shared" si="27"/>
        <v>998761.12</v>
      </c>
      <c r="AQ66" s="45">
        <f t="shared" si="28"/>
        <v>998696.29</v>
      </c>
      <c r="AR66" s="5">
        <f t="shared" si="29"/>
        <v>998696.29</v>
      </c>
      <c r="AT66" s="2">
        <f t="shared" si="30"/>
        <v>998588</v>
      </c>
      <c r="AU66">
        <f t="shared" si="31"/>
        <v>998588</v>
      </c>
      <c r="AV66" s="2">
        <f t="shared" si="32"/>
        <v>998583.48</v>
      </c>
      <c r="AW66">
        <f t="shared" si="33"/>
        <v>998583.48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999005</v>
      </c>
      <c r="AN67" s="5">
        <f t="shared" si="35"/>
        <v>999005</v>
      </c>
      <c r="AO67" s="45">
        <f t="shared" si="26"/>
        <v>998761.12</v>
      </c>
      <c r="AP67" s="5">
        <f t="shared" si="27"/>
        <v>998761.12</v>
      </c>
      <c r="AQ67" s="45">
        <f t="shared" si="28"/>
        <v>998696.29</v>
      </c>
      <c r="AR67" s="5">
        <f t="shared" si="29"/>
        <v>998696.29</v>
      </c>
      <c r="AT67" s="2">
        <f t="shared" si="30"/>
        <v>998588</v>
      </c>
      <c r="AU67">
        <f t="shared" si="31"/>
        <v>998588</v>
      </c>
      <c r="AV67" s="2">
        <f t="shared" si="32"/>
        <v>998583.48</v>
      </c>
      <c r="AW67">
        <f t="shared" si="33"/>
        <v>998583.48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>
      <c r="BK70" s="5">
        <f>BG27+CE29</f>
        <v>0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44">IF(BH5="y",1,0)</f>
        <v>0</v>
      </c>
    </row>
    <row r="78" spans="36:78">
      <c r="BK78" s="5">
        <f t="shared" si="44"/>
        <v>0</v>
      </c>
    </row>
    <row r="79" spans="36:78">
      <c r="BK79" s="5">
        <f t="shared" si="44"/>
        <v>0</v>
      </c>
    </row>
    <row r="80" spans="36:78">
      <c r="BK80" s="5">
        <f t="shared" si="44"/>
        <v>0</v>
      </c>
    </row>
    <row r="81" spans="41:63">
      <c r="BK81" s="5">
        <f t="shared" si="44"/>
        <v>0</v>
      </c>
    </row>
    <row r="82" spans="41:63">
      <c r="AO82" s="5">
        <f>IF(AO20&lt;&gt;0,1,0)</f>
        <v>1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1</v>
      </c>
      <c r="BK82" s="5">
        <f t="shared" si="44"/>
        <v>0</v>
      </c>
    </row>
    <row r="83" spans="41:63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>
      <c r="AT89" s="5">
        <f>SUM(AT82:AT88)</f>
        <v>1</v>
      </c>
      <c r="BK89" s="5">
        <f t="shared" si="44"/>
        <v>0</v>
      </c>
    </row>
    <row r="90" spans="41:63">
      <c r="BK90" s="5">
        <f t="shared" si="44"/>
        <v>0</v>
      </c>
    </row>
    <row r="91" spans="41:63">
      <c r="BK91" s="5">
        <f t="shared" si="44"/>
        <v>0</v>
      </c>
    </row>
    <row r="92" spans="41:63">
      <c r="BK92" s="5">
        <f t="shared" si="44"/>
        <v>0</v>
      </c>
    </row>
    <row r="93" spans="41:63">
      <c r="BK93" s="5">
        <f t="shared" si="44"/>
        <v>0</v>
      </c>
    </row>
    <row r="94" spans="41:63">
      <c r="BK94" s="5">
        <f t="shared" si="44"/>
        <v>0</v>
      </c>
    </row>
    <row r="95" spans="41:63">
      <c r="BK95" s="5">
        <f t="shared" si="44"/>
        <v>0</v>
      </c>
    </row>
    <row r="96" spans="41:63">
      <c r="BK96" s="5">
        <f t="shared" si="44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  <mergeCell ref="AZ22:AZ23"/>
    <mergeCell ref="AJ22:AK22"/>
    <mergeCell ref="AJ23:AK23"/>
    <mergeCell ref="AJ21:AK21"/>
    <mergeCell ref="AO21:AP21"/>
    <mergeCell ref="AO22:AP22"/>
    <mergeCell ref="AO23:AP23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K1:L1"/>
    <mergeCell ref="H3:I3"/>
    <mergeCell ref="O4:S4"/>
    <mergeCell ref="O3:S3"/>
    <mergeCell ref="H4:I4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N9:O9"/>
    <mergeCell ref="P9:Q9"/>
    <mergeCell ref="R9:S9"/>
    <mergeCell ref="T9:U9"/>
    <mergeCell ref="F9:G9"/>
    <mergeCell ref="H9:I9"/>
    <mergeCell ref="J9:K9"/>
    <mergeCell ref="L9:M9"/>
  </mergeCells>
  <phoneticPr fontId="0" type="noConversion"/>
  <conditionalFormatting sqref="V4:W4">
    <cfRule type="cellIs" dxfId="158" priority="13" stopIfTrue="1" operator="equal">
      <formula>"Totals Correct"</formula>
    </cfRule>
    <cfRule type="cellIs" dxfId="157" priority="14" stopIfTrue="1" operator="equal">
      <formula>"ERROR"</formula>
    </cfRule>
  </conditionalFormatting>
  <conditionalFormatting sqref="U4">
    <cfRule type="cellIs" dxfId="156" priority="15" stopIfTrue="1" operator="equal">
      <formula>"OK TO MOVE TO NEXT STAGE"</formula>
    </cfRule>
    <cfRule type="cellIs" dxfId="155" priority="16" stopIfTrue="1" operator="equal">
      <formula>"DO NOT MOVE TO NEXT STAGE"</formula>
    </cfRule>
  </conditionalFormatting>
  <conditionalFormatting sqref="AL3">
    <cfRule type="cellIs" dxfId="154" priority="17" stopIfTrue="1" operator="notEqual">
      <formula>0</formula>
    </cfRule>
  </conditionalFormatting>
  <conditionalFormatting sqref="BF30:BG31">
    <cfRule type="cellIs" dxfId="153" priority="18" stopIfTrue="1" operator="equal">
      <formula>"NONE"</formula>
    </cfRule>
    <cfRule type="cellIs" dxfId="152" priority="19" stopIfTrue="1" operator="notEqual">
      <formula>"NONE"</formula>
    </cfRule>
  </conditionalFormatting>
  <conditionalFormatting sqref="BX30">
    <cfRule type="cellIs" dxfId="151" priority="20" stopIfTrue="1" operator="equal">
      <formula>"Calculations OK"</formula>
    </cfRule>
    <cfRule type="cellIs" dxfId="150" priority="21" stopIfTrue="1" operator="equal">
      <formula>"Check Count for Error"</formula>
    </cfRule>
  </conditionalFormatting>
  <conditionalFormatting sqref="BH4">
    <cfRule type="expression" dxfId="149" priority="10">
      <formula>AND($AQ$5="y",$BK$76&lt;&gt;1)</formula>
    </cfRule>
    <cfRule type="expression" dxfId="148" priority="11">
      <formula>$BK$76=1</formula>
    </cfRule>
    <cfRule type="duplicateValues" priority="12"/>
  </conditionalFormatting>
  <conditionalFormatting sqref="BN8:BN27">
    <cfRule type="expression" dxfId="147" priority="5">
      <formula>BN8="Elected"</formula>
    </cfRule>
  </conditionalFormatting>
  <conditionalFormatting sqref="BI5:BI24">
    <cfRule type="expression" dxfId="146" priority="9">
      <formula>BI5="Elected"</formula>
    </cfRule>
  </conditionalFormatting>
  <conditionalFormatting sqref="BP5:BP7">
    <cfRule type="expression" dxfId="145" priority="3">
      <formula>$BZ$48&gt;0</formula>
    </cfRule>
    <cfRule type="expression" dxfId="144" priority="4">
      <formula>AND($AQ$5="n",$BZ$48&lt;&gt;1)</formula>
    </cfRule>
  </conditionalFormatting>
  <conditionalFormatting sqref="BT2:BZ2">
    <cfRule type="expression" dxfId="143" priority="2">
      <formula>AND($AQ$5="n",$BZ$46=0)</formula>
    </cfRule>
  </conditionalFormatting>
  <conditionalFormatting sqref="A11:A30">
    <cfRule type="expression" dxfId="14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>
      <c r="A1" s="88" t="str">
        <f>'Verification of Boxes'!B1</f>
        <v>LOCALGOVERNMENT</v>
      </c>
      <c r="F1" s="14" t="s">
        <v>139</v>
      </c>
      <c r="J1" s="100" t="s">
        <v>25</v>
      </c>
      <c r="K1" s="388">
        <f>'Basic Input'!C2</f>
        <v>41781</v>
      </c>
      <c r="L1" s="388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244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139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18.75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266</v>
      </c>
      <c r="P3" s="453"/>
      <c r="Q3" s="453"/>
      <c r="R3" s="453"/>
      <c r="S3" s="454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4.2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243</v>
      </c>
      <c r="P4" s="390"/>
      <c r="Q4" s="390"/>
      <c r="R4" s="390"/>
      <c r="S4" s="391"/>
      <c r="U4" s="380" t="str">
        <f>IF(I79="ERROR","DO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241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331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332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332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332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CLELAND, John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332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CORR, Kieran, Peter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332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200" t="str">
        <f>'Verification of Boxes'!J12</f>
        <v>CUMMINGS, Brian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332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FLAHERTY, Julie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332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200" t="str">
        <f>'Verification of Boxes'!J14</f>
        <v>LARKHAM, Thomas, Patrick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332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200" t="str">
        <f>'Verification of Boxes'!J15</f>
        <v>LENNON, Fergal, Thomas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332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200" t="str">
        <f>'Verification of Boxes'!J16</f>
        <v>McALEENAN, Vincent, J, E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332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200" t="str">
        <f>'Verification of Boxes'!J17</f>
        <v>McALINDEN, Declan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332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200" t="str">
        <f>'Verification of Boxes'!J18</f>
        <v>O'CONNOR, Tommy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332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SMITH, Robert, Woolsey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332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TINSLEY, Margaret</v>
      </c>
      <c r="AA24" s="45">
        <f t="shared" si="16"/>
        <v>0</v>
      </c>
      <c r="AB24" s="133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332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TWYBLE, James, Kenneth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332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332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332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332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333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242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242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139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244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30.7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243</v>
      </c>
      <c r="P50" s="390"/>
      <c r="Q50" s="390"/>
      <c r="R50" s="390"/>
      <c r="S50" s="391"/>
      <c r="U50" s="380" t="str">
        <f>IF(I79="ERROR","DO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IF($AT5=0,0,IF($AT5="T",$AZ7,$BR4))</f>
        <v>0</v>
      </c>
      <c r="I53" s="437"/>
      <c r="J53" s="436"/>
      <c r="K53" s="437"/>
      <c r="L53" s="436"/>
      <c r="M53" s="437"/>
      <c r="N53" s="436"/>
      <c r="O53" s="437"/>
      <c r="P53" s="436"/>
      <c r="Q53" s="437"/>
      <c r="R53" s="436"/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4">
        <f>IF($H53="Transfer",$BA8,$BT3)</f>
        <v>0</v>
      </c>
      <c r="I54" s="435"/>
      <c r="J54" s="434"/>
      <c r="K54" s="435"/>
      <c r="L54" s="434"/>
      <c r="M54" s="435"/>
      <c r="N54" s="434"/>
      <c r="O54" s="435"/>
      <c r="P54" s="434"/>
      <c r="Q54" s="435"/>
      <c r="R54" s="434"/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10'!A13&lt;&gt;0,'Stage 10'!A13,IF(I59&gt;=$M$3,"Elected",IF(BP10&lt;&gt;0,"Excluded",0)))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10'!A14&lt;&gt;0,'Stage 10'!A14,IF(I60&gt;=$M$3,"Elected",IF(BP11&lt;&gt;0,"Excluded",0)))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10'!A15&lt;&gt;0,'Stage 10'!A15,IF(I61&gt;=$M$3,"Elected",IF(BP12&lt;&gt;0,"Excluded",0)))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10'!A16&lt;&gt;0,'Stage 10'!A16,IF(I62&gt;=$M$3,"Elected",IF(BP13&lt;&gt;0,"Excluded",0)))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10'!A19&lt;&gt;0,'Stage 10'!A19,IF(I65&gt;=$M$3,"Elected",IF(BP16&lt;&gt;0,"Excluded",0)))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10'!A20&lt;&gt;0,'Stage 10'!A20,IF(I66&gt;=$M$3,"Elected",IF(BP17&lt;&gt;0,"Excluded",0)))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10'!A21&lt;&gt;0,'Stage 10'!A21,IF(I67&gt;=$M$3,"Elected",IF(BP18&lt;&gt;0,"Excluded",0)))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10'!A22&lt;&gt;0,'Stage 10'!A22,IF(I68&gt;=$M$3,"Elected",IF(BP19&lt;&gt;0,"Excluded",0)))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29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60">
        <f>SUM(I57:I77)</f>
        <v>0</v>
      </c>
      <c r="J78" s="282"/>
      <c r="K78" s="48"/>
      <c r="L78" s="282"/>
      <c r="M78" s="48"/>
      <c r="N78" s="282"/>
      <c r="O78" s="48"/>
      <c r="P78" s="282"/>
      <c r="Q78" s="48"/>
      <c r="R78" s="282"/>
      <c r="S78" s="48"/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255"/>
      <c r="J80" s="301"/>
      <c r="K80" s="257"/>
      <c r="L80" s="301"/>
      <c r="M80" s="257"/>
      <c r="N80" s="301"/>
      <c r="O80" s="257"/>
      <c r="P80" s="302"/>
      <c r="Q80" s="257"/>
      <c r="R80" s="302"/>
      <c r="S80" s="257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</mergeCells>
  <phoneticPr fontId="0" type="noConversion"/>
  <conditionalFormatting sqref="AL3">
    <cfRule type="cellIs" dxfId="141" priority="15" stopIfTrue="1" operator="notEqual">
      <formula>0</formula>
    </cfRule>
  </conditionalFormatting>
  <conditionalFormatting sqref="BF30:BG31">
    <cfRule type="cellIs" dxfId="140" priority="16" stopIfTrue="1" operator="equal">
      <formula>"NONE"</formula>
    </cfRule>
    <cfRule type="cellIs" dxfId="139" priority="17" stopIfTrue="1" operator="notEqual">
      <formula>"NONE"</formula>
    </cfRule>
  </conditionalFormatting>
  <conditionalFormatting sqref="V50:W50 V4:W4">
    <cfRule type="cellIs" dxfId="138" priority="18" stopIfTrue="1" operator="equal">
      <formula>"Totals Correct"</formula>
    </cfRule>
    <cfRule type="cellIs" dxfId="137" priority="19" stopIfTrue="1" operator="equal">
      <formula>"ERROR"</formula>
    </cfRule>
  </conditionalFormatting>
  <conditionalFormatting sqref="U50 U4">
    <cfRule type="cellIs" dxfId="136" priority="20" stopIfTrue="1" operator="equal">
      <formula>"OK TO MOVE TO NEXT STAGE"</formula>
    </cfRule>
    <cfRule type="cellIs" dxfId="135" priority="21" stopIfTrue="1" operator="equal">
      <formula>"DO NOT MOVE TO NEXT STAGE"</formula>
    </cfRule>
  </conditionalFormatting>
  <conditionalFormatting sqref="BX30">
    <cfRule type="cellIs" dxfId="134" priority="22" stopIfTrue="1" operator="equal">
      <formula>"Calculations OK"</formula>
    </cfRule>
    <cfRule type="cellIs" dxfId="133" priority="23" stopIfTrue="1" operator="equal">
      <formula>"Check Count for Error"</formula>
    </cfRule>
  </conditionalFormatting>
  <conditionalFormatting sqref="BN8:BN27">
    <cfRule type="expression" dxfId="132" priority="11">
      <formula>BN8="Elected"</formula>
    </cfRule>
  </conditionalFormatting>
  <conditionalFormatting sqref="BH4">
    <cfRule type="expression" dxfId="131" priority="8">
      <formula>AND($AQ$5="y",$BK$76&lt;&gt;1)</formula>
    </cfRule>
    <cfRule type="expression" dxfId="130" priority="9">
      <formula>$BK$76=1</formula>
    </cfRule>
    <cfRule type="duplicateValues" priority="10"/>
  </conditionalFormatting>
  <conditionalFormatting sqref="BI5:BI24">
    <cfRule type="expression" dxfId="129" priority="7">
      <formula>BI5="Elected"</formula>
    </cfRule>
  </conditionalFormatting>
  <conditionalFormatting sqref="BP5:BP7">
    <cfRule type="expression" dxfId="128" priority="5">
      <formula>$BZ$48&gt;0</formula>
    </cfRule>
    <cfRule type="expression" dxfId="127" priority="6">
      <formula>AND($AQ$5="n",$BZ$48&lt;&gt;1)</formula>
    </cfRule>
  </conditionalFormatting>
  <conditionalFormatting sqref="BT2:BZ2">
    <cfRule type="expression" dxfId="126" priority="4">
      <formula>AND($AQ$5="n",$BZ$46=0)</formula>
    </cfRule>
  </conditionalFormatting>
  <conditionalFormatting sqref="A57:A76">
    <cfRule type="expression" dxfId="125" priority="2">
      <formula>A57="Elected"</formula>
    </cfRule>
  </conditionalFormatting>
  <conditionalFormatting sqref="A11:A30">
    <cfRule type="expression" dxfId="124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>
      <c r="A1" s="88" t="str">
        <f>'Verification of Boxes'!B1</f>
        <v>LOCALGOVERNMENT</v>
      </c>
      <c r="F1" s="14" t="s">
        <v>140</v>
      </c>
      <c r="J1" s="100" t="s">
        <v>25</v>
      </c>
      <c r="K1" s="388">
        <f>'Basic Input'!C2</f>
        <v>41781</v>
      </c>
      <c r="L1" s="388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455" t="s">
        <v>246</v>
      </c>
      <c r="P2" s="456"/>
      <c r="Q2" s="456"/>
      <c r="R2" s="456"/>
      <c r="S2" s="457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140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2.2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8" t="s">
        <v>267</v>
      </c>
      <c r="P3" s="459"/>
      <c r="Q3" s="459"/>
      <c r="R3" s="459"/>
      <c r="S3" s="460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455" t="s">
        <v>247</v>
      </c>
      <c r="P4" s="456"/>
      <c r="Q4" s="456"/>
      <c r="R4" s="456"/>
      <c r="S4" s="457"/>
      <c r="U4" s="380" t="str">
        <f>IF(K79="ERROR","DO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248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7"/>
        <v>0</v>
      </c>
      <c r="AB24" s="5"/>
      <c r="AC24" s="117">
        <f t="shared" si="13"/>
        <v>0</v>
      </c>
      <c r="AD24" s="133"/>
      <c r="AE24" s="5" t="str">
        <f t="shared" si="16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2"/>
      <c r="AM30" s="272"/>
      <c r="AN30" s="272"/>
      <c r="AO30" s="272"/>
      <c r="AP30" s="272"/>
      <c r="AQ30" s="271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245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245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>
      <c r="AL44" s="5"/>
      <c r="AM44" s="5"/>
      <c r="AN44" s="5"/>
      <c r="AO44" s="5"/>
      <c r="AP44" s="5"/>
      <c r="AQ44" s="5"/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140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246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34.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247</v>
      </c>
      <c r="P50" s="390"/>
      <c r="Q50" s="390"/>
      <c r="R50" s="390"/>
      <c r="S50" s="391"/>
      <c r="U50" s="380" t="str">
        <f>IF(K79="ERROR","DO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IF($AT5=0,0,IF($AT5="T",$AZ7,$BR4))</f>
        <v>0</v>
      </c>
      <c r="K53" s="437"/>
      <c r="L53" s="436"/>
      <c r="M53" s="437"/>
      <c r="N53" s="436"/>
      <c r="O53" s="437"/>
      <c r="P53" s="436"/>
      <c r="Q53" s="437"/>
      <c r="R53" s="436"/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4">
        <f>IF($H53="Transfer",$BA8,$BT3)</f>
        <v>0</v>
      </c>
      <c r="K54" s="435"/>
      <c r="L54" s="434"/>
      <c r="M54" s="435"/>
      <c r="N54" s="434"/>
      <c r="O54" s="435"/>
      <c r="P54" s="434"/>
      <c r="Q54" s="435"/>
      <c r="R54" s="434"/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11'!A59&lt;&gt;0,'Stage 11'!A59,IF(K59&gt;=$M$3,"Elected",IF(BP10&lt;&gt;0,"Excluded",0)))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11'!A60&lt;&gt;0,'Stage 11'!A60,IF(K60&gt;=$M$3,"Elected",IF(BP11&lt;&gt;0,"Excluded",0)))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11'!A61&lt;&gt;0,'Stage 11'!A61,IF(K61&gt;=$M$3,"Elected",IF(BP12&lt;&gt;0,"Excluded",0)))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11'!A62&lt;&gt;0,'Stage 11'!A62,IF(K62&gt;=$M$3,"Elected",IF(BP13&lt;&gt;0,"Excluded",0)))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11'!A65&lt;&gt;0,'Stage 11'!A65,IF(K65&gt;=$M$3,"Elected",IF(BP16&lt;&gt;0,"Excluded",0)))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11'!A66&lt;&gt;0,'Stage 11'!A66,IF(K66&gt;=$M$3,"Elected",IF(BP17&lt;&gt;0,"Excluded",0)))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11'!A67&lt;&gt;0,'Stage 11'!A67,IF(K67&gt;=$M$3,"Elected",IF(BP18&lt;&gt;0,"Excluded",0)))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11'!A68&lt;&gt;0,'Stage 11'!A68,IF(K68&gt;=$M$3,"Elected",IF(BP19&lt;&gt;0,"Excluded",0)))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29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60">
        <f>SUM(K57:K77)</f>
        <v>0</v>
      </c>
      <c r="L78" s="282"/>
      <c r="M78" s="48"/>
      <c r="N78" s="282"/>
      <c r="O78" s="48"/>
      <c r="P78" s="282"/>
      <c r="Q78" s="48"/>
      <c r="R78" s="282"/>
      <c r="S78" s="48"/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257">
        <f>'Stage 11'!I80</f>
        <v>0</v>
      </c>
      <c r="J80" s="301"/>
      <c r="K80" s="255"/>
      <c r="L80" s="301"/>
      <c r="M80" s="257"/>
      <c r="N80" s="301"/>
      <c r="O80" s="257"/>
      <c r="P80" s="302"/>
      <c r="Q80" s="257"/>
      <c r="R80" s="302"/>
      <c r="S80" s="257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</mergeCells>
  <phoneticPr fontId="0" type="noConversion"/>
  <conditionalFormatting sqref="AL3">
    <cfRule type="cellIs" dxfId="123" priority="14" stopIfTrue="1" operator="notEqual">
      <formula>0</formula>
    </cfRule>
  </conditionalFormatting>
  <conditionalFormatting sqref="BF30:BG31">
    <cfRule type="cellIs" dxfId="122" priority="15" stopIfTrue="1" operator="equal">
      <formula>"NONE"</formula>
    </cfRule>
    <cfRule type="cellIs" dxfId="121" priority="16" stopIfTrue="1" operator="notEqual">
      <formula>"NONE"</formula>
    </cfRule>
  </conditionalFormatting>
  <conditionalFormatting sqref="V50:W50 V4:W4">
    <cfRule type="cellIs" dxfId="120" priority="17" stopIfTrue="1" operator="equal">
      <formula>"Totals Correct"</formula>
    </cfRule>
    <cfRule type="cellIs" dxfId="119" priority="18" stopIfTrue="1" operator="equal">
      <formula>"ERROR"</formula>
    </cfRule>
  </conditionalFormatting>
  <conditionalFormatting sqref="U50 U4">
    <cfRule type="cellIs" dxfId="118" priority="19" stopIfTrue="1" operator="equal">
      <formula>"OK TO MOVE TO NEXT STAGE"</formula>
    </cfRule>
    <cfRule type="cellIs" dxfId="117" priority="20" stopIfTrue="1" operator="equal">
      <formula>"DO NOT MOVE TO NEXT STAGE"</formula>
    </cfRule>
  </conditionalFormatting>
  <conditionalFormatting sqref="BX30">
    <cfRule type="cellIs" dxfId="116" priority="21" stopIfTrue="1" operator="equal">
      <formula>"Calculations OK"</formula>
    </cfRule>
    <cfRule type="cellIs" dxfId="115" priority="22" stopIfTrue="1" operator="equal">
      <formula>"Check Count for Error"</formula>
    </cfRule>
  </conditionalFormatting>
  <conditionalFormatting sqref="BH4">
    <cfRule type="expression" dxfId="114" priority="11">
      <formula>AND($AQ$5="y",$BK$76&lt;&gt;1)</formula>
    </cfRule>
    <cfRule type="expression" dxfId="113" priority="12">
      <formula>$BK$76=1</formula>
    </cfRule>
    <cfRule type="duplicateValues" priority="13"/>
  </conditionalFormatting>
  <conditionalFormatting sqref="BN8:BN27">
    <cfRule type="expression" dxfId="112" priority="6">
      <formula>BN8="Elected"</formula>
    </cfRule>
  </conditionalFormatting>
  <conditionalFormatting sqref="BI5:BI24">
    <cfRule type="expression" dxfId="111" priority="10">
      <formula>BI5="Elected"</formula>
    </cfRule>
  </conditionalFormatting>
  <conditionalFormatting sqref="BP5:BP7">
    <cfRule type="expression" dxfId="110" priority="4">
      <formula>$BZ$48&gt;0</formula>
    </cfRule>
    <cfRule type="expression" dxfId="109" priority="5">
      <formula>AND($AQ$5="n",$BZ$48&lt;&gt;1)</formula>
    </cfRule>
  </conditionalFormatting>
  <conditionalFormatting sqref="BT2:BZ2">
    <cfRule type="expression" dxfId="108" priority="3">
      <formula>AND($AQ$5="n",$BZ$46=0)</formula>
    </cfRule>
  </conditionalFormatting>
  <conditionalFormatting sqref="A57:A76">
    <cfRule type="expression" dxfId="107" priority="2">
      <formula>A57="Elected"</formula>
    </cfRule>
  </conditionalFormatting>
  <conditionalFormatting sqref="A11:A30">
    <cfRule type="expression" dxfId="106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>
      <c r="A1" s="88" t="str">
        <f>'Verification of Boxes'!B1</f>
        <v>LOCALGOVERNMENT</v>
      </c>
      <c r="F1" s="14" t="s">
        <v>141</v>
      </c>
      <c r="J1" s="100" t="s">
        <v>25</v>
      </c>
      <c r="K1" s="388">
        <f>'Basic Input'!C2</f>
        <v>41781</v>
      </c>
      <c r="L1" s="388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251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141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0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268</v>
      </c>
      <c r="P3" s="453"/>
      <c r="Q3" s="453"/>
      <c r="R3" s="453"/>
      <c r="S3" s="454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4.2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252</v>
      </c>
      <c r="P4" s="390"/>
      <c r="Q4" s="390"/>
      <c r="R4" s="390"/>
      <c r="S4" s="391"/>
      <c r="U4" s="380" t="str">
        <f>IF(M79="ERROR","DO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249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250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250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141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251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3"/>
    </row>
    <row r="50" spans="1:78" ht="34.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252</v>
      </c>
      <c r="P50" s="390"/>
      <c r="Q50" s="390"/>
      <c r="R50" s="390"/>
      <c r="S50" s="391"/>
      <c r="U50" s="380" t="str">
        <f>IF(M79="ERROR","DO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IF($AT5=0,0,IF($AT5="T",$AZ7,$BR4))</f>
        <v>0</v>
      </c>
      <c r="M53" s="437"/>
      <c r="N53" s="436"/>
      <c r="O53" s="437"/>
      <c r="P53" s="436"/>
      <c r="Q53" s="437"/>
      <c r="R53" s="436"/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4">
        <f>IF($H53="Transfer",$BA8,$BT3)</f>
        <v>0</v>
      </c>
      <c r="M54" s="435"/>
      <c r="N54" s="434"/>
      <c r="O54" s="435"/>
      <c r="P54" s="434"/>
      <c r="Q54" s="435"/>
      <c r="R54" s="434"/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12'!A59&lt;&gt;0,'Stage 12'!A59,IF(M59&gt;=$M$3,"Elected",IF(BP10&lt;&gt;0,"Excluded",0)))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12'!A60&lt;&gt;0,'Stage 12'!A60,IF(M60&gt;=$M$3,"Elected",IF(BP11&lt;&gt;0,"Excluded",0)))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12'!A61&lt;&gt;0,'Stage 12'!A61,IF(M61&gt;=$M$3,"Elected",IF(BP12&lt;&gt;0,"Excluded",0)))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12'!A62&lt;&gt;0,'Stage 12'!A62,IF(M62&gt;=$M$3,"Elected",IF(BP13&lt;&gt;0,"Excluded",0)))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12'!A65&lt;&gt;0,'Stage 12'!A65,IF(M65&gt;=$M$3,"Elected",IF(BP16&lt;&gt;0,"Excluded",0)))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12'!A66&lt;&gt;0,'Stage 12'!A66,IF(M66&gt;=$M$3,"Elected",IF(BP17&lt;&gt;0,"Excluded",0)))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12'!A67&lt;&gt;0,'Stage 12'!A67,IF(M67&gt;=$M$3,"Elected",IF(BP18&lt;&gt;0,"Excluded",0)))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12'!A68&lt;&gt;0,'Stage 12'!A68,IF(M68&gt;=$M$3,"Elected",IF(BP19&lt;&gt;0,"Excluded",0)))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29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60">
        <f>SUM(M57:M77)</f>
        <v>0</v>
      </c>
      <c r="N78" s="282"/>
      <c r="O78" s="48"/>
      <c r="P78" s="282"/>
      <c r="Q78" s="48"/>
      <c r="R78" s="282"/>
      <c r="S78" s="48"/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257">
        <f>'Stage 12'!K80</f>
        <v>0</v>
      </c>
      <c r="L80" s="301"/>
      <c r="M80" s="255"/>
      <c r="N80" s="301"/>
      <c r="O80" s="257"/>
      <c r="P80" s="302"/>
      <c r="Q80" s="257"/>
      <c r="R80" s="302"/>
      <c r="S80" s="257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</mergeCells>
  <phoneticPr fontId="0" type="noConversion"/>
  <conditionalFormatting sqref="AL3">
    <cfRule type="cellIs" dxfId="105" priority="14" stopIfTrue="1" operator="notEqual">
      <formula>0</formula>
    </cfRule>
  </conditionalFormatting>
  <conditionalFormatting sqref="BF30:BG31">
    <cfRule type="cellIs" dxfId="104" priority="15" stopIfTrue="1" operator="equal">
      <formula>"NONE"</formula>
    </cfRule>
    <cfRule type="cellIs" dxfId="103" priority="16" stopIfTrue="1" operator="notEqual">
      <formula>"NONE"</formula>
    </cfRule>
  </conditionalFormatting>
  <conditionalFormatting sqref="V50:W50 V4:W4">
    <cfRule type="cellIs" dxfId="102" priority="17" stopIfTrue="1" operator="equal">
      <formula>"Totals Correct"</formula>
    </cfRule>
    <cfRule type="cellIs" dxfId="101" priority="18" stopIfTrue="1" operator="equal">
      <formula>"ERROR"</formula>
    </cfRule>
  </conditionalFormatting>
  <conditionalFormatting sqref="U50 U4">
    <cfRule type="cellIs" dxfId="100" priority="19" stopIfTrue="1" operator="equal">
      <formula>"OK TO MOVE TO NEXT STAGE"</formula>
    </cfRule>
    <cfRule type="cellIs" dxfId="99" priority="20" stopIfTrue="1" operator="equal">
      <formula>"DO NOT MOVE TO NEXT STAGE"</formula>
    </cfRule>
  </conditionalFormatting>
  <conditionalFormatting sqref="BX30">
    <cfRule type="cellIs" dxfId="98" priority="21" stopIfTrue="1" operator="equal">
      <formula>"Calculations OK"</formula>
    </cfRule>
    <cfRule type="cellIs" dxfId="97" priority="22" stopIfTrue="1" operator="equal">
      <formula>"Check Count for Error"</formula>
    </cfRule>
  </conditionalFormatting>
  <conditionalFormatting sqref="BI5:BI24">
    <cfRule type="expression" dxfId="96" priority="6">
      <formula>BI5="Elected"</formula>
    </cfRule>
  </conditionalFormatting>
  <conditionalFormatting sqref="BN8:BN27">
    <cfRule type="expression" dxfId="95" priority="10">
      <formula>BN8="Elected"</formula>
    </cfRule>
  </conditionalFormatting>
  <conditionalFormatting sqref="BH4">
    <cfRule type="expression" dxfId="94" priority="7">
      <formula>AND($AQ$5="y",$BK$76&lt;&gt;1)</formula>
    </cfRule>
    <cfRule type="expression" dxfId="93" priority="8">
      <formula>$BK$76=1</formula>
    </cfRule>
    <cfRule type="duplicateValues" priority="9"/>
  </conditionalFormatting>
  <conditionalFormatting sqref="BP5:BP7">
    <cfRule type="expression" dxfId="92" priority="4">
      <formula>$BZ$48&gt;0</formula>
    </cfRule>
    <cfRule type="expression" dxfId="91" priority="5">
      <formula>AND($AQ$5="n",$BZ$48&lt;&gt;1)</formula>
    </cfRule>
  </conditionalFormatting>
  <conditionalFormatting sqref="BT2:BZ2">
    <cfRule type="expression" dxfId="90" priority="3">
      <formula>AND($AQ$5="n",$BZ$46=0)</formula>
    </cfRule>
  </conditionalFormatting>
  <conditionalFormatting sqref="A57:A76">
    <cfRule type="expression" dxfId="89" priority="2">
      <formula>A57="Elected"</formula>
    </cfRule>
  </conditionalFormatting>
  <conditionalFormatting sqref="A11:A30">
    <cfRule type="expression" dxfId="88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LOCALGOVERNMENT</v>
      </c>
      <c r="F1" s="14" t="s">
        <v>142</v>
      </c>
      <c r="J1" s="100" t="s">
        <v>25</v>
      </c>
      <c r="K1" s="388">
        <f>'Basic Input'!C2</f>
        <v>41781</v>
      </c>
      <c r="L1" s="388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255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142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27.7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269</v>
      </c>
      <c r="P3" s="453"/>
      <c r="Q3" s="453"/>
      <c r="R3" s="453"/>
      <c r="S3" s="454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256</v>
      </c>
      <c r="P4" s="390"/>
      <c r="Q4" s="390"/>
      <c r="R4" s="390"/>
      <c r="S4" s="391"/>
      <c r="U4" s="380" t="str">
        <f>IF(O79="ERROR","DO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0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253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254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254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142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255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30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256</v>
      </c>
      <c r="P50" s="390"/>
      <c r="Q50" s="390"/>
      <c r="R50" s="390"/>
      <c r="S50" s="391"/>
      <c r="U50" s="380" t="str">
        <f>IF(O79="ERROR","DO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'Stage 13'!L53</f>
        <v>0</v>
      </c>
      <c r="M53" s="437"/>
      <c r="N53" s="436">
        <f>IF($AT5=0,0,IF($AT5="T",$AZ7,$BR4))</f>
        <v>0</v>
      </c>
      <c r="O53" s="437"/>
      <c r="P53" s="436"/>
      <c r="Q53" s="437"/>
      <c r="R53" s="436"/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6">
        <f>'Stage 13'!L54</f>
        <v>0</v>
      </c>
      <c r="M54" s="437"/>
      <c r="N54" s="434">
        <f>IF($H53="Transfer",$BA8,$BT3)</f>
        <v>0</v>
      </c>
      <c r="O54" s="435"/>
      <c r="P54" s="434"/>
      <c r="Q54" s="435"/>
      <c r="R54" s="434"/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13'!A59&lt;&gt;0,'Stage 13'!A59,IF(O59&gt;=$M$3,"Elected",IF(BP10&lt;&gt;0,"Excluded",0)))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13'!A60&lt;&gt;0,'Stage 13'!A60,IF(O60&gt;=$M$3,"Elected",IF(BP11&lt;&gt;0,"Excluded",0)))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13'!A61&lt;&gt;0,'Stage 13'!A61,IF(O61&gt;=$M$3,"Elected",IF(BP12&lt;&gt;0,"Excluded",0)))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13'!A62&lt;&gt;0,'Stage 13'!A62,IF(O62&gt;=$M$3,"Elected",IF(BP13&lt;&gt;0,"Excluded",0)))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13'!A65&lt;&gt;0,'Stage 13'!A65,IF(O65&gt;=$M$3,"Elected",IF(BP16&lt;&gt;0,"Excluded",0)))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13'!A66&lt;&gt;0,'Stage 13'!A66,IF(O66&gt;=$M$3,"Elected",IF(BP17&lt;&gt;0,"Excluded",0)))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13'!A67&lt;&gt;0,'Stage 13'!A67,IF(O67&gt;=$M$3,"Elected",IF(BP18&lt;&gt;0,"Excluded",0)))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13'!A68&lt;&gt;0,'Stage 13'!A68,IF(O68&gt;=$M$3,"Elected",IF(BP19&lt;&gt;0,"Excluded",0)))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>
      <c r="A75" s="329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157">
        <f>'Stage 13'!M78</f>
        <v>0</v>
      </c>
      <c r="N78" s="267"/>
      <c r="O78" s="60">
        <f>SUM(O57:O77)</f>
        <v>0</v>
      </c>
      <c r="P78" s="282"/>
      <c r="Q78" s="48"/>
      <c r="R78" s="282"/>
      <c r="S78" s="48"/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304">
        <f>'Stage 12'!K80</f>
        <v>0</v>
      </c>
      <c r="L80" s="301"/>
      <c r="M80" s="304">
        <f>'Stage 13'!M80</f>
        <v>0</v>
      </c>
      <c r="N80" s="305"/>
      <c r="O80" s="255"/>
      <c r="P80" s="302"/>
      <c r="Q80" s="257"/>
      <c r="R80" s="302"/>
      <c r="S80" s="257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</mergeCells>
  <phoneticPr fontId="0" type="noConversion"/>
  <conditionalFormatting sqref="AL3">
    <cfRule type="cellIs" dxfId="87" priority="15" stopIfTrue="1" operator="notEqual">
      <formula>0</formula>
    </cfRule>
  </conditionalFormatting>
  <conditionalFormatting sqref="BF30:BG31">
    <cfRule type="cellIs" dxfId="86" priority="16" stopIfTrue="1" operator="equal">
      <formula>"NONE"</formula>
    </cfRule>
    <cfRule type="cellIs" dxfId="85" priority="17" stopIfTrue="1" operator="notEqual">
      <formula>"NONE"</formula>
    </cfRule>
  </conditionalFormatting>
  <conditionalFormatting sqref="BX30">
    <cfRule type="cellIs" dxfId="84" priority="18" stopIfTrue="1" operator="equal">
      <formula>"Calculations OK"</formula>
    </cfRule>
    <cfRule type="cellIs" dxfId="83" priority="19" stopIfTrue="1" operator="equal">
      <formula>"Check Count for Error"</formula>
    </cfRule>
  </conditionalFormatting>
  <conditionalFormatting sqref="V50:W50 V4:W4">
    <cfRule type="cellIs" dxfId="82" priority="20" stopIfTrue="1" operator="equal">
      <formula>"Totals Correct"</formula>
    </cfRule>
    <cfRule type="cellIs" dxfId="81" priority="21" stopIfTrue="1" operator="equal">
      <formula>"ERROR"</formula>
    </cfRule>
  </conditionalFormatting>
  <conditionalFormatting sqref="U50 U4">
    <cfRule type="cellIs" dxfId="80" priority="22" stopIfTrue="1" operator="equal">
      <formula>"OK TO MOVE TO NEXT STAGE"</formula>
    </cfRule>
    <cfRule type="cellIs" dxfId="79" priority="23" stopIfTrue="1" operator="equal">
      <formula>"DO NOT MOVE TO NEXT STAGE"</formula>
    </cfRule>
  </conditionalFormatting>
  <conditionalFormatting sqref="BH4">
    <cfRule type="expression" dxfId="78" priority="12">
      <formula>AND($AQ$5="y",$BK$76&lt;&gt;1)</formula>
    </cfRule>
    <cfRule type="expression" dxfId="77" priority="13">
      <formula>$BK$76=1</formula>
    </cfRule>
    <cfRule type="duplicateValues" priority="14"/>
  </conditionalFormatting>
  <conditionalFormatting sqref="BN8:BN27">
    <cfRule type="expression" dxfId="76" priority="6">
      <formula>BN8="Elected"</formula>
    </cfRule>
  </conditionalFormatting>
  <conditionalFormatting sqref="BI5:BI24">
    <cfRule type="expression" dxfId="75" priority="10">
      <formula>BI5="Elected"</formula>
    </cfRule>
  </conditionalFormatting>
  <conditionalFormatting sqref="BP5:BP7">
    <cfRule type="expression" dxfId="74" priority="4">
      <formula>$BZ$48&gt;0</formula>
    </cfRule>
    <cfRule type="expression" dxfId="73" priority="5">
      <formula>AND($AQ$5="n",$BZ$48&lt;&gt;1)</formula>
    </cfRule>
  </conditionalFormatting>
  <conditionalFormatting sqref="BT2:BZ2">
    <cfRule type="expression" dxfId="72" priority="3">
      <formula>AND($AQ$5="n",$BZ$46=0)</formula>
    </cfRule>
  </conditionalFormatting>
  <conditionalFormatting sqref="A11:A30">
    <cfRule type="expression" dxfId="71" priority="2">
      <formula>A11="Elected"</formula>
    </cfRule>
  </conditionalFormatting>
  <conditionalFormatting sqref="A57:A76">
    <cfRule type="expression" dxfId="70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>
      <c r="A1" s="88" t="str">
        <f>'Verification of Boxes'!B1</f>
        <v>LOCALGOVERNMENT</v>
      </c>
      <c r="F1" s="14" t="s">
        <v>143</v>
      </c>
      <c r="J1" s="100" t="s">
        <v>25</v>
      </c>
      <c r="K1" s="388">
        <f>'Basic Input'!C2</f>
        <v>41781</v>
      </c>
      <c r="L1" s="388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258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143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28.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270</v>
      </c>
      <c r="P3" s="453"/>
      <c r="Q3" s="453"/>
      <c r="R3" s="453"/>
      <c r="S3" s="454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4.2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259</v>
      </c>
      <c r="P4" s="390"/>
      <c r="Q4" s="390"/>
      <c r="R4" s="390"/>
      <c r="S4" s="391"/>
      <c r="U4" s="380" t="str">
        <f>IF(Q79="ERROR","DO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261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2"/>
      <c r="AM30" s="272"/>
      <c r="AN30" s="272"/>
      <c r="AO30" s="272"/>
      <c r="AP30" s="272"/>
      <c r="AQ30" s="271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257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257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143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258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28.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259</v>
      </c>
      <c r="P50" s="390"/>
      <c r="Q50" s="390"/>
      <c r="R50" s="390"/>
      <c r="S50" s="391"/>
      <c r="U50" s="380" t="str">
        <f>IF(Q79="ERROR","DO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'Stage 13'!L53</f>
        <v>0</v>
      </c>
      <c r="M53" s="437"/>
      <c r="N53" s="436">
        <f>'Stage 14'!N53</f>
        <v>0</v>
      </c>
      <c r="O53" s="437"/>
      <c r="P53" s="436">
        <f>IF($AT5=0,0,IF($AT5="T",$AZ7,$BR4))</f>
        <v>0</v>
      </c>
      <c r="Q53" s="437"/>
      <c r="R53" s="436"/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6">
        <f>'Stage 13'!L54</f>
        <v>0</v>
      </c>
      <c r="M54" s="437"/>
      <c r="N54" s="436">
        <f>'Stage 14'!N54</f>
        <v>0</v>
      </c>
      <c r="O54" s="437"/>
      <c r="P54" s="434">
        <f>IF($H53="Transfer",$BA8,$BT3)</f>
        <v>0</v>
      </c>
      <c r="Q54" s="435"/>
      <c r="R54" s="434"/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14'!A59&lt;&gt;0,'Stage 14'!A59,IF(Q59&gt;=$M$3,"Elected",IF(BP10&lt;&gt;0,"Excluded",0)))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14'!A60&lt;&gt;0,'Stage 14'!A60,IF(Q60&gt;=$M$3,"Elected",IF(BP11&lt;&gt;0,"Excluded",0)))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14'!A61&lt;&gt;0,'Stage 14'!A61,IF(Q61&gt;=$M$3,"Elected",IF(BP12&lt;&gt;0,"Excluded",0)))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14'!A62&lt;&gt;0,'Stage 14'!A62,IF(Q62&gt;=$M$3,"Elected",IF(BP13&lt;&gt;0,"Excluded",0)))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14'!A65&lt;&gt;0,'Stage 14'!A65,IF(Q65&gt;=$M$3,"Elected",IF(BP16&lt;&gt;0,"Excluded",0)))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14'!A66&lt;&gt;0,'Stage 14'!A66,IF(Q66&gt;=$M$3,"Elected",IF(BP17&lt;&gt;0,"Excluded",0)))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14'!A67&lt;&gt;0,'Stage 14'!A67,IF(Q67&gt;=$M$3,"Elected",IF(BP18&lt;&gt;0,"Excluded",0)))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14'!A68&lt;&gt;0,'Stage 14'!A68,IF(Q68&gt;=$M$3,"Elected",IF(BP19&lt;&gt;0,"Excluded",0)))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>
      <c r="A75" s="329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157">
        <f>'Stage 13'!M78</f>
        <v>0</v>
      </c>
      <c r="N78" s="267"/>
      <c r="O78" s="157">
        <f>'Stage 14'!O78</f>
        <v>0</v>
      </c>
      <c r="P78" s="267"/>
      <c r="Q78" s="60">
        <f>SUM(Q57:Q77)</f>
        <v>0</v>
      </c>
      <c r="R78" s="282"/>
      <c r="S78" s="48"/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304">
        <f>'Stage 12'!K80</f>
        <v>0</v>
      </c>
      <c r="L80" s="301"/>
      <c r="M80" s="304">
        <f>'Stage 13'!M80</f>
        <v>0</v>
      </c>
      <c r="N80" s="301"/>
      <c r="O80" s="304">
        <f>'Stage 14'!O80</f>
        <v>0</v>
      </c>
      <c r="P80" s="305"/>
      <c r="Q80" s="255"/>
      <c r="R80" s="302"/>
      <c r="S80" s="257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69" priority="14" stopIfTrue="1" operator="notEqual">
      <formula>0</formula>
    </cfRule>
  </conditionalFormatting>
  <conditionalFormatting sqref="BF30:BG31">
    <cfRule type="cellIs" dxfId="68" priority="15" stopIfTrue="1" operator="equal">
      <formula>"NONE"</formula>
    </cfRule>
    <cfRule type="cellIs" dxfId="67" priority="16" stopIfTrue="1" operator="notEqual">
      <formula>"NONE"</formula>
    </cfRule>
  </conditionalFormatting>
  <conditionalFormatting sqref="BX30">
    <cfRule type="cellIs" dxfId="66" priority="17" stopIfTrue="1" operator="equal">
      <formula>"Calculations OK"</formula>
    </cfRule>
    <cfRule type="cellIs" dxfId="65" priority="18" stopIfTrue="1" operator="equal">
      <formula>"Check Count for Error"</formula>
    </cfRule>
  </conditionalFormatting>
  <conditionalFormatting sqref="V50:W50 V4:W4">
    <cfRule type="cellIs" dxfId="64" priority="19" stopIfTrue="1" operator="equal">
      <formula>"Totals Correct"</formula>
    </cfRule>
    <cfRule type="cellIs" dxfId="63" priority="20" stopIfTrue="1" operator="equal">
      <formula>"ERROR"</formula>
    </cfRule>
  </conditionalFormatting>
  <conditionalFormatting sqref="U50 U4">
    <cfRule type="cellIs" dxfId="62" priority="21" stopIfTrue="1" operator="equal">
      <formula>"OK TO MOVE TO NEXT STAGE"</formula>
    </cfRule>
    <cfRule type="cellIs" dxfId="61" priority="22" stopIfTrue="1" operator="equal">
      <formula>"DO NOT MOVE TO NEXT STAGE"</formula>
    </cfRule>
  </conditionalFormatting>
  <conditionalFormatting sqref="BI5:BI24">
    <cfRule type="expression" dxfId="60" priority="6">
      <formula>BI5="Elected"</formula>
    </cfRule>
  </conditionalFormatting>
  <conditionalFormatting sqref="BN8:BN27">
    <cfRule type="expression" dxfId="59" priority="10">
      <formula>BN8="Elected"</formula>
    </cfRule>
  </conditionalFormatting>
  <conditionalFormatting sqref="BH4">
    <cfRule type="expression" dxfId="58" priority="7">
      <formula>AND($AQ$5="y",$BK$76&lt;&gt;1)</formula>
    </cfRule>
    <cfRule type="expression" dxfId="57" priority="8">
      <formula>$BK$76=1</formula>
    </cfRule>
    <cfRule type="duplicateValues" priority="9"/>
  </conditionalFormatting>
  <conditionalFormatting sqref="BP5:BP7">
    <cfRule type="expression" dxfId="56" priority="4">
      <formula>$BZ$48&gt;0</formula>
    </cfRule>
    <cfRule type="expression" dxfId="55" priority="5">
      <formula>AND($AQ$5="n",$BZ$48&lt;&gt;1)</formula>
    </cfRule>
  </conditionalFormatting>
  <conditionalFormatting sqref="BT2:BZ2">
    <cfRule type="expression" dxfId="54" priority="3">
      <formula>AND($AQ$5="n",$BZ$46=0)</formula>
    </cfRule>
  </conditionalFormatting>
  <conditionalFormatting sqref="A11:A30">
    <cfRule type="expression" dxfId="53" priority="2">
      <formula>A11="Elected"</formula>
    </cfRule>
  </conditionalFormatting>
  <conditionalFormatting sqref="A57:A76">
    <cfRule type="expression" dxfId="52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>
      <c r="A1" s="88" t="str">
        <f>'Verification of Boxes'!B1</f>
        <v>LOCALGOVERNMENT</v>
      </c>
      <c r="F1" s="14" t="s">
        <v>144</v>
      </c>
      <c r="J1" s="100" t="s">
        <v>25</v>
      </c>
      <c r="K1" s="388">
        <f>'Basic Input'!C2</f>
        <v>41781</v>
      </c>
      <c r="L1" s="388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263</v>
      </c>
      <c r="P2" s="390"/>
      <c r="Q2" s="390"/>
      <c r="R2" s="390"/>
      <c r="S2" s="391"/>
      <c r="U2" s="461"/>
      <c r="V2" s="461"/>
      <c r="W2" s="46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144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1.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265</v>
      </c>
      <c r="P3" s="453"/>
      <c r="Q3" s="453"/>
      <c r="R3" s="453"/>
      <c r="S3" s="454"/>
      <c r="U3" s="461"/>
      <c r="V3" s="461"/>
      <c r="W3" s="461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4.2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264</v>
      </c>
      <c r="P4" s="390"/>
      <c r="Q4" s="390"/>
      <c r="R4" s="390"/>
      <c r="S4" s="391"/>
      <c r="U4" s="380" t="str">
        <f>IF(S79="ERROR","DO NOT MOVE TO NEXT STAGE","OK TO MOVE TO NEXT STAGE")</f>
        <v>DO NOT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260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2"/>
      <c r="AM30" s="272"/>
      <c r="AN30" s="272"/>
      <c r="AO30" s="272"/>
      <c r="AP30" s="272"/>
      <c r="AQ30" s="271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262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262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144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263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27.7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389" t="s">
        <v>264</v>
      </c>
      <c r="P50" s="390"/>
      <c r="Q50" s="390"/>
      <c r="R50" s="390"/>
      <c r="S50" s="391"/>
      <c r="U50" s="380" t="str">
        <f>IF(S79="ERROR","DO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'Stage 13'!L53</f>
        <v>0</v>
      </c>
      <c r="M53" s="437"/>
      <c r="N53" s="436">
        <f>'Stage 14'!N53</f>
        <v>0</v>
      </c>
      <c r="O53" s="437"/>
      <c r="P53" s="436">
        <f>'Stage 15'!P53</f>
        <v>0</v>
      </c>
      <c r="Q53" s="437"/>
      <c r="R53" s="436">
        <f>IF($AT5=0,0,IF($AT5="T",$AZ7,$BR4))</f>
        <v>0</v>
      </c>
      <c r="S53" s="437"/>
      <c r="T53" s="436"/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6">
        <f>'Stage 13'!L54</f>
        <v>0</v>
      </c>
      <c r="M54" s="437"/>
      <c r="N54" s="436">
        <f>'Stage 14'!N54</f>
        <v>0</v>
      </c>
      <c r="O54" s="437"/>
      <c r="P54" s="436">
        <f>'Stage 15'!P54</f>
        <v>0</v>
      </c>
      <c r="Q54" s="437"/>
      <c r="R54" s="434">
        <f>IF($H53="Transfer",$BA8,$BT3)</f>
        <v>0</v>
      </c>
      <c r="S54" s="435"/>
      <c r="T54" s="434"/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15'!A59&lt;&gt;0,'Stage 15'!A59,IF(S59&gt;=$M$3,"Elected",IF(BP10&lt;&gt;0,"Excluded",0)))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15'!A60&lt;&gt;0,'Stage 15'!A60,IF(S60&gt;=$M$3,"Elected",IF(BP11&lt;&gt;0,"Excluded",0)))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15'!A61&lt;&gt;0,'Stage 15'!A61,IF(S61&gt;=$M$3,"Elected",IF(BP12&lt;&gt;0,"Excluded",0)))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15'!A62&lt;&gt;0,'Stage 15'!A62,IF(S62&gt;=$M$3,"Elected",IF(BP13&lt;&gt;0,"Excluded",0)))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15'!A65&lt;&gt;0,'Stage 15'!A65,IF(S65&gt;=$M$3,"Elected",IF(BP16&lt;&gt;0,"Excluded",0)))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15'!A66&lt;&gt;0,'Stage 15'!A66,IF(S66&gt;=$M$3,"Elected",IF(BP17&lt;&gt;0,"Excluded",0)))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15'!A67&lt;&gt;0,'Stage 15'!A67,IF(S67&gt;=$M$3,"Elected",IF(BP18&lt;&gt;0,"Excluded",0)))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15'!A68&lt;&gt;0,'Stage 15'!A68,IF(S68&gt;=$M$3,"Elected",IF(BP19&lt;&gt;0,"Excluded",0)))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>
      <c r="A72" s="329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>
      <c r="A73" s="329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>
      <c r="A74" s="329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>
      <c r="A75" s="329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>
      <c r="A76" s="330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157">
        <f>'Stage 13'!M78</f>
        <v>0</v>
      </c>
      <c r="N78" s="267"/>
      <c r="O78" s="157">
        <f>'Stage 14'!O78</f>
        <v>0</v>
      </c>
      <c r="P78" s="267"/>
      <c r="Q78" s="157">
        <f>'Stage 15'!Q78</f>
        <v>0</v>
      </c>
      <c r="R78" s="267"/>
      <c r="S78" s="60">
        <f>SUM(S57:S77)</f>
        <v>0</v>
      </c>
      <c r="T78" s="282"/>
      <c r="U78" s="48"/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>
      <c r="D80" s="306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304">
        <f>'Stage 12'!K80</f>
        <v>0</v>
      </c>
      <c r="L80" s="301"/>
      <c r="M80" s="304">
        <f>'Stage 13'!M80</f>
        <v>0</v>
      </c>
      <c r="N80" s="301"/>
      <c r="O80" s="304">
        <f>'Stage 14'!O80</f>
        <v>0</v>
      </c>
      <c r="P80" s="301"/>
      <c r="Q80" s="304">
        <f>'Stage 15'!Q80</f>
        <v>0</v>
      </c>
      <c r="R80" s="301"/>
      <c r="S80" s="255"/>
      <c r="T80" s="302"/>
      <c r="U80" s="257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</mergeCells>
  <phoneticPr fontId="0" type="noConversion"/>
  <conditionalFormatting sqref="AL3">
    <cfRule type="cellIs" dxfId="51" priority="14" stopIfTrue="1" operator="notEqual">
      <formula>0</formula>
    </cfRule>
  </conditionalFormatting>
  <conditionalFormatting sqref="BF30:BG31">
    <cfRule type="cellIs" dxfId="50" priority="15" stopIfTrue="1" operator="equal">
      <formula>"NONE"</formula>
    </cfRule>
    <cfRule type="cellIs" dxfId="49" priority="16" stopIfTrue="1" operator="notEqual">
      <formula>"NONE"</formula>
    </cfRule>
  </conditionalFormatting>
  <conditionalFormatting sqref="BX30">
    <cfRule type="cellIs" dxfId="48" priority="17" stopIfTrue="1" operator="equal">
      <formula>"Calculations OK"</formula>
    </cfRule>
    <cfRule type="cellIs" dxfId="47" priority="18" stopIfTrue="1" operator="equal">
      <formula>"Check Count for Error"</formula>
    </cfRule>
  </conditionalFormatting>
  <conditionalFormatting sqref="V50:W50 V4:W4">
    <cfRule type="cellIs" dxfId="46" priority="19" stopIfTrue="1" operator="equal">
      <formula>"Totals Correct"</formula>
    </cfRule>
    <cfRule type="cellIs" dxfId="45" priority="20" stopIfTrue="1" operator="equal">
      <formula>"ERROR"</formula>
    </cfRule>
  </conditionalFormatting>
  <conditionalFormatting sqref="U50 U4">
    <cfRule type="cellIs" dxfId="44" priority="21" stopIfTrue="1" operator="equal">
      <formula>"OK TO MOVE TO NEXT STAGE"</formula>
    </cfRule>
    <cfRule type="cellIs" dxfId="43" priority="22" stopIfTrue="1" operator="equal">
      <formula>"DO NOT MOVE TO NEXT STAGE"</formula>
    </cfRule>
  </conditionalFormatting>
  <conditionalFormatting sqref="BH4">
    <cfRule type="expression" dxfId="42" priority="11">
      <formula>AND($AQ$5="y",$BK$76&lt;&gt;1)</formula>
    </cfRule>
    <cfRule type="expression" dxfId="41" priority="12">
      <formula>$BK$76=1</formula>
    </cfRule>
    <cfRule type="duplicateValues" priority="13"/>
  </conditionalFormatting>
  <conditionalFormatting sqref="BN8:BN27">
    <cfRule type="expression" dxfId="40" priority="6">
      <formula>BN8="Elected"</formula>
    </cfRule>
  </conditionalFormatting>
  <conditionalFormatting sqref="BI5:BI24">
    <cfRule type="expression" dxfId="39" priority="10">
      <formula>BI5="Elected"</formula>
    </cfRule>
  </conditionalFormatting>
  <conditionalFormatting sqref="BP5:BP7">
    <cfRule type="expression" dxfId="38" priority="4">
      <formula>$BZ$48&gt;0</formula>
    </cfRule>
    <cfRule type="expression" dxfId="37" priority="5">
      <formula>AND($AQ$5="n",$BZ$48&lt;&gt;1)</formula>
    </cfRule>
  </conditionalFormatting>
  <conditionalFormatting sqref="BT2:BZ2">
    <cfRule type="expression" dxfId="36" priority="3">
      <formula>AND($AQ$5="n",$BZ$46=0)</formula>
    </cfRule>
  </conditionalFormatting>
  <conditionalFormatting sqref="A11:A30">
    <cfRule type="expression" dxfId="35" priority="2">
      <formula>A11="Elected"</formula>
    </cfRule>
  </conditionalFormatting>
  <conditionalFormatting sqref="A57:A76">
    <cfRule type="expression" dxfId="34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L31"/>
  <sheetViews>
    <sheetView showGridLines="0" zoomScale="70" zoomScaleNormal="70" workbookViewId="0">
      <selection activeCell="B9" sqref="B9"/>
    </sheetView>
  </sheetViews>
  <sheetFormatPr defaultRowHeight="12.75"/>
  <cols>
    <col min="1" max="1" width="3.7109375" customWidth="1"/>
    <col min="2" max="2" width="28.85546875" customWidth="1"/>
    <col min="3" max="3" width="48.5703125" customWidth="1"/>
  </cols>
  <sheetData>
    <row r="1" spans="1:12">
      <c r="L1" t="s">
        <v>312</v>
      </c>
    </row>
    <row r="2" spans="1:12" ht="13.5" thickBot="1">
      <c r="B2" s="85" t="s">
        <v>25</v>
      </c>
      <c r="C2" s="90">
        <v>41781</v>
      </c>
      <c r="L2" t="s">
        <v>183</v>
      </c>
    </row>
    <row r="3" spans="1:12">
      <c r="C3" s="91"/>
      <c r="D3" s="85"/>
      <c r="E3" s="348" t="s">
        <v>200</v>
      </c>
      <c r="F3" s="349"/>
      <c r="G3" s="349"/>
      <c r="H3" s="349"/>
      <c r="I3" s="349"/>
      <c r="J3" s="350"/>
    </row>
    <row r="4" spans="1:12" ht="13.5" thickBot="1">
      <c r="B4" s="85" t="s">
        <v>95</v>
      </c>
      <c r="C4" s="92" t="s">
        <v>314</v>
      </c>
      <c r="D4" s="86"/>
      <c r="E4" s="351"/>
      <c r="F4" s="352"/>
      <c r="G4" s="352"/>
      <c r="H4" s="352"/>
      <c r="I4" s="352"/>
      <c r="J4" s="353"/>
    </row>
    <row r="5" spans="1:12" ht="16.5" thickBot="1">
      <c r="C5" s="93"/>
      <c r="D5" s="86"/>
      <c r="E5" s="271"/>
      <c r="F5" s="272"/>
      <c r="G5" s="272"/>
      <c r="H5" s="272"/>
      <c r="I5" s="272"/>
      <c r="J5" s="272"/>
    </row>
    <row r="6" spans="1:12">
      <c r="B6" s="254" t="s">
        <v>312</v>
      </c>
      <c r="C6" s="334" t="s">
        <v>315</v>
      </c>
      <c r="D6" s="86"/>
      <c r="E6" s="348" t="s">
        <v>199</v>
      </c>
      <c r="F6" s="349"/>
      <c r="G6" s="349"/>
      <c r="H6" s="349"/>
      <c r="I6" s="349"/>
      <c r="J6" s="350"/>
    </row>
    <row r="7" spans="1:12" ht="13.5" thickBot="1">
      <c r="B7" s="86"/>
      <c r="C7" s="93"/>
      <c r="D7" s="86"/>
      <c r="E7" s="351"/>
      <c r="F7" s="352"/>
      <c r="G7" s="352"/>
      <c r="H7" s="352"/>
      <c r="I7" s="352"/>
      <c r="J7" s="353"/>
    </row>
    <row r="8" spans="1:12" ht="15.75">
      <c r="B8" s="86" t="s">
        <v>90</v>
      </c>
      <c r="C8" s="93" t="s">
        <v>91</v>
      </c>
      <c r="D8" s="16"/>
      <c r="E8" s="271"/>
      <c r="F8" s="272"/>
      <c r="G8" s="272"/>
      <c r="H8" s="272"/>
      <c r="I8" s="272"/>
      <c r="J8" s="272"/>
    </row>
    <row r="9" spans="1:12" ht="15.75">
      <c r="A9">
        <v>1</v>
      </c>
      <c r="B9" s="335" t="s">
        <v>318</v>
      </c>
      <c r="C9" s="336" t="s">
        <v>319</v>
      </c>
      <c r="E9" s="272"/>
      <c r="F9" s="272"/>
      <c r="G9" s="272"/>
      <c r="H9" s="272"/>
      <c r="I9" s="272"/>
      <c r="J9" s="272"/>
    </row>
    <row r="10" spans="1:12">
      <c r="A10">
        <v>2</v>
      </c>
      <c r="B10" s="335" t="s">
        <v>316</v>
      </c>
      <c r="C10" s="336" t="s">
        <v>317</v>
      </c>
    </row>
    <row r="11" spans="1:12">
      <c r="A11">
        <v>3</v>
      </c>
      <c r="B11" s="335" t="s">
        <v>320</v>
      </c>
      <c r="C11" s="336" t="s">
        <v>321</v>
      </c>
    </row>
    <row r="12" spans="1:12">
      <c r="A12">
        <v>4</v>
      </c>
      <c r="B12" s="335" t="s">
        <v>322</v>
      </c>
      <c r="C12" s="336" t="s">
        <v>323</v>
      </c>
    </row>
    <row r="13" spans="1:12">
      <c r="A13">
        <v>5</v>
      </c>
      <c r="B13" s="336" t="s">
        <v>324</v>
      </c>
      <c r="C13" s="336" t="s">
        <v>325</v>
      </c>
    </row>
    <row r="14" spans="1:12">
      <c r="A14">
        <v>6</v>
      </c>
      <c r="B14" s="336" t="s">
        <v>326</v>
      </c>
      <c r="C14" s="336" t="s">
        <v>327</v>
      </c>
    </row>
    <row r="15" spans="1:12">
      <c r="A15">
        <v>7</v>
      </c>
      <c r="B15" s="336" t="s">
        <v>328</v>
      </c>
      <c r="C15" s="336" t="s">
        <v>327</v>
      </c>
    </row>
    <row r="16" spans="1:12">
      <c r="A16">
        <v>8</v>
      </c>
      <c r="B16" s="336" t="s">
        <v>329</v>
      </c>
      <c r="C16" s="336" t="s">
        <v>325</v>
      </c>
    </row>
    <row r="17" spans="1:3">
      <c r="A17">
        <v>9</v>
      </c>
      <c r="B17" s="336" t="s">
        <v>330</v>
      </c>
      <c r="C17" s="336" t="s">
        <v>327</v>
      </c>
    </row>
    <row r="18" spans="1:3">
      <c r="A18">
        <v>10</v>
      </c>
      <c r="B18" s="335" t="s">
        <v>331</v>
      </c>
      <c r="C18" s="336" t="s">
        <v>332</v>
      </c>
    </row>
    <row r="19" spans="1:3">
      <c r="A19">
        <v>11</v>
      </c>
      <c r="B19" s="335" t="s">
        <v>333</v>
      </c>
      <c r="C19" s="336" t="s">
        <v>332</v>
      </c>
    </row>
    <row r="20" spans="1:3">
      <c r="A20">
        <v>12</v>
      </c>
      <c r="B20" s="335" t="s">
        <v>334</v>
      </c>
      <c r="C20" s="336" t="s">
        <v>323</v>
      </c>
    </row>
    <row r="21" spans="1:3">
      <c r="A21">
        <v>13</v>
      </c>
      <c r="B21" s="202"/>
      <c r="C21" s="186"/>
    </row>
    <row r="22" spans="1:3">
      <c r="A22">
        <v>14</v>
      </c>
      <c r="B22" s="202"/>
      <c r="C22" s="186"/>
    </row>
    <row r="23" spans="1:3">
      <c r="A23">
        <v>15</v>
      </c>
      <c r="B23" s="202"/>
      <c r="C23" s="186"/>
    </row>
    <row r="24" spans="1:3">
      <c r="A24">
        <v>16</v>
      </c>
      <c r="B24" s="335"/>
      <c r="C24" s="336"/>
    </row>
    <row r="25" spans="1:3">
      <c r="A25">
        <v>17</v>
      </c>
      <c r="B25" s="74"/>
      <c r="C25" s="186"/>
    </row>
    <row r="26" spans="1:3">
      <c r="A26">
        <v>18</v>
      </c>
      <c r="B26" s="74"/>
      <c r="C26" s="186"/>
    </row>
    <row r="27" spans="1:3">
      <c r="A27">
        <v>19</v>
      </c>
      <c r="B27" s="74"/>
      <c r="C27" s="186"/>
    </row>
    <row r="28" spans="1:3">
      <c r="A28">
        <v>20</v>
      </c>
      <c r="B28" s="74"/>
      <c r="C28" s="186"/>
    </row>
    <row r="30" spans="1:3">
      <c r="B30" t="s">
        <v>65</v>
      </c>
      <c r="C30" s="66">
        <v>5</v>
      </c>
    </row>
    <row r="31" spans="1:3">
      <c r="B31" t="s">
        <v>96</v>
      </c>
      <c r="C31" s="66">
        <v>17589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>
      <c r="A1" s="88" t="str">
        <f>'Verification of Boxes'!B1</f>
        <v>LOCALGOVERNMENT</v>
      </c>
      <c r="F1" s="14" t="s">
        <v>145</v>
      </c>
      <c r="J1" s="100" t="s">
        <v>25</v>
      </c>
      <c r="K1" s="388">
        <f>'Basic Input'!C2</f>
        <v>41781</v>
      </c>
      <c r="L1" s="388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455" t="s">
        <v>273</v>
      </c>
      <c r="P2" s="456"/>
      <c r="Q2" s="456"/>
      <c r="R2" s="456"/>
      <c r="S2" s="457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R2" s="43" t="s">
        <v>145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2.2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8" t="s">
        <v>275</v>
      </c>
      <c r="P3" s="459"/>
      <c r="Q3" s="459"/>
      <c r="R3" s="459"/>
      <c r="S3" s="460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455" t="s">
        <v>274</v>
      </c>
      <c r="P4" s="456"/>
      <c r="Q4" s="456"/>
      <c r="R4" s="456"/>
      <c r="S4" s="457"/>
      <c r="U4" s="380" t="str">
        <f>IF(U33="ERROR","DO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K4" s="323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3"/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271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3"/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K7" s="323"/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K8" s="32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K9" s="323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K10" s="323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3"/>
      <c r="BM11" s="3"/>
      <c r="BN11" s="5" t="str">
        <f t="shared" si="11"/>
        <v>Excluded</v>
      </c>
      <c r="BO11" s="47">
        <f t="shared" si="3"/>
        <v>0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3"/>
      <c r="BM12" s="3"/>
      <c r="BN12" s="5" t="str">
        <f t="shared" si="11"/>
        <v>Excluded</v>
      </c>
      <c r="BO12" s="47">
        <f t="shared" si="3"/>
        <v>0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K13" s="323"/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K14" s="323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K15" s="323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K16" s="323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3"/>
      <c r="BM17" s="3"/>
      <c r="BN17" s="5" t="str">
        <f t="shared" si="11"/>
        <v>Elected</v>
      </c>
      <c r="BO17" s="47">
        <f t="shared" si="3"/>
        <v>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3"/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3"/>
      <c r="BM19" s="3"/>
      <c r="BN19" s="5" t="str">
        <f t="shared" si="11"/>
        <v>Elected</v>
      </c>
      <c r="BO19" s="47">
        <f t="shared" si="3"/>
        <v>0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2"/>
      <c r="AM30" s="272"/>
      <c r="AN30" s="272"/>
      <c r="AO30" s="272"/>
      <c r="AP30" s="272"/>
      <c r="AQ30" s="271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272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272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1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>
      <c r="C37" s="12"/>
    </row>
    <row r="38" spans="1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>
      <c r="AJ45" s="43" t="s">
        <v>86</v>
      </c>
      <c r="AK45" s="43"/>
      <c r="AL45" s="43"/>
      <c r="AM45" s="43"/>
      <c r="AN45" s="43"/>
    </row>
    <row r="46" spans="1:78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6" t="s">
        <v>311</v>
      </c>
      <c r="BZ46" s="327">
        <f>IF(BT3&lt;&gt;0,1,0)</f>
        <v>0</v>
      </c>
    </row>
    <row r="47" spans="1:78" ht="18.75" thickBot="1">
      <c r="A47" s="88" t="str">
        <f>'Verification of Boxes'!B1</f>
        <v>LOCALGOVERNMENT</v>
      </c>
      <c r="F47" s="14" t="s">
        <v>145</v>
      </c>
      <c r="J47" s="100" t="s">
        <v>25</v>
      </c>
      <c r="K47" s="388">
        <f>'Basic Input'!C2</f>
        <v>41781</v>
      </c>
      <c r="L47" s="388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>
      <c r="A48" s="14" t="str">
        <f>'Verification of Boxes'!A3</f>
        <v>District Electoral Area of</v>
      </c>
      <c r="D48" s="14" t="str">
        <f>'Verification of Boxes'!B3</f>
        <v>CRAIGAVON</v>
      </c>
      <c r="O48" s="455" t="s">
        <v>273</v>
      </c>
      <c r="P48" s="456"/>
      <c r="Q48" s="456"/>
      <c r="R48" s="456"/>
      <c r="S48" s="457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8" t="s">
        <v>276</v>
      </c>
      <c r="P49" s="459"/>
      <c r="Q49" s="459"/>
      <c r="R49" s="459"/>
      <c r="S49" s="460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1:78" ht="33.7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455" t="s">
        <v>274</v>
      </c>
      <c r="P50" s="456"/>
      <c r="Q50" s="456"/>
      <c r="R50" s="456"/>
      <c r="S50" s="457"/>
      <c r="U50" s="380" t="str">
        <f>IF(U79="ERROR","DO NOT MOVE TO NEXT STAGE","OK TO MOVE TO NEXT STAGE")</f>
        <v>DO NOT MOVE TO NEXT STAGE</v>
      </c>
      <c r="V50" s="380"/>
      <c r="W50" s="380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'Stage 13'!L53</f>
        <v>0</v>
      </c>
      <c r="M53" s="437"/>
      <c r="N53" s="436">
        <f>'Stage 14'!N53</f>
        <v>0</v>
      </c>
      <c r="O53" s="437"/>
      <c r="P53" s="436">
        <f>'Stage 15'!P53</f>
        <v>0</v>
      </c>
      <c r="Q53" s="437"/>
      <c r="R53" s="436">
        <f>'Stage 16'!R53</f>
        <v>0</v>
      </c>
      <c r="S53" s="437"/>
      <c r="T53" s="436">
        <f>IF($AT5=0,0,IF($AT5="T",$AZ7,$BR4))</f>
        <v>0</v>
      </c>
      <c r="U53" s="437"/>
      <c r="V53" s="436"/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6">
        <f>'Stage 13'!L54</f>
        <v>0</v>
      </c>
      <c r="M54" s="437"/>
      <c r="N54" s="436">
        <f>'Stage 14'!N54</f>
        <v>0</v>
      </c>
      <c r="O54" s="437"/>
      <c r="P54" s="436">
        <f>'Stage 15'!P54</f>
        <v>0</v>
      </c>
      <c r="Q54" s="437"/>
      <c r="R54" s="436">
        <f>'Stage 16'!R54</f>
        <v>0</v>
      </c>
      <c r="S54" s="437"/>
      <c r="T54" s="434">
        <f>IF($H53="Transfer",$BA8,$BT3)</f>
        <v>0</v>
      </c>
      <c r="U54" s="435"/>
      <c r="V54" s="434"/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>
      <c r="A57" s="328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>
      <c r="A58" s="329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>
      <c r="A59" s="329" t="str">
        <f>IF('Stage 16'!A59&lt;&gt;0,'Stage 16'!A59,IF(U59&gt;=$M$3,"Elected",IF(BP10&lt;&gt;0,"Excluded",0)))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>
      <c r="A60" s="329" t="str">
        <f>IF('Stage 16'!A60&lt;&gt;0,'Stage 16'!A60,IF(U60&gt;=$M$3,"Elected",IF(BP11&lt;&gt;0,"Excluded",0)))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>
      <c r="A61" s="329" t="str">
        <f>IF('Stage 16'!A61&lt;&gt;0,'Stage 16'!A61,IF(U61&gt;=$M$3,"Elected",IF(BP12&lt;&gt;0,"Excluded",0)))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>
      <c r="A62" s="329" t="str">
        <f>IF('Stage 16'!A62&lt;&gt;0,'Stage 16'!A62,IF(U62&gt;=$M$3,"Elected",IF(BP13&lt;&gt;0,"Excluded",0)))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>
      <c r="A63" s="329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>
      <c r="A64" s="329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>
      <c r="A65" s="329" t="str">
        <f>IF('Stage 16'!A65&lt;&gt;0,'Stage 16'!A65,IF(U65&gt;=$M$3,"Elected",IF(BP16&lt;&gt;0,"Excluded",0)))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>
      <c r="A66" s="329" t="str">
        <f>IF('Stage 16'!A66&lt;&gt;0,'Stage 16'!A66,IF(U66&gt;=$M$3,"Elected",IF(BP17&lt;&gt;0,"Excluded",0)))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>
      <c r="A67" s="329" t="str">
        <f>IF('Stage 16'!A67&lt;&gt;0,'Stage 16'!A67,IF(U67&gt;=$M$3,"Elected",IF(BP18&lt;&gt;0,"Excluded",0)))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>
      <c r="A68" s="329" t="str">
        <f>IF('Stage 16'!A68&lt;&gt;0,'Stage 16'!A68,IF(U68&gt;=$M$3,"Elected",IF(BP19&lt;&gt;0,"Excluded",0)))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>
      <c r="A69" s="329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>
      <c r="A70" s="329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>
      <c r="A71" s="329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>
      <c r="A72" s="329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>
      <c r="A73" s="329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>
      <c r="A74" s="329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>
      <c r="A75" s="329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>
      <c r="A76" s="330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157">
        <f>'Stage 13'!M78</f>
        <v>0</v>
      </c>
      <c r="N78" s="267"/>
      <c r="O78" s="157">
        <f>'Stage 14'!O78</f>
        <v>0</v>
      </c>
      <c r="P78" s="267"/>
      <c r="Q78" s="157">
        <f>'Stage 15'!Q78</f>
        <v>0</v>
      </c>
      <c r="R78" s="267"/>
      <c r="S78" s="157">
        <f>'Stage 16'!S78</f>
        <v>0</v>
      </c>
      <c r="T78" s="267"/>
      <c r="U78" s="60">
        <f>SUM(U57:U77)</f>
        <v>0</v>
      </c>
      <c r="V78" s="282"/>
      <c r="W78" s="48"/>
      <c r="BK78" s="5">
        <f t="shared" si="45"/>
        <v>0</v>
      </c>
    </row>
    <row r="79" spans="1:78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304">
        <f>'Stage 12'!K80</f>
        <v>0</v>
      </c>
      <c r="L80" s="301"/>
      <c r="M80" s="304">
        <f>'Stage 13'!M80</f>
        <v>0</v>
      </c>
      <c r="N80" s="301"/>
      <c r="O80" s="304">
        <f>'Stage 14'!O80</f>
        <v>0</v>
      </c>
      <c r="P80" s="301"/>
      <c r="Q80" s="304">
        <f>'Stage 15'!Q80</f>
        <v>0</v>
      </c>
      <c r="R80" s="301"/>
      <c r="S80" s="304">
        <f>'Stage 16'!S80</f>
        <v>0</v>
      </c>
      <c r="T80" s="301"/>
      <c r="U80" s="255"/>
      <c r="V80" s="302"/>
      <c r="W80" s="257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ht="12.75" customHeight="1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</mergeCells>
  <phoneticPr fontId="0" type="noConversion"/>
  <conditionalFormatting sqref="AL3">
    <cfRule type="cellIs" dxfId="33" priority="16" stopIfTrue="1" operator="notEqual">
      <formula>0</formula>
    </cfRule>
  </conditionalFormatting>
  <conditionalFormatting sqref="BF30:BG31">
    <cfRule type="cellIs" dxfId="32" priority="17" stopIfTrue="1" operator="equal">
      <formula>"NONE"</formula>
    </cfRule>
    <cfRule type="cellIs" dxfId="31" priority="18" stopIfTrue="1" operator="notEqual">
      <formula>"NONE"</formula>
    </cfRule>
  </conditionalFormatting>
  <conditionalFormatting sqref="BX30">
    <cfRule type="cellIs" dxfId="30" priority="19" stopIfTrue="1" operator="equal">
      <formula>"Calculations OK"</formula>
    </cfRule>
    <cfRule type="cellIs" dxfId="29" priority="20" stopIfTrue="1" operator="equal">
      <formula>"Check Count for Error"</formula>
    </cfRule>
  </conditionalFormatting>
  <conditionalFormatting sqref="V50:W50 V4:W4">
    <cfRule type="cellIs" dxfId="28" priority="21" stopIfTrue="1" operator="equal">
      <formula>"Totals Correct"</formula>
    </cfRule>
    <cfRule type="cellIs" dxfId="27" priority="22" stopIfTrue="1" operator="equal">
      <formula>"ERROR"</formula>
    </cfRule>
  </conditionalFormatting>
  <conditionalFormatting sqref="U50 U4">
    <cfRule type="cellIs" dxfId="26" priority="23" stopIfTrue="1" operator="equal">
      <formula>"OK TO MOVE TO NEXT STAGE"</formula>
    </cfRule>
    <cfRule type="cellIs" dxfId="25" priority="24" stopIfTrue="1" operator="equal">
      <formula>"DO NOT MOVE TO NEXT STAGE"</formula>
    </cfRule>
  </conditionalFormatting>
  <conditionalFormatting sqref="BN8:BN27">
    <cfRule type="expression" dxfId="24" priority="12">
      <formula>BN8="Elected"</formula>
    </cfRule>
  </conditionalFormatting>
  <conditionalFormatting sqref="BH4">
    <cfRule type="expression" dxfId="23" priority="7">
      <formula>AND($AQ$5="y",$BK$76&lt;&gt;1)</formula>
    </cfRule>
    <cfRule type="expression" dxfId="22" priority="8">
      <formula>$BK$76=1</formula>
    </cfRule>
    <cfRule type="duplicateValues" priority="9"/>
  </conditionalFormatting>
  <conditionalFormatting sqref="BI5:BI24">
    <cfRule type="expression" dxfId="21" priority="6">
      <formula>BI5="Elected"</formula>
    </cfRule>
  </conditionalFormatting>
  <conditionalFormatting sqref="BP5:BP7">
    <cfRule type="expression" dxfId="20" priority="4">
      <formula>$BZ$48&gt;0</formula>
    </cfRule>
    <cfRule type="expression" dxfId="19" priority="5">
      <formula>AND($AQ$5="n",$BZ$48&lt;&gt;1)</formula>
    </cfRule>
  </conditionalFormatting>
  <conditionalFormatting sqref="BT2:BZ2">
    <cfRule type="expression" dxfId="18" priority="3">
      <formula>AND($AQ$5="n",$BZ$46=0)</formula>
    </cfRule>
  </conditionalFormatting>
  <conditionalFormatting sqref="A11:A30">
    <cfRule type="expression" dxfId="17" priority="2">
      <formula>A11="Elected"</formula>
    </cfRule>
  </conditionalFormatting>
  <conditionalFormatting sqref="A57:A76">
    <cfRule type="expression" dxfId="16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>
      <c r="A1" s="88" t="str">
        <f>'Verification of Boxes'!B1</f>
        <v>LOCALGOVERNMENT</v>
      </c>
      <c r="F1" s="14" t="s">
        <v>146</v>
      </c>
      <c r="J1" s="100" t="s">
        <v>25</v>
      </c>
      <c r="K1" s="388">
        <f>'Basic Input'!C2</f>
        <v>41781</v>
      </c>
      <c r="L1" s="388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279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I2" s="382"/>
      <c r="BJ2" s="382"/>
      <c r="BK2" s="382"/>
      <c r="BS2" s="43" t="s">
        <v>146</v>
      </c>
      <c r="BT2" s="6"/>
      <c r="BU2" s="421" t="s">
        <v>306</v>
      </c>
      <c r="BV2" s="421"/>
      <c r="BW2" s="421"/>
      <c r="BX2" s="421"/>
      <c r="BY2" s="421"/>
      <c r="BZ2" s="421"/>
      <c r="CA2" s="421"/>
      <c r="CC2" s="389" t="s">
        <v>202</v>
      </c>
      <c r="CD2" s="390"/>
      <c r="CE2" s="390"/>
      <c r="CF2" s="391"/>
    </row>
    <row r="3" spans="1:84" ht="32.2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452" t="s">
        <v>280</v>
      </c>
      <c r="P3" s="453"/>
      <c r="Q3" s="453"/>
      <c r="R3" s="453"/>
      <c r="S3" s="454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>
        <f>IF(AQ5="n","MOVE TO EXCLUDE CANDIDATE FORM",IF(AQ5="y","MOVE TO TRANSFER OF SURPLUS VOTES FORM",0))</f>
        <v>0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S3" s="95" t="s">
        <v>33</v>
      </c>
      <c r="BT3" s="96"/>
      <c r="BU3" s="440"/>
      <c r="BV3" s="417"/>
      <c r="BW3" s="417"/>
      <c r="BX3" s="417"/>
      <c r="BY3" s="417"/>
      <c r="BZ3" s="417"/>
      <c r="CA3" s="418"/>
    </row>
    <row r="4" spans="1:84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461"/>
      <c r="P4" s="461"/>
      <c r="Q4" s="461"/>
      <c r="R4" s="461"/>
      <c r="S4" s="461"/>
      <c r="T4" s="462" t="str">
        <f>IF(W79="ERROR","DO NOT MOVE TO NEXT STAGE","SWITCH TO PAPER SYSTEM")</f>
        <v>DO NOT MOVE TO NEXT STAGE</v>
      </c>
      <c r="U4" s="462"/>
      <c r="V4" s="462"/>
      <c r="W4" s="462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/>
      <c r="AT5" s="47">
        <f>IF(AQ5=0,0,IF(AQ5="Y","T","E"))</f>
        <v>0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9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4" t="s">
        <v>292</v>
      </c>
    </row>
    <row r="6" spans="1:84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277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9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5">
        <f>BT29+BV29+BX29+BZ29+CB29+CD29</f>
        <v>0</v>
      </c>
    </row>
    <row r="7" spans="1:84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'Stage 6'!N7:O7</f>
        <v>Transfer</v>
      </c>
      <c r="O7" s="437"/>
      <c r="P7" s="436" t="str">
        <f>'Stage 7'!P7:Q7</f>
        <v>Exclude</v>
      </c>
      <c r="Q7" s="437"/>
      <c r="R7" s="436" t="str">
        <f>'Stage 8'!R7:S7</f>
        <v>Exclude</v>
      </c>
      <c r="S7" s="437"/>
      <c r="T7" s="436" t="str">
        <f>'Stage 9'!T7:U7</f>
        <v>Exclude</v>
      </c>
      <c r="U7" s="437"/>
      <c r="V7" s="436">
        <f>'Stage 10'!V7:W7</f>
        <v>0</v>
      </c>
      <c r="W7" s="437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P7" s="3" t="s">
        <v>119</v>
      </c>
      <c r="BQ7" s="420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'Stage 6'!N8:O8</f>
        <v>SMITH, Robert, Woolsey</v>
      </c>
      <c r="O8" s="435"/>
      <c r="P8" s="434" t="str">
        <f>'Stage 7'!P8:Q8</f>
        <v>LARKHAM</v>
      </c>
      <c r="Q8" s="435"/>
      <c r="R8" s="434" t="str">
        <f>'Stage 8'!R8:S8</f>
        <v>CORR</v>
      </c>
      <c r="S8" s="435"/>
      <c r="T8" s="434" t="str">
        <f>'Stage 9'!T8:U8</f>
        <v>FLAHERTY</v>
      </c>
      <c r="U8" s="435"/>
      <c r="V8" s="434">
        <f>'Stage 10'!V8:W8</f>
        <v>0</v>
      </c>
      <c r="W8" s="435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 t="str">
        <f t="shared" si="1"/>
        <v>Excluded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CLELAND, John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 t="str">
        <f t="shared" si="1"/>
        <v>Excluded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CORR, Kieran, Peter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Excluded</v>
      </c>
      <c r="BO10" s="5"/>
      <c r="BP10" s="47">
        <f t="shared" si="3"/>
        <v>0</v>
      </c>
      <c r="BQ10" s="76"/>
      <c r="BR10" s="6"/>
      <c r="BS10" s="13" t="str">
        <f>'Verification of Boxes'!J12</f>
        <v>CUMMINGS, Brian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>
      <c r="A11" s="328" t="str">
        <f>A57</f>
        <v>Excluded</v>
      </c>
      <c r="B11" s="175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Excluded</v>
      </c>
      <c r="BO11" s="5"/>
      <c r="BP11" s="47">
        <f t="shared" si="3"/>
        <v>0</v>
      </c>
      <c r="BQ11" s="76"/>
      <c r="BR11" s="6"/>
      <c r="BS11" s="13" t="str">
        <f>'Verification of Boxes'!J13</f>
        <v>FLAHERTY, Julie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>
      <c r="A12" s="329" t="str">
        <f t="shared" ref="A12:A30" si="12">A58</f>
        <v>Excluded</v>
      </c>
      <c r="B12" s="176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>'Stage 6'!N12</f>
        <v>0.22</v>
      </c>
      <c r="O12" s="157">
        <f>'Stage 6'!O12</f>
        <v>546.98</v>
      </c>
      <c r="P12" s="82">
        <f>'Stage 7'!P12</f>
        <v>50</v>
      </c>
      <c r="Q12" s="157">
        <f>'Stage 7'!Q12</f>
        <v>596.98</v>
      </c>
      <c r="R12" s="82">
        <f>'Stage 8'!R12</f>
        <v>-596.98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Excluded</v>
      </c>
      <c r="BO12" s="5"/>
      <c r="BP12" s="47">
        <f t="shared" si="3"/>
        <v>0</v>
      </c>
      <c r="BQ12" s="76"/>
      <c r="BR12" s="6"/>
      <c r="BS12" s="13" t="str">
        <f>'Verification of Boxes'!J14</f>
        <v>LARKHAM, Thomas, Patrick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>
      <c r="A13" s="329" t="str">
        <f t="shared" si="12"/>
        <v>Excluded</v>
      </c>
      <c r="B13" s="176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5"/>
      <c r="BP13" s="47">
        <f t="shared" si="3"/>
        <v>0</v>
      </c>
      <c r="BQ13" s="76"/>
      <c r="BR13" s="6"/>
      <c r="BS13" s="13" t="str">
        <f>'Verification of Boxes'!J15</f>
        <v>LENNON, Fergal, Thomas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>
      <c r="A14" s="329" t="str">
        <f t="shared" si="12"/>
        <v>Excluded</v>
      </c>
      <c r="B14" s="176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>'Stage 6'!N14</f>
        <v>2.31</v>
      </c>
      <c r="O14" s="157">
        <f>'Stage 6'!O14</f>
        <v>661.70999999999992</v>
      </c>
      <c r="P14" s="82">
        <f>'Stage 7'!P14</f>
        <v>5.76</v>
      </c>
      <c r="Q14" s="157">
        <f>'Stage 7'!Q14</f>
        <v>667.46999999999991</v>
      </c>
      <c r="R14" s="82">
        <f>'Stage 8'!R14</f>
        <v>27.11</v>
      </c>
      <c r="S14" s="157">
        <f>'Stage 8'!S14</f>
        <v>694.57999999999993</v>
      </c>
      <c r="T14" s="82">
        <f>'Stage 9'!T14</f>
        <v>-694.57999999999993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CLELAND, John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 t="str">
        <f t="shared" si="2"/>
        <v>Excluded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McALEENAN, Vincent, J, E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>
      <c r="A15" s="329" t="str">
        <f t="shared" si="12"/>
        <v>Excluded</v>
      </c>
      <c r="B15" s="176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>'Stage 6'!N15</f>
        <v>0</v>
      </c>
      <c r="O15" s="157">
        <f>'Stage 6'!O15</f>
        <v>544.28</v>
      </c>
      <c r="P15" s="82">
        <f>'Stage 7'!P15</f>
        <v>-544.28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CORR, Kieran, Peter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McALINDEN, Declan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>
      <c r="A16" s="329" t="str">
        <f t="shared" si="12"/>
        <v>Elected</v>
      </c>
      <c r="B16" s="176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>'Stage 6'!N16</f>
        <v>0</v>
      </c>
      <c r="O16" s="157">
        <f>'Stage 6'!O16</f>
        <v>1049.8800000000001</v>
      </c>
      <c r="P16" s="82">
        <f>'Stage 7'!P16</f>
        <v>62</v>
      </c>
      <c r="Q16" s="157">
        <f>'Stage 7'!Q16</f>
        <v>1111.8800000000001</v>
      </c>
      <c r="R16" s="82">
        <f>'Stage 8'!R16</f>
        <v>125</v>
      </c>
      <c r="S16" s="157">
        <f>'Stage 8'!S16</f>
        <v>1236.8800000000001</v>
      </c>
      <c r="T16" s="82">
        <f>'Stage 9'!T16</f>
        <v>2</v>
      </c>
      <c r="U16" s="157">
        <f>'Stage 9'!U16</f>
        <v>1238.8800000000001</v>
      </c>
      <c r="V16" s="82">
        <f>'Stage 10'!V16</f>
        <v>0</v>
      </c>
      <c r="W16" s="157">
        <f>'Stage 10'!W16</f>
        <v>0</v>
      </c>
      <c r="Z16" s="111" t="str">
        <f>'Verification of Boxes'!J12</f>
        <v>CUMMINGS, Brian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 t="str">
        <f t="shared" si="2"/>
        <v>Excluded</v>
      </c>
      <c r="BM16" s="3"/>
      <c r="BN16" s="5" t="str">
        <f t="shared" si="11"/>
        <v>Excluded</v>
      </c>
      <c r="BO16" s="5"/>
      <c r="BP16" s="47">
        <f t="shared" si="3"/>
        <v>0</v>
      </c>
      <c r="BQ16" s="76"/>
      <c r="BR16" s="6"/>
      <c r="BS16" s="13" t="str">
        <f>'Verification of Boxes'!J18</f>
        <v>O'CONNOR, Tommy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>
      <c r="A17" s="329" t="str">
        <f t="shared" si="12"/>
        <v>Excluded</v>
      </c>
      <c r="B17" s="176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FLAHERTY, Julie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5"/>
      <c r="BP17" s="47">
        <f t="shared" si="3"/>
        <v>0</v>
      </c>
      <c r="BQ17" s="76"/>
      <c r="BR17" s="6"/>
      <c r="BS17" s="13" t="str">
        <f>'Verification of Boxes'!J19</f>
        <v>SMITH, Robert, Woolsey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>
      <c r="A18" s="329" t="str">
        <f t="shared" si="12"/>
        <v>Elected</v>
      </c>
      <c r="B18" s="176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>'Stage 6'!N18</f>
        <v>0</v>
      </c>
      <c r="O18" s="157">
        <f>'Stage 6'!O18</f>
        <v>896.88</v>
      </c>
      <c r="P18" s="82">
        <f>'Stage 7'!P18</f>
        <v>350.64</v>
      </c>
      <c r="Q18" s="157">
        <f>'Stage 7'!Q18</f>
        <v>1247.52</v>
      </c>
      <c r="R18" s="82">
        <f>'Stage 8'!R18</f>
        <v>169</v>
      </c>
      <c r="S18" s="157">
        <f>'Stage 8'!S18</f>
        <v>1416.52</v>
      </c>
      <c r="T18" s="82">
        <f>'Stage 9'!T18</f>
        <v>0</v>
      </c>
      <c r="U18" s="157">
        <f>'Stage 9'!U18</f>
        <v>1416.52</v>
      </c>
      <c r="V18" s="82">
        <f>'Stage 10'!V18</f>
        <v>0</v>
      </c>
      <c r="W18" s="157">
        <f>'Stage 10'!W18</f>
        <v>0</v>
      </c>
      <c r="Z18" s="111" t="str">
        <f>'Verification of Boxes'!J14</f>
        <v>LARKHAM, Thomas, 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 t="str">
        <f t="shared" si="11"/>
        <v>Elected</v>
      </c>
      <c r="BO18" s="5"/>
      <c r="BP18" s="47">
        <f t="shared" si="3"/>
        <v>0</v>
      </c>
      <c r="BQ18" s="76"/>
      <c r="BR18" s="6"/>
      <c r="BS18" s="13" t="str">
        <f>'Verification of Boxes'!J20</f>
        <v>TINSLEY, Margaret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>
      <c r="A19" s="329" t="str">
        <f t="shared" si="12"/>
        <v>Excluded</v>
      </c>
      <c r="B19" s="176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>'Stage 6'!N19</f>
        <v>0</v>
      </c>
      <c r="O19" s="157">
        <f>'Stage 6'!O19</f>
        <v>844</v>
      </c>
      <c r="P19" s="82">
        <f>'Stage 7'!P19</f>
        <v>37</v>
      </c>
      <c r="Q19" s="157">
        <f>'Stage 7'!Q19</f>
        <v>881</v>
      </c>
      <c r="R19" s="82">
        <f>'Stage 8'!R19</f>
        <v>110</v>
      </c>
      <c r="S19" s="157">
        <f>'Stage 8'!S19</f>
        <v>991</v>
      </c>
      <c r="T19" s="82">
        <f>'Stage 9'!T19</f>
        <v>4</v>
      </c>
      <c r="U19" s="157">
        <f>'Stage 9'!U19</f>
        <v>995</v>
      </c>
      <c r="V19" s="82">
        <f>'Stage 10'!V19</f>
        <v>0</v>
      </c>
      <c r="W19" s="157">
        <f>'Stage 10'!W19</f>
        <v>0</v>
      </c>
      <c r="Z19" s="111" t="str">
        <f>'Verification of Boxes'!J15</f>
        <v>LENNON, Fergal, Thomas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5"/>
      <c r="BP19" s="47">
        <f t="shared" si="3"/>
        <v>0</v>
      </c>
      <c r="BQ19" s="76"/>
      <c r="BR19" s="6"/>
      <c r="BS19" s="13" t="str">
        <f>'Verification of Boxes'!J21</f>
        <v>TWYBLE, James, Kenneth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>
      <c r="A20" s="329" t="str">
        <f t="shared" si="12"/>
        <v>Elected</v>
      </c>
      <c r="B20" s="176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>'Stage 6'!N20</f>
        <v>-18</v>
      </c>
      <c r="O20" s="157">
        <f>'Stage 6'!O20</f>
        <v>1412</v>
      </c>
      <c r="P20" s="82">
        <f>'Stage 7'!P20</f>
        <v>0</v>
      </c>
      <c r="Q20" s="157">
        <f>'Stage 7'!Q20</f>
        <v>1412</v>
      </c>
      <c r="R20" s="82">
        <f>'Stage 8'!R20</f>
        <v>0</v>
      </c>
      <c r="S20" s="157">
        <f>'Stage 8'!S20</f>
        <v>1412</v>
      </c>
      <c r="T20" s="82">
        <f>'Stage 9'!T20</f>
        <v>0</v>
      </c>
      <c r="U20" s="157">
        <f>'Stage 9'!U20</f>
        <v>1412</v>
      </c>
      <c r="V20" s="82">
        <f>'Stage 10'!V20</f>
        <v>0</v>
      </c>
      <c r="W20" s="157">
        <f>'Stage 10'!W20</f>
        <v>0</v>
      </c>
      <c r="Z20" s="111" t="str">
        <f>'Verification of Boxes'!J16</f>
        <v>McALEENAN, Vincent, J, E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07" t="s">
        <v>103</v>
      </c>
      <c r="AK20" s="408"/>
      <c r="AL20" s="246">
        <f>AL46</f>
        <v>1000000</v>
      </c>
      <c r="AM20" s="167"/>
      <c r="AN20" s="166">
        <f>AL20+AG2</f>
        <v>1000000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>
      <c r="A21" s="329" t="str">
        <f t="shared" si="12"/>
        <v>Elected</v>
      </c>
      <c r="B21" s="176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>'Stage 6'!N21</f>
        <v>14.08</v>
      </c>
      <c r="O21" s="157">
        <f>'Stage 6'!O21</f>
        <v>981.6</v>
      </c>
      <c r="P21" s="82">
        <f>'Stage 7'!P21</f>
        <v>2</v>
      </c>
      <c r="Q21" s="157">
        <f>'Stage 7'!Q21</f>
        <v>983.6</v>
      </c>
      <c r="R21" s="82">
        <f>'Stage 8'!R21</f>
        <v>16.11</v>
      </c>
      <c r="S21" s="157">
        <f>'Stage 8'!S21</f>
        <v>999.71</v>
      </c>
      <c r="T21" s="82">
        <f>'Stage 9'!T21</f>
        <v>304</v>
      </c>
      <c r="U21" s="157">
        <f>'Stage 9'!U21</f>
        <v>1303.71</v>
      </c>
      <c r="V21" s="82">
        <f>'Stage 10'!V21</f>
        <v>0</v>
      </c>
      <c r="W21" s="157">
        <f>'Stage 10'!W21</f>
        <v>0</v>
      </c>
      <c r="Z21" s="111" t="str">
        <f>'Verification of Boxes'!J17</f>
        <v>McALINDEN, Declan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409" t="s">
        <v>102</v>
      </c>
      <c r="AK21" s="36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>
      <c r="A22" s="329" t="str">
        <f t="shared" si="12"/>
        <v>Elected</v>
      </c>
      <c r="B22" s="176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>'Stage 6'!N22</f>
        <v>0</v>
      </c>
      <c r="O22" s="157">
        <f>'Stage 6'!O22</f>
        <v>1412</v>
      </c>
      <c r="P22" s="82">
        <f>'Stage 7'!P22</f>
        <v>0</v>
      </c>
      <c r="Q22" s="157">
        <f>'Stage 7'!Q22</f>
        <v>1412</v>
      </c>
      <c r="R22" s="82">
        <f>'Stage 8'!R22</f>
        <v>0</v>
      </c>
      <c r="S22" s="157">
        <f>'Stage 8'!S22</f>
        <v>1412</v>
      </c>
      <c r="T22" s="82">
        <f>'Stage 9'!T22</f>
        <v>0</v>
      </c>
      <c r="U22" s="157">
        <f>'Stage 9'!U22</f>
        <v>1412</v>
      </c>
      <c r="V22" s="82">
        <f>'Stage 10'!V22</f>
        <v>0</v>
      </c>
      <c r="W22" s="157">
        <f>'Stage 10'!W22</f>
        <v>0</v>
      </c>
      <c r="Z22" s="111" t="str">
        <f>'Verification of Boxes'!J18</f>
        <v>O'CONNOR, Tommy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409" t="s">
        <v>102</v>
      </c>
      <c r="AK22" s="36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>
      <c r="A23" s="329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SMITH, Robert, Woolsey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409" t="s">
        <v>102</v>
      </c>
      <c r="AK23" s="36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>
      <c r="A24" s="329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TINSLEY, Margaret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409" t="s">
        <v>102</v>
      </c>
      <c r="AK24" s="36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>
      <c r="A25" s="329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TWYBLE, James, Kenneth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430" t="s">
        <v>102</v>
      </c>
      <c r="AK25" s="431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>
      <c r="A26" s="329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>
      <c r="A27" s="329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>
      <c r="A28" s="329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>
      <c r="A29" s="329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>
      <c r="A30" s="330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278</v>
      </c>
      <c r="BJ30" s="349"/>
      <c r="BK30" s="350"/>
      <c r="BY30" s="396" t="str">
        <f>IF(BX31=BX69,"Calculations OK","Check Count for Error")</f>
        <v>Calculations OK</v>
      </c>
      <c r="BZ30" s="396"/>
    </row>
    <row r="31" spans="1:84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'Stage 6'!N31</f>
        <v>1.3900000000000006</v>
      </c>
      <c r="O31" s="157">
        <f>'Stage 6'!O31</f>
        <v>116.67</v>
      </c>
      <c r="P31" s="82">
        <f>'Stage 7'!P31</f>
        <v>36.880000000000003</v>
      </c>
      <c r="Q31" s="157">
        <f>'Stage 7'!Q31</f>
        <v>153.55000000000001</v>
      </c>
      <c r="R31" s="82">
        <f>'Stage 8'!R31</f>
        <v>149.76</v>
      </c>
      <c r="S31" s="157">
        <f>'Stage 8'!S31</f>
        <v>303.31</v>
      </c>
      <c r="T31" s="82">
        <f>'Stage 9'!T31</f>
        <v>384.58000000000004</v>
      </c>
      <c r="U31" s="157">
        <f>'Stage 9'!U31</f>
        <v>687.8900000000001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W31" t="s">
        <v>68</v>
      </c>
      <c r="BX31" s="7">
        <f>BU29+BW29+BY29+CA29+CC29+CE29</f>
        <v>0</v>
      </c>
      <c r="BY31" s="397"/>
      <c r="BZ31" s="397"/>
      <c r="CA31" s="5">
        <f>BX69-BX31</f>
        <v>0</v>
      </c>
      <c r="CC31" s="348" t="s">
        <v>278</v>
      </c>
      <c r="CD31" s="349"/>
      <c r="CE31" s="349"/>
      <c r="CF31" s="350"/>
    </row>
    <row r="32" spans="1:84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157">
        <f>'Stage 6'!O32</f>
        <v>8466.0000000000018</v>
      </c>
      <c r="P32" s="268"/>
      <c r="Q32" s="157">
        <f>'Stage 7'!Q32</f>
        <v>8466</v>
      </c>
      <c r="R32" s="268"/>
      <c r="S32" s="157">
        <f>'Stage 8'!S32</f>
        <v>8466</v>
      </c>
      <c r="T32" s="268"/>
      <c r="U32" s="157">
        <f>'Stage 9'!U32</f>
        <v>8466</v>
      </c>
      <c r="V32" s="266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0"/>
      <c r="BG32" s="380"/>
      <c r="BY32" s="397"/>
      <c r="BZ32" s="397"/>
      <c r="CC32" s="351"/>
      <c r="CD32" s="352"/>
      <c r="CE32" s="352"/>
      <c r="CF32" s="353"/>
    </row>
    <row r="33" spans="1:79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7">
        <f>'Stage 6'!O34</f>
        <v>0.82291666666666663</v>
      </c>
      <c r="P34" s="302"/>
      <c r="Q34" s="257">
        <f>'Stage 7'!Q34</f>
        <v>0.85069444444444453</v>
      </c>
      <c r="R34" s="302"/>
      <c r="S34" s="257">
        <f>'Stage 8'!S34</f>
        <v>0.89236111111111116</v>
      </c>
      <c r="T34" s="302"/>
      <c r="U34" s="257">
        <f>'Stage 9'!U34</f>
        <v>0</v>
      </c>
      <c r="V34" s="302"/>
      <c r="W34" s="257">
        <f>'Stage 10'!W34</f>
        <v>0</v>
      </c>
    </row>
    <row r="35" spans="1:79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>
      <c r="C37" s="12"/>
    </row>
    <row r="38" spans="1:79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>
      <c r="AJ45" s="43" t="s">
        <v>86</v>
      </c>
      <c r="AK45" s="43"/>
      <c r="AL45" s="43"/>
      <c r="AM45" s="43"/>
      <c r="AN45" s="43"/>
    </row>
    <row r="46" spans="1:79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6" t="s">
        <v>311</v>
      </c>
      <c r="CA46" s="327">
        <f>IF(BU3&lt;&gt;0,1,0)</f>
        <v>0</v>
      </c>
    </row>
    <row r="47" spans="1:79" ht="18.75" thickBot="1">
      <c r="A47" s="88" t="str">
        <f>'Verification of Boxes'!B1</f>
        <v>LOCALGOVERNMENT</v>
      </c>
      <c r="F47" s="14" t="s">
        <v>146</v>
      </c>
      <c r="J47" s="100" t="s">
        <v>25</v>
      </c>
      <c r="K47" s="388">
        <f>'Basic Input'!C2</f>
        <v>41781</v>
      </c>
      <c r="L47" s="388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>
      <c r="A48" s="14" t="str">
        <f>'Verification of Boxes'!A3</f>
        <v>District Electoral Area of</v>
      </c>
      <c r="D48" s="14" t="str">
        <f>'Verification of Boxes'!B3</f>
        <v>CRAIGAVON</v>
      </c>
      <c r="O48" s="389" t="s">
        <v>279</v>
      </c>
      <c r="P48" s="390"/>
      <c r="Q48" s="390"/>
      <c r="R48" s="390"/>
      <c r="S48" s="391"/>
      <c r="AJ48" t="str">
        <f t="shared" ref="AJ48:AK63" si="23">Z14</f>
        <v>CLELAND, John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>
      <c r="C49" s="3" t="s">
        <v>115</v>
      </c>
      <c r="D49" s="79">
        <f>'Verification of Boxes'!L2</f>
        <v>17589</v>
      </c>
      <c r="E49" s="375" t="s">
        <v>65</v>
      </c>
      <c r="F49" s="376"/>
      <c r="G49" s="152">
        <f>'Verification of Boxes'!G3</f>
        <v>5</v>
      </c>
      <c r="H49" s="375" t="s">
        <v>113</v>
      </c>
      <c r="I49" s="376"/>
      <c r="J49" s="152">
        <f>'Verification of Boxes'!L33</f>
        <v>174</v>
      </c>
      <c r="K49" s="375" t="s">
        <v>112</v>
      </c>
      <c r="L49" s="376"/>
      <c r="M49" s="152">
        <f>'Verification of Boxes'!G4</f>
        <v>1412</v>
      </c>
      <c r="O49" s="452" t="s">
        <v>276</v>
      </c>
      <c r="P49" s="453"/>
      <c r="Q49" s="453"/>
      <c r="R49" s="453"/>
      <c r="S49" s="454"/>
      <c r="AJ49" t="str">
        <f t="shared" si="23"/>
        <v>CORR, Kieran, Peter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CLELAND, John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3"/>
    </row>
    <row r="50" spans="1:79" ht="39.75" customHeight="1" thickBot="1">
      <c r="A50" s="14"/>
      <c r="C50" s="3" t="s">
        <v>116</v>
      </c>
      <c r="D50" s="152">
        <f>'Verification of Boxes'!L3</f>
        <v>8640</v>
      </c>
      <c r="E50" s="194" t="s">
        <v>66</v>
      </c>
      <c r="F50" s="193"/>
      <c r="G50" s="78">
        <f>D50-J49</f>
        <v>8466</v>
      </c>
      <c r="H50" s="194" t="s">
        <v>114</v>
      </c>
      <c r="I50" s="193"/>
      <c r="J50" s="153">
        <f>'Verification of Boxes'!L5</f>
        <v>49.12161009721985</v>
      </c>
      <c r="M50" s="6"/>
      <c r="O50" s="461"/>
      <c r="P50" s="461"/>
      <c r="Q50" s="461"/>
      <c r="R50" s="461"/>
      <c r="S50" s="461"/>
      <c r="T50" s="462" t="str">
        <f>IF(W79="ERROR","DO NOT MOVE TO NEXT STAGE","SWITCH TO PAPER SYSTEM")</f>
        <v>DO NOT MOVE TO NEXT STAGE</v>
      </c>
      <c r="U50" s="462"/>
      <c r="V50" s="462"/>
      <c r="W50" s="462"/>
      <c r="AJ50" t="str">
        <f t="shared" si="23"/>
        <v>CUMMINGS, Brian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CORR, Kieran, Peter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>
      <c r="AJ51" t="str">
        <f t="shared" si="23"/>
        <v>FLAHERTY, Julie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CUMMINGS, Brian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>
      <c r="A52" s="14"/>
      <c r="E52" s="30" t="s">
        <v>59</v>
      </c>
      <c r="F52" s="360" t="s">
        <v>77</v>
      </c>
      <c r="G52" s="362"/>
      <c r="H52" s="360" t="s">
        <v>139</v>
      </c>
      <c r="I52" s="362"/>
      <c r="J52" s="360" t="s">
        <v>140</v>
      </c>
      <c r="K52" s="362"/>
      <c r="L52" s="360" t="s">
        <v>141</v>
      </c>
      <c r="M52" s="362"/>
      <c r="N52" s="360" t="s">
        <v>142</v>
      </c>
      <c r="O52" s="362"/>
      <c r="P52" s="360" t="s">
        <v>143</v>
      </c>
      <c r="Q52" s="362"/>
      <c r="R52" s="360" t="s">
        <v>144</v>
      </c>
      <c r="S52" s="362"/>
      <c r="T52" s="360" t="s">
        <v>145</v>
      </c>
      <c r="U52" s="362"/>
      <c r="V52" s="360" t="s">
        <v>146</v>
      </c>
      <c r="W52" s="362"/>
      <c r="AJ52" t="str">
        <f t="shared" si="23"/>
        <v>LARKHAM, Thomas, 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FLAHERTY, Julie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>
      <c r="D53" s="31"/>
      <c r="E53" s="28"/>
      <c r="F53" s="436">
        <f>'Stage 10'!V7</f>
        <v>0</v>
      </c>
      <c r="G53" s="437"/>
      <c r="H53" s="436">
        <f>'Stage 11'!H53</f>
        <v>0</v>
      </c>
      <c r="I53" s="437"/>
      <c r="J53" s="436">
        <f>'Stage 12'!J53</f>
        <v>0</v>
      </c>
      <c r="K53" s="437"/>
      <c r="L53" s="436">
        <f>'Stage 13'!L53</f>
        <v>0</v>
      </c>
      <c r="M53" s="437"/>
      <c r="N53" s="436">
        <f>'Stage 14'!N53</f>
        <v>0</v>
      </c>
      <c r="O53" s="437"/>
      <c r="P53" s="436">
        <f>'Stage 15'!P53</f>
        <v>0</v>
      </c>
      <c r="Q53" s="437"/>
      <c r="R53" s="436">
        <f>'Stage 16'!R53</f>
        <v>0</v>
      </c>
      <c r="S53" s="437"/>
      <c r="T53" s="436">
        <f>'Stage 17'!T53</f>
        <v>0</v>
      </c>
      <c r="U53" s="437"/>
      <c r="V53" s="436">
        <f>IF($AT5=0,0,IF($AT5="T",$AZ7,$BS4))</f>
        <v>0</v>
      </c>
      <c r="W53" s="437"/>
      <c r="AJ53" t="str">
        <f t="shared" si="23"/>
        <v>LENNON, Fergal, Thomas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LARKHAM, Thomas, 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>
      <c r="D54" s="31"/>
      <c r="E54" s="28"/>
      <c r="F54" s="436">
        <f>'Stage 10'!V8</f>
        <v>0</v>
      </c>
      <c r="G54" s="437"/>
      <c r="H54" s="436">
        <f>'Stage 11'!H54</f>
        <v>0</v>
      </c>
      <c r="I54" s="437"/>
      <c r="J54" s="436">
        <f>'Stage 12'!J54</f>
        <v>0</v>
      </c>
      <c r="K54" s="437"/>
      <c r="L54" s="436">
        <f>'Stage 13'!L54</f>
        <v>0</v>
      </c>
      <c r="M54" s="437"/>
      <c r="N54" s="436">
        <f>'Stage 14'!N54</f>
        <v>0</v>
      </c>
      <c r="O54" s="437"/>
      <c r="P54" s="436">
        <f>'Stage 15'!P54</f>
        <v>0</v>
      </c>
      <c r="Q54" s="437"/>
      <c r="R54" s="436">
        <f>'Stage 16'!R54</f>
        <v>0</v>
      </c>
      <c r="S54" s="437"/>
      <c r="T54" s="436">
        <f>'Stage 17'!T54</f>
        <v>0</v>
      </c>
      <c r="U54" s="437"/>
      <c r="V54" s="434">
        <f>IF($H53="Transfer",$BA8,$BU3)</f>
        <v>0</v>
      </c>
      <c r="W54" s="435"/>
      <c r="AJ54" t="str">
        <f t="shared" si="23"/>
        <v>McALEENAN, Vincent, J, E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LENNON, Fergal, Thomas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>
      <c r="D55" s="31"/>
      <c r="E55" s="29"/>
      <c r="F55" s="360" t="s">
        <v>64</v>
      </c>
      <c r="G55" s="362"/>
      <c r="H55" s="360" t="s">
        <v>64</v>
      </c>
      <c r="I55" s="362"/>
      <c r="J55" s="360" t="s">
        <v>64</v>
      </c>
      <c r="K55" s="362"/>
      <c r="L55" s="360" t="s">
        <v>64</v>
      </c>
      <c r="M55" s="362"/>
      <c r="N55" s="360" t="s">
        <v>64</v>
      </c>
      <c r="O55" s="362"/>
      <c r="P55" s="360" t="s">
        <v>64</v>
      </c>
      <c r="Q55" s="362"/>
      <c r="R55" s="360" t="s">
        <v>64</v>
      </c>
      <c r="S55" s="362"/>
      <c r="T55" s="360" t="s">
        <v>64</v>
      </c>
      <c r="U55" s="362"/>
      <c r="V55" s="360" t="s">
        <v>64</v>
      </c>
      <c r="W55" s="362"/>
      <c r="AJ55" t="str">
        <f t="shared" si="23"/>
        <v>McALINDEN, Declan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McALEENAN, Vincent, J, E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O'CONNOR, Tommy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McALINDEN, Declan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>
      <c r="A57" s="328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CLELAND, John</v>
      </c>
      <c r="D57" s="183" t="str">
        <f>'Verification of Boxes'!K10</f>
        <v>Alliance Party</v>
      </c>
      <c r="E57" s="125">
        <f>'Verification of Boxes'!L10</f>
        <v>397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SMITH, Robert, Woolsey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O'CONNOR, Tommy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>
      <c r="A58" s="329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CORR, Kieran, Peter</v>
      </c>
      <c r="D58" s="184" t="str">
        <f>'Verification of Boxes'!K11</f>
        <v>Independent</v>
      </c>
      <c r="E58" s="126">
        <f>'Verification of Boxes'!L11</f>
        <v>490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TINSLEY, Margaret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SMITH, Robert, Woolsey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>
      <c r="A59" s="329" t="str">
        <f>IF('Stage 17'!A59&lt;&gt;0,'Stage 17'!A59,IF(W59&gt;=$M$3,"Elected",IF(BQ10&lt;&gt;0,"Excluded",0)))</f>
        <v>Excluded</v>
      </c>
      <c r="B59" s="214">
        <v>3</v>
      </c>
      <c r="C59" s="26" t="str">
        <f>'Verification of Boxes'!J12</f>
        <v>CUMMINGS, Brian</v>
      </c>
      <c r="D59" s="184" t="str">
        <f>'Verification of Boxes'!K12</f>
        <v>Progressive Unionist Party of Northern Ireland</v>
      </c>
      <c r="E59" s="126">
        <f>'Verification of Boxes'!L12</f>
        <v>411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TWYBLE, James, Kenneth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TINSLEY, Margaret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>
      <c r="A60" s="329" t="str">
        <f>IF('Stage 17'!A60&lt;&gt;0,'Stage 17'!A60,IF(W60&gt;=$M$3,"Elected",IF(BQ11&lt;&gt;0,"Excluded",0)))</f>
        <v>Excluded</v>
      </c>
      <c r="B60" s="214">
        <v>4</v>
      </c>
      <c r="C60" s="26" t="str">
        <f>'Verification of Boxes'!J13</f>
        <v>FLAHERTY, Julie</v>
      </c>
      <c r="D60" s="184" t="str">
        <f>'Verification of Boxes'!K13</f>
        <v>Ulster Unionist Party</v>
      </c>
      <c r="E60" s="126">
        <f>'Verification of Boxes'!L13</f>
        <v>445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TWYBLE, James, Kenneth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>
      <c r="A61" s="329" t="str">
        <f>IF('Stage 17'!A61&lt;&gt;0,'Stage 17'!A61,IF(W61&gt;=$M$3,"Elected",IF(BQ12&lt;&gt;0,"Excluded",0)))</f>
        <v>Excluded</v>
      </c>
      <c r="B61" s="214">
        <v>5</v>
      </c>
      <c r="C61" s="26" t="str">
        <f>'Verification of Boxes'!J14</f>
        <v>LARKHAM, Thomas, Patrick</v>
      </c>
      <c r="D61" s="184" t="str">
        <f>'Verification of Boxes'!K14</f>
        <v>SDLP (Social Democratic &amp; Labour Party)</v>
      </c>
      <c r="E61" s="126">
        <f>'Verification of Boxes'!L14</f>
        <v>439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>
      <c r="A62" s="329" t="str">
        <f>IF('Stage 17'!A62&lt;&gt;0,'Stage 17'!A62,IF(W62&gt;=$M$3,"Elected",IF(BQ13&lt;&gt;0,"Excluded",0)))</f>
        <v>Elected</v>
      </c>
      <c r="B62" s="214">
        <v>6</v>
      </c>
      <c r="C62" s="26" t="str">
        <f>'Verification of Boxes'!J15</f>
        <v>LENNON, Fergal, Thomas</v>
      </c>
      <c r="D62" s="184" t="str">
        <f>'Verification of Boxes'!K15</f>
        <v>Sinn Féin</v>
      </c>
      <c r="E62" s="126">
        <f>'Verification of Boxes'!L15</f>
        <v>910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>
      <c r="A63" s="329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McALEENAN, Vincent, J, E</v>
      </c>
      <c r="D63" s="184" t="str">
        <f>'Verification of Boxes'!K16</f>
        <v>Sinn Féin</v>
      </c>
      <c r="E63" s="126">
        <f>'Verification of Boxes'!L16</f>
        <v>213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>
      <c r="A64" s="329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McALINDEN, Declan</v>
      </c>
      <c r="D64" s="184" t="str">
        <f>'Verification of Boxes'!K17</f>
        <v>SDLP (Social Democratic &amp; Labour Party)</v>
      </c>
      <c r="E64" s="126">
        <f>'Verification of Boxes'!L17</f>
        <v>841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>
      <c r="A65" s="329" t="str">
        <f>IF('Stage 17'!A65&lt;&gt;0,'Stage 17'!A65,IF(W65&gt;=$M$3,"Elected",IF(BQ16&lt;&gt;0,"Excluded",0)))</f>
        <v>Excluded</v>
      </c>
      <c r="B65" s="214">
        <v>9</v>
      </c>
      <c r="C65" s="26" t="str">
        <f>'Verification of Boxes'!J18</f>
        <v>O'CONNOR, Tommy</v>
      </c>
      <c r="D65" s="184" t="str">
        <f>'Verification of Boxes'!K18</f>
        <v>Sinn Féin</v>
      </c>
      <c r="E65" s="126">
        <f>'Verification of Boxes'!L18</f>
        <v>782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>
      <c r="A66" s="329" t="str">
        <f>IF('Stage 17'!A66&lt;&gt;0,'Stage 17'!A66,IF(W66&gt;=$M$3,"Elected",IF(BQ17&lt;&gt;0,"Excluded",0)))</f>
        <v>Elected</v>
      </c>
      <c r="B66" s="214">
        <v>10</v>
      </c>
      <c r="C66" s="26" t="str">
        <f>'Verification of Boxes'!J19</f>
        <v>SMITH, Robert, Woolsey</v>
      </c>
      <c r="D66" s="184" t="str">
        <f>'Verification of Boxes'!K19</f>
        <v>Democratic Unionist Party - D.U.P.</v>
      </c>
      <c r="E66" s="126">
        <f>'Verification of Boxes'!L19</f>
        <v>1250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>
      <c r="A67" s="329" t="str">
        <f>IF('Stage 17'!A67&lt;&gt;0,'Stage 17'!A67,IF(W67&gt;=$M$3,"Elected",IF(BQ18&lt;&gt;0,"Excluded",0)))</f>
        <v>Elected</v>
      </c>
      <c r="B67" s="214">
        <v>11</v>
      </c>
      <c r="C67" s="26" t="str">
        <f>'Verification of Boxes'!J20</f>
        <v>TINSLEY, Margaret</v>
      </c>
      <c r="D67" s="184" t="str">
        <f>'Verification of Boxes'!K20</f>
        <v>Democratic Unionist Party - D.U.P.</v>
      </c>
      <c r="E67" s="126">
        <f>'Verification of Boxes'!L20</f>
        <v>899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>
      <c r="A68" s="329" t="str">
        <f>IF('Stage 17'!A68&lt;&gt;0,'Stage 17'!A68,IF(W68&gt;=$M$3,"Elected",IF(BQ19&lt;&gt;0,"Excluded",0)))</f>
        <v>Elected</v>
      </c>
      <c r="B68" s="214">
        <v>12</v>
      </c>
      <c r="C68" s="26" t="str">
        <f>'Verification of Boxes'!J21</f>
        <v>TWYBLE, James, Kenneth</v>
      </c>
      <c r="D68" s="184" t="str">
        <f>'Verification of Boxes'!K21</f>
        <v>Ulster Unionist Party</v>
      </c>
      <c r="E68" s="126">
        <f>'Verification of Boxes'!L21</f>
        <v>1389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>
      <c r="A69" s="329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>
      <c r="A70" s="329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>
      <c r="A71" s="329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>
      <c r="A72" s="329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>
      <c r="A73" s="329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>
      <c r="A74" s="329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>
      <c r="A75" s="329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>
      <c r="A76" s="330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>
      <c r="D77" s="31" t="s">
        <v>67</v>
      </c>
      <c r="E77" s="265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>
      <c r="D78" s="52" t="s">
        <v>68</v>
      </c>
      <c r="E78" s="55">
        <f>SUM(E57:E76)</f>
        <v>8466</v>
      </c>
      <c r="F78" s="266"/>
      <c r="G78" s="157">
        <f>'Stage 10'!W32</f>
        <v>0</v>
      </c>
      <c r="H78" s="267"/>
      <c r="I78" s="157">
        <f>'Stage 11'!I78</f>
        <v>0</v>
      </c>
      <c r="J78" s="267"/>
      <c r="K78" s="157">
        <f>'Stage 12'!K78</f>
        <v>0</v>
      </c>
      <c r="L78" s="267"/>
      <c r="M78" s="157">
        <f>'Stage 13'!M78</f>
        <v>0</v>
      </c>
      <c r="N78" s="267"/>
      <c r="O78" s="157">
        <f>'Stage 14'!O78</f>
        <v>0</v>
      </c>
      <c r="P78" s="267"/>
      <c r="Q78" s="157">
        <f>'Stage 15'!Q78</f>
        <v>0</v>
      </c>
      <c r="R78" s="267"/>
      <c r="S78" s="157">
        <f>'Stage 16'!S78</f>
        <v>0</v>
      </c>
      <c r="T78" s="267"/>
      <c r="U78" s="157">
        <f>'Stage 17'!U78</f>
        <v>0</v>
      </c>
      <c r="V78" s="267"/>
      <c r="W78" s="60">
        <f>SUM(W57:W77)</f>
        <v>0</v>
      </c>
      <c r="BK78" s="5">
        <f t="shared" si="45"/>
        <v>0</v>
      </c>
    </row>
    <row r="79" spans="1:79" ht="13.5" thickBot="1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>
      <c r="D80" s="52" t="s">
        <v>89</v>
      </c>
      <c r="E80" s="257">
        <f>'Stage 2'!E80</f>
        <v>0</v>
      </c>
      <c r="F80" s="301"/>
      <c r="G80" s="257">
        <f>'Stage 10'!W34</f>
        <v>0</v>
      </c>
      <c r="H80" s="301"/>
      <c r="I80" s="304">
        <f>'Stage 11'!I80</f>
        <v>0</v>
      </c>
      <c r="J80" s="301"/>
      <c r="K80" s="304">
        <f>'Stage 12'!K80</f>
        <v>0</v>
      </c>
      <c r="L80" s="301"/>
      <c r="M80" s="304">
        <f>'Stage 13'!M80</f>
        <v>0</v>
      </c>
      <c r="N80" s="301"/>
      <c r="O80" s="304">
        <f>'Stage 14'!O80</f>
        <v>0</v>
      </c>
      <c r="P80" s="301"/>
      <c r="Q80" s="304">
        <f>'Stage 15'!Q80</f>
        <v>0</v>
      </c>
      <c r="R80" s="301"/>
      <c r="S80" s="304">
        <f>'Stage 16'!S80</f>
        <v>0</v>
      </c>
      <c r="T80" s="301"/>
      <c r="U80" s="304">
        <f>'Stage 17'!U80</f>
        <v>0</v>
      </c>
      <c r="V80" s="301"/>
      <c r="W80" s="255"/>
      <c r="BK80" s="5">
        <f t="shared" si="45"/>
        <v>0</v>
      </c>
    </row>
    <row r="81" spans="41:63">
      <c r="BK81" s="5">
        <f t="shared" si="45"/>
        <v>0</v>
      </c>
    </row>
    <row r="82" spans="41:63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>
      <c r="AT89" s="5">
        <f>SUM(AT82:AT88)</f>
        <v>0</v>
      </c>
      <c r="BK89" s="5">
        <f t="shared" si="45"/>
        <v>0</v>
      </c>
    </row>
    <row r="90" spans="41:63">
      <c r="BK90" s="5">
        <f t="shared" si="45"/>
        <v>0</v>
      </c>
    </row>
    <row r="91" spans="41:63">
      <c r="BK91" s="5">
        <f t="shared" si="45"/>
        <v>0</v>
      </c>
    </row>
    <row r="92" spans="41:63">
      <c r="BK92" s="5">
        <f t="shared" si="45"/>
        <v>0</v>
      </c>
    </row>
    <row r="93" spans="41:63">
      <c r="BK93" s="5">
        <f t="shared" si="45"/>
        <v>0</v>
      </c>
    </row>
    <row r="94" spans="41:63">
      <c r="BK94" s="5">
        <f t="shared" si="45"/>
        <v>0</v>
      </c>
    </row>
    <row r="95" spans="41:63">
      <c r="BK95" s="5">
        <f t="shared" si="45"/>
        <v>0</v>
      </c>
    </row>
    <row r="96" spans="41:63">
      <c r="BK96" s="5">
        <f t="shared" si="45"/>
        <v>0</v>
      </c>
    </row>
    <row r="114" spans="1:11" ht="12.75" customHeight="1"/>
    <row r="121" spans="1:11" ht="13.5" thickBot="1"/>
    <row r="122" spans="1:11" ht="13.5" thickBot="1">
      <c r="A122" s="463" t="s">
        <v>152</v>
      </c>
      <c r="B122" s="464"/>
      <c r="C122" s="464"/>
      <c r="D122" s="464"/>
      <c r="E122" s="464"/>
      <c r="F122" s="464"/>
      <c r="G122" s="464"/>
      <c r="H122" s="464"/>
      <c r="I122" s="464"/>
      <c r="J122" s="464"/>
      <c r="K122" s="465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</mergeCells>
  <phoneticPr fontId="0" type="noConversion"/>
  <conditionalFormatting sqref="AL3">
    <cfRule type="cellIs" dxfId="15" priority="13" stopIfTrue="1" operator="notEqual">
      <formula>0</formula>
    </cfRule>
  </conditionalFormatting>
  <conditionalFormatting sqref="BF30:BG31">
    <cfRule type="cellIs" dxfId="14" priority="14" stopIfTrue="1" operator="equal">
      <formula>"NONE"</formula>
    </cfRule>
    <cfRule type="cellIs" dxfId="13" priority="15" stopIfTrue="1" operator="notEqual">
      <formula>"NONE"</formula>
    </cfRule>
  </conditionalFormatting>
  <conditionalFormatting sqref="BY30">
    <cfRule type="cellIs" dxfId="12" priority="16" stopIfTrue="1" operator="equal">
      <formula>"Calculations OK"</formula>
    </cfRule>
    <cfRule type="cellIs" dxfId="11" priority="17" stopIfTrue="1" operator="equal">
      <formula>"Check Count for Error"</formula>
    </cfRule>
  </conditionalFormatting>
  <conditionalFormatting sqref="T50 T4">
    <cfRule type="cellIs" dxfId="10" priority="18" stopIfTrue="1" operator="equal">
      <formula>"SWITCH TO PAPER SYSTEM"</formula>
    </cfRule>
  </conditionalFormatting>
  <conditionalFormatting sqref="BH4">
    <cfRule type="expression" dxfId="9" priority="10">
      <formula>AND($AQ$5="y",$BK$76&lt;&gt;1)</formula>
    </cfRule>
    <cfRule type="expression" dxfId="8" priority="11">
      <formula>$BK$76=1</formula>
    </cfRule>
    <cfRule type="duplicateValues" priority="12"/>
  </conditionalFormatting>
  <conditionalFormatting sqref="BI5:BI24">
    <cfRule type="expression" dxfId="7" priority="9">
      <formula>BI5="Elected"</formula>
    </cfRule>
  </conditionalFormatting>
  <conditionalFormatting sqref="BU2:CA2">
    <cfRule type="expression" dxfId="6" priority="8">
      <formula>AND($AQ$5="n",$BU$45=0)</formula>
    </cfRule>
  </conditionalFormatting>
  <conditionalFormatting sqref="BN8:BN27">
    <cfRule type="expression" dxfId="5" priority="5">
      <formula>BN8="Elected"</formula>
    </cfRule>
  </conditionalFormatting>
  <conditionalFormatting sqref="BQ5:BQ7">
    <cfRule type="expression" dxfId="4" priority="3">
      <formula>$BZ$48&gt;0</formula>
    </cfRule>
    <cfRule type="expression" dxfId="3" priority="4">
      <formula>AND($AQ$5="n",$BZ$48&lt;&gt;1)</formula>
    </cfRule>
  </conditionalFormatting>
  <conditionalFormatting sqref="A11:A30">
    <cfRule type="expression" dxfId="2" priority="2">
      <formula>A11="Elected"</formula>
    </cfRule>
  </conditionalFormatting>
  <conditionalFormatting sqref="A57:A76">
    <cfRule type="expression" dxfId="1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4"/>
  <sheetViews>
    <sheetView showZeros="0" zoomScale="75" workbookViewId="0">
      <selection activeCell="A27" sqref="A27"/>
    </sheetView>
  </sheetViews>
  <sheetFormatPr defaultRowHeight="12.75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>
      <c r="A1" s="260" t="s">
        <v>189</v>
      </c>
      <c r="B1" s="283"/>
      <c r="C1" s="260"/>
    </row>
    <row r="2" spans="1:7">
      <c r="A2" s="3" t="s">
        <v>190</v>
      </c>
      <c r="C2" s="3"/>
      <c r="D2" s="258" t="str">
        <f>'Basic Input'!C4</f>
        <v>LOCALGOVERNMENT</v>
      </c>
    </row>
    <row r="3" spans="1:7">
      <c r="A3" s="3" t="s">
        <v>191</v>
      </c>
      <c r="C3" s="3"/>
      <c r="D3" s="259">
        <f>'Basic Input'!C2</f>
        <v>41781</v>
      </c>
    </row>
    <row r="4" spans="1:7">
      <c r="A4" s="3" t="str">
        <f>'Basic Input'!B6</f>
        <v>District Electoral Area of</v>
      </c>
      <c r="C4" s="3"/>
      <c r="D4" s="34" t="str">
        <f>'Basic Input'!C6</f>
        <v>CRAIGAVON</v>
      </c>
      <c r="G4" s="3"/>
    </row>
    <row r="5" spans="1:7">
      <c r="D5" s="3"/>
      <c r="E5" s="34"/>
      <c r="G5" s="3"/>
    </row>
    <row r="6" spans="1:7" ht="13.5" thickBot="1">
      <c r="D6" s="3" t="s">
        <v>291</v>
      </c>
      <c r="E6" s="299">
        <f>'Verification of Boxes'!Q16</f>
        <v>0.47916666666666669</v>
      </c>
    </row>
    <row r="7" spans="1:7" ht="13.5" thickBot="1">
      <c r="D7" s="3" t="s">
        <v>194</v>
      </c>
      <c r="E7" s="73"/>
    </row>
    <row r="8" spans="1:7">
      <c r="F8" s="16"/>
      <c r="G8" s="16"/>
    </row>
    <row r="9" spans="1:7">
      <c r="A9" s="296" t="s">
        <v>283</v>
      </c>
      <c r="B9" s="297" t="s">
        <v>293</v>
      </c>
      <c r="C9" s="287" t="s">
        <v>294</v>
      </c>
      <c r="D9" s="287" t="s">
        <v>284</v>
      </c>
      <c r="E9" s="288" t="s">
        <v>64</v>
      </c>
      <c r="F9" s="16"/>
      <c r="G9" s="16"/>
    </row>
    <row r="10" spans="1:7" s="286" customFormat="1">
      <c r="A10" s="289" t="s">
        <v>184</v>
      </c>
      <c r="B10" s="295" t="s">
        <v>295</v>
      </c>
      <c r="C10" s="289" t="s">
        <v>298</v>
      </c>
      <c r="D10" s="285" t="s">
        <v>185</v>
      </c>
      <c r="E10" s="285">
        <f>'Verification of Boxes'!Q18</f>
        <v>20</v>
      </c>
      <c r="F10" s="294"/>
      <c r="G10" s="294"/>
    </row>
    <row r="11" spans="1:7" s="286" customFormat="1">
      <c r="A11" s="289" t="s">
        <v>184</v>
      </c>
      <c r="B11" s="295" t="s">
        <v>295</v>
      </c>
      <c r="C11" s="289" t="s">
        <v>298</v>
      </c>
      <c r="D11" s="285" t="s">
        <v>186</v>
      </c>
      <c r="E11" s="285">
        <f>'Verification of Boxes'!D7</f>
        <v>8640</v>
      </c>
      <c r="F11" s="294"/>
      <c r="G11" s="294"/>
    </row>
    <row r="12" spans="1:7" s="286" customFormat="1">
      <c r="A12" s="289" t="s">
        <v>184</v>
      </c>
      <c r="B12" s="295" t="s">
        <v>295</v>
      </c>
      <c r="C12" s="289" t="s">
        <v>298</v>
      </c>
      <c r="D12" s="285" t="s">
        <v>287</v>
      </c>
      <c r="E12" s="298">
        <f>'Verification of Boxes'!Q20</f>
        <v>0.54166666666666663</v>
      </c>
      <c r="F12" s="294"/>
      <c r="G12" s="294"/>
    </row>
    <row r="13" spans="1:7" s="286" customFormat="1">
      <c r="A13" s="289" t="s">
        <v>184</v>
      </c>
      <c r="B13" s="295" t="s">
        <v>295</v>
      </c>
      <c r="C13" s="289" t="s">
        <v>298</v>
      </c>
      <c r="D13" s="285" t="s">
        <v>192</v>
      </c>
      <c r="E13" s="290">
        <f>E12-E6</f>
        <v>6.2499999999999944E-2</v>
      </c>
      <c r="F13" s="294"/>
      <c r="G13" s="294"/>
    </row>
    <row r="14" spans="1:7" s="286" customFormat="1">
      <c r="A14" s="289" t="s">
        <v>184</v>
      </c>
      <c r="B14" s="295" t="s">
        <v>295</v>
      </c>
      <c r="C14" s="289" t="s">
        <v>298</v>
      </c>
      <c r="D14" s="285" t="s">
        <v>286</v>
      </c>
      <c r="E14" s="290">
        <f>E13/E11*100</f>
        <v>7.2337962962962894E-4</v>
      </c>
      <c r="F14" s="294"/>
      <c r="G14" s="294"/>
    </row>
    <row r="15" spans="1:7" s="286" customFormat="1">
      <c r="A15" s="289" t="s">
        <v>184</v>
      </c>
      <c r="B15" s="295" t="s">
        <v>295</v>
      </c>
      <c r="C15" s="289" t="s">
        <v>298</v>
      </c>
      <c r="D15" s="285" t="s">
        <v>193</v>
      </c>
      <c r="E15" s="291" t="e">
        <f>E11/E$7</f>
        <v>#DIV/0!</v>
      </c>
      <c r="F15" s="294"/>
      <c r="G15" s="294"/>
    </row>
    <row r="16" spans="1:7" s="286" customFormat="1">
      <c r="A16" s="289" t="s">
        <v>184</v>
      </c>
      <c r="B16" s="295" t="s">
        <v>295</v>
      </c>
      <c r="C16" s="289" t="s">
        <v>298</v>
      </c>
      <c r="D16" s="285" t="s">
        <v>289</v>
      </c>
      <c r="E16" s="290" t="e">
        <f>E13/E15</f>
        <v>#DIV/0!</v>
      </c>
      <c r="F16" s="294"/>
      <c r="G16" s="294"/>
    </row>
    <row r="17" spans="1:7">
      <c r="A17" s="287" t="s">
        <v>196</v>
      </c>
      <c r="B17" s="288" t="s">
        <v>296</v>
      </c>
      <c r="C17" s="287" t="s">
        <v>297</v>
      </c>
      <c r="D17" s="5" t="s">
        <v>287</v>
      </c>
      <c r="E17" s="292">
        <f>'Verification of Boxes'!Q24</f>
        <v>0.65625</v>
      </c>
      <c r="F17" s="16"/>
      <c r="G17" s="16"/>
    </row>
    <row r="18" spans="1:7">
      <c r="A18" s="287" t="s">
        <v>196</v>
      </c>
      <c r="B18" s="288" t="s">
        <v>296</v>
      </c>
      <c r="C18" s="287" t="s">
        <v>297</v>
      </c>
      <c r="D18" s="5" t="s">
        <v>288</v>
      </c>
      <c r="E18" s="5">
        <f>'Verification of Boxes'!D7</f>
        <v>8640</v>
      </c>
      <c r="F18" s="16"/>
      <c r="G18" s="16"/>
    </row>
    <row r="19" spans="1:7">
      <c r="A19" s="287" t="s">
        <v>196</v>
      </c>
      <c r="B19" s="288" t="s">
        <v>296</v>
      </c>
      <c r="C19" s="287" t="s">
        <v>297</v>
      </c>
      <c r="D19" s="5" t="s">
        <v>285</v>
      </c>
      <c r="E19" s="300">
        <f>'Verification of Boxes'!Q24-'Verification of Boxes'!Q20</f>
        <v>0.11458333333333337</v>
      </c>
      <c r="F19" s="16"/>
      <c r="G19" s="16"/>
    </row>
    <row r="20" spans="1:7">
      <c r="A20" s="287" t="s">
        <v>196</v>
      </c>
      <c r="B20" s="288" t="s">
        <v>296</v>
      </c>
      <c r="C20" s="287" t="s">
        <v>297</v>
      </c>
      <c r="D20" s="5" t="s">
        <v>286</v>
      </c>
      <c r="E20" s="300">
        <f>E19/E18*100</f>
        <v>1.3261959876543215E-3</v>
      </c>
      <c r="F20" s="16"/>
      <c r="G20" s="16"/>
    </row>
    <row r="21" spans="1:7">
      <c r="A21" s="287" t="s">
        <v>196</v>
      </c>
      <c r="B21" s="288" t="s">
        <v>296</v>
      </c>
      <c r="C21" s="287" t="s">
        <v>297</v>
      </c>
      <c r="D21" s="5" t="s">
        <v>195</v>
      </c>
      <c r="E21" s="293" t="e">
        <f>E18/E$7</f>
        <v>#DIV/0!</v>
      </c>
      <c r="F21" s="16"/>
      <c r="G21" s="16"/>
    </row>
    <row r="22" spans="1:7">
      <c r="A22" s="287" t="s">
        <v>196</v>
      </c>
      <c r="B22" s="288" t="s">
        <v>296</v>
      </c>
      <c r="C22" s="287" t="s">
        <v>297</v>
      </c>
      <c r="D22" s="5" t="s">
        <v>290</v>
      </c>
      <c r="E22" s="292" t="e">
        <f>E19/E21</f>
        <v>#DIV/0!</v>
      </c>
      <c r="F22" s="16"/>
      <c r="G22" s="16"/>
    </row>
    <row r="23" spans="1:7" s="286" customFormat="1">
      <c r="A23" s="289" t="s">
        <v>60</v>
      </c>
      <c r="B23" s="295" t="str">
        <f>'Stage 2'!F$7</f>
        <v>Exclude</v>
      </c>
      <c r="C23" s="289" t="str">
        <f>'Stage 2'!F$8</f>
        <v>McALEENAN</v>
      </c>
      <c r="D23" s="285" t="s">
        <v>287</v>
      </c>
      <c r="E23" s="290">
        <f>'Stage 2'!G34</f>
        <v>0.6875</v>
      </c>
      <c r="F23" s="294"/>
      <c r="G23" s="294"/>
    </row>
    <row r="24" spans="1:7" s="286" customFormat="1">
      <c r="A24" s="289" t="s">
        <v>60</v>
      </c>
      <c r="B24" s="295" t="str">
        <f>'Stage 2'!F$7</f>
        <v>Exclude</v>
      </c>
      <c r="C24" s="289" t="str">
        <f>'Stage 2'!F$8</f>
        <v>McALEENAN</v>
      </c>
      <c r="D24" s="285" t="s">
        <v>288</v>
      </c>
      <c r="E24" s="285">
        <f>IF('Stage 2'!AQ5="y",'Stage 2'!BC13,'Stage 2'!CE6)</f>
        <v>213</v>
      </c>
      <c r="F24" s="294"/>
      <c r="G24" s="294"/>
    </row>
    <row r="25" spans="1:7" s="286" customFormat="1">
      <c r="A25" s="289" t="s">
        <v>60</v>
      </c>
      <c r="B25" s="295" t="str">
        <f>'Stage 2'!F$7</f>
        <v>Exclude</v>
      </c>
      <c r="C25" s="289" t="str">
        <f>'Stage 2'!F$8</f>
        <v>McALEENAN</v>
      </c>
      <c r="D25" s="285" t="s">
        <v>285</v>
      </c>
      <c r="E25" s="290">
        <f>E23-E17</f>
        <v>3.125E-2</v>
      </c>
      <c r="F25" s="294"/>
      <c r="G25" s="294"/>
    </row>
    <row r="26" spans="1:7" s="286" customFormat="1">
      <c r="A26" s="289" t="s">
        <v>60</v>
      </c>
      <c r="B26" s="295" t="str">
        <f>'Stage 2'!F$7</f>
        <v>Exclude</v>
      </c>
      <c r="C26" s="289" t="str">
        <f>'Stage 2'!F$8</f>
        <v>McALEENAN</v>
      </c>
      <c r="D26" s="285" t="s">
        <v>286</v>
      </c>
      <c r="E26" s="290">
        <f>E25/E24*100</f>
        <v>1.4671361502347418E-2</v>
      </c>
      <c r="F26" s="294"/>
      <c r="G26" s="294"/>
    </row>
    <row r="27" spans="1:7" s="286" customFormat="1">
      <c r="A27" s="289" t="s">
        <v>60</v>
      </c>
      <c r="B27" s="295" t="str">
        <f>'Stage 2'!F$7</f>
        <v>Exclude</v>
      </c>
      <c r="C27" s="289" t="str">
        <f>'Stage 2'!F$8</f>
        <v>McALEENAN</v>
      </c>
      <c r="D27" s="285" t="s">
        <v>195</v>
      </c>
      <c r="E27" s="291" t="e">
        <f>E24/E$7</f>
        <v>#DIV/0!</v>
      </c>
      <c r="F27" s="294"/>
      <c r="G27" s="294"/>
    </row>
    <row r="28" spans="1:7" s="286" customFormat="1">
      <c r="A28" s="289" t="s">
        <v>60</v>
      </c>
      <c r="B28" s="295" t="str">
        <f>'Stage 2'!F$7</f>
        <v>Exclude</v>
      </c>
      <c r="C28" s="289" t="str">
        <f>'Stage 2'!F$8</f>
        <v>McALEENAN</v>
      </c>
      <c r="D28" s="285" t="s">
        <v>290</v>
      </c>
      <c r="E28" s="290" t="e">
        <f>E25/E27</f>
        <v>#DIV/0!</v>
      </c>
      <c r="F28" s="294"/>
      <c r="G28" s="294"/>
    </row>
    <row r="29" spans="1:7">
      <c r="A29" s="287" t="s">
        <v>61</v>
      </c>
      <c r="B29" s="288" t="str">
        <f>'Stage 3'!H$7</f>
        <v>Exclude</v>
      </c>
      <c r="C29" s="287" t="str">
        <f>'Stage 3'!H$8</f>
        <v>CLELAND</v>
      </c>
      <c r="D29" s="5" t="s">
        <v>287</v>
      </c>
      <c r="E29" s="292">
        <f>'Stage 3'!I36</f>
        <v>0.71875</v>
      </c>
      <c r="F29" s="16"/>
      <c r="G29" s="16"/>
    </row>
    <row r="30" spans="1:7">
      <c r="A30" s="287" t="s">
        <v>61</v>
      </c>
      <c r="B30" s="288" t="str">
        <f>'Stage 3'!H$7</f>
        <v>Exclude</v>
      </c>
      <c r="C30" s="287" t="str">
        <f>'Stage 3'!H$8</f>
        <v>CLELAND</v>
      </c>
      <c r="D30" s="5" t="s">
        <v>288</v>
      </c>
      <c r="E30" s="5">
        <f>IF('Stage 3'!AQ5="y",'Stage 3'!BC13,'Stage 3'!CE6)</f>
        <v>401</v>
      </c>
      <c r="F30" s="16"/>
      <c r="G30" s="16"/>
    </row>
    <row r="31" spans="1:7">
      <c r="A31" s="287" t="s">
        <v>61</v>
      </c>
      <c r="B31" s="288" t="str">
        <f>'Stage 3'!H$7</f>
        <v>Exclude</v>
      </c>
      <c r="C31" s="287" t="str">
        <f>'Stage 3'!H$8</f>
        <v>CLELAND</v>
      </c>
      <c r="D31" s="5" t="s">
        <v>285</v>
      </c>
      <c r="E31" s="292">
        <f>E29-E23</f>
        <v>3.125E-2</v>
      </c>
      <c r="F31" s="16"/>
      <c r="G31" s="16"/>
    </row>
    <row r="32" spans="1:7">
      <c r="A32" s="287" t="s">
        <v>61</v>
      </c>
      <c r="B32" s="288" t="str">
        <f>'Stage 3'!H$7</f>
        <v>Exclude</v>
      </c>
      <c r="C32" s="287" t="str">
        <f>'Stage 3'!H$8</f>
        <v>CLELAND</v>
      </c>
      <c r="D32" s="5" t="s">
        <v>286</v>
      </c>
      <c r="E32" s="292">
        <f>E31/E30*100</f>
        <v>7.7930174563591017E-3</v>
      </c>
      <c r="F32" s="16"/>
      <c r="G32" s="16"/>
    </row>
    <row r="33" spans="1:7">
      <c r="A33" s="287" t="s">
        <v>61</v>
      </c>
      <c r="B33" s="288" t="str">
        <f>'Stage 3'!H$7</f>
        <v>Exclude</v>
      </c>
      <c r="C33" s="287" t="str">
        <f>'Stage 3'!H$8</f>
        <v>CLELAND</v>
      </c>
      <c r="D33" s="5" t="s">
        <v>195</v>
      </c>
      <c r="E33" s="293" t="e">
        <f>E30/E$7</f>
        <v>#DIV/0!</v>
      </c>
      <c r="F33" s="16"/>
      <c r="G33" s="16"/>
    </row>
    <row r="34" spans="1:7">
      <c r="A34" s="287" t="s">
        <v>61</v>
      </c>
      <c r="B34" s="288" t="str">
        <f>'Stage 3'!H$7</f>
        <v>Exclude</v>
      </c>
      <c r="C34" s="287" t="str">
        <f>'Stage 3'!H$8</f>
        <v>CLELAND</v>
      </c>
      <c r="D34" s="5" t="s">
        <v>290</v>
      </c>
      <c r="E34" s="292" t="e">
        <f>E31/E33</f>
        <v>#DIV/0!</v>
      </c>
      <c r="F34" s="16"/>
      <c r="G34" s="16"/>
    </row>
    <row r="35" spans="1:7">
      <c r="A35" s="289" t="s">
        <v>62</v>
      </c>
      <c r="B35" s="295" t="str">
        <f>'Stage 4'!J$7</f>
        <v>Exclude</v>
      </c>
      <c r="C35" s="289" t="str">
        <f>'Stage 4'!J$8</f>
        <v>CUMMINGS</v>
      </c>
      <c r="D35" s="285" t="s">
        <v>287</v>
      </c>
      <c r="E35" s="290">
        <f>'Stage 4'!K34</f>
        <v>0.75</v>
      </c>
    </row>
    <row r="36" spans="1:7">
      <c r="A36" s="289" t="s">
        <v>62</v>
      </c>
      <c r="B36" s="295" t="str">
        <f>'Stage 4'!J$7</f>
        <v>Exclude</v>
      </c>
      <c r="C36" s="289" t="str">
        <f>'Stage 4'!J$8</f>
        <v>CUMMINGS</v>
      </c>
      <c r="D36" s="285" t="s">
        <v>288</v>
      </c>
      <c r="E36" s="285">
        <f>IF('Stage 4'!AQ5="y",'Stage 4'!BC13,'Stage 4'!CE6)</f>
        <v>424</v>
      </c>
    </row>
    <row r="37" spans="1:7">
      <c r="A37" s="289" t="s">
        <v>62</v>
      </c>
      <c r="B37" s="295" t="str">
        <f>'Stage 4'!J$7</f>
        <v>Exclude</v>
      </c>
      <c r="C37" s="289" t="str">
        <f>'Stage 4'!J$8</f>
        <v>CUMMINGS</v>
      </c>
      <c r="D37" s="285" t="s">
        <v>285</v>
      </c>
      <c r="E37" s="290">
        <f>E35-E29</f>
        <v>3.125E-2</v>
      </c>
    </row>
    <row r="38" spans="1:7">
      <c r="A38" s="289" t="s">
        <v>62</v>
      </c>
      <c r="B38" s="295" t="str">
        <f>'Stage 4'!J$7</f>
        <v>Exclude</v>
      </c>
      <c r="C38" s="289" t="str">
        <f>'Stage 4'!J$8</f>
        <v>CUMMINGS</v>
      </c>
      <c r="D38" s="285" t="s">
        <v>286</v>
      </c>
      <c r="E38" s="290">
        <f>E37/E36*100</f>
        <v>7.3702830188679246E-3</v>
      </c>
    </row>
    <row r="39" spans="1:7">
      <c r="A39" s="289" t="s">
        <v>62</v>
      </c>
      <c r="B39" s="295" t="str">
        <f>'Stage 4'!J$7</f>
        <v>Exclude</v>
      </c>
      <c r="C39" s="289" t="str">
        <f>'Stage 4'!J$8</f>
        <v>CUMMINGS</v>
      </c>
      <c r="D39" s="285" t="s">
        <v>195</v>
      </c>
      <c r="E39" s="291" t="e">
        <f>E36/E$7</f>
        <v>#DIV/0!</v>
      </c>
    </row>
    <row r="40" spans="1:7">
      <c r="A40" s="289" t="s">
        <v>62</v>
      </c>
      <c r="B40" s="295" t="str">
        <f>'Stage 4'!J$7</f>
        <v>Exclude</v>
      </c>
      <c r="C40" s="289" t="str">
        <f>'Stage 4'!J$8</f>
        <v>CUMMINGS</v>
      </c>
      <c r="D40" s="285" t="s">
        <v>290</v>
      </c>
      <c r="E40" s="290" t="e">
        <f>E37/E39</f>
        <v>#DIV/0!</v>
      </c>
    </row>
    <row r="41" spans="1:7">
      <c r="A41" s="287" t="s">
        <v>63</v>
      </c>
      <c r="B41" s="288" t="str">
        <f>'Stage 5'!L$7</f>
        <v>Transfer</v>
      </c>
      <c r="C41" s="287" t="str">
        <f>'Stage 5'!L$8</f>
        <v>TWYBLE, James, Kenneth</v>
      </c>
      <c r="D41" s="5" t="s">
        <v>287</v>
      </c>
      <c r="E41" s="292">
        <f>'Stage 5'!M34</f>
        <v>0.79166666666666663</v>
      </c>
    </row>
    <row r="42" spans="1:7">
      <c r="A42" s="287" t="s">
        <v>63</v>
      </c>
      <c r="B42" s="288" t="str">
        <f>'Stage 5'!L$7</f>
        <v>Transfer</v>
      </c>
      <c r="C42" s="287" t="str">
        <f>'Stage 5'!L$8</f>
        <v>TWYBLE, James, Kenneth</v>
      </c>
      <c r="D42" s="5" t="s">
        <v>288</v>
      </c>
      <c r="E42" s="5">
        <f>IF('Stage 5'!AQ5="y",'Stage 5'!BC13,'Stage 5'!CE6)</f>
        <v>62</v>
      </c>
    </row>
    <row r="43" spans="1:7">
      <c r="A43" s="287" t="s">
        <v>63</v>
      </c>
      <c r="B43" s="288" t="str">
        <f>'Stage 5'!L$7</f>
        <v>Transfer</v>
      </c>
      <c r="C43" s="287" t="str">
        <f>'Stage 5'!L$8</f>
        <v>TWYBLE, James, Kenneth</v>
      </c>
      <c r="D43" s="5" t="s">
        <v>285</v>
      </c>
      <c r="E43" s="292">
        <f>E41-E35</f>
        <v>4.166666666666663E-2</v>
      </c>
    </row>
    <row r="44" spans="1:7">
      <c r="A44" s="287" t="s">
        <v>63</v>
      </c>
      <c r="B44" s="288" t="str">
        <f>'Stage 5'!L$7</f>
        <v>Transfer</v>
      </c>
      <c r="C44" s="287" t="str">
        <f>'Stage 5'!L$8</f>
        <v>TWYBLE, James, Kenneth</v>
      </c>
      <c r="D44" s="5" t="s">
        <v>286</v>
      </c>
      <c r="E44" s="292">
        <f>E43/E42*100</f>
        <v>6.7204301075268758E-2</v>
      </c>
    </row>
    <row r="45" spans="1:7">
      <c r="A45" s="287" t="s">
        <v>63</v>
      </c>
      <c r="B45" s="288" t="str">
        <f>'Stage 5'!L$7</f>
        <v>Transfer</v>
      </c>
      <c r="C45" s="287" t="str">
        <f>'Stage 5'!L$8</f>
        <v>TWYBLE, James, Kenneth</v>
      </c>
      <c r="D45" s="5" t="s">
        <v>195</v>
      </c>
      <c r="E45" s="293" t="e">
        <f>E42/E$7</f>
        <v>#DIV/0!</v>
      </c>
    </row>
    <row r="46" spans="1:7">
      <c r="A46" s="287" t="s">
        <v>63</v>
      </c>
      <c r="B46" s="288" t="str">
        <f>'Stage 5'!L$7</f>
        <v>Transfer</v>
      </c>
      <c r="C46" s="287" t="str">
        <f>'Stage 5'!L$8</f>
        <v>TWYBLE, James, Kenneth</v>
      </c>
      <c r="D46" s="5" t="s">
        <v>290</v>
      </c>
      <c r="E46" s="292" t="e">
        <f>E43/E45</f>
        <v>#DIV/0!</v>
      </c>
    </row>
    <row r="47" spans="1:7">
      <c r="A47" s="289" t="s">
        <v>69</v>
      </c>
      <c r="B47" s="295" t="str">
        <f>'Stage 6'!N$7</f>
        <v>Transfer</v>
      </c>
      <c r="C47" s="289" t="str">
        <f>'Stage 6'!N$8</f>
        <v>SMITH, Robert, Woolsey</v>
      </c>
      <c r="D47" s="285" t="s">
        <v>287</v>
      </c>
      <c r="E47" s="290">
        <f>'Stage 6'!O34</f>
        <v>0.82291666666666663</v>
      </c>
    </row>
    <row r="48" spans="1:7">
      <c r="A48" s="289" t="s">
        <v>69</v>
      </c>
      <c r="B48" s="295" t="str">
        <f>'Stage 6'!N$7</f>
        <v>Transfer</v>
      </c>
      <c r="C48" s="289" t="str">
        <f>'Stage 6'!N$8</f>
        <v>SMITH, Robert, Woolsey</v>
      </c>
      <c r="D48" s="285" t="s">
        <v>288</v>
      </c>
      <c r="E48" s="285">
        <f>IF('Stage 6'!AQ5="y",'Stage 6'!BC13,'Stage 6'!CE6)</f>
        <v>165</v>
      </c>
    </row>
    <row r="49" spans="1:5">
      <c r="A49" s="289" t="s">
        <v>69</v>
      </c>
      <c r="B49" s="295" t="str">
        <f>'Stage 6'!N$7</f>
        <v>Transfer</v>
      </c>
      <c r="C49" s="289" t="str">
        <f>'Stage 6'!N$8</f>
        <v>SMITH, Robert, Woolsey</v>
      </c>
      <c r="D49" s="285" t="s">
        <v>285</v>
      </c>
      <c r="E49" s="290">
        <f>E47-E41</f>
        <v>3.125E-2</v>
      </c>
    </row>
    <row r="50" spans="1:5">
      <c r="A50" s="289" t="s">
        <v>69</v>
      </c>
      <c r="B50" s="295" t="str">
        <f>'Stage 6'!N$7</f>
        <v>Transfer</v>
      </c>
      <c r="C50" s="289" t="str">
        <f>'Stage 6'!N$8</f>
        <v>SMITH, Robert, Woolsey</v>
      </c>
      <c r="D50" s="285" t="s">
        <v>286</v>
      </c>
      <c r="E50" s="290">
        <f>E49/E48*100</f>
        <v>1.893939393939394E-2</v>
      </c>
    </row>
    <row r="51" spans="1:5">
      <c r="A51" s="289" t="s">
        <v>69</v>
      </c>
      <c r="B51" s="295" t="str">
        <f>'Stage 6'!N$7</f>
        <v>Transfer</v>
      </c>
      <c r="C51" s="289" t="str">
        <f>'Stage 6'!N$8</f>
        <v>SMITH, Robert, Woolsey</v>
      </c>
      <c r="D51" s="285" t="s">
        <v>195</v>
      </c>
      <c r="E51" s="291" t="e">
        <f>E48/E$7</f>
        <v>#DIV/0!</v>
      </c>
    </row>
    <row r="52" spans="1:5">
      <c r="A52" s="289" t="s">
        <v>69</v>
      </c>
      <c r="B52" s="295" t="str">
        <f>'Stage 6'!N$7</f>
        <v>Transfer</v>
      </c>
      <c r="C52" s="289" t="str">
        <f>'Stage 6'!N$8</f>
        <v>SMITH, Robert, Woolsey</v>
      </c>
      <c r="D52" s="285" t="s">
        <v>290</v>
      </c>
      <c r="E52" s="290" t="e">
        <f>E49/E51</f>
        <v>#DIV/0!</v>
      </c>
    </row>
    <row r="53" spans="1:5">
      <c r="A53" s="287" t="s">
        <v>70</v>
      </c>
      <c r="B53" s="288" t="str">
        <f>'Stage 7'!P$7</f>
        <v>Exclude</v>
      </c>
      <c r="C53" s="288" t="str">
        <f>'Stage 7'!P$8</f>
        <v>LARKHAM</v>
      </c>
      <c r="D53" s="5" t="s">
        <v>287</v>
      </c>
      <c r="E53" s="292">
        <f>'Stage 7'!Q34</f>
        <v>0.85069444444444453</v>
      </c>
    </row>
    <row r="54" spans="1:5">
      <c r="A54" s="287" t="s">
        <v>70</v>
      </c>
      <c r="B54" s="288" t="str">
        <f>'Stage 7'!P$7</f>
        <v>Exclude</v>
      </c>
      <c r="C54" s="288" t="str">
        <f>'Stage 7'!P$8</f>
        <v>LARKHAM</v>
      </c>
      <c r="D54" s="5" t="s">
        <v>288</v>
      </c>
      <c r="E54" s="5">
        <f>IF('Stage 7'!AQ5="y",'Stage 7'!BC13,'Stage 7'!CE6)</f>
        <v>545</v>
      </c>
    </row>
    <row r="55" spans="1:5">
      <c r="A55" s="287" t="s">
        <v>70</v>
      </c>
      <c r="B55" s="288" t="str">
        <f>'Stage 7'!P$7</f>
        <v>Exclude</v>
      </c>
      <c r="C55" s="288" t="str">
        <f>'Stage 7'!P$8</f>
        <v>LARKHAM</v>
      </c>
      <c r="D55" s="5" t="s">
        <v>285</v>
      </c>
      <c r="E55" s="292">
        <f>E53-E47</f>
        <v>2.7777777777777901E-2</v>
      </c>
    </row>
    <row r="56" spans="1:5">
      <c r="A56" s="287" t="s">
        <v>70</v>
      </c>
      <c r="B56" s="288" t="str">
        <f>'Stage 7'!P$7</f>
        <v>Exclude</v>
      </c>
      <c r="C56" s="288" t="str">
        <f>'Stage 7'!P$8</f>
        <v>LARKHAM</v>
      </c>
      <c r="D56" s="5" t="s">
        <v>286</v>
      </c>
      <c r="E56" s="292">
        <f>E55/E54*100</f>
        <v>5.0968399592253031E-3</v>
      </c>
    </row>
    <row r="57" spans="1:5">
      <c r="A57" s="287" t="s">
        <v>70</v>
      </c>
      <c r="B57" s="288" t="str">
        <f>'Stage 7'!P$7</f>
        <v>Exclude</v>
      </c>
      <c r="C57" s="288" t="str">
        <f>'Stage 7'!P$8</f>
        <v>LARKHAM</v>
      </c>
      <c r="D57" s="5" t="s">
        <v>195</v>
      </c>
      <c r="E57" s="293" t="e">
        <f>E54/E$7</f>
        <v>#DIV/0!</v>
      </c>
    </row>
    <row r="58" spans="1:5">
      <c r="A58" s="287" t="s">
        <v>70</v>
      </c>
      <c r="B58" s="288" t="str">
        <f>'Stage 7'!P$7</f>
        <v>Exclude</v>
      </c>
      <c r="C58" s="288" t="str">
        <f>'Stage 7'!P$8</f>
        <v>LARKHAM</v>
      </c>
      <c r="D58" s="5" t="s">
        <v>290</v>
      </c>
      <c r="E58" s="292" t="e">
        <f>E55/E57</f>
        <v>#DIV/0!</v>
      </c>
    </row>
    <row r="59" spans="1:5">
      <c r="A59" s="289" t="s">
        <v>71</v>
      </c>
      <c r="B59" s="295" t="str">
        <f>'Stage 8'!R$7</f>
        <v>Exclude</v>
      </c>
      <c r="C59" s="289" t="str">
        <f>'Stage 8'!R$8</f>
        <v>CORR</v>
      </c>
      <c r="D59" s="285" t="s">
        <v>287</v>
      </c>
      <c r="E59" s="290">
        <f>'Stage 8'!S34</f>
        <v>0.89236111111111116</v>
      </c>
    </row>
    <row r="60" spans="1:5">
      <c r="A60" s="289" t="s">
        <v>71</v>
      </c>
      <c r="B60" s="295" t="str">
        <f>'Stage 8'!R$7</f>
        <v>Exclude</v>
      </c>
      <c r="C60" s="289" t="str">
        <f>'Stage 8'!R$8</f>
        <v>CORR</v>
      </c>
      <c r="D60" s="285" t="s">
        <v>288</v>
      </c>
      <c r="E60" s="285">
        <f>IF('Stage 8'!AQ5="y",'Stage 8'!BC13,'Stage 8'!CE6)</f>
        <v>599</v>
      </c>
    </row>
    <row r="61" spans="1:5">
      <c r="A61" s="289" t="s">
        <v>71</v>
      </c>
      <c r="B61" s="295" t="str">
        <f>'Stage 8'!R$7</f>
        <v>Exclude</v>
      </c>
      <c r="C61" s="289" t="str">
        <f>'Stage 8'!R$8</f>
        <v>CORR</v>
      </c>
      <c r="D61" s="285" t="s">
        <v>285</v>
      </c>
      <c r="E61" s="290">
        <f>E59-E53</f>
        <v>4.166666666666663E-2</v>
      </c>
    </row>
    <row r="62" spans="1:5">
      <c r="A62" s="289" t="s">
        <v>71</v>
      </c>
      <c r="B62" s="295" t="str">
        <f>'Stage 8'!R$7</f>
        <v>Exclude</v>
      </c>
      <c r="C62" s="289" t="str">
        <f>'Stage 8'!R$8</f>
        <v>CORR</v>
      </c>
      <c r="D62" s="285" t="s">
        <v>286</v>
      </c>
      <c r="E62" s="290">
        <f>E61/E60*100</f>
        <v>6.9560378408458478E-3</v>
      </c>
    </row>
    <row r="63" spans="1:5">
      <c r="A63" s="289" t="s">
        <v>71</v>
      </c>
      <c r="B63" s="295" t="str">
        <f>'Stage 8'!R$7</f>
        <v>Exclude</v>
      </c>
      <c r="C63" s="289" t="str">
        <f>'Stage 8'!R$8</f>
        <v>CORR</v>
      </c>
      <c r="D63" s="285" t="s">
        <v>195</v>
      </c>
      <c r="E63" s="291" t="e">
        <f>E60/E$7</f>
        <v>#DIV/0!</v>
      </c>
    </row>
    <row r="64" spans="1:5">
      <c r="A64" s="289" t="s">
        <v>71</v>
      </c>
      <c r="B64" s="295" t="str">
        <f>'Stage 8'!R$7</f>
        <v>Exclude</v>
      </c>
      <c r="C64" s="289" t="str">
        <f>'Stage 8'!R$8</f>
        <v>CORR</v>
      </c>
      <c r="D64" s="285" t="s">
        <v>290</v>
      </c>
      <c r="E64" s="290" t="e">
        <f>E61/E63</f>
        <v>#DIV/0!</v>
      </c>
    </row>
    <row r="65" spans="1:5">
      <c r="A65" s="287" t="s">
        <v>72</v>
      </c>
      <c r="B65" s="288" t="str">
        <f>'Stage 9'!T$7</f>
        <v>Exclude</v>
      </c>
      <c r="C65" s="287" t="str">
        <f>'Stage 9'!T$8</f>
        <v>FLAHERTY</v>
      </c>
      <c r="D65" s="5" t="s">
        <v>287</v>
      </c>
      <c r="E65" s="292">
        <f>'Stage 9'!U34</f>
        <v>0</v>
      </c>
    </row>
    <row r="66" spans="1:5">
      <c r="A66" s="287" t="s">
        <v>72</v>
      </c>
      <c r="B66" s="288" t="str">
        <f>'Stage 9'!T$7</f>
        <v>Exclude</v>
      </c>
      <c r="C66" s="287" t="str">
        <f>'Stage 9'!T$8</f>
        <v>FLAHERTY</v>
      </c>
      <c r="D66" s="5" t="s">
        <v>288</v>
      </c>
      <c r="E66" s="5">
        <f>IF('Stage 9'!AQ5="y",'Stage 9'!BC13,'Stage 9'!CE6)</f>
        <v>718</v>
      </c>
    </row>
    <row r="67" spans="1:5">
      <c r="A67" s="287" t="s">
        <v>72</v>
      </c>
      <c r="B67" s="288" t="str">
        <f>'Stage 9'!T$7</f>
        <v>Exclude</v>
      </c>
      <c r="C67" s="287" t="str">
        <f>'Stage 9'!T$8</f>
        <v>FLAHERTY</v>
      </c>
      <c r="D67" s="5" t="s">
        <v>285</v>
      </c>
      <c r="E67" s="292">
        <f>E65-E59</f>
        <v>-0.89236111111111116</v>
      </c>
    </row>
    <row r="68" spans="1:5">
      <c r="A68" s="287" t="s">
        <v>72</v>
      </c>
      <c r="B68" s="288" t="str">
        <f>'Stage 9'!T$7</f>
        <v>Exclude</v>
      </c>
      <c r="C68" s="287" t="str">
        <f>'Stage 9'!T$8</f>
        <v>FLAHERTY</v>
      </c>
      <c r="D68" s="5" t="s">
        <v>286</v>
      </c>
      <c r="E68" s="292">
        <f>E67/E66*100</f>
        <v>-0.12428427731352523</v>
      </c>
    </row>
    <row r="69" spans="1:5">
      <c r="A69" s="287" t="s">
        <v>72</v>
      </c>
      <c r="B69" s="288" t="str">
        <f>'Stage 9'!T$7</f>
        <v>Exclude</v>
      </c>
      <c r="C69" s="287" t="str">
        <f>'Stage 9'!T$8</f>
        <v>FLAHERTY</v>
      </c>
      <c r="D69" s="5" t="s">
        <v>195</v>
      </c>
      <c r="E69" s="293" t="e">
        <f>E66/E$7</f>
        <v>#DIV/0!</v>
      </c>
    </row>
    <row r="70" spans="1:5">
      <c r="A70" s="287" t="s">
        <v>72</v>
      </c>
      <c r="B70" s="288" t="str">
        <f>'Stage 9'!T$7</f>
        <v>Exclude</v>
      </c>
      <c r="C70" s="287" t="str">
        <f>'Stage 9'!T$8</f>
        <v>FLAHERTY</v>
      </c>
      <c r="D70" s="5" t="s">
        <v>290</v>
      </c>
      <c r="E70" s="292" t="e">
        <f>E67/E69</f>
        <v>#DIV/0!</v>
      </c>
    </row>
    <row r="71" spans="1:5">
      <c r="A71" s="289" t="s">
        <v>77</v>
      </c>
      <c r="B71" s="295">
        <f>'Stage 10'!V$7</f>
        <v>0</v>
      </c>
      <c r="C71" s="289">
        <f>'Stage 10'!V$8</f>
        <v>0</v>
      </c>
      <c r="D71" s="285" t="s">
        <v>287</v>
      </c>
      <c r="E71" s="290">
        <f>'Stage 10'!W34</f>
        <v>0</v>
      </c>
    </row>
    <row r="72" spans="1:5">
      <c r="A72" s="289" t="s">
        <v>77</v>
      </c>
      <c r="B72" s="295">
        <f>'Stage 10'!V$7</f>
        <v>0</v>
      </c>
      <c r="C72" s="289">
        <f>'Stage 10'!V$8</f>
        <v>0</v>
      </c>
      <c r="D72" s="285" t="s">
        <v>288</v>
      </c>
      <c r="E72" s="285">
        <f>IF('Stage 10'!AQ5="y",'Stage 10'!BC13,'Stage 10'!CE6)</f>
        <v>0</v>
      </c>
    </row>
    <row r="73" spans="1:5">
      <c r="A73" s="289" t="s">
        <v>77</v>
      </c>
      <c r="B73" s="295">
        <f>'Stage 10'!V$7</f>
        <v>0</v>
      </c>
      <c r="C73" s="289">
        <f>'Stage 10'!V$8</f>
        <v>0</v>
      </c>
      <c r="D73" s="285" t="s">
        <v>285</v>
      </c>
      <c r="E73" s="290">
        <f>E71-E65</f>
        <v>0</v>
      </c>
    </row>
    <row r="74" spans="1:5">
      <c r="A74" s="289" t="s">
        <v>77</v>
      </c>
      <c r="B74" s="295">
        <f>'Stage 10'!V$7</f>
        <v>0</v>
      </c>
      <c r="C74" s="289">
        <f>'Stage 10'!V$8</f>
        <v>0</v>
      </c>
      <c r="D74" s="285" t="s">
        <v>286</v>
      </c>
      <c r="E74" s="290" t="e">
        <f>E73/E72*100</f>
        <v>#DIV/0!</v>
      </c>
    </row>
    <row r="75" spans="1:5">
      <c r="A75" s="289" t="s">
        <v>77</v>
      </c>
      <c r="B75" s="295">
        <f>'Stage 10'!V$7</f>
        <v>0</v>
      </c>
      <c r="C75" s="289">
        <f>'Stage 10'!V$8</f>
        <v>0</v>
      </c>
      <c r="D75" s="285" t="s">
        <v>195</v>
      </c>
      <c r="E75" s="291" t="e">
        <f>E72/E$7</f>
        <v>#DIV/0!</v>
      </c>
    </row>
    <row r="76" spans="1:5">
      <c r="A76" s="289" t="s">
        <v>77</v>
      </c>
      <c r="B76" s="295">
        <f>'Stage 10'!V$7</f>
        <v>0</v>
      </c>
      <c r="C76" s="289">
        <f>'Stage 10'!V$8</f>
        <v>0</v>
      </c>
      <c r="D76" s="285" t="s">
        <v>290</v>
      </c>
      <c r="E76" s="290" t="e">
        <f>E73/E75</f>
        <v>#DIV/0!</v>
      </c>
    </row>
    <row r="77" spans="1:5">
      <c r="A77" s="287" t="s">
        <v>139</v>
      </c>
      <c r="B77" s="288">
        <f>'Stage 11'!H$53</f>
        <v>0</v>
      </c>
      <c r="C77" s="287">
        <f>'Stage 11'!H$54</f>
        <v>0</v>
      </c>
      <c r="D77" s="5" t="s">
        <v>287</v>
      </c>
      <c r="E77" s="292">
        <f>'Stage 11'!I80</f>
        <v>0</v>
      </c>
    </row>
    <row r="78" spans="1:5">
      <c r="A78" s="287" t="s">
        <v>139</v>
      </c>
      <c r="B78" s="288">
        <f>'Stage 11'!H$53</f>
        <v>0</v>
      </c>
      <c r="C78" s="287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>
      <c r="A79" s="287" t="s">
        <v>139</v>
      </c>
      <c r="B79" s="288">
        <f>'Stage 11'!H$53</f>
        <v>0</v>
      </c>
      <c r="C79" s="287">
        <f>'Stage 11'!H$54</f>
        <v>0</v>
      </c>
      <c r="D79" s="5" t="s">
        <v>285</v>
      </c>
      <c r="E79" s="292">
        <f>E77-E71</f>
        <v>0</v>
      </c>
    </row>
    <row r="80" spans="1:5">
      <c r="A80" s="287" t="s">
        <v>139</v>
      </c>
      <c r="B80" s="288">
        <f>'Stage 11'!H$53</f>
        <v>0</v>
      </c>
      <c r="C80" s="287">
        <f>'Stage 11'!H$54</f>
        <v>0</v>
      </c>
      <c r="D80" s="5" t="s">
        <v>286</v>
      </c>
      <c r="E80" s="292" t="e">
        <f>E79/E78*100</f>
        <v>#DIV/0!</v>
      </c>
    </row>
    <row r="81" spans="1:5">
      <c r="A81" s="287" t="s">
        <v>139</v>
      </c>
      <c r="B81" s="288">
        <f>'Stage 11'!H$53</f>
        <v>0</v>
      </c>
      <c r="C81" s="287">
        <f>'Stage 11'!H$54</f>
        <v>0</v>
      </c>
      <c r="D81" s="5" t="s">
        <v>195</v>
      </c>
      <c r="E81" s="293" t="e">
        <f>E78/E$7</f>
        <v>#DIV/0!</v>
      </c>
    </row>
    <row r="82" spans="1:5">
      <c r="A82" s="287" t="s">
        <v>139</v>
      </c>
      <c r="B82" s="288">
        <f>'Stage 11'!H$53</f>
        <v>0</v>
      </c>
      <c r="C82" s="287">
        <f>'Stage 11'!H$54</f>
        <v>0</v>
      </c>
      <c r="D82" s="5" t="s">
        <v>290</v>
      </c>
      <c r="E82" s="292" t="e">
        <f>E79/E81</f>
        <v>#DIV/0!</v>
      </c>
    </row>
    <row r="83" spans="1:5">
      <c r="A83" s="289" t="s">
        <v>140</v>
      </c>
      <c r="B83" s="295">
        <f>'Stage 12'!J$53</f>
        <v>0</v>
      </c>
      <c r="C83" s="289">
        <f>'Stage 12'!J$54</f>
        <v>0</v>
      </c>
      <c r="D83" s="285" t="s">
        <v>287</v>
      </c>
      <c r="E83" s="290">
        <f>'Stage 12'!K80</f>
        <v>0</v>
      </c>
    </row>
    <row r="84" spans="1:5">
      <c r="A84" s="289" t="s">
        <v>140</v>
      </c>
      <c r="B84" s="295"/>
      <c r="C84" s="289"/>
      <c r="D84" s="285" t="s">
        <v>288</v>
      </c>
      <c r="E84" s="285">
        <f>IF('Stage 12'!AQ5="y",'Stage 12'!BC13,'Stage 12'!CE6)</f>
        <v>0</v>
      </c>
    </row>
    <row r="85" spans="1:5">
      <c r="A85" s="289" t="s">
        <v>140</v>
      </c>
      <c r="B85" s="295"/>
      <c r="C85" s="289"/>
      <c r="D85" s="285" t="s">
        <v>285</v>
      </c>
      <c r="E85" s="290">
        <f>E83-E77</f>
        <v>0</v>
      </c>
    </row>
    <row r="86" spans="1:5">
      <c r="A86" s="289" t="s">
        <v>140</v>
      </c>
      <c r="B86" s="295"/>
      <c r="C86" s="289"/>
      <c r="D86" s="285" t="s">
        <v>286</v>
      </c>
      <c r="E86" s="290" t="e">
        <f>E85/E84*100</f>
        <v>#DIV/0!</v>
      </c>
    </row>
    <row r="87" spans="1:5">
      <c r="A87" s="289" t="s">
        <v>140</v>
      </c>
      <c r="B87" s="295"/>
      <c r="C87" s="289"/>
      <c r="D87" s="285" t="s">
        <v>195</v>
      </c>
      <c r="E87" s="291" t="e">
        <f>E84/E$7</f>
        <v>#DIV/0!</v>
      </c>
    </row>
    <row r="88" spans="1:5">
      <c r="A88" s="289" t="s">
        <v>140</v>
      </c>
      <c r="B88" s="295"/>
      <c r="C88" s="289"/>
      <c r="D88" s="285" t="s">
        <v>290</v>
      </c>
      <c r="E88" s="290" t="e">
        <f>E85/E87</f>
        <v>#DIV/0!</v>
      </c>
    </row>
    <row r="89" spans="1:5">
      <c r="A89" s="287" t="s">
        <v>141</v>
      </c>
      <c r="B89" s="288">
        <f>'Stage 13'!L$53</f>
        <v>0</v>
      </c>
      <c r="C89" s="287">
        <f>'Stage 13'!L$54</f>
        <v>0</v>
      </c>
      <c r="D89" s="5" t="s">
        <v>287</v>
      </c>
      <c r="E89" s="292">
        <f>'Stage 13'!M80</f>
        <v>0</v>
      </c>
    </row>
    <row r="90" spans="1:5">
      <c r="A90" s="287" t="s">
        <v>141</v>
      </c>
      <c r="B90" s="288">
        <f>'Stage 13'!L$53</f>
        <v>0</v>
      </c>
      <c r="C90" s="287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>
      <c r="A91" s="287" t="s">
        <v>141</v>
      </c>
      <c r="B91" s="288">
        <f>'Stage 13'!L$53</f>
        <v>0</v>
      </c>
      <c r="C91" s="287">
        <f>'Stage 13'!L$54</f>
        <v>0</v>
      </c>
      <c r="D91" s="5" t="s">
        <v>285</v>
      </c>
      <c r="E91" s="292">
        <f>E89-E83</f>
        <v>0</v>
      </c>
    </row>
    <row r="92" spans="1:5">
      <c r="A92" s="287" t="s">
        <v>141</v>
      </c>
      <c r="B92" s="288">
        <f>'Stage 13'!L$53</f>
        <v>0</v>
      </c>
      <c r="C92" s="287">
        <f>'Stage 13'!L$54</f>
        <v>0</v>
      </c>
      <c r="D92" s="5" t="s">
        <v>286</v>
      </c>
      <c r="E92" s="292" t="e">
        <f>E91/E90*100</f>
        <v>#DIV/0!</v>
      </c>
    </row>
    <row r="93" spans="1:5">
      <c r="A93" s="287" t="s">
        <v>141</v>
      </c>
      <c r="B93" s="288">
        <f>'Stage 13'!L$53</f>
        <v>0</v>
      </c>
      <c r="C93" s="287">
        <f>'Stage 13'!L$54</f>
        <v>0</v>
      </c>
      <c r="D93" s="5" t="s">
        <v>195</v>
      </c>
      <c r="E93" s="293" t="e">
        <f>E90/E$7</f>
        <v>#DIV/0!</v>
      </c>
    </row>
    <row r="94" spans="1:5">
      <c r="A94" s="287" t="s">
        <v>141</v>
      </c>
      <c r="B94" s="288">
        <f>'Stage 13'!L$53</f>
        <v>0</v>
      </c>
      <c r="C94" s="287">
        <f>'Stage 13'!L$54</f>
        <v>0</v>
      </c>
      <c r="D94" s="5" t="s">
        <v>290</v>
      </c>
      <c r="E94" s="292" t="e">
        <f>E91/E93</f>
        <v>#DIV/0!</v>
      </c>
    </row>
    <row r="95" spans="1:5">
      <c r="A95" s="289" t="s">
        <v>142</v>
      </c>
      <c r="B95" s="295">
        <f>'Stage 14'!N$53</f>
        <v>0</v>
      </c>
      <c r="C95" s="289">
        <f>'Stage 14'!N$54</f>
        <v>0</v>
      </c>
      <c r="D95" s="285" t="s">
        <v>287</v>
      </c>
      <c r="E95" s="290">
        <f>'Stage 14'!O80</f>
        <v>0</v>
      </c>
    </row>
    <row r="96" spans="1:5">
      <c r="A96" s="289" t="s">
        <v>142</v>
      </c>
      <c r="B96" s="295">
        <f>'Stage 14'!N$53</f>
        <v>0</v>
      </c>
      <c r="C96" s="289">
        <f>'Stage 14'!N$54</f>
        <v>0</v>
      </c>
      <c r="D96" s="285" t="s">
        <v>288</v>
      </c>
      <c r="E96" s="285">
        <f>IF('Stage 14'!AQ5="y",'Stage 14'!BC13,'Stage 14'!CE6)</f>
        <v>0</v>
      </c>
    </row>
    <row r="97" spans="1:5">
      <c r="A97" s="289" t="s">
        <v>142</v>
      </c>
      <c r="B97" s="295">
        <f>'Stage 14'!N$53</f>
        <v>0</v>
      </c>
      <c r="C97" s="289">
        <f>'Stage 14'!N$54</f>
        <v>0</v>
      </c>
      <c r="D97" s="285" t="s">
        <v>285</v>
      </c>
      <c r="E97" s="290">
        <f>E95-E89</f>
        <v>0</v>
      </c>
    </row>
    <row r="98" spans="1:5">
      <c r="A98" s="289" t="s">
        <v>142</v>
      </c>
      <c r="B98" s="295">
        <f>'Stage 14'!N$53</f>
        <v>0</v>
      </c>
      <c r="C98" s="289">
        <f>'Stage 14'!N$54</f>
        <v>0</v>
      </c>
      <c r="D98" s="285" t="s">
        <v>286</v>
      </c>
      <c r="E98" s="290" t="e">
        <f>E97/E96*100</f>
        <v>#DIV/0!</v>
      </c>
    </row>
    <row r="99" spans="1:5">
      <c r="A99" s="289" t="s">
        <v>142</v>
      </c>
      <c r="B99" s="295">
        <f>'Stage 14'!N$53</f>
        <v>0</v>
      </c>
      <c r="C99" s="289">
        <f>'Stage 14'!N$54</f>
        <v>0</v>
      </c>
      <c r="D99" s="285" t="s">
        <v>195</v>
      </c>
      <c r="E99" s="291" t="e">
        <f>E96/E$7</f>
        <v>#DIV/0!</v>
      </c>
    </row>
    <row r="100" spans="1:5">
      <c r="A100" s="289" t="s">
        <v>142</v>
      </c>
      <c r="B100" s="295">
        <f>'Stage 14'!N$53</f>
        <v>0</v>
      </c>
      <c r="C100" s="289">
        <f>'Stage 14'!N$54</f>
        <v>0</v>
      </c>
      <c r="D100" s="285" t="s">
        <v>290</v>
      </c>
      <c r="E100" s="290" t="e">
        <f>E97/E99</f>
        <v>#DIV/0!</v>
      </c>
    </row>
    <row r="101" spans="1:5">
      <c r="A101" s="287" t="s">
        <v>143</v>
      </c>
      <c r="B101" s="288">
        <f>'Stage 15'!P$53</f>
        <v>0</v>
      </c>
      <c r="C101" s="287">
        <f>'Stage 15'!P$54</f>
        <v>0</v>
      </c>
      <c r="D101" s="5" t="s">
        <v>287</v>
      </c>
      <c r="E101" s="292">
        <f>'Stage 15'!Q80</f>
        <v>0</v>
      </c>
    </row>
    <row r="102" spans="1:5">
      <c r="A102" s="287" t="s">
        <v>143</v>
      </c>
      <c r="B102" s="288">
        <f>'Stage 15'!P$53</f>
        <v>0</v>
      </c>
      <c r="C102" s="287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>
      <c r="A103" s="287" t="s">
        <v>143</v>
      </c>
      <c r="B103" s="288">
        <f>'Stage 15'!P$53</f>
        <v>0</v>
      </c>
      <c r="C103" s="287">
        <f>'Stage 15'!P$54</f>
        <v>0</v>
      </c>
      <c r="D103" s="5" t="s">
        <v>285</v>
      </c>
      <c r="E103" s="292">
        <f>E101-E95</f>
        <v>0</v>
      </c>
    </row>
    <row r="104" spans="1:5">
      <c r="A104" s="287" t="s">
        <v>143</v>
      </c>
      <c r="B104" s="288">
        <f>'Stage 15'!P$53</f>
        <v>0</v>
      </c>
      <c r="C104" s="287">
        <f>'Stage 15'!P$54</f>
        <v>0</v>
      </c>
      <c r="D104" s="5" t="s">
        <v>286</v>
      </c>
      <c r="E104" s="292" t="e">
        <f>E103/E102*100</f>
        <v>#DIV/0!</v>
      </c>
    </row>
    <row r="105" spans="1:5">
      <c r="A105" s="287" t="s">
        <v>143</v>
      </c>
      <c r="B105" s="288">
        <f>'Stage 15'!P$53</f>
        <v>0</v>
      </c>
      <c r="C105" s="287">
        <f>'Stage 15'!P$54</f>
        <v>0</v>
      </c>
      <c r="D105" s="5" t="s">
        <v>195</v>
      </c>
      <c r="E105" s="293" t="e">
        <f>E102/E$7</f>
        <v>#DIV/0!</v>
      </c>
    </row>
    <row r="106" spans="1:5">
      <c r="A106" s="287" t="s">
        <v>143</v>
      </c>
      <c r="B106" s="288">
        <f>'Stage 15'!P$53</f>
        <v>0</v>
      </c>
      <c r="C106" s="287">
        <f>'Stage 15'!P$54</f>
        <v>0</v>
      </c>
      <c r="D106" s="5" t="s">
        <v>290</v>
      </c>
      <c r="E106" s="292" t="e">
        <f>E103/E105</f>
        <v>#DIV/0!</v>
      </c>
    </row>
    <row r="107" spans="1:5">
      <c r="A107" s="289" t="s">
        <v>144</v>
      </c>
      <c r="B107" s="295">
        <f>'Stage 16'!R$53</f>
        <v>0</v>
      </c>
      <c r="C107" s="289">
        <f>'Stage 16'!R$54</f>
        <v>0</v>
      </c>
      <c r="D107" s="285" t="s">
        <v>287</v>
      </c>
      <c r="E107" s="290">
        <f>'Stage 16'!S80</f>
        <v>0</v>
      </c>
    </row>
    <row r="108" spans="1:5">
      <c r="A108" s="289" t="s">
        <v>144</v>
      </c>
      <c r="B108" s="295">
        <f>'Stage 16'!R$53</f>
        <v>0</v>
      </c>
      <c r="C108" s="289">
        <f>'Stage 16'!R$54</f>
        <v>0</v>
      </c>
      <c r="D108" s="285" t="s">
        <v>288</v>
      </c>
      <c r="E108" s="285">
        <f>IF('Stage 16'!AQ5="y",'Stage 16'!BC13,'Stage 16'!CE6)</f>
        <v>0</v>
      </c>
    </row>
    <row r="109" spans="1:5">
      <c r="A109" s="289" t="s">
        <v>144</v>
      </c>
      <c r="B109" s="295">
        <f>'Stage 16'!R$53</f>
        <v>0</v>
      </c>
      <c r="C109" s="289">
        <f>'Stage 16'!R$54</f>
        <v>0</v>
      </c>
      <c r="D109" s="285" t="s">
        <v>285</v>
      </c>
      <c r="E109" s="290">
        <f>E107-E101</f>
        <v>0</v>
      </c>
    </row>
    <row r="110" spans="1:5">
      <c r="A110" s="289" t="s">
        <v>144</v>
      </c>
      <c r="B110" s="295">
        <f>'Stage 16'!R$53</f>
        <v>0</v>
      </c>
      <c r="C110" s="289">
        <f>'Stage 16'!R$54</f>
        <v>0</v>
      </c>
      <c r="D110" s="285" t="s">
        <v>286</v>
      </c>
      <c r="E110" s="290" t="e">
        <f>E109/E108*100</f>
        <v>#DIV/0!</v>
      </c>
    </row>
    <row r="111" spans="1:5">
      <c r="A111" s="289" t="s">
        <v>144</v>
      </c>
      <c r="B111" s="295">
        <f>'Stage 16'!R$53</f>
        <v>0</v>
      </c>
      <c r="C111" s="289">
        <f>'Stage 16'!R$54</f>
        <v>0</v>
      </c>
      <c r="D111" s="285" t="s">
        <v>195</v>
      </c>
      <c r="E111" s="291" t="e">
        <f>E108/E$7</f>
        <v>#DIV/0!</v>
      </c>
    </row>
    <row r="112" spans="1:5">
      <c r="A112" s="289" t="s">
        <v>144</v>
      </c>
      <c r="B112" s="295">
        <f>'Stage 16'!R$53</f>
        <v>0</v>
      </c>
      <c r="C112" s="289">
        <f>'Stage 16'!R$54</f>
        <v>0</v>
      </c>
      <c r="D112" s="285" t="s">
        <v>290</v>
      </c>
      <c r="E112" s="290" t="e">
        <f>E109/E111</f>
        <v>#DIV/0!</v>
      </c>
    </row>
    <row r="113" spans="1:5">
      <c r="A113" s="287" t="s">
        <v>145</v>
      </c>
      <c r="B113" s="288">
        <f>'Stage 17'!T$53</f>
        <v>0</v>
      </c>
      <c r="C113" s="287">
        <f>'Stage 17'!T$54</f>
        <v>0</v>
      </c>
      <c r="D113" s="5" t="s">
        <v>287</v>
      </c>
      <c r="E113" s="292">
        <f>'Stage 17'!U80</f>
        <v>0</v>
      </c>
    </row>
    <row r="114" spans="1:5">
      <c r="A114" s="287" t="s">
        <v>145</v>
      </c>
      <c r="B114" s="288">
        <f>'Stage 17'!T$53</f>
        <v>0</v>
      </c>
      <c r="C114" s="287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>
      <c r="A115" s="287" t="s">
        <v>145</v>
      </c>
      <c r="B115" s="288">
        <f>'Stage 17'!T$53</f>
        <v>0</v>
      </c>
      <c r="C115" s="287">
        <f>'Stage 17'!T$54</f>
        <v>0</v>
      </c>
      <c r="D115" s="5" t="s">
        <v>285</v>
      </c>
      <c r="E115" s="292">
        <f>E113-E107</f>
        <v>0</v>
      </c>
    </row>
    <row r="116" spans="1:5">
      <c r="A116" s="287" t="s">
        <v>145</v>
      </c>
      <c r="B116" s="288">
        <f>'Stage 17'!T$53</f>
        <v>0</v>
      </c>
      <c r="C116" s="287">
        <f>'Stage 17'!T$54</f>
        <v>0</v>
      </c>
      <c r="D116" s="5" t="s">
        <v>286</v>
      </c>
      <c r="E116" s="292" t="e">
        <f>E115/E114*100</f>
        <v>#DIV/0!</v>
      </c>
    </row>
    <row r="117" spans="1:5">
      <c r="A117" s="287" t="s">
        <v>145</v>
      </c>
      <c r="B117" s="288">
        <f>'Stage 17'!T$53</f>
        <v>0</v>
      </c>
      <c r="C117" s="287">
        <f>'Stage 17'!T$54</f>
        <v>0</v>
      </c>
      <c r="D117" s="5" t="s">
        <v>195</v>
      </c>
      <c r="E117" s="293" t="e">
        <f>E114/E$7</f>
        <v>#DIV/0!</v>
      </c>
    </row>
    <row r="118" spans="1:5">
      <c r="A118" s="287" t="s">
        <v>145</v>
      </c>
      <c r="B118" s="288">
        <f>'Stage 17'!T$53</f>
        <v>0</v>
      </c>
      <c r="C118" s="287">
        <f>'Stage 17'!T$54</f>
        <v>0</v>
      </c>
      <c r="D118" s="5" t="s">
        <v>290</v>
      </c>
      <c r="E118" s="292" t="e">
        <f>E115/E117</f>
        <v>#DIV/0!</v>
      </c>
    </row>
    <row r="119" spans="1:5">
      <c r="A119" s="289" t="s">
        <v>146</v>
      </c>
      <c r="B119" s="295">
        <f>'Stage 18'!V$53</f>
        <v>0</v>
      </c>
      <c r="C119" s="289">
        <f>'Stage 18'!V$54</f>
        <v>0</v>
      </c>
      <c r="D119" s="285" t="s">
        <v>287</v>
      </c>
      <c r="E119" s="290">
        <f>'Stage 18'!W80</f>
        <v>0</v>
      </c>
    </row>
    <row r="120" spans="1:5">
      <c r="A120" s="289" t="s">
        <v>146</v>
      </c>
      <c r="B120" s="295">
        <f>'Stage 18'!V$53</f>
        <v>0</v>
      </c>
      <c r="C120" s="289">
        <f>'Stage 18'!V$54</f>
        <v>0</v>
      </c>
      <c r="D120" s="285" t="s">
        <v>288</v>
      </c>
      <c r="E120" s="285">
        <f>IF('Stage 18'!AQ5="y",'Stage 18'!BC13,'Stage 18'!CE6)</f>
        <v>0</v>
      </c>
    </row>
    <row r="121" spans="1:5">
      <c r="A121" s="289" t="s">
        <v>146</v>
      </c>
      <c r="B121" s="295">
        <f>'Stage 18'!V$53</f>
        <v>0</v>
      </c>
      <c r="C121" s="289">
        <f>'Stage 18'!V$54</f>
        <v>0</v>
      </c>
      <c r="D121" s="285" t="s">
        <v>285</v>
      </c>
      <c r="E121" s="290">
        <f>E119-E113</f>
        <v>0</v>
      </c>
    </row>
    <row r="122" spans="1:5">
      <c r="A122" s="289" t="s">
        <v>146</v>
      </c>
      <c r="B122" s="295">
        <f>'Stage 18'!V$53</f>
        <v>0</v>
      </c>
      <c r="C122" s="289">
        <f>'Stage 18'!V$54</f>
        <v>0</v>
      </c>
      <c r="D122" s="285" t="s">
        <v>286</v>
      </c>
      <c r="E122" s="290" t="e">
        <f>E121/E120*100</f>
        <v>#DIV/0!</v>
      </c>
    </row>
    <row r="123" spans="1:5">
      <c r="A123" s="289" t="s">
        <v>146</v>
      </c>
      <c r="B123" s="295">
        <f>'Stage 18'!V$53</f>
        <v>0</v>
      </c>
      <c r="C123" s="289">
        <f>'Stage 18'!V$54</f>
        <v>0</v>
      </c>
      <c r="D123" s="285" t="s">
        <v>195</v>
      </c>
      <c r="E123" s="291" t="e">
        <f>E120/E$7</f>
        <v>#DIV/0!</v>
      </c>
    </row>
    <row r="124" spans="1:5">
      <c r="A124" s="289" t="s">
        <v>146</v>
      </c>
      <c r="B124" s="295">
        <f>'Stage 18'!V$53</f>
        <v>0</v>
      </c>
      <c r="C124" s="289">
        <f>'Stage 18'!V$54</f>
        <v>0</v>
      </c>
      <c r="D124" s="285" t="s">
        <v>290</v>
      </c>
      <c r="E124" s="290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160"/>
  <sheetViews>
    <sheetView showGridLines="0" showZeros="0" zoomScale="70" zoomScaleNormal="70" workbookViewId="0">
      <pane ySplit="6" topLeftCell="A9" activePane="bottomLeft" state="frozen"/>
      <selection pane="bottomLeft" activeCell="B1" sqref="B1:E1"/>
    </sheetView>
  </sheetViews>
  <sheetFormatPr defaultRowHeight="12.75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>
      <c r="A1" s="14" t="s">
        <v>78</v>
      </c>
      <c r="B1" s="367" t="str">
        <f>'Basic Input'!C4</f>
        <v>LOCALGOVERNMENT</v>
      </c>
      <c r="C1" s="369"/>
      <c r="D1" s="369"/>
      <c r="E1" s="368"/>
    </row>
    <row r="2" spans="1:18" ht="13.5" thickBot="1">
      <c r="J2" s="69" t="s">
        <v>52</v>
      </c>
      <c r="K2" s="70"/>
      <c r="L2" s="94">
        <f>'Basic Input'!C31</f>
        <v>17589</v>
      </c>
    </row>
    <row r="3" spans="1:18" ht="18.75" thickBot="1">
      <c r="A3" s="253" t="str">
        <f>'Basic Input'!B6</f>
        <v>District Electoral Area of</v>
      </c>
      <c r="B3" s="367" t="str">
        <f>'Basic Input'!C6</f>
        <v>CRAIGAVON</v>
      </c>
      <c r="C3" s="368"/>
      <c r="E3" s="365" t="s">
        <v>65</v>
      </c>
      <c r="F3" s="366"/>
      <c r="G3" s="94">
        <f>'Basic Input'!C30</f>
        <v>5</v>
      </c>
      <c r="J3" s="71" t="s">
        <v>50</v>
      </c>
      <c r="K3" s="25"/>
      <c r="L3" s="26">
        <f>D7</f>
        <v>8640</v>
      </c>
    </row>
    <row r="4" spans="1:18" ht="13.5" thickBot="1">
      <c r="E4" s="365" t="s">
        <v>1</v>
      </c>
      <c r="F4" s="366"/>
      <c r="G4" s="27">
        <f>TRUNC(L31/(G3+1))+1</f>
        <v>1412</v>
      </c>
      <c r="J4" s="71" t="s">
        <v>51</v>
      </c>
      <c r="K4" s="25"/>
      <c r="L4" s="26">
        <f>L35</f>
        <v>8640</v>
      </c>
    </row>
    <row r="5" spans="1:18" ht="13.5" thickBot="1">
      <c r="J5" s="61" t="s">
        <v>53</v>
      </c>
      <c r="K5" s="72"/>
      <c r="L5" s="68">
        <f>IF(L2=0,0,L3/L2*100)</f>
        <v>49.12161009721985</v>
      </c>
      <c r="M5" t="s">
        <v>76</v>
      </c>
    </row>
    <row r="6" spans="1:18" ht="40.5" customHeight="1" thickBot="1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>
      <c r="A7" s="209" t="s">
        <v>94</v>
      </c>
      <c r="B7" s="210"/>
      <c r="C7" s="211">
        <f>SUM(C8:C160)</f>
        <v>8644</v>
      </c>
      <c r="D7" s="211">
        <f>SUM(D8:D160)</f>
        <v>8640</v>
      </c>
      <c r="E7" s="211">
        <f t="shared" ref="E7:E38" si="0">D7-C7</f>
        <v>-4</v>
      </c>
      <c r="F7" s="16"/>
    </row>
    <row r="8" spans="1:18" ht="13.5" thickBot="1">
      <c r="A8" s="5" t="s">
        <v>122</v>
      </c>
      <c r="B8" s="74"/>
      <c r="C8" s="208">
        <v>152</v>
      </c>
      <c r="D8" s="74">
        <v>152</v>
      </c>
      <c r="E8" s="5">
        <f t="shared" si="0"/>
        <v>0</v>
      </c>
      <c r="F8" s="16"/>
      <c r="J8" s="62" t="s">
        <v>73</v>
      </c>
      <c r="K8" s="63"/>
      <c r="L8" s="64"/>
      <c r="N8" s="348" t="s">
        <v>198</v>
      </c>
      <c r="O8" s="349"/>
      <c r="P8" s="349"/>
      <c r="Q8" s="349"/>
      <c r="R8" s="350"/>
    </row>
    <row r="9" spans="1:18" ht="13.5" thickBot="1">
      <c r="A9" s="74" t="s">
        <v>335</v>
      </c>
      <c r="B9" s="74">
        <v>1</v>
      </c>
      <c r="C9" s="208">
        <v>557</v>
      </c>
      <c r="D9" s="74">
        <v>553</v>
      </c>
      <c r="E9" s="5">
        <f t="shared" si="0"/>
        <v>-4</v>
      </c>
      <c r="F9" s="16"/>
      <c r="J9" s="17" t="s">
        <v>90</v>
      </c>
      <c r="K9" s="65" t="s">
        <v>91</v>
      </c>
      <c r="L9" s="64" t="s">
        <v>92</v>
      </c>
      <c r="N9" s="351"/>
      <c r="O9" s="352"/>
      <c r="P9" s="352"/>
      <c r="Q9" s="352"/>
      <c r="R9" s="353"/>
    </row>
    <row r="10" spans="1:18" ht="13.5" thickBot="1">
      <c r="A10" s="74" t="s">
        <v>336</v>
      </c>
      <c r="B10" s="74">
        <v>2</v>
      </c>
      <c r="C10" s="208">
        <v>540</v>
      </c>
      <c r="D10" s="74">
        <v>544</v>
      </c>
      <c r="E10" s="5">
        <f t="shared" si="0"/>
        <v>4</v>
      </c>
      <c r="F10" s="16"/>
      <c r="J10" s="123" t="str">
        <f>'Basic Input'!B9</f>
        <v>CLELAND, John</v>
      </c>
      <c r="K10" s="123" t="str">
        <f>'Basic Input'!C9</f>
        <v>Alliance Party</v>
      </c>
      <c r="L10" s="202">
        <v>397</v>
      </c>
    </row>
    <row r="11" spans="1:18">
      <c r="A11" s="74" t="s">
        <v>337</v>
      </c>
      <c r="B11" s="74">
        <v>3</v>
      </c>
      <c r="C11" s="208">
        <v>658</v>
      </c>
      <c r="D11" s="74">
        <v>658</v>
      </c>
      <c r="E11" s="5">
        <f t="shared" si="0"/>
        <v>0</v>
      </c>
      <c r="F11" s="16"/>
      <c r="J11" s="87" t="str">
        <f>'Basic Input'!B10</f>
        <v>CORR, Kieran, Peter</v>
      </c>
      <c r="K11" s="87" t="str">
        <f>'Basic Input'!C10</f>
        <v>Independent</v>
      </c>
      <c r="L11" s="202">
        <v>490</v>
      </c>
      <c r="N11" s="348" t="s">
        <v>206</v>
      </c>
      <c r="O11" s="349"/>
      <c r="P11" s="349"/>
      <c r="Q11" s="349"/>
      <c r="R11" s="350"/>
    </row>
    <row r="12" spans="1:18" ht="13.5" thickBot="1">
      <c r="A12" s="74" t="s">
        <v>338</v>
      </c>
      <c r="B12" s="74">
        <v>4</v>
      </c>
      <c r="C12" s="208">
        <v>54</v>
      </c>
      <c r="D12" s="74">
        <v>54</v>
      </c>
      <c r="E12" s="5">
        <f t="shared" si="0"/>
        <v>0</v>
      </c>
      <c r="F12" s="16"/>
      <c r="J12" s="87" t="str">
        <f>'Basic Input'!B11</f>
        <v>CUMMINGS, Brian</v>
      </c>
      <c r="K12" s="87" t="str">
        <f>'Basic Input'!C11</f>
        <v>Progressive Unionist Party of Northern Ireland</v>
      </c>
      <c r="L12" s="202">
        <v>411</v>
      </c>
      <c r="N12" s="351"/>
      <c r="O12" s="352"/>
      <c r="P12" s="352"/>
      <c r="Q12" s="352"/>
      <c r="R12" s="353"/>
    </row>
    <row r="13" spans="1:18">
      <c r="A13" s="74" t="s">
        <v>339</v>
      </c>
      <c r="B13" s="74">
        <v>5</v>
      </c>
      <c r="C13" s="208">
        <v>334</v>
      </c>
      <c r="D13" s="74">
        <v>334</v>
      </c>
      <c r="E13" s="5">
        <f t="shared" si="0"/>
        <v>0</v>
      </c>
      <c r="F13" s="16"/>
      <c r="J13" s="87" t="str">
        <f>'Basic Input'!B12</f>
        <v>FLAHERTY, Julie</v>
      </c>
      <c r="K13" s="87" t="str">
        <f>'Basic Input'!C12</f>
        <v>Ulster Unionist Party</v>
      </c>
      <c r="L13" s="202">
        <v>445</v>
      </c>
    </row>
    <row r="14" spans="1:18">
      <c r="A14" s="74" t="s">
        <v>340</v>
      </c>
      <c r="B14" s="74">
        <v>6</v>
      </c>
      <c r="C14" s="208">
        <v>346</v>
      </c>
      <c r="D14" s="74">
        <v>346</v>
      </c>
      <c r="E14" s="5">
        <f t="shared" si="0"/>
        <v>0</v>
      </c>
      <c r="F14" s="16"/>
      <c r="J14" s="87" t="str">
        <f>'Basic Input'!B13</f>
        <v>LARKHAM, Thomas, Patrick</v>
      </c>
      <c r="K14" s="87" t="str">
        <f>'Basic Input'!C13</f>
        <v>SDLP (Social Democratic &amp; Labour Party)</v>
      </c>
      <c r="L14" s="202">
        <v>439</v>
      </c>
    </row>
    <row r="15" spans="1:18" ht="13.5" thickBot="1">
      <c r="A15" s="74" t="s">
        <v>341</v>
      </c>
      <c r="B15" s="74">
        <v>7</v>
      </c>
      <c r="C15" s="208">
        <v>588</v>
      </c>
      <c r="D15" s="74">
        <v>587</v>
      </c>
      <c r="E15" s="5">
        <f t="shared" si="0"/>
        <v>-1</v>
      </c>
      <c r="F15" s="16"/>
      <c r="J15" s="87" t="str">
        <f>'Basic Input'!B14</f>
        <v>LENNON, Fergal, Thomas</v>
      </c>
      <c r="K15" s="87" t="str">
        <f>'Basic Input'!C14</f>
        <v>Sinn Féin</v>
      </c>
      <c r="L15" s="202">
        <v>910</v>
      </c>
    </row>
    <row r="16" spans="1:18" ht="13.5" thickBot="1">
      <c r="A16" s="74" t="s">
        <v>342</v>
      </c>
      <c r="B16" s="74">
        <v>8</v>
      </c>
      <c r="C16" s="208">
        <v>368</v>
      </c>
      <c r="D16" s="74">
        <v>368</v>
      </c>
      <c r="E16" s="5">
        <f t="shared" si="0"/>
        <v>0</v>
      </c>
      <c r="F16" s="16"/>
      <c r="J16" s="87" t="str">
        <f>'Basic Input'!B15</f>
        <v>McALEENAN, Vincent, J, E</v>
      </c>
      <c r="K16" s="87" t="str">
        <f>'Basic Input'!C15</f>
        <v>Sinn Féin</v>
      </c>
      <c r="L16" s="202">
        <v>213</v>
      </c>
      <c r="N16" t="s">
        <v>187</v>
      </c>
      <c r="Q16" s="255">
        <v>0.47916666666666669</v>
      </c>
    </row>
    <row r="17" spans="1:18" ht="13.5" thickBot="1">
      <c r="A17" s="74" t="s">
        <v>343</v>
      </c>
      <c r="B17" s="74">
        <v>9</v>
      </c>
      <c r="C17" s="208">
        <v>525</v>
      </c>
      <c r="D17" s="74">
        <v>525</v>
      </c>
      <c r="E17" s="5">
        <f t="shared" si="0"/>
        <v>0</v>
      </c>
      <c r="F17" s="16"/>
      <c r="J17" s="87" t="str">
        <f>'Basic Input'!B16</f>
        <v>McALINDEN, Declan</v>
      </c>
      <c r="K17" s="87" t="str">
        <f>'Basic Input'!C16</f>
        <v>SDLP (Social Democratic &amp; Labour Party)</v>
      </c>
      <c r="L17" s="202">
        <v>841</v>
      </c>
    </row>
    <row r="18" spans="1:18" ht="13.5" thickBot="1">
      <c r="A18" s="74" t="s">
        <v>344</v>
      </c>
      <c r="B18" s="74">
        <v>10</v>
      </c>
      <c r="C18" s="208">
        <v>586</v>
      </c>
      <c r="D18" s="74">
        <v>585</v>
      </c>
      <c r="E18" s="5">
        <f t="shared" si="0"/>
        <v>-1</v>
      </c>
      <c r="F18" s="16"/>
      <c r="J18" s="87" t="str">
        <f>'Basic Input'!B17</f>
        <v>O'CONNOR, Tommy</v>
      </c>
      <c r="K18" s="87" t="str">
        <f>'Basic Input'!C17</f>
        <v>Sinn Féin</v>
      </c>
      <c r="L18" s="202">
        <v>782</v>
      </c>
      <c r="N18" t="s">
        <v>188</v>
      </c>
      <c r="Q18" s="1">
        <f>COUNT(B8:B160)</f>
        <v>20</v>
      </c>
    </row>
    <row r="19" spans="1:18" ht="13.5" thickBot="1">
      <c r="A19" s="74" t="s">
        <v>345</v>
      </c>
      <c r="B19" s="74">
        <v>11</v>
      </c>
      <c r="C19" s="208">
        <v>567</v>
      </c>
      <c r="D19" s="74">
        <v>566</v>
      </c>
      <c r="E19" s="5">
        <f t="shared" si="0"/>
        <v>-1</v>
      </c>
      <c r="F19" s="6"/>
      <c r="J19" s="87" t="str">
        <f>'Basic Input'!B18</f>
        <v>SMITH, Robert, Woolsey</v>
      </c>
      <c r="K19" s="87" t="str">
        <f>'Basic Input'!C18</f>
        <v>Democratic Unionist Party - D.U.P.</v>
      </c>
      <c r="L19" s="202">
        <v>1250</v>
      </c>
    </row>
    <row r="20" spans="1:18" ht="13.5" thickBot="1">
      <c r="A20" s="74" t="s">
        <v>346</v>
      </c>
      <c r="B20" s="74">
        <v>12</v>
      </c>
      <c r="C20" s="208">
        <v>554</v>
      </c>
      <c r="D20" s="74">
        <v>548</v>
      </c>
      <c r="E20" s="5">
        <f t="shared" si="0"/>
        <v>-6</v>
      </c>
      <c r="F20" s="16"/>
      <c r="J20" s="87" t="str">
        <f>'Basic Input'!B19</f>
        <v>TINSLEY, Margaret</v>
      </c>
      <c r="K20" s="87" t="str">
        <f>'Basic Input'!C19</f>
        <v>Democratic Unionist Party - D.U.P.</v>
      </c>
      <c r="L20" s="202">
        <v>899</v>
      </c>
      <c r="N20" t="s">
        <v>181</v>
      </c>
      <c r="Q20" s="255">
        <v>0.54166666666666663</v>
      </c>
    </row>
    <row r="21" spans="1:18" ht="13.5" thickBot="1">
      <c r="A21" s="74" t="s">
        <v>347</v>
      </c>
      <c r="B21" s="74">
        <v>13</v>
      </c>
      <c r="C21" s="208">
        <v>564</v>
      </c>
      <c r="D21" s="74">
        <v>569</v>
      </c>
      <c r="E21" s="5">
        <f t="shared" si="0"/>
        <v>5</v>
      </c>
      <c r="F21" s="16"/>
      <c r="J21" s="87" t="str">
        <f>'Basic Input'!B20</f>
        <v>TWYBLE, James, Kenneth</v>
      </c>
      <c r="K21" s="87" t="str">
        <f>'Basic Input'!C20</f>
        <v>Ulster Unionist Party</v>
      </c>
      <c r="L21" s="202">
        <v>1389</v>
      </c>
    </row>
    <row r="22" spans="1:18" ht="13.5" thickBot="1">
      <c r="A22" s="74" t="s">
        <v>348</v>
      </c>
      <c r="B22" s="74">
        <v>14</v>
      </c>
      <c r="C22" s="208">
        <v>356</v>
      </c>
      <c r="D22" s="74">
        <v>356</v>
      </c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60" t="str">
        <f>IF(L35=D7,"Calculations OK","Check Count")</f>
        <v>Calculations OK</v>
      </c>
      <c r="O22" s="361"/>
      <c r="P22" s="361"/>
      <c r="Q22" s="362"/>
      <c r="R22" s="256"/>
    </row>
    <row r="23" spans="1:18" ht="13.5" thickBot="1">
      <c r="A23" s="74" t="s">
        <v>349</v>
      </c>
      <c r="B23" s="74">
        <v>15</v>
      </c>
      <c r="C23" s="208">
        <v>219</v>
      </c>
      <c r="D23" s="74">
        <v>219</v>
      </c>
      <c r="E23" s="5">
        <f t="shared" si="0"/>
        <v>0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>
      <c r="A24" s="74" t="s">
        <v>350</v>
      </c>
      <c r="B24" s="74">
        <v>16</v>
      </c>
      <c r="C24" s="208">
        <v>320</v>
      </c>
      <c r="D24" s="74">
        <v>320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5">
        <v>0.65625</v>
      </c>
    </row>
    <row r="25" spans="1:18">
      <c r="A25" s="74" t="s">
        <v>351</v>
      </c>
      <c r="B25" s="74">
        <v>17</v>
      </c>
      <c r="C25" s="208">
        <v>306</v>
      </c>
      <c r="D25" s="74">
        <v>306</v>
      </c>
      <c r="E25" s="5">
        <f t="shared" si="0"/>
        <v>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>
      <c r="A26" s="74" t="s">
        <v>352</v>
      </c>
      <c r="B26" s="74">
        <v>18</v>
      </c>
      <c r="C26" s="208">
        <v>414</v>
      </c>
      <c r="D26" s="74">
        <v>414</v>
      </c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>
      <c r="A27" s="74" t="s">
        <v>353</v>
      </c>
      <c r="B27" s="74">
        <v>19</v>
      </c>
      <c r="C27" s="208">
        <v>301</v>
      </c>
      <c r="D27" s="74">
        <v>301</v>
      </c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>
      <c r="A28" s="74" t="s">
        <v>354</v>
      </c>
      <c r="B28" s="74">
        <v>20</v>
      </c>
      <c r="C28" s="208">
        <v>334</v>
      </c>
      <c r="D28" s="74">
        <v>334</v>
      </c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>
      <c r="A29" s="254" t="s">
        <v>355</v>
      </c>
      <c r="B29" s="74"/>
      <c r="C29" s="208">
        <v>1</v>
      </c>
      <c r="D29" s="74">
        <v>1</v>
      </c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>
      <c r="A30" s="74"/>
      <c r="B30" s="74"/>
      <c r="C30" s="208"/>
      <c r="D30" s="74"/>
      <c r="E30" s="5">
        <f t="shared" si="0"/>
        <v>0</v>
      </c>
      <c r="F30" s="16"/>
    </row>
    <row r="31" spans="1:18" ht="13.5" thickBot="1">
      <c r="A31" s="74"/>
      <c r="B31" s="74"/>
      <c r="C31" s="208"/>
      <c r="D31" s="74"/>
      <c r="E31" s="5">
        <f t="shared" si="0"/>
        <v>0</v>
      </c>
      <c r="F31" s="16"/>
      <c r="J31" s="363" t="s">
        <v>48</v>
      </c>
      <c r="K31" s="364"/>
      <c r="L31" s="18">
        <f>SUM(L10:L29)</f>
        <v>8466</v>
      </c>
    </row>
    <row r="32" spans="1:18" ht="13.5" thickBot="1">
      <c r="A32" s="74"/>
      <c r="B32" s="74"/>
      <c r="C32" s="208"/>
      <c r="D32" s="74"/>
      <c r="E32" s="5">
        <f t="shared" si="0"/>
        <v>0</v>
      </c>
      <c r="F32" s="16"/>
    </row>
    <row r="33" spans="1:15" ht="13.5" thickBot="1">
      <c r="A33" s="74"/>
      <c r="B33" s="74"/>
      <c r="C33" s="208"/>
      <c r="D33" s="74"/>
      <c r="E33" s="5">
        <f t="shared" si="0"/>
        <v>0</v>
      </c>
      <c r="F33" s="16"/>
      <c r="J33" s="363" t="s">
        <v>47</v>
      </c>
      <c r="K33" s="364"/>
      <c r="L33" s="67">
        <v>174</v>
      </c>
    </row>
    <row r="34" spans="1:15" ht="13.5" thickBot="1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>
      <c r="A35" s="74"/>
      <c r="B35" s="74"/>
      <c r="C35" s="208"/>
      <c r="D35" s="74"/>
      <c r="E35" s="5">
        <f t="shared" si="0"/>
        <v>0</v>
      </c>
      <c r="F35" s="16"/>
      <c r="J35" s="363" t="s">
        <v>49</v>
      </c>
      <c r="K35" s="364"/>
      <c r="L35" s="18">
        <f>L31+L33</f>
        <v>8640</v>
      </c>
      <c r="O35">
        <f>L3-L35</f>
        <v>0</v>
      </c>
    </row>
    <row r="36" spans="1:15">
      <c r="A36" s="74"/>
      <c r="B36" s="74"/>
      <c r="C36" s="208"/>
      <c r="D36" s="74"/>
      <c r="E36" s="5">
        <f t="shared" si="0"/>
        <v>0</v>
      </c>
      <c r="F36" s="16"/>
    </row>
    <row r="37" spans="1:15">
      <c r="A37" s="74"/>
      <c r="B37" s="74"/>
      <c r="C37" s="208"/>
      <c r="D37" s="74"/>
      <c r="E37" s="5">
        <f t="shared" si="0"/>
        <v>0</v>
      </c>
      <c r="F37" s="16"/>
    </row>
    <row r="38" spans="1:15">
      <c r="A38" s="74"/>
      <c r="B38" s="74"/>
      <c r="C38" s="208"/>
      <c r="D38" s="74"/>
      <c r="E38" s="5">
        <f t="shared" si="0"/>
        <v>0</v>
      </c>
      <c r="F38" s="16"/>
    </row>
    <row r="39" spans="1:15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>
      <c r="A40" s="74"/>
      <c r="B40" s="74"/>
      <c r="C40" s="208"/>
      <c r="D40" s="74"/>
      <c r="E40" s="5">
        <f t="shared" si="1"/>
        <v>0</v>
      </c>
      <c r="F40" s="16"/>
    </row>
    <row r="41" spans="1:15">
      <c r="A41" s="74"/>
      <c r="B41" s="74"/>
      <c r="C41" s="208"/>
      <c r="D41" s="74"/>
      <c r="E41" s="5">
        <f t="shared" si="1"/>
        <v>0</v>
      </c>
      <c r="F41" s="16"/>
    </row>
    <row r="42" spans="1:15">
      <c r="A42" s="74"/>
      <c r="B42" s="74"/>
      <c r="C42" s="208"/>
      <c r="D42" s="74"/>
      <c r="E42" s="5">
        <f t="shared" si="1"/>
        <v>0</v>
      </c>
      <c r="F42" s="16"/>
    </row>
    <row r="43" spans="1:15">
      <c r="A43" s="74"/>
      <c r="B43" s="74"/>
      <c r="C43" s="208"/>
      <c r="D43" s="74"/>
      <c r="E43" s="5">
        <f t="shared" si="1"/>
        <v>0</v>
      </c>
      <c r="F43" s="16"/>
    </row>
    <row r="44" spans="1:15">
      <c r="A44" s="74"/>
      <c r="B44" s="74"/>
      <c r="C44" s="208"/>
      <c r="D44" s="74"/>
      <c r="E44" s="5">
        <f t="shared" si="1"/>
        <v>0</v>
      </c>
      <c r="F44" s="16"/>
    </row>
    <row r="45" spans="1:15">
      <c r="A45" s="74"/>
      <c r="B45" s="74"/>
      <c r="C45" s="208"/>
      <c r="D45" s="74"/>
      <c r="E45" s="5">
        <f t="shared" si="1"/>
        <v>0</v>
      </c>
      <c r="F45" s="16"/>
    </row>
    <row r="46" spans="1:15">
      <c r="A46" s="74"/>
      <c r="B46" s="74"/>
      <c r="C46" s="208"/>
      <c r="D46" s="74"/>
      <c r="E46" s="5">
        <f t="shared" si="1"/>
        <v>0</v>
      </c>
      <c r="F46" s="16"/>
    </row>
    <row r="47" spans="1:15">
      <c r="A47" s="74"/>
      <c r="B47" s="74"/>
      <c r="C47" s="208"/>
      <c r="D47" s="74"/>
      <c r="E47" s="5">
        <f t="shared" si="1"/>
        <v>0</v>
      </c>
      <c r="F47" s="16"/>
    </row>
    <row r="48" spans="1:15">
      <c r="A48" s="74"/>
      <c r="B48" s="74"/>
      <c r="C48" s="208"/>
      <c r="D48" s="74"/>
      <c r="E48" s="5">
        <f t="shared" si="1"/>
        <v>0</v>
      </c>
      <c r="F48" s="16"/>
    </row>
    <row r="49" spans="1:6">
      <c r="A49" s="74"/>
      <c r="B49" s="74"/>
      <c r="C49" s="208"/>
      <c r="D49" s="74"/>
      <c r="E49" s="5">
        <f t="shared" si="1"/>
        <v>0</v>
      </c>
      <c r="F49" s="16"/>
    </row>
    <row r="50" spans="1:6">
      <c r="A50" s="74"/>
      <c r="B50" s="74"/>
      <c r="C50" s="208"/>
      <c r="D50" s="74"/>
      <c r="E50" s="5">
        <f t="shared" si="1"/>
        <v>0</v>
      </c>
      <c r="F50" s="16"/>
    </row>
    <row r="51" spans="1:6">
      <c r="A51" s="74"/>
      <c r="B51" s="74"/>
      <c r="C51" s="208"/>
      <c r="D51" s="74"/>
      <c r="E51" s="5">
        <f t="shared" si="1"/>
        <v>0</v>
      </c>
      <c r="F51" s="16"/>
    </row>
    <row r="52" spans="1:6">
      <c r="A52" s="74"/>
      <c r="B52" s="74"/>
      <c r="C52" s="208"/>
      <c r="D52" s="74"/>
      <c r="E52" s="5">
        <f t="shared" si="1"/>
        <v>0</v>
      </c>
      <c r="F52" s="16"/>
    </row>
    <row r="53" spans="1:6">
      <c r="A53" s="74"/>
      <c r="B53" s="74"/>
      <c r="C53" s="208"/>
      <c r="D53" s="74"/>
      <c r="E53" s="5">
        <f t="shared" si="1"/>
        <v>0</v>
      </c>
      <c r="F53" s="16"/>
    </row>
    <row r="54" spans="1:6">
      <c r="A54" s="74"/>
      <c r="B54" s="74"/>
      <c r="C54" s="208"/>
      <c r="D54" s="74"/>
      <c r="E54" s="5">
        <f t="shared" si="1"/>
        <v>0</v>
      </c>
      <c r="F54" s="16"/>
    </row>
    <row r="55" spans="1:6">
      <c r="A55" s="74"/>
      <c r="B55" s="74"/>
      <c r="C55" s="208"/>
      <c r="D55" s="74"/>
      <c r="E55" s="5">
        <f t="shared" si="1"/>
        <v>0</v>
      </c>
      <c r="F55" s="16"/>
    </row>
    <row r="56" spans="1:6">
      <c r="A56" s="74"/>
      <c r="B56" s="74"/>
      <c r="C56" s="208"/>
      <c r="D56" s="74"/>
      <c r="E56" s="5">
        <f t="shared" si="1"/>
        <v>0</v>
      </c>
      <c r="F56" s="16"/>
    </row>
    <row r="57" spans="1:6">
      <c r="A57" s="74"/>
      <c r="B57" s="74"/>
      <c r="C57" s="208"/>
      <c r="D57" s="74"/>
      <c r="E57" s="5">
        <f t="shared" si="1"/>
        <v>0</v>
      </c>
      <c r="F57" s="16"/>
    </row>
    <row r="58" spans="1:6">
      <c r="A58" s="74"/>
      <c r="B58" s="74"/>
      <c r="C58" s="208"/>
      <c r="D58" s="74"/>
      <c r="E58" s="5">
        <f t="shared" si="1"/>
        <v>0</v>
      </c>
      <c r="F58" s="16"/>
    </row>
    <row r="59" spans="1:6">
      <c r="A59" s="74"/>
      <c r="B59" s="74"/>
      <c r="C59" s="208"/>
      <c r="D59" s="74"/>
      <c r="E59" s="5">
        <f t="shared" si="1"/>
        <v>0</v>
      </c>
      <c r="F59" s="16"/>
    </row>
    <row r="60" spans="1:6">
      <c r="A60" s="74"/>
      <c r="B60" s="74"/>
      <c r="C60" s="208"/>
      <c r="D60" s="74"/>
      <c r="E60" s="5">
        <f t="shared" si="1"/>
        <v>0</v>
      </c>
      <c r="F60" s="16"/>
    </row>
    <row r="61" spans="1:6">
      <c r="A61" s="74"/>
      <c r="B61" s="74"/>
      <c r="C61" s="208"/>
      <c r="D61" s="74"/>
      <c r="E61" s="5">
        <f t="shared" si="1"/>
        <v>0</v>
      </c>
      <c r="F61" s="16"/>
    </row>
    <row r="62" spans="1:6">
      <c r="A62" s="74"/>
      <c r="B62" s="74"/>
      <c r="C62" s="208"/>
      <c r="D62" s="74"/>
      <c r="E62" s="5">
        <f t="shared" si="1"/>
        <v>0</v>
      </c>
      <c r="F62" s="16"/>
    </row>
    <row r="63" spans="1:6">
      <c r="A63" s="74"/>
      <c r="B63" s="74"/>
      <c r="C63" s="208"/>
      <c r="D63" s="74"/>
      <c r="E63" s="5">
        <f t="shared" si="1"/>
        <v>0</v>
      </c>
      <c r="F63" s="16"/>
    </row>
    <row r="64" spans="1:6">
      <c r="A64" s="74"/>
      <c r="B64" s="74"/>
      <c r="C64" s="208"/>
      <c r="D64" s="74"/>
      <c r="E64" s="5">
        <f t="shared" si="1"/>
        <v>0</v>
      </c>
      <c r="F64" s="16"/>
    </row>
    <row r="65" spans="1:6">
      <c r="A65" s="74"/>
      <c r="B65" s="74"/>
      <c r="C65" s="208"/>
      <c r="D65" s="74"/>
      <c r="E65" s="5">
        <f t="shared" si="1"/>
        <v>0</v>
      </c>
      <c r="F65" s="16"/>
    </row>
    <row r="66" spans="1:6">
      <c r="A66" s="74"/>
      <c r="B66" s="74"/>
      <c r="C66" s="208"/>
      <c r="D66" s="74"/>
      <c r="E66" s="5">
        <f t="shared" si="1"/>
        <v>0</v>
      </c>
      <c r="F66" s="16"/>
    </row>
    <row r="67" spans="1:6">
      <c r="A67" s="74"/>
      <c r="B67" s="74"/>
      <c r="C67" s="208"/>
      <c r="D67" s="74"/>
      <c r="E67" s="5">
        <f t="shared" si="1"/>
        <v>0</v>
      </c>
      <c r="F67" s="16"/>
    </row>
    <row r="68" spans="1:6">
      <c r="A68" s="74"/>
      <c r="B68" s="74"/>
      <c r="C68" s="208"/>
      <c r="D68" s="74"/>
      <c r="E68" s="5">
        <f t="shared" si="1"/>
        <v>0</v>
      </c>
      <c r="F68" s="16"/>
    </row>
    <row r="69" spans="1:6">
      <c r="A69" s="74"/>
      <c r="B69" s="74"/>
      <c r="C69" s="208"/>
      <c r="D69" s="74"/>
      <c r="E69" s="5">
        <f t="shared" si="1"/>
        <v>0</v>
      </c>
      <c r="F69" s="16"/>
    </row>
    <row r="70" spans="1:6">
      <c r="A70" s="74"/>
      <c r="B70" s="74"/>
      <c r="C70" s="208"/>
      <c r="D70" s="74"/>
      <c r="E70" s="5">
        <f t="shared" si="1"/>
        <v>0</v>
      </c>
      <c r="F70" s="16"/>
    </row>
    <row r="71" spans="1:6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>
      <c r="A72" s="74"/>
      <c r="B72" s="74"/>
      <c r="C72" s="208"/>
      <c r="D72" s="74"/>
      <c r="E72" s="5">
        <f t="shared" si="2"/>
        <v>0</v>
      </c>
      <c r="F72" s="16"/>
    </row>
    <row r="73" spans="1:6">
      <c r="A73" s="74"/>
      <c r="B73" s="74"/>
      <c r="C73" s="208"/>
      <c r="D73" s="74"/>
      <c r="E73" s="5">
        <f t="shared" si="2"/>
        <v>0</v>
      </c>
      <c r="F73" s="16"/>
    </row>
    <row r="74" spans="1:6">
      <c r="A74" s="74"/>
      <c r="B74" s="74"/>
      <c r="C74" s="208"/>
      <c r="D74" s="74"/>
      <c r="E74" s="5">
        <f t="shared" si="2"/>
        <v>0</v>
      </c>
      <c r="F74" s="16"/>
    </row>
    <row r="75" spans="1:6">
      <c r="A75" s="74"/>
      <c r="B75" s="74"/>
      <c r="C75" s="208"/>
      <c r="D75" s="74"/>
      <c r="E75" s="5">
        <f t="shared" si="2"/>
        <v>0</v>
      </c>
      <c r="F75" s="16"/>
    </row>
    <row r="76" spans="1:6">
      <c r="A76" s="74"/>
      <c r="B76" s="74"/>
      <c r="C76" s="208"/>
      <c r="D76" s="74"/>
      <c r="E76" s="5">
        <f t="shared" si="2"/>
        <v>0</v>
      </c>
      <c r="F76" s="16"/>
    </row>
    <row r="77" spans="1:6">
      <c r="A77" s="74"/>
      <c r="B77" s="74"/>
      <c r="C77" s="208"/>
      <c r="D77" s="74"/>
      <c r="E77" s="5">
        <f t="shared" si="2"/>
        <v>0</v>
      </c>
      <c r="F77" s="16"/>
    </row>
    <row r="78" spans="1:6">
      <c r="A78" s="74"/>
      <c r="B78" s="74"/>
      <c r="C78" s="208"/>
      <c r="D78" s="74"/>
      <c r="E78" s="5">
        <f t="shared" si="2"/>
        <v>0</v>
      </c>
      <c r="F78" s="16"/>
    </row>
    <row r="79" spans="1:6">
      <c r="A79" s="74"/>
      <c r="B79" s="74"/>
      <c r="C79" s="208"/>
      <c r="D79" s="74"/>
      <c r="E79" s="5">
        <f t="shared" si="2"/>
        <v>0</v>
      </c>
      <c r="F79" s="16"/>
    </row>
    <row r="80" spans="1:6">
      <c r="A80" s="74"/>
      <c r="B80" s="74"/>
      <c r="C80" s="208"/>
      <c r="D80" s="74"/>
      <c r="E80" s="5">
        <f t="shared" si="2"/>
        <v>0</v>
      </c>
      <c r="F80" s="16"/>
    </row>
    <row r="81" spans="1:6">
      <c r="A81" s="74"/>
      <c r="B81" s="74"/>
      <c r="C81" s="208"/>
      <c r="D81" s="74"/>
      <c r="E81" s="5">
        <f t="shared" si="2"/>
        <v>0</v>
      </c>
      <c r="F81" s="16"/>
    </row>
    <row r="82" spans="1:6">
      <c r="A82" s="74"/>
      <c r="B82" s="74"/>
      <c r="C82" s="208"/>
      <c r="D82" s="74"/>
      <c r="E82" s="5">
        <f t="shared" si="2"/>
        <v>0</v>
      </c>
      <c r="F82" s="16"/>
    </row>
    <row r="83" spans="1:6">
      <c r="A83" s="74"/>
      <c r="B83" s="74"/>
      <c r="C83" s="208"/>
      <c r="D83" s="74"/>
      <c r="E83" s="5">
        <f t="shared" si="2"/>
        <v>0</v>
      </c>
      <c r="F83" s="16"/>
    </row>
    <row r="84" spans="1:6">
      <c r="A84" s="74"/>
      <c r="B84" s="74"/>
      <c r="C84" s="208"/>
      <c r="D84" s="74"/>
      <c r="E84" s="5">
        <f t="shared" si="2"/>
        <v>0</v>
      </c>
      <c r="F84" s="16"/>
    </row>
    <row r="85" spans="1:6">
      <c r="A85" s="74"/>
      <c r="B85" s="74"/>
      <c r="C85" s="208"/>
      <c r="D85" s="74"/>
      <c r="E85" s="5">
        <f t="shared" si="2"/>
        <v>0</v>
      </c>
      <c r="F85" s="16"/>
    </row>
    <row r="86" spans="1:6">
      <c r="A86" s="74"/>
      <c r="B86" s="74"/>
      <c r="C86" s="208"/>
      <c r="D86" s="74"/>
      <c r="E86" s="5">
        <f t="shared" si="2"/>
        <v>0</v>
      </c>
      <c r="F86" s="16"/>
    </row>
    <row r="87" spans="1:6">
      <c r="A87" s="74"/>
      <c r="B87" s="74"/>
      <c r="C87" s="208"/>
      <c r="D87" s="74"/>
      <c r="E87" s="5">
        <f t="shared" si="2"/>
        <v>0</v>
      </c>
      <c r="F87" s="16"/>
    </row>
    <row r="88" spans="1:6">
      <c r="A88" s="74"/>
      <c r="B88" s="74"/>
      <c r="C88" s="208"/>
      <c r="D88" s="74"/>
      <c r="E88" s="5">
        <f t="shared" si="2"/>
        <v>0</v>
      </c>
      <c r="F88" s="16"/>
    </row>
    <row r="89" spans="1:6">
      <c r="A89" s="74"/>
      <c r="B89" s="74"/>
      <c r="C89" s="208"/>
      <c r="D89" s="74"/>
      <c r="E89" s="5">
        <f t="shared" si="2"/>
        <v>0</v>
      </c>
      <c r="F89" s="16"/>
    </row>
    <row r="90" spans="1:6">
      <c r="A90" s="74"/>
      <c r="B90" s="74"/>
      <c r="C90" s="208"/>
      <c r="D90" s="74"/>
      <c r="E90" s="5">
        <f t="shared" si="2"/>
        <v>0</v>
      </c>
      <c r="F90" s="16"/>
    </row>
    <row r="91" spans="1:6">
      <c r="A91" s="74"/>
      <c r="B91" s="74"/>
      <c r="C91" s="208"/>
      <c r="D91" s="74"/>
      <c r="E91" s="5">
        <f t="shared" si="2"/>
        <v>0</v>
      </c>
      <c r="F91" s="16"/>
    </row>
    <row r="92" spans="1:6">
      <c r="A92" s="74"/>
      <c r="B92" s="74"/>
      <c r="C92" s="208"/>
      <c r="D92" s="74"/>
      <c r="E92" s="5">
        <f t="shared" si="2"/>
        <v>0</v>
      </c>
      <c r="F92" s="16"/>
    </row>
    <row r="93" spans="1:6">
      <c r="A93" s="74"/>
      <c r="B93" s="74"/>
      <c r="C93" s="208"/>
      <c r="D93" s="74"/>
      <c r="E93" s="5">
        <f t="shared" si="2"/>
        <v>0</v>
      </c>
      <c r="F93" s="16"/>
    </row>
    <row r="94" spans="1:6">
      <c r="A94" s="74"/>
      <c r="B94" s="74"/>
      <c r="C94" s="208"/>
      <c r="D94" s="74"/>
      <c r="E94" s="5">
        <f t="shared" si="2"/>
        <v>0</v>
      </c>
      <c r="F94" s="16"/>
    </row>
    <row r="95" spans="1:6">
      <c r="A95" s="74"/>
      <c r="B95" s="74"/>
      <c r="C95" s="208"/>
      <c r="D95" s="74"/>
      <c r="E95" s="5">
        <f t="shared" si="2"/>
        <v>0</v>
      </c>
      <c r="F95" s="16"/>
    </row>
    <row r="96" spans="1:6">
      <c r="A96" s="74"/>
      <c r="B96" s="74"/>
      <c r="C96" s="208"/>
      <c r="D96" s="74"/>
      <c r="E96" s="5">
        <f t="shared" si="2"/>
        <v>0</v>
      </c>
      <c r="F96" s="16"/>
    </row>
    <row r="97" spans="1:6">
      <c r="A97" s="74"/>
      <c r="B97" s="74"/>
      <c r="C97" s="208"/>
      <c r="D97" s="74"/>
      <c r="E97" s="5">
        <f t="shared" si="2"/>
        <v>0</v>
      </c>
      <c r="F97" s="16"/>
    </row>
    <row r="98" spans="1:6">
      <c r="A98" s="74"/>
      <c r="B98" s="74"/>
      <c r="C98" s="208"/>
      <c r="D98" s="74"/>
      <c r="E98" s="5">
        <f t="shared" si="2"/>
        <v>0</v>
      </c>
      <c r="F98" s="16"/>
    </row>
    <row r="99" spans="1:6">
      <c r="A99" s="74"/>
      <c r="B99" s="74"/>
      <c r="C99" s="208"/>
      <c r="D99" s="74"/>
      <c r="E99" s="5">
        <f t="shared" si="2"/>
        <v>0</v>
      </c>
      <c r="F99" s="16"/>
    </row>
    <row r="100" spans="1:6">
      <c r="A100" s="74"/>
      <c r="B100" s="74"/>
      <c r="C100" s="208"/>
      <c r="D100" s="74"/>
      <c r="E100" s="5">
        <f t="shared" si="2"/>
        <v>0</v>
      </c>
      <c r="F100" s="16"/>
    </row>
    <row r="101" spans="1:6">
      <c r="A101" s="74"/>
      <c r="B101" s="74"/>
      <c r="C101" s="208"/>
      <c r="D101" s="74"/>
      <c r="E101" s="5">
        <f t="shared" si="2"/>
        <v>0</v>
      </c>
      <c r="F101" s="16"/>
    </row>
    <row r="102" spans="1:6">
      <c r="A102" s="74"/>
      <c r="B102" s="74"/>
      <c r="C102" s="208"/>
      <c r="D102" s="74"/>
      <c r="E102" s="5">
        <f t="shared" si="2"/>
        <v>0</v>
      </c>
      <c r="F102" s="16"/>
    </row>
    <row r="103" spans="1:6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>
      <c r="A104" s="74"/>
      <c r="B104" s="74"/>
      <c r="C104" s="208"/>
      <c r="D104" s="74"/>
      <c r="E104" s="5">
        <f t="shared" si="3"/>
        <v>0</v>
      </c>
      <c r="F104" s="16"/>
    </row>
    <row r="105" spans="1:6">
      <c r="A105" s="74"/>
      <c r="B105" s="74"/>
      <c r="C105" s="208"/>
      <c r="D105" s="74"/>
      <c r="E105" s="5">
        <f t="shared" si="3"/>
        <v>0</v>
      </c>
      <c r="F105" s="16"/>
    </row>
    <row r="106" spans="1:6">
      <c r="A106" s="74"/>
      <c r="B106" s="74"/>
      <c r="C106" s="208"/>
      <c r="D106" s="74"/>
      <c r="E106" s="5">
        <f t="shared" si="3"/>
        <v>0</v>
      </c>
      <c r="F106" s="16"/>
    </row>
    <row r="107" spans="1:6">
      <c r="A107" s="74"/>
      <c r="B107" s="74"/>
      <c r="C107" s="208"/>
      <c r="D107" s="74"/>
      <c r="E107" s="5">
        <f t="shared" si="3"/>
        <v>0</v>
      </c>
      <c r="F107" s="16"/>
    </row>
    <row r="108" spans="1:6">
      <c r="A108" s="74"/>
      <c r="B108" s="74"/>
      <c r="C108" s="208"/>
      <c r="D108" s="74"/>
      <c r="E108" s="5">
        <f t="shared" si="3"/>
        <v>0</v>
      </c>
      <c r="F108" s="16"/>
    </row>
    <row r="109" spans="1:6">
      <c r="A109" s="74"/>
      <c r="B109" s="74"/>
      <c r="C109" s="208"/>
      <c r="D109" s="74"/>
      <c r="E109" s="5">
        <f t="shared" si="3"/>
        <v>0</v>
      </c>
      <c r="F109" s="16"/>
    </row>
    <row r="110" spans="1:6">
      <c r="A110" s="74"/>
      <c r="B110" s="74"/>
      <c r="C110" s="208"/>
      <c r="D110" s="74"/>
      <c r="E110" s="5">
        <f t="shared" si="3"/>
        <v>0</v>
      </c>
      <c r="F110" s="16"/>
    </row>
    <row r="111" spans="1:6">
      <c r="A111" s="74"/>
      <c r="B111" s="74"/>
      <c r="C111" s="208"/>
      <c r="D111" s="74"/>
      <c r="E111" s="5">
        <f t="shared" si="3"/>
        <v>0</v>
      </c>
      <c r="F111" s="16"/>
    </row>
    <row r="112" spans="1:6">
      <c r="A112" s="74"/>
      <c r="B112" s="74"/>
      <c r="C112" s="208"/>
      <c r="D112" s="74"/>
      <c r="E112" s="5">
        <f t="shared" si="3"/>
        <v>0</v>
      </c>
      <c r="F112" s="16"/>
    </row>
    <row r="113" spans="1:6">
      <c r="A113" s="74"/>
      <c r="B113" s="74"/>
      <c r="C113" s="208"/>
      <c r="D113" s="74"/>
      <c r="E113" s="5">
        <f t="shared" si="3"/>
        <v>0</v>
      </c>
      <c r="F113" s="16"/>
    </row>
    <row r="114" spans="1:6">
      <c r="A114" s="74"/>
      <c r="B114" s="74"/>
      <c r="C114" s="208"/>
      <c r="D114" s="74"/>
      <c r="E114" s="5">
        <f t="shared" si="3"/>
        <v>0</v>
      </c>
      <c r="F114" s="16"/>
    </row>
    <row r="115" spans="1:6">
      <c r="A115" s="74"/>
      <c r="B115" s="74"/>
      <c r="C115" s="208"/>
      <c r="D115" s="74"/>
      <c r="E115" s="5">
        <f t="shared" si="3"/>
        <v>0</v>
      </c>
      <c r="F115" s="16"/>
    </row>
    <row r="116" spans="1:6">
      <c r="A116" s="74"/>
      <c r="B116" s="74"/>
      <c r="C116" s="208"/>
      <c r="D116" s="74"/>
      <c r="E116" s="5">
        <f t="shared" si="3"/>
        <v>0</v>
      </c>
      <c r="F116" s="16"/>
    </row>
    <row r="117" spans="1:6">
      <c r="A117" s="74"/>
      <c r="B117" s="74"/>
      <c r="C117" s="208"/>
      <c r="D117" s="74"/>
      <c r="E117" s="5">
        <f t="shared" si="3"/>
        <v>0</v>
      </c>
      <c r="F117" s="16"/>
    </row>
    <row r="118" spans="1:6">
      <c r="A118" s="74"/>
      <c r="B118" s="74"/>
      <c r="C118" s="208"/>
      <c r="D118" s="74"/>
      <c r="E118" s="5">
        <f t="shared" si="3"/>
        <v>0</v>
      </c>
      <c r="F118" s="16"/>
    </row>
    <row r="119" spans="1:6">
      <c r="A119" s="74"/>
      <c r="B119" s="74"/>
      <c r="C119" s="208"/>
      <c r="D119" s="74"/>
      <c r="E119" s="5">
        <f t="shared" si="3"/>
        <v>0</v>
      </c>
      <c r="F119" s="16"/>
    </row>
    <row r="120" spans="1:6">
      <c r="A120" s="74"/>
      <c r="B120" s="74"/>
      <c r="C120" s="208"/>
      <c r="D120" s="74"/>
      <c r="E120" s="5">
        <f t="shared" si="3"/>
        <v>0</v>
      </c>
      <c r="F120" s="16"/>
    </row>
    <row r="121" spans="1:6">
      <c r="A121" s="74"/>
      <c r="B121" s="74"/>
      <c r="C121" s="208"/>
      <c r="D121" s="74"/>
      <c r="E121" s="5">
        <f t="shared" si="3"/>
        <v>0</v>
      </c>
      <c r="F121" s="16"/>
    </row>
    <row r="122" spans="1:6">
      <c r="A122" s="74"/>
      <c r="B122" s="74"/>
      <c r="C122" s="208"/>
      <c r="D122" s="74"/>
      <c r="E122" s="5">
        <f t="shared" si="3"/>
        <v>0</v>
      </c>
      <c r="F122" s="16"/>
    </row>
    <row r="123" spans="1:6">
      <c r="A123" s="74"/>
      <c r="B123" s="74"/>
      <c r="C123" s="208"/>
      <c r="D123" s="74"/>
      <c r="E123" s="5">
        <f t="shared" si="3"/>
        <v>0</v>
      </c>
      <c r="F123" s="16"/>
    </row>
    <row r="124" spans="1:6">
      <c r="A124" s="74"/>
      <c r="B124" s="74"/>
      <c r="C124" s="208"/>
      <c r="D124" s="74"/>
      <c r="E124" s="5">
        <f t="shared" si="3"/>
        <v>0</v>
      </c>
      <c r="F124" s="16"/>
    </row>
    <row r="125" spans="1:6">
      <c r="A125" s="74"/>
      <c r="B125" s="74"/>
      <c r="C125" s="208"/>
      <c r="D125" s="74"/>
      <c r="E125" s="5">
        <f t="shared" si="3"/>
        <v>0</v>
      </c>
      <c r="F125" s="16"/>
    </row>
    <row r="126" spans="1:6">
      <c r="A126" s="74"/>
      <c r="B126" s="74"/>
      <c r="C126" s="208"/>
      <c r="D126" s="74"/>
      <c r="E126" s="5">
        <f t="shared" si="3"/>
        <v>0</v>
      </c>
      <c r="F126" s="16"/>
    </row>
    <row r="127" spans="1:6">
      <c r="A127" s="74"/>
      <c r="B127" s="74"/>
      <c r="C127" s="208"/>
      <c r="D127" s="74"/>
      <c r="E127" s="5">
        <f t="shared" si="3"/>
        <v>0</v>
      </c>
      <c r="F127" s="16"/>
    </row>
    <row r="128" spans="1:6">
      <c r="A128" s="74"/>
      <c r="B128" s="74"/>
      <c r="C128" s="208"/>
      <c r="D128" s="74"/>
      <c r="E128" s="5">
        <f t="shared" si="3"/>
        <v>0</v>
      </c>
      <c r="F128" s="16"/>
    </row>
    <row r="129" spans="1:6">
      <c r="A129" s="74"/>
      <c r="B129" s="74"/>
      <c r="C129" s="208"/>
      <c r="D129" s="74"/>
      <c r="E129" s="5">
        <f t="shared" si="3"/>
        <v>0</v>
      </c>
      <c r="F129" s="16"/>
    </row>
    <row r="130" spans="1:6">
      <c r="A130" s="74"/>
      <c r="B130" s="74"/>
      <c r="C130" s="208"/>
      <c r="D130" s="74"/>
      <c r="E130" s="5">
        <f t="shared" si="3"/>
        <v>0</v>
      </c>
      <c r="F130" s="16"/>
    </row>
    <row r="131" spans="1:6">
      <c r="A131" s="74"/>
      <c r="B131" s="74"/>
      <c r="C131" s="208"/>
      <c r="D131" s="74"/>
      <c r="E131" s="5">
        <f t="shared" si="3"/>
        <v>0</v>
      </c>
      <c r="F131" s="16"/>
    </row>
    <row r="132" spans="1:6">
      <c r="A132" s="74"/>
      <c r="B132" s="74"/>
      <c r="C132" s="208"/>
      <c r="D132" s="74"/>
      <c r="E132" s="5">
        <f t="shared" si="3"/>
        <v>0</v>
      </c>
      <c r="F132" s="16"/>
    </row>
    <row r="133" spans="1:6">
      <c r="A133" s="74"/>
      <c r="B133" s="74"/>
      <c r="C133" s="208"/>
      <c r="D133" s="74"/>
      <c r="E133" s="5">
        <f t="shared" si="3"/>
        <v>0</v>
      </c>
      <c r="F133" s="16"/>
    </row>
    <row r="134" spans="1:6">
      <c r="A134" s="74"/>
      <c r="B134" s="74"/>
      <c r="C134" s="208"/>
      <c r="D134" s="74"/>
      <c r="E134" s="5">
        <f t="shared" si="3"/>
        <v>0</v>
      </c>
      <c r="F134" s="16"/>
    </row>
    <row r="135" spans="1:6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>
      <c r="A136" s="74"/>
      <c r="B136" s="74"/>
      <c r="C136" s="208"/>
      <c r="D136" s="74"/>
      <c r="E136" s="5">
        <f t="shared" si="4"/>
        <v>0</v>
      </c>
      <c r="F136" s="16"/>
    </row>
    <row r="137" spans="1:6">
      <c r="A137" s="74"/>
      <c r="B137" s="74"/>
      <c r="C137" s="208"/>
      <c r="D137" s="74"/>
      <c r="E137" s="5">
        <f t="shared" si="4"/>
        <v>0</v>
      </c>
      <c r="F137" s="16"/>
    </row>
    <row r="138" spans="1:6">
      <c r="A138" s="74"/>
      <c r="B138" s="74"/>
      <c r="C138" s="208"/>
      <c r="D138" s="74"/>
      <c r="E138" s="5">
        <f t="shared" si="4"/>
        <v>0</v>
      </c>
      <c r="F138" s="16"/>
    </row>
    <row r="139" spans="1:6">
      <c r="A139" s="74"/>
      <c r="B139" s="74"/>
      <c r="C139" s="208"/>
      <c r="D139" s="74"/>
      <c r="E139" s="5">
        <f t="shared" si="4"/>
        <v>0</v>
      </c>
      <c r="F139" s="16"/>
    </row>
    <row r="140" spans="1:6">
      <c r="A140" s="74"/>
      <c r="B140" s="74"/>
      <c r="C140" s="208"/>
      <c r="D140" s="74"/>
      <c r="E140" s="5">
        <f t="shared" si="4"/>
        <v>0</v>
      </c>
      <c r="F140" s="16"/>
    </row>
    <row r="141" spans="1:6">
      <c r="A141" s="74"/>
      <c r="B141" s="74"/>
      <c r="C141" s="208"/>
      <c r="D141" s="74"/>
      <c r="E141" s="5">
        <f t="shared" si="4"/>
        <v>0</v>
      </c>
      <c r="F141" s="16"/>
    </row>
    <row r="142" spans="1:6">
      <c r="A142" s="74"/>
      <c r="B142" s="74"/>
      <c r="C142" s="208"/>
      <c r="D142" s="74"/>
      <c r="E142" s="5">
        <f t="shared" si="4"/>
        <v>0</v>
      </c>
      <c r="F142" s="16"/>
    </row>
    <row r="143" spans="1:6">
      <c r="A143" s="74"/>
      <c r="B143" s="74"/>
      <c r="C143" s="208"/>
      <c r="D143" s="74"/>
      <c r="E143" s="5">
        <f t="shared" si="4"/>
        <v>0</v>
      </c>
      <c r="F143" s="16"/>
    </row>
    <row r="144" spans="1:6">
      <c r="A144" s="74"/>
      <c r="B144" s="74"/>
      <c r="C144" s="208"/>
      <c r="D144" s="74"/>
      <c r="E144" s="5">
        <f t="shared" si="4"/>
        <v>0</v>
      </c>
      <c r="F144" s="16"/>
    </row>
    <row r="145" spans="1:6">
      <c r="A145" s="74"/>
      <c r="B145" s="74"/>
      <c r="C145" s="208"/>
      <c r="D145" s="74"/>
      <c r="E145" s="5">
        <f t="shared" si="4"/>
        <v>0</v>
      </c>
      <c r="F145" s="16"/>
    </row>
    <row r="146" spans="1:6">
      <c r="A146" s="74"/>
      <c r="B146" s="74"/>
      <c r="C146" s="208"/>
      <c r="D146" s="74"/>
      <c r="E146" s="5">
        <f t="shared" si="4"/>
        <v>0</v>
      </c>
      <c r="F146" s="16"/>
    </row>
    <row r="147" spans="1:6">
      <c r="A147" s="74"/>
      <c r="B147" s="74"/>
      <c r="C147" s="208"/>
      <c r="D147" s="74"/>
      <c r="E147" s="5">
        <f t="shared" si="4"/>
        <v>0</v>
      </c>
      <c r="F147" s="16"/>
    </row>
    <row r="148" spans="1:6">
      <c r="A148" s="74"/>
      <c r="B148" s="74"/>
      <c r="C148" s="208"/>
      <c r="D148" s="74"/>
      <c r="E148" s="5">
        <f t="shared" si="4"/>
        <v>0</v>
      </c>
      <c r="F148" s="16"/>
    </row>
    <row r="149" spans="1:6">
      <c r="A149" s="74"/>
      <c r="B149" s="74"/>
      <c r="C149" s="208"/>
      <c r="D149" s="74"/>
      <c r="E149" s="5">
        <f t="shared" si="4"/>
        <v>0</v>
      </c>
      <c r="F149" s="16"/>
    </row>
    <row r="150" spans="1:6">
      <c r="A150" s="74"/>
      <c r="B150" s="74"/>
      <c r="C150" s="208"/>
      <c r="D150" s="74"/>
      <c r="E150" s="5">
        <f t="shared" si="4"/>
        <v>0</v>
      </c>
      <c r="F150" s="16"/>
    </row>
    <row r="151" spans="1:6">
      <c r="A151" s="74"/>
      <c r="B151" s="74"/>
      <c r="C151" s="208"/>
      <c r="D151" s="74"/>
      <c r="E151" s="5">
        <f t="shared" si="4"/>
        <v>0</v>
      </c>
      <c r="F151" s="16"/>
    </row>
    <row r="152" spans="1:6">
      <c r="A152" s="74"/>
      <c r="B152" s="74"/>
      <c r="C152" s="208"/>
      <c r="D152" s="74"/>
      <c r="E152" s="5">
        <f t="shared" si="4"/>
        <v>0</v>
      </c>
      <c r="F152" s="16"/>
    </row>
    <row r="153" spans="1:6">
      <c r="A153" s="74"/>
      <c r="B153" s="74"/>
      <c r="C153" s="208"/>
      <c r="D153" s="74"/>
      <c r="E153" s="5">
        <f t="shared" si="4"/>
        <v>0</v>
      </c>
      <c r="F153" s="16"/>
    </row>
    <row r="154" spans="1:6">
      <c r="A154" s="74"/>
      <c r="B154" s="74"/>
      <c r="C154" s="208"/>
      <c r="D154" s="74"/>
      <c r="E154" s="5">
        <f t="shared" si="4"/>
        <v>0</v>
      </c>
      <c r="F154" s="16"/>
    </row>
    <row r="155" spans="1:6">
      <c r="A155" s="74"/>
      <c r="B155" s="74"/>
      <c r="C155" s="208"/>
      <c r="D155" s="74"/>
      <c r="E155" s="5">
        <f t="shared" si="4"/>
        <v>0</v>
      </c>
      <c r="F155" s="16"/>
    </row>
    <row r="156" spans="1:6">
      <c r="A156" s="74"/>
      <c r="B156" s="74"/>
      <c r="C156" s="208"/>
      <c r="D156" s="74"/>
      <c r="E156" s="5">
        <f t="shared" si="4"/>
        <v>0</v>
      </c>
      <c r="F156" s="16"/>
    </row>
    <row r="157" spans="1:6">
      <c r="A157" s="74"/>
      <c r="B157" s="74"/>
      <c r="C157" s="208"/>
      <c r="D157" s="74"/>
      <c r="E157" s="5">
        <f t="shared" si="4"/>
        <v>0</v>
      </c>
      <c r="F157" s="16"/>
    </row>
    <row r="158" spans="1:6">
      <c r="A158" s="74"/>
      <c r="B158" s="74"/>
      <c r="C158" s="208"/>
      <c r="D158" s="74"/>
      <c r="E158" s="5">
        <f t="shared" si="4"/>
        <v>0</v>
      </c>
      <c r="F158" s="16"/>
    </row>
    <row r="159" spans="1:6">
      <c r="A159" s="74"/>
      <c r="B159" s="74"/>
      <c r="C159" s="208"/>
      <c r="D159" s="74"/>
      <c r="E159" s="5">
        <f t="shared" si="4"/>
        <v>0</v>
      </c>
      <c r="F159" s="16"/>
    </row>
    <row r="160" spans="1:6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E4:F4"/>
    <mergeCell ref="E3:F3"/>
    <mergeCell ref="B3:C3"/>
    <mergeCell ref="B1:E1"/>
    <mergeCell ref="J31:K31"/>
    <mergeCell ref="N22:Q22"/>
    <mergeCell ref="N8:R9"/>
    <mergeCell ref="N11:R12"/>
    <mergeCell ref="J33:K33"/>
    <mergeCell ref="J35:K35"/>
  </mergeCells>
  <phoneticPr fontId="0" type="noConversion"/>
  <conditionalFormatting sqref="N22">
    <cfRule type="cellIs" dxfId="303" priority="1" stopIfTrue="1" operator="equal">
      <formula>"Calculations OK"</formula>
    </cfRule>
    <cfRule type="cellIs" dxfId="302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CE112"/>
  <sheetViews>
    <sheetView showGridLines="0" showZeros="0" zoomScale="70" zoomScaleNormal="70" workbookViewId="0">
      <selection activeCell="K38" sqref="K38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>
      <c r="A1" s="88" t="str">
        <f>'Verification of Boxes'!B1</f>
        <v>LOCALGOVERNMENT</v>
      </c>
      <c r="F1" s="14" t="s">
        <v>59</v>
      </c>
      <c r="J1" s="100" t="s">
        <v>25</v>
      </c>
      <c r="K1" s="388">
        <f>'Basic Input'!C2</f>
        <v>41781</v>
      </c>
      <c r="L1" s="388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201</v>
      </c>
      <c r="P2" s="390"/>
      <c r="Q2" s="390"/>
      <c r="R2" s="390"/>
      <c r="S2" s="391"/>
      <c r="Y2" s="6"/>
      <c r="Z2" s="383"/>
      <c r="AA2" s="383"/>
      <c r="AB2" s="383"/>
      <c r="AC2" s="383"/>
      <c r="AD2" s="383"/>
      <c r="AE2" s="383"/>
      <c r="AF2" s="383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82"/>
      <c r="BH2" s="382"/>
      <c r="BI2" s="382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93"/>
      <c r="CA2" s="393"/>
      <c r="CB2" s="393"/>
      <c r="CC2" s="393"/>
      <c r="CD2" s="6"/>
      <c r="CE2" s="6"/>
    </row>
    <row r="3" spans="1:83" ht="18.7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Y3" s="6"/>
      <c r="Z3" s="383"/>
      <c r="AA3" s="383"/>
      <c r="AB3" s="383"/>
      <c r="AC3" s="383"/>
      <c r="AD3" s="383"/>
      <c r="AE3" s="383"/>
      <c r="AF3" s="383"/>
      <c r="AG3" s="205"/>
      <c r="AH3" s="6"/>
      <c r="AI3" s="6"/>
      <c r="AJ3" s="386"/>
      <c r="AK3" s="386"/>
      <c r="AL3" s="386"/>
      <c r="AM3" s="386"/>
      <c r="AN3" s="386"/>
      <c r="AO3" s="386"/>
      <c r="AP3" s="386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82"/>
      <c r="BH3" s="382"/>
      <c r="BI3" s="382"/>
      <c r="BJ3" s="134"/>
      <c r="BK3" s="6"/>
      <c r="BL3" s="6"/>
      <c r="BM3" s="6"/>
      <c r="BN3" s="6"/>
      <c r="BO3" s="6"/>
      <c r="BP3" s="95"/>
      <c r="BQ3" s="95"/>
      <c r="BR3" s="385"/>
      <c r="BS3" s="385"/>
      <c r="BT3" s="385"/>
      <c r="BU3" s="385"/>
      <c r="BV3" s="385"/>
      <c r="BW3" s="385"/>
      <c r="BX3" s="385"/>
      <c r="BY3" s="6"/>
      <c r="BZ3" s="382"/>
      <c r="CA3" s="382"/>
      <c r="CB3" s="382"/>
      <c r="CC3" s="382"/>
      <c r="CD3" s="6"/>
      <c r="CE3" s="6"/>
    </row>
    <row r="4" spans="1:83" ht="27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207</v>
      </c>
      <c r="P4" s="390"/>
      <c r="Q4" s="390"/>
      <c r="R4" s="390"/>
      <c r="S4" s="391"/>
      <c r="U4" s="380" t="str">
        <f>IF(G33="ERROR","DO NOT MOVE TO NEXT STAGE","OK TO MOVE TO NEXT STAGE")</f>
        <v>OK TO MOVE TO NEXT STAGE</v>
      </c>
      <c r="V4" s="380"/>
      <c r="W4" s="380"/>
      <c r="Y4" s="6"/>
      <c r="Z4" s="383"/>
      <c r="AA4" s="383"/>
      <c r="AB4" s="383"/>
      <c r="AC4" s="383"/>
      <c r="AD4" s="383"/>
      <c r="AE4" s="383"/>
      <c r="AF4" s="383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>
      <c r="A5" s="14"/>
      <c r="M5" s="6"/>
      <c r="O5" s="119"/>
      <c r="P5" s="119"/>
      <c r="Q5" s="119"/>
      <c r="R5" s="31"/>
      <c r="T5" s="15"/>
      <c r="Y5" s="6"/>
      <c r="Z5" s="382"/>
      <c r="AA5" s="382"/>
      <c r="AB5" s="382"/>
      <c r="AC5" s="382"/>
      <c r="AD5" s="382"/>
      <c r="AE5" s="382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0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Y6" s="6"/>
      <c r="Z6" s="382"/>
      <c r="AA6" s="382"/>
      <c r="AB6" s="382"/>
      <c r="AC6" s="382"/>
      <c r="AD6" s="382"/>
      <c r="AE6" s="382"/>
      <c r="AF6" s="6"/>
      <c r="AG6" s="6"/>
      <c r="AH6" s="6"/>
      <c r="AI6" s="6"/>
      <c r="AJ6" s="6"/>
      <c r="AK6" s="387"/>
      <c r="AL6" s="387"/>
      <c r="AM6" s="387"/>
      <c r="AN6" s="387"/>
      <c r="AO6" s="387"/>
      <c r="AP6" s="387"/>
      <c r="AQ6" s="394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0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>
      <c r="D7" s="31"/>
      <c r="E7" s="28"/>
      <c r="F7" s="378"/>
      <c r="G7" s="379"/>
      <c r="H7" s="378"/>
      <c r="I7" s="379"/>
      <c r="J7" s="378"/>
      <c r="K7" s="379"/>
      <c r="L7" s="378"/>
      <c r="M7" s="379"/>
      <c r="N7" s="378"/>
      <c r="O7" s="379"/>
      <c r="P7" s="378"/>
      <c r="Q7" s="379"/>
      <c r="R7" s="378"/>
      <c r="S7" s="379"/>
      <c r="T7" s="378"/>
      <c r="U7" s="379"/>
      <c r="V7" s="378"/>
      <c r="W7" s="379"/>
      <c r="Y7" s="6"/>
      <c r="Z7" s="382"/>
      <c r="AA7" s="382"/>
      <c r="AB7" s="382"/>
      <c r="AC7" s="382"/>
      <c r="AD7" s="382"/>
      <c r="AE7" s="382"/>
      <c r="AF7" s="6"/>
      <c r="AG7" s="6"/>
      <c r="AH7" s="6"/>
      <c r="AI7" s="6"/>
      <c r="AJ7" s="6"/>
      <c r="AK7" s="387"/>
      <c r="AL7" s="387"/>
      <c r="AM7" s="387"/>
      <c r="AN7" s="387"/>
      <c r="AO7" s="387"/>
      <c r="AP7" s="387"/>
      <c r="AQ7" s="394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0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>
      <c r="D8" s="31"/>
      <c r="E8" s="28"/>
      <c r="F8" s="372"/>
      <c r="G8" s="373"/>
      <c r="H8" s="372"/>
      <c r="I8" s="373"/>
      <c r="J8" s="372"/>
      <c r="K8" s="373"/>
      <c r="L8" s="372"/>
      <c r="M8" s="373"/>
      <c r="N8" s="372"/>
      <c r="O8" s="373"/>
      <c r="P8" s="372"/>
      <c r="Q8" s="373"/>
      <c r="R8" s="372"/>
      <c r="S8" s="373"/>
      <c r="T8" s="372"/>
      <c r="U8" s="373"/>
      <c r="V8" s="372"/>
      <c r="W8" s="373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360" t="s">
        <v>64</v>
      </c>
      <c r="W9" s="362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7"/>
      <c r="AL9" s="387"/>
      <c r="AM9" s="387"/>
      <c r="AN9" s="387"/>
      <c r="AO9" s="387"/>
      <c r="AP9" s="387"/>
      <c r="AQ9" s="384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7"/>
      <c r="AL10" s="387"/>
      <c r="AM10" s="387"/>
      <c r="AN10" s="387"/>
      <c r="AO10" s="387"/>
      <c r="AP10" s="387"/>
      <c r="AQ10" s="384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>
      <c r="A11" s="328">
        <f t="shared" ref="A11:A30" si="0">IF(E11&gt;=$M$3,"Elected",IF(G11&gt;=$M$3,"Elected",IF(BN8&lt;&gt;0,"Excluded",0)))</f>
        <v>0</v>
      </c>
      <c r="B11" s="331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>
      <c r="A12" s="329">
        <f t="shared" si="0"/>
        <v>0</v>
      </c>
      <c r="B12" s="332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>
      <c r="A13" s="329">
        <f t="shared" si="0"/>
        <v>0</v>
      </c>
      <c r="B13" s="332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0"/>
      <c r="AM13" s="370"/>
      <c r="AN13" s="370"/>
      <c r="AO13" s="370"/>
      <c r="AP13" s="385"/>
      <c r="AQ13" s="370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>
      <c r="A14" s="329">
        <f t="shared" si="0"/>
        <v>0</v>
      </c>
      <c r="B14" s="332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0"/>
      <c r="AM14" s="370"/>
      <c r="AN14" s="370"/>
      <c r="AO14" s="370"/>
      <c r="AP14" s="385"/>
      <c r="AQ14" s="370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>
      <c r="A15" s="329">
        <f t="shared" si="0"/>
        <v>0</v>
      </c>
      <c r="B15" s="332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0"/>
      <c r="AM15" s="370"/>
      <c r="AN15" s="370"/>
      <c r="AO15" s="370"/>
      <c r="AP15" s="385"/>
      <c r="AQ15" s="370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>
      <c r="A16" s="329">
        <f t="shared" si="0"/>
        <v>0</v>
      </c>
      <c r="B16" s="332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0"/>
      <c r="AM16" s="370"/>
      <c r="AN16" s="370"/>
      <c r="AO16" s="370"/>
      <c r="AP16" s="385"/>
      <c r="AQ16" s="370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>
      <c r="A17" s="329">
        <f t="shared" si="0"/>
        <v>0</v>
      </c>
      <c r="B17" s="332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0"/>
      <c r="AM17" s="370"/>
      <c r="AN17" s="370"/>
      <c r="AO17" s="370"/>
      <c r="AP17" s="385"/>
      <c r="AQ17" s="370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>
      <c r="A18" s="329">
        <f t="shared" si="0"/>
        <v>0</v>
      </c>
      <c r="B18" s="332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0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>
      <c r="A19" s="329">
        <f t="shared" si="0"/>
        <v>0</v>
      </c>
      <c r="B19" s="332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0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>
      <c r="A20" s="329">
        <f t="shared" si="0"/>
        <v>0</v>
      </c>
      <c r="B20" s="332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74"/>
      <c r="AK20" s="374"/>
      <c r="AL20" s="216"/>
      <c r="AM20" s="6"/>
      <c r="AN20" s="216"/>
      <c r="AO20" s="371"/>
      <c r="AP20" s="371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>
      <c r="A21" s="329">
        <f t="shared" si="0"/>
        <v>0</v>
      </c>
      <c r="B21" s="332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74"/>
      <c r="AK21" s="374"/>
      <c r="AL21" s="216"/>
      <c r="AM21" s="6"/>
      <c r="AN21" s="6"/>
      <c r="AO21" s="371"/>
      <c r="AP21" s="371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>
      <c r="A22" s="329">
        <f t="shared" si="0"/>
        <v>0</v>
      </c>
      <c r="B22" s="332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74"/>
      <c r="AK22" s="374"/>
      <c r="AL22" s="216"/>
      <c r="AM22" s="6"/>
      <c r="AN22" s="6"/>
      <c r="AO22" s="371"/>
      <c r="AP22" s="371"/>
      <c r="AQ22" s="239"/>
      <c r="AR22" s="6"/>
      <c r="AS22" s="6"/>
      <c r="AT22" s="6"/>
      <c r="AU22" s="6"/>
      <c r="AV22" s="6"/>
      <c r="AW22" s="6"/>
      <c r="AX22" s="381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>
      <c r="A23" s="329">
        <f t="shared" si="0"/>
        <v>0</v>
      </c>
      <c r="B23" s="332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74"/>
      <c r="AK23" s="374"/>
      <c r="AL23" s="216"/>
      <c r="AM23" s="6"/>
      <c r="AN23" s="6"/>
      <c r="AO23" s="371"/>
      <c r="AP23" s="371"/>
      <c r="AQ23" s="239"/>
      <c r="AR23" s="6"/>
      <c r="AS23" s="6"/>
      <c r="AT23" s="6"/>
      <c r="AU23" s="6"/>
      <c r="AV23" s="6"/>
      <c r="AW23" s="6"/>
      <c r="AX23" s="381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>
      <c r="A24" s="329">
        <f t="shared" si="0"/>
        <v>0</v>
      </c>
      <c r="B24" s="332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74"/>
      <c r="AK24" s="374"/>
      <c r="AL24" s="216"/>
      <c r="AM24" s="6"/>
      <c r="AN24" s="6"/>
      <c r="AO24" s="371"/>
      <c r="AP24" s="371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>
      <c r="A25" s="329">
        <f t="shared" si="0"/>
        <v>0</v>
      </c>
      <c r="B25" s="332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74"/>
      <c r="AK25" s="374"/>
      <c r="AL25" s="216"/>
      <c r="AM25" s="6"/>
      <c r="AN25" s="6"/>
      <c r="AO25" s="371"/>
      <c r="AP25" s="371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>
      <c r="A26" s="329">
        <f t="shared" si="0"/>
        <v>0</v>
      </c>
      <c r="B26" s="332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>
      <c r="A27" s="329">
        <f t="shared" si="0"/>
        <v>0</v>
      </c>
      <c r="B27" s="332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>
      <c r="A28" s="329">
        <f t="shared" si="0"/>
        <v>0</v>
      </c>
      <c r="B28" s="332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>
      <c r="A29" s="329">
        <f t="shared" si="0"/>
        <v>0</v>
      </c>
      <c r="B29" s="332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>
      <c r="A30" s="330">
        <f t="shared" si="0"/>
        <v>0</v>
      </c>
      <c r="B30" s="333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>
      <c r="D32" s="52" t="s">
        <v>68</v>
      </c>
      <c r="E32" s="55">
        <f>SUM(E11:E30)</f>
        <v>8466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>
      <c r="D34" s="52" t="s">
        <v>89</v>
      </c>
      <c r="E34" s="257">
        <f>'Verification of Boxes'!Q24</f>
        <v>0.65625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R9:S9"/>
    <mergeCell ref="T9:U9"/>
    <mergeCell ref="T8:U8"/>
    <mergeCell ref="L8:M8"/>
    <mergeCell ref="P8:Q8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BZ2:CC2"/>
    <mergeCell ref="BG3:BI3"/>
    <mergeCell ref="AQ6:AQ7"/>
    <mergeCell ref="BG2:BI2"/>
    <mergeCell ref="BR3:BX3"/>
    <mergeCell ref="BN5:BN7"/>
    <mergeCell ref="BZ3:CC3"/>
    <mergeCell ref="K1:L1"/>
    <mergeCell ref="H3:I3"/>
    <mergeCell ref="O4:S4"/>
    <mergeCell ref="O3:S3"/>
    <mergeCell ref="H4:I4"/>
    <mergeCell ref="O2:S2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J25:AK25"/>
    <mergeCell ref="AJ23:AK23"/>
    <mergeCell ref="AO24:AP24"/>
    <mergeCell ref="AO25:AP25"/>
    <mergeCell ref="AO23:AP23"/>
    <mergeCell ref="AL13:AL17"/>
    <mergeCell ref="AO20:AP20"/>
    <mergeCell ref="AO21:AP21"/>
    <mergeCell ref="V8:W8"/>
    <mergeCell ref="V9:W9"/>
  </mergeCells>
  <phoneticPr fontId="0" type="noConversion"/>
  <conditionalFormatting sqref="E33 V4:W4">
    <cfRule type="cellIs" dxfId="301" priority="3" stopIfTrue="1" operator="equal">
      <formula>"Totals Correct"</formula>
    </cfRule>
    <cfRule type="cellIs" dxfId="300" priority="4" stopIfTrue="1" operator="equal">
      <formula>"ERROR"</formula>
    </cfRule>
  </conditionalFormatting>
  <conditionalFormatting sqref="U4">
    <cfRule type="cellIs" dxfId="299" priority="5" stopIfTrue="1" operator="equal">
      <formula>"OK TO MOVE TO NEXT STAGE"</formula>
    </cfRule>
    <cfRule type="cellIs" dxfId="298" priority="6" stopIfTrue="1" operator="equal">
      <formula>"DO NOT MOVE TO NEXT STAGE"</formula>
    </cfRule>
  </conditionalFormatting>
  <conditionalFormatting sqref="A11">
    <cfRule type="expression" dxfId="297" priority="2">
      <formula>A11="Elected"</formula>
    </cfRule>
  </conditionalFormatting>
  <conditionalFormatting sqref="A12:A30">
    <cfRule type="expression" dxfId="296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CG114"/>
  <sheetViews>
    <sheetView showGridLines="0" showZeros="0" zoomScale="70" zoomScaleNormal="70" workbookViewId="0">
      <selection activeCell="G35" sqref="G35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>
      <c r="A1" s="88" t="str">
        <f>'Verification of Boxes'!B1</f>
        <v>LOCALGOVERNMENT</v>
      </c>
      <c r="F1" s="14" t="s">
        <v>60</v>
      </c>
      <c r="J1" s="100" t="s">
        <v>25</v>
      </c>
      <c r="K1" s="388">
        <f>'Basic Input'!C2</f>
        <v>41781</v>
      </c>
      <c r="L1" s="388"/>
      <c r="Z1" s="14" t="s">
        <v>99</v>
      </c>
      <c r="AH1" s="6"/>
      <c r="AI1" s="6"/>
      <c r="AJ1" s="6"/>
      <c r="AK1" s="6"/>
      <c r="AQ1" s="40"/>
      <c r="AY1" s="264"/>
      <c r="AZ1" s="278" t="s">
        <v>97</v>
      </c>
      <c r="BA1" s="264"/>
      <c r="BB1" s="264"/>
      <c r="BC1" s="264"/>
      <c r="BD1" s="264"/>
      <c r="BE1" s="279" t="str">
        <f>IF(AT5="T","COMPLETE THIS FORM","YOU HAVE NOT SELECTED TO COMPLETE THIS FORM")</f>
        <v>YOU HAVE NOT SELECTED TO COMPLETE THIS FORM</v>
      </c>
      <c r="BF1" s="264"/>
      <c r="BG1" s="264"/>
      <c r="BH1" s="264"/>
      <c r="BI1" s="264"/>
      <c r="BJ1" s="264"/>
      <c r="BK1" s="264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208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5" ht="33.75" customHeight="1" thickBot="1">
      <c r="C3" s="3" t="s">
        <v>115</v>
      </c>
      <c r="D3" s="309">
        <f>'Verification of Boxes'!L2</f>
        <v>17589</v>
      </c>
      <c r="E3" s="422" t="s">
        <v>65</v>
      </c>
      <c r="F3" s="423"/>
      <c r="G3" s="310">
        <f>'Verification of Boxes'!G3</f>
        <v>5</v>
      </c>
      <c r="H3" s="422" t="s">
        <v>113</v>
      </c>
      <c r="I3" s="423"/>
      <c r="J3" s="310">
        <f>'Verification of Boxes'!L33</f>
        <v>174</v>
      </c>
      <c r="K3" s="311"/>
      <c r="L3" s="312" t="s">
        <v>112</v>
      </c>
      <c r="M3" s="310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R3" s="95" t="s">
        <v>33</v>
      </c>
      <c r="BS3" s="96"/>
      <c r="BT3" s="416" t="s">
        <v>358</v>
      </c>
      <c r="BU3" s="417"/>
      <c r="BV3" s="417"/>
      <c r="BW3" s="417"/>
      <c r="BX3" s="417"/>
      <c r="BY3" s="417"/>
      <c r="BZ3" s="418"/>
    </row>
    <row r="4" spans="1:85" ht="46.5" customHeight="1" thickBot="1">
      <c r="A4" s="14"/>
      <c r="C4" s="3" t="s">
        <v>116</v>
      </c>
      <c r="D4" s="310">
        <f>'Verification of Boxes'!L3</f>
        <v>8640</v>
      </c>
      <c r="E4" s="425" t="s">
        <v>66</v>
      </c>
      <c r="F4" s="423"/>
      <c r="G4" s="313">
        <f>D4-J3</f>
        <v>8466</v>
      </c>
      <c r="H4" s="422" t="s">
        <v>114</v>
      </c>
      <c r="I4" s="423"/>
      <c r="J4" s="314">
        <f>'Verification of Boxes'!L5</f>
        <v>49.12161009721985</v>
      </c>
      <c r="K4" s="311"/>
      <c r="L4" s="311"/>
      <c r="M4" s="315"/>
      <c r="O4" s="389" t="s">
        <v>204</v>
      </c>
      <c r="P4" s="390"/>
      <c r="Q4" s="390"/>
      <c r="R4" s="390"/>
      <c r="S4" s="391"/>
      <c r="U4" s="380" t="str">
        <f>IF(G33="ERROR","DO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08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202"/>
      <c r="BG5" s="117">
        <f t="shared" ref="BG5:BG24" si="0">IF(BC$23&gt;0,BF5*BC$23,BF5*BC$29)</f>
        <v>0</v>
      </c>
      <c r="BH5" s="316"/>
      <c r="BI5" s="5">
        <f>IF(A11&lt;&gt;0,A11,0)</f>
        <v>0</v>
      </c>
      <c r="BJ5" s="5">
        <f>IF(C11=0,0,IF(E11=0,"Excluded",0))</f>
        <v>0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5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197</v>
      </c>
      <c r="AA6" s="349"/>
      <c r="AB6" s="349"/>
      <c r="AC6" s="349"/>
      <c r="AD6" s="349"/>
      <c r="AE6" s="349"/>
      <c r="AF6" s="350"/>
      <c r="AG6" s="269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CORR, Kieran, Peter</v>
      </c>
      <c r="BF6" s="202"/>
      <c r="BG6" s="117">
        <f t="shared" si="0"/>
        <v>0</v>
      </c>
      <c r="BH6" s="317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213</v>
      </c>
    </row>
    <row r="7" spans="1:85" ht="15" customHeight="1" thickBot="1">
      <c r="D7" s="31"/>
      <c r="E7" s="28"/>
      <c r="F7" s="378" t="str">
        <f>IF($AT5=0,0,IF($AT5="T",$AZ7,$BR4))</f>
        <v>Exclude</v>
      </c>
      <c r="G7" s="379"/>
      <c r="H7" s="378"/>
      <c r="I7" s="379"/>
      <c r="J7" s="378"/>
      <c r="K7" s="379"/>
      <c r="L7" s="378"/>
      <c r="M7" s="379"/>
      <c r="N7" s="378"/>
      <c r="O7" s="379"/>
      <c r="P7" s="378"/>
      <c r="Q7" s="379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G7" s="269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202"/>
      <c r="BG7" s="117">
        <f t="shared" si="0"/>
        <v>0</v>
      </c>
      <c r="BH7" s="316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>
      <c r="D8" s="31"/>
      <c r="E8" s="28"/>
      <c r="F8" s="372" t="str">
        <f>IF($F7="Transfer",$BA8,$BT3)</f>
        <v>McALEENAN</v>
      </c>
      <c r="G8" s="373"/>
      <c r="H8" s="372"/>
      <c r="I8" s="373"/>
      <c r="J8" s="372"/>
      <c r="K8" s="373"/>
      <c r="L8" s="372"/>
      <c r="M8" s="373"/>
      <c r="N8" s="372"/>
      <c r="O8" s="373"/>
      <c r="P8" s="372"/>
      <c r="Q8" s="373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202"/>
      <c r="BG8" s="117">
        <f t="shared" si="0"/>
        <v>0</v>
      </c>
      <c r="BH8" s="317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397</v>
      </c>
      <c r="BP8" s="318"/>
      <c r="BR8" s="319" t="str">
        <f>'Verification of Boxes'!J10</f>
        <v>CLELAND, John</v>
      </c>
      <c r="BS8" s="74">
        <v>4</v>
      </c>
      <c r="BT8" s="7">
        <f t="shared" ref="BT8:BT27" si="4">BS8*BT$6</f>
        <v>4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4</v>
      </c>
      <c r="CG8" s="16"/>
    </row>
    <row r="9" spans="1:85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360" t="s">
        <v>64</v>
      </c>
      <c r="W9" s="362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202"/>
      <c r="BG9" s="117">
        <f t="shared" si="0"/>
        <v>0</v>
      </c>
      <c r="BH9" s="316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490</v>
      </c>
      <c r="BP9" s="318"/>
      <c r="BQ9" s="6"/>
      <c r="BR9" s="13" t="str">
        <f>'Verification of Boxes'!J11</f>
        <v>CORR, Kieran, Peter</v>
      </c>
      <c r="BS9" s="74">
        <v>4</v>
      </c>
      <c r="BT9" s="7">
        <f t="shared" si="4"/>
        <v>4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4</v>
      </c>
      <c r="CG9" s="16"/>
    </row>
    <row r="10" spans="1:85" ht="15" customHeight="1" thickBot="1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202"/>
      <c r="BG10" s="132">
        <f t="shared" si="0"/>
        <v>0</v>
      </c>
      <c r="BH10" s="316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411</v>
      </c>
      <c r="BP10" s="318"/>
      <c r="BQ10" s="6"/>
      <c r="BR10" s="319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>
      <c r="A11" s="328">
        <f t="shared" ref="A11:A30" si="12">IF(E11&gt;=$M$3,"Elected",IF(G11&gt;=$M$3,"Elected",IF(BP8&lt;&gt;0,"Excluded",0)))</f>
        <v>0</v>
      </c>
      <c r="B11" s="331">
        <v>1</v>
      </c>
      <c r="C11" s="36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 t="shared" ref="F11:F30" si="13">IF(C11&lt;&gt;0,$BK49,0)</f>
        <v>4</v>
      </c>
      <c r="G11" s="33">
        <f t="shared" ref="G11:G31" si="14">IF(F$8=0,0,E11+F11)</f>
        <v>401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202"/>
      <c r="BG11" s="117">
        <f t="shared" si="0"/>
        <v>0</v>
      </c>
      <c r="BH11" s="316"/>
      <c r="BI11" s="5" t="str">
        <f t="shared" si="1"/>
        <v>Excluded</v>
      </c>
      <c r="BJ11" s="5">
        <f t="shared" si="2"/>
        <v>0</v>
      </c>
      <c r="BM11" s="3"/>
      <c r="BN11" s="5">
        <f t="shared" si="11"/>
        <v>0</v>
      </c>
      <c r="BO11" s="47">
        <f t="shared" si="3"/>
        <v>445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  <c r="CG11" s="16"/>
    </row>
    <row r="12" spans="1:85" ht="15" customHeight="1" thickBot="1">
      <c r="A12" s="329">
        <f t="shared" si="12"/>
        <v>0</v>
      </c>
      <c r="B12" s="332">
        <v>2</v>
      </c>
      <c r="C12" s="37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 t="shared" si="13"/>
        <v>4</v>
      </c>
      <c r="G12" s="33">
        <f t="shared" si="14"/>
        <v>494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202"/>
      <c r="BG12" s="117">
        <f t="shared" si="0"/>
        <v>0</v>
      </c>
      <c r="BH12" s="316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439</v>
      </c>
      <c r="BP12" s="76"/>
      <c r="BQ12" s="6"/>
      <c r="BR12" s="13" t="str">
        <f>'Verification of Boxes'!J14</f>
        <v>LARKHAM, Thomas, Patrick</v>
      </c>
      <c r="BS12" s="74">
        <v>12</v>
      </c>
      <c r="BT12" s="7">
        <f t="shared" si="4"/>
        <v>12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12</v>
      </c>
      <c r="CG12" s="16"/>
    </row>
    <row r="13" spans="1:85" ht="15" customHeight="1" thickBot="1">
      <c r="A13" s="329">
        <f t="shared" si="12"/>
        <v>0</v>
      </c>
      <c r="B13" s="332">
        <v>3</v>
      </c>
      <c r="C13" s="37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 t="shared" si="13"/>
        <v>0</v>
      </c>
      <c r="G13" s="33">
        <f t="shared" si="14"/>
        <v>411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202"/>
      <c r="BG13" s="117">
        <f t="shared" si="0"/>
        <v>0</v>
      </c>
      <c r="BH13" s="317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910</v>
      </c>
      <c r="BP13" s="318"/>
      <c r="BQ13" s="6"/>
      <c r="BR13" s="13" t="str">
        <f>'Verification of Boxes'!J15</f>
        <v>LENNON, Fergal, Thomas</v>
      </c>
      <c r="BS13" s="77">
        <v>113</v>
      </c>
      <c r="BT13" s="7">
        <f t="shared" si="4"/>
        <v>113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113</v>
      </c>
      <c r="CG13" s="16"/>
    </row>
    <row r="14" spans="1:85" ht="15" customHeight="1" thickBot="1">
      <c r="A14" s="329">
        <f t="shared" si="12"/>
        <v>0</v>
      </c>
      <c r="B14" s="332">
        <v>4</v>
      </c>
      <c r="C14" s="37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 t="shared" si="13"/>
        <v>0</v>
      </c>
      <c r="G14" s="33">
        <f t="shared" si="14"/>
        <v>445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CLELAND, John</v>
      </c>
      <c r="AA14" s="109">
        <f t="shared" ref="AA14:AA33" si="23">E11</f>
        <v>397</v>
      </c>
      <c r="AB14" s="103"/>
      <c r="AC14" s="116">
        <f t="shared" ref="AC14:AC33" si="24">IF(AA14&gt;0,AA14-AG$4,0)</f>
        <v>-1015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202"/>
      <c r="BG14" s="117">
        <f t="shared" si="0"/>
        <v>0</v>
      </c>
      <c r="BH14" s="316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213</v>
      </c>
      <c r="BP14" s="337" t="s">
        <v>357</v>
      </c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  <c r="CG14" s="16"/>
    </row>
    <row r="15" spans="1:85" ht="15" customHeight="1" thickBot="1">
      <c r="A15" s="329">
        <f t="shared" si="12"/>
        <v>0</v>
      </c>
      <c r="B15" s="332">
        <v>5</v>
      </c>
      <c r="C15" s="37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 t="shared" si="13"/>
        <v>12</v>
      </c>
      <c r="G15" s="33">
        <f t="shared" si="14"/>
        <v>451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CORR, Kieran, Peter</v>
      </c>
      <c r="AA15" s="45">
        <f t="shared" si="23"/>
        <v>490</v>
      </c>
      <c r="AB15" s="5"/>
      <c r="AC15" s="117">
        <f t="shared" si="24"/>
        <v>-922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202"/>
      <c r="BG15" s="117">
        <f t="shared" si="0"/>
        <v>0</v>
      </c>
      <c r="BH15" s="316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841</v>
      </c>
      <c r="BP15" s="318"/>
      <c r="BQ15" s="6"/>
      <c r="BR15" s="13" t="str">
        <f>'Verification of Boxes'!J17</f>
        <v>McALINDEN, Declan</v>
      </c>
      <c r="BS15" s="74">
        <v>17</v>
      </c>
      <c r="BT15" s="7">
        <f t="shared" si="4"/>
        <v>17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17</v>
      </c>
      <c r="CG15" s="16"/>
    </row>
    <row r="16" spans="1:85" ht="15" customHeight="1" thickBot="1">
      <c r="A16" s="329">
        <f t="shared" si="12"/>
        <v>0</v>
      </c>
      <c r="B16" s="332">
        <v>6</v>
      </c>
      <c r="C16" s="37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 t="shared" si="13"/>
        <v>113</v>
      </c>
      <c r="G16" s="33">
        <f t="shared" si="14"/>
        <v>1023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CUMMINGS, Brian</v>
      </c>
      <c r="AA16" s="45">
        <f t="shared" si="23"/>
        <v>411</v>
      </c>
      <c r="AB16" s="5"/>
      <c r="AC16" s="117">
        <f t="shared" si="24"/>
        <v>-1001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202"/>
      <c r="BG16" s="117">
        <f t="shared" si="0"/>
        <v>0</v>
      </c>
      <c r="BH16" s="316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782</v>
      </c>
      <c r="BP16" s="318"/>
      <c r="BQ16" s="6"/>
      <c r="BR16" s="13" t="str">
        <f>'Verification of Boxes'!J18</f>
        <v>O'CONNOR, Tommy</v>
      </c>
      <c r="BS16" s="74">
        <v>55</v>
      </c>
      <c r="BT16" s="7">
        <f t="shared" si="4"/>
        <v>55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55</v>
      </c>
      <c r="CG16" s="16"/>
    </row>
    <row r="17" spans="1:85" ht="15" customHeight="1" thickBot="1">
      <c r="A17" s="329" t="str">
        <f t="shared" si="12"/>
        <v>Excluded</v>
      </c>
      <c r="B17" s="332">
        <v>7</v>
      </c>
      <c r="C17" s="37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 t="shared" si="13"/>
        <v>-213</v>
      </c>
      <c r="G17" s="33">
        <f t="shared" si="14"/>
        <v>0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FLAHERTY, Julie</v>
      </c>
      <c r="AA17" s="45">
        <f t="shared" si="23"/>
        <v>445</v>
      </c>
      <c r="AB17" s="5"/>
      <c r="AC17" s="117">
        <f t="shared" si="24"/>
        <v>-967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6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1250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>
      <c r="A18" s="329">
        <f t="shared" si="12"/>
        <v>0</v>
      </c>
      <c r="B18" s="332">
        <v>8</v>
      </c>
      <c r="C18" s="37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 t="shared" si="13"/>
        <v>17</v>
      </c>
      <c r="G18" s="33">
        <f t="shared" si="14"/>
        <v>858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LARKHAM, Thomas, Patrick</v>
      </c>
      <c r="AA18" s="45">
        <f t="shared" si="23"/>
        <v>439</v>
      </c>
      <c r="AB18" s="5"/>
      <c r="AC18" s="117">
        <f t="shared" si="24"/>
        <v>-973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6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899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>
      <c r="A19" s="329">
        <f t="shared" si="12"/>
        <v>0</v>
      </c>
      <c r="B19" s="332">
        <v>9</v>
      </c>
      <c r="C19" s="37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 t="shared" si="13"/>
        <v>55</v>
      </c>
      <c r="G19" s="33">
        <f t="shared" si="14"/>
        <v>837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LENNON, Fergal, Thomas</v>
      </c>
      <c r="AA19" s="45">
        <f t="shared" si="23"/>
        <v>910</v>
      </c>
      <c r="AB19" s="5"/>
      <c r="AC19" s="117">
        <f t="shared" si="24"/>
        <v>-502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6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1389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>
      <c r="A20" s="329">
        <f t="shared" si="12"/>
        <v>0</v>
      </c>
      <c r="B20" s="332">
        <v>10</v>
      </c>
      <c r="C20" s="37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 t="shared" si="13"/>
        <v>0</v>
      </c>
      <c r="G20" s="33">
        <f t="shared" si="14"/>
        <v>1250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McALEENAN, Vincent, J, E</v>
      </c>
      <c r="AA20" s="45">
        <f t="shared" si="23"/>
        <v>213</v>
      </c>
      <c r="AB20" s="5"/>
      <c r="AC20" s="117">
        <f t="shared" si="24"/>
        <v>-1199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07" t="s">
        <v>103</v>
      </c>
      <c r="AK20" s="408"/>
      <c r="AL20" s="246">
        <f>AL46</f>
        <v>213</v>
      </c>
      <c r="AM20" s="167"/>
      <c r="AN20" s="166">
        <f>AL20+AG2</f>
        <v>213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6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>
      <c r="A21" s="329">
        <f t="shared" si="12"/>
        <v>0</v>
      </c>
      <c r="B21" s="332">
        <v>11</v>
      </c>
      <c r="C21" s="37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 t="shared" si="13"/>
        <v>0</v>
      </c>
      <c r="G21" s="33">
        <f t="shared" si="14"/>
        <v>899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McALINDEN, Declan</v>
      </c>
      <c r="AA21" s="45">
        <f t="shared" si="23"/>
        <v>841</v>
      </c>
      <c r="AB21" s="5"/>
      <c r="AC21" s="117">
        <f t="shared" si="24"/>
        <v>-571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409" t="s">
        <v>102</v>
      </c>
      <c r="AK21" s="365"/>
      <c r="AL21" s="48">
        <f>IF(AL20=1000000,0,AN46)</f>
        <v>397</v>
      </c>
      <c r="AM21" s="7">
        <f>AL21-AL20</f>
        <v>184</v>
      </c>
      <c r="AN21" s="5">
        <f>IF(AL21=1000000,0,IF(AN20=0,0,AN20+AL21))</f>
        <v>610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6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>
      <c r="A22" s="329">
        <f t="shared" si="12"/>
        <v>0</v>
      </c>
      <c r="B22" s="332">
        <v>12</v>
      </c>
      <c r="C22" s="37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 t="shared" si="13"/>
        <v>0</v>
      </c>
      <c r="G22" s="33">
        <f t="shared" si="14"/>
        <v>1389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O'CONNOR, Tommy</v>
      </c>
      <c r="AA22" s="45">
        <f t="shared" si="23"/>
        <v>782</v>
      </c>
      <c r="AB22" s="5"/>
      <c r="AC22" s="117">
        <f t="shared" si="24"/>
        <v>-630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409" t="s">
        <v>102</v>
      </c>
      <c r="AK22" s="365"/>
      <c r="AL22" s="48">
        <f>IF(AL21=1000000,0,AP46)</f>
        <v>411</v>
      </c>
      <c r="AM22" s="7">
        <f>IF(AL22=1000000,0,IF(AM21=0,0,AL22-AL21))</f>
        <v>14</v>
      </c>
      <c r="AN22" s="5">
        <f>IF(AL22=1000000,0,IF(AN21=0,0,AN21+AL22))</f>
        <v>1021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6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>
      <c r="A23" s="329">
        <f t="shared" si="12"/>
        <v>0</v>
      </c>
      <c r="B23" s="332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SMITH, Robert, Woolsey</v>
      </c>
      <c r="AA23" s="45">
        <f t="shared" si="23"/>
        <v>1250</v>
      </c>
      <c r="AB23" s="5"/>
      <c r="AC23" s="117">
        <f t="shared" si="24"/>
        <v>-162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409" t="s">
        <v>102</v>
      </c>
      <c r="AK23" s="365"/>
      <c r="AL23" s="48">
        <f>IF(AL22=1000000,0,AR46)</f>
        <v>439</v>
      </c>
      <c r="AM23" s="7">
        <f>IF(AL23=1000000,0,IF(AM22=0,0,AL23-AL22))</f>
        <v>28</v>
      </c>
      <c r="AN23" s="5">
        <f>IF(AL23=1000000,0,IF(AN22=0,0,AN22+AL23))</f>
        <v>1460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7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8"/>
      <c r="BQ23" s="6"/>
      <c r="BR23" s="319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>
      <c r="A24" s="329">
        <f t="shared" si="12"/>
        <v>0</v>
      </c>
      <c r="B24" s="332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TINSLEY, Margaret</v>
      </c>
      <c r="AA24" s="45">
        <f t="shared" si="23"/>
        <v>899</v>
      </c>
      <c r="AB24" s="5"/>
      <c r="AC24" s="117">
        <f t="shared" si="24"/>
        <v>-513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409" t="s">
        <v>102</v>
      </c>
      <c r="AK24" s="365"/>
      <c r="AL24" s="48">
        <f>IF(AR46=1000000,0,AU46)</f>
        <v>445</v>
      </c>
      <c r="AM24" s="7">
        <f>IF(AL24=1000000,0,IF(AM23=0,0,AL24-AL23))</f>
        <v>6</v>
      </c>
      <c r="AN24" s="5">
        <f>IF(AL24=1000000,0,IF(AN23=0,0,AN23+AL24))</f>
        <v>1905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6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>
      <c r="A25" s="329">
        <f t="shared" si="12"/>
        <v>0</v>
      </c>
      <c r="B25" s="332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TWYBLE, James, Kenneth</v>
      </c>
      <c r="AA25" s="45">
        <f t="shared" si="23"/>
        <v>1389</v>
      </c>
      <c r="AB25" s="5"/>
      <c r="AC25" s="117">
        <f t="shared" si="24"/>
        <v>-23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430" t="s">
        <v>102</v>
      </c>
      <c r="AK25" s="431"/>
      <c r="AL25" s="104">
        <f>IF(AL24=1000000,0,AW46)</f>
        <v>490</v>
      </c>
      <c r="AM25" s="105">
        <f>IF(AL25=1000000,0,IF(AM24=0,0,AL25-AL24))</f>
        <v>45</v>
      </c>
      <c r="AN25" s="106">
        <f>IF(AL25=1000000,0,IF(AN24=0,0,AN24+AL25))</f>
        <v>2395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>
      <c r="A26" s="329">
        <f t="shared" si="12"/>
        <v>0</v>
      </c>
      <c r="B26" s="332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>
      <c r="A27" s="329">
        <f t="shared" si="12"/>
        <v>0</v>
      </c>
      <c r="B27" s="332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>
      <c r="A28" s="329">
        <f t="shared" si="12"/>
        <v>0</v>
      </c>
      <c r="B28" s="332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8" t="s">
        <v>101</v>
      </c>
      <c r="AM28" s="349"/>
      <c r="AN28" s="349"/>
      <c r="AO28" s="349"/>
      <c r="AP28" s="349"/>
      <c r="AQ28" s="350"/>
      <c r="AR28" s="264"/>
      <c r="AS28" s="263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8</v>
      </c>
      <c r="BT28" s="140">
        <f>BS28*BT$6</f>
        <v>8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8</v>
      </c>
    </row>
    <row r="29" spans="1:85" ht="13.5" thickBot="1">
      <c r="A29" s="329">
        <f t="shared" si="12"/>
        <v>0</v>
      </c>
      <c r="B29" s="332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51"/>
      <c r="AM29" s="352"/>
      <c r="AN29" s="352"/>
      <c r="AO29" s="352"/>
      <c r="AP29" s="352"/>
      <c r="AQ29" s="353"/>
      <c r="AR29" s="264"/>
      <c r="AS29" s="263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213</v>
      </c>
      <c r="BT29" s="7">
        <f>BS29*BT$6</f>
        <v>213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213</v>
      </c>
    </row>
    <row r="30" spans="1:85" ht="14.25" customHeight="1" thickBot="1">
      <c r="A30" s="330">
        <f t="shared" si="12"/>
        <v>0</v>
      </c>
      <c r="B30" s="333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4"/>
      <c r="AM30" s="264"/>
      <c r="AN30" s="264"/>
      <c r="AO30" s="264"/>
      <c r="AP30" s="264"/>
      <c r="AQ30" s="263"/>
      <c r="AR30" s="263"/>
      <c r="AS30" s="263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203</v>
      </c>
      <c r="BJ30" s="349"/>
      <c r="BK30" s="350"/>
      <c r="BP30" s="395"/>
      <c r="BX30" s="396" t="str">
        <f>IF(BW31=BW69,"Calculations OK","Check Count for Error")</f>
        <v>Calculations OK</v>
      </c>
      <c r="BY30" s="396"/>
    </row>
    <row r="31" spans="1:85" ht="15" customHeight="1" thickBot="1">
      <c r="D31" s="31" t="s">
        <v>67</v>
      </c>
      <c r="E31" s="265"/>
      <c r="F31" s="84">
        <f>$BK69</f>
        <v>8</v>
      </c>
      <c r="G31" s="50">
        <f t="shared" si="14"/>
        <v>8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8" t="s">
        <v>100</v>
      </c>
      <c r="AM31" s="349"/>
      <c r="AN31" s="349"/>
      <c r="AO31" s="349"/>
      <c r="AP31" s="349"/>
      <c r="AQ31" s="350"/>
      <c r="AR31" s="263"/>
      <c r="AS31" s="263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P31" s="395"/>
      <c r="BV31" t="s">
        <v>68</v>
      </c>
      <c r="BW31" s="7">
        <f>BT29+BV29+BX29+BZ29+CB29+CD29</f>
        <v>213</v>
      </c>
      <c r="BX31" s="397"/>
      <c r="BY31" s="397"/>
      <c r="BZ31" s="5">
        <f>BW69-BW31</f>
        <v>0</v>
      </c>
      <c r="CB31" s="348" t="s">
        <v>205</v>
      </c>
      <c r="CC31" s="349"/>
      <c r="CD31" s="349"/>
      <c r="CE31" s="350"/>
    </row>
    <row r="32" spans="1:85" ht="13.5" thickBot="1">
      <c r="D32" s="52" t="s">
        <v>68</v>
      </c>
      <c r="E32" s="55">
        <f>SUM(E11:E30)</f>
        <v>8466</v>
      </c>
      <c r="F32" s="266"/>
      <c r="G32" s="57">
        <f>SUM(G11:G31)</f>
        <v>8466</v>
      </c>
      <c r="H32" s="267"/>
      <c r="I32" s="59">
        <f>SUM(I11:I31)</f>
        <v>0</v>
      </c>
      <c r="J32" s="268"/>
      <c r="K32" s="59">
        <f>SUM(K11:K31)</f>
        <v>0</v>
      </c>
      <c r="L32" s="268"/>
      <c r="M32" s="59">
        <f>SUM(M11:M31)</f>
        <v>0</v>
      </c>
      <c r="N32" s="268"/>
      <c r="O32" s="59">
        <f>SUM(O11:O31)</f>
        <v>0</v>
      </c>
      <c r="P32" s="268"/>
      <c r="Q32" s="59">
        <f>SUM(Q11:Q31)</f>
        <v>0</v>
      </c>
      <c r="R32" s="268"/>
      <c r="S32" s="59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51"/>
      <c r="AM32" s="352"/>
      <c r="AN32" s="352"/>
      <c r="AO32" s="352"/>
      <c r="AP32" s="352"/>
      <c r="AQ32" s="353"/>
      <c r="AR32" s="264"/>
      <c r="AS32" s="263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80"/>
      <c r="BG32" s="380"/>
      <c r="BP32" s="395"/>
      <c r="BX32" s="397"/>
      <c r="BY32" s="397"/>
      <c r="CB32" s="351"/>
      <c r="CC32" s="352"/>
      <c r="CD32" s="352"/>
      <c r="CE32" s="353"/>
    </row>
    <row r="33" spans="4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>
      <c r="D34" s="52" t="s">
        <v>89</v>
      </c>
      <c r="E34" s="257">
        <f>'Overview Stage 1'!E34</f>
        <v>0.65625</v>
      </c>
      <c r="F34" s="24"/>
      <c r="G34" s="255">
        <v>0.6875</v>
      </c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429"/>
      <c r="AN34" s="429"/>
      <c r="AO34" s="429"/>
      <c r="AP34" s="429"/>
      <c r="AQ34" s="429"/>
      <c r="AR34" s="429"/>
    </row>
    <row r="35" spans="4:78">
      <c r="D35" s="261"/>
      <c r="E35" s="262"/>
      <c r="F35" s="16"/>
      <c r="G35" s="262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</row>
    <row r="36" spans="4:78">
      <c r="D36" s="261"/>
      <c r="E36" s="262"/>
      <c r="F36" s="16"/>
      <c r="G36" s="262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>
      <c r="D37" s="261"/>
      <c r="E37" s="262"/>
      <c r="F37" s="16"/>
      <c r="G37" s="262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>
      <c r="AJ45" s="43" t="s">
        <v>86</v>
      </c>
      <c r="AK45" s="43"/>
      <c r="AL45" s="43"/>
      <c r="AM45" s="43"/>
      <c r="AN45" s="43"/>
      <c r="BU45" s="16"/>
      <c r="BV45" s="15"/>
    </row>
    <row r="46" spans="4:78">
      <c r="AL46" s="45">
        <f>AL47</f>
        <v>213</v>
      </c>
      <c r="AM46" s="5"/>
      <c r="AN46" s="45">
        <f>AN47+AL46</f>
        <v>397</v>
      </c>
      <c r="AO46" s="5"/>
      <c r="AP46" s="45">
        <f>AP47+AN46</f>
        <v>411</v>
      </c>
      <c r="AQ46" s="5"/>
      <c r="AR46" s="45">
        <f>AR47+AP46</f>
        <v>439</v>
      </c>
      <c r="AS46" s="2"/>
      <c r="AU46" s="2">
        <f>AU47+AR46</f>
        <v>445</v>
      </c>
      <c r="AW46" s="2">
        <f>AW47+AU46</f>
        <v>490</v>
      </c>
      <c r="AX46" s="2"/>
      <c r="BG46" t="s">
        <v>111</v>
      </c>
      <c r="BY46" s="324" t="s">
        <v>311</v>
      </c>
      <c r="BZ46" s="5">
        <f>IF(BT3&lt;&gt;0,1,0)</f>
        <v>1</v>
      </c>
    </row>
    <row r="47" spans="4:78">
      <c r="AL47" s="45">
        <f>MIN(AL48:AL67)</f>
        <v>213</v>
      </c>
      <c r="AM47" s="5"/>
      <c r="AN47" s="45">
        <f>MIN(AN48:AN67)</f>
        <v>184</v>
      </c>
      <c r="AO47" s="5"/>
      <c r="AP47" s="45">
        <f>MIN(AP48:AP67)</f>
        <v>14</v>
      </c>
      <c r="AQ47" s="5"/>
      <c r="AR47" s="45">
        <f>MIN(AR48:AR67)</f>
        <v>28</v>
      </c>
      <c r="AS47" s="2"/>
      <c r="AU47" s="2">
        <f>MIN(AU48:AU67)</f>
        <v>6</v>
      </c>
      <c r="AW47" s="2">
        <f>MIN(AW48:AW67)</f>
        <v>45</v>
      </c>
      <c r="AX47" s="2"/>
    </row>
    <row r="48" spans="4:78" ht="38.25">
      <c r="AJ48" t="str">
        <f t="shared" ref="AJ48:AJ60" si="36">Z14</f>
        <v>CLELAND, John</v>
      </c>
      <c r="AK48" s="2">
        <f t="shared" ref="AK48:AK60" si="37">AA14</f>
        <v>397</v>
      </c>
      <c r="AL48" s="5">
        <f>IF(AK48&lt;&gt;0,AK48,1000000)</f>
        <v>397</v>
      </c>
      <c r="AM48" s="45">
        <f t="shared" ref="AM48:AM67" si="38">AL48-AL$47</f>
        <v>184</v>
      </c>
      <c r="AN48" s="5">
        <f>IF(AM48&lt;&gt;0,AM48,1000000)</f>
        <v>184</v>
      </c>
      <c r="AO48" s="45">
        <f t="shared" ref="AO48:AO67" si="39">AN48-AN$47</f>
        <v>0</v>
      </c>
      <c r="AP48" s="5">
        <f t="shared" ref="AP48:AP67" si="40">IF(AO48&lt;&gt;0,AO48,1000000)</f>
        <v>1000000</v>
      </c>
      <c r="AQ48" s="45">
        <f t="shared" ref="AQ48:AQ67" si="41">AP48-AP$47</f>
        <v>999986</v>
      </c>
      <c r="AR48" s="5">
        <f t="shared" ref="AR48:AR67" si="42">IF(AQ48&lt;&gt;0,AQ48,1000000)</f>
        <v>999986</v>
      </c>
      <c r="AT48" s="2">
        <f t="shared" ref="AT48:AT67" si="43">AR48-AR$47</f>
        <v>999958</v>
      </c>
      <c r="AU48">
        <f t="shared" ref="AU48:AU67" si="44">IF(AT48&lt;&gt;0,AT48,1000000)</f>
        <v>999958</v>
      </c>
      <c r="AV48" s="2">
        <f t="shared" ref="AV48:AV67" si="45">AU48-AU$47</f>
        <v>999952</v>
      </c>
      <c r="AW48">
        <f t="shared" ref="AW48:AW67" si="46">IF(AV48&lt;&gt;0,AV48,1000000)</f>
        <v>999952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6"/>
        <v>CORR, Kieran, Peter</v>
      </c>
      <c r="AK49" s="2">
        <f t="shared" si="37"/>
        <v>490</v>
      </c>
      <c r="AL49" s="5">
        <f t="shared" ref="AL49:AL67" si="47">IF(AK49&lt;&gt;0,AK49,1000000)</f>
        <v>490</v>
      </c>
      <c r="AM49" s="45">
        <f t="shared" si="38"/>
        <v>277</v>
      </c>
      <c r="AN49" s="5">
        <f t="shared" ref="AN49:AN67" si="48">IF(AM49&lt;&gt;0,AM49,1000000)</f>
        <v>277</v>
      </c>
      <c r="AO49" s="45">
        <f t="shared" si="39"/>
        <v>93</v>
      </c>
      <c r="AP49" s="5">
        <f t="shared" si="40"/>
        <v>93</v>
      </c>
      <c r="AQ49" s="45">
        <f t="shared" si="41"/>
        <v>79</v>
      </c>
      <c r="AR49" s="5">
        <f t="shared" si="42"/>
        <v>79</v>
      </c>
      <c r="AT49" s="2">
        <f t="shared" si="43"/>
        <v>51</v>
      </c>
      <c r="AU49">
        <f t="shared" si="44"/>
        <v>51</v>
      </c>
      <c r="AV49" s="2">
        <f t="shared" si="45"/>
        <v>45</v>
      </c>
      <c r="AW49">
        <f t="shared" si="46"/>
        <v>45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CLELAND, John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4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>
      <c r="AJ50" t="str">
        <f t="shared" si="36"/>
        <v>CUMMINGS, Brian</v>
      </c>
      <c r="AK50" s="2">
        <f t="shared" si="37"/>
        <v>411</v>
      </c>
      <c r="AL50" s="5">
        <f t="shared" si="47"/>
        <v>411</v>
      </c>
      <c r="AM50" s="45">
        <f t="shared" si="38"/>
        <v>198</v>
      </c>
      <c r="AN50" s="5">
        <f t="shared" si="48"/>
        <v>198</v>
      </c>
      <c r="AO50" s="45">
        <f t="shared" si="39"/>
        <v>14</v>
      </c>
      <c r="AP50" s="5">
        <f t="shared" si="40"/>
        <v>14</v>
      </c>
      <c r="AQ50" s="45">
        <f t="shared" si="41"/>
        <v>0</v>
      </c>
      <c r="AR50" s="5">
        <f t="shared" si="42"/>
        <v>1000000</v>
      </c>
      <c r="AT50" s="2">
        <f t="shared" si="43"/>
        <v>999972</v>
      </c>
      <c r="AU50">
        <f t="shared" si="44"/>
        <v>999972</v>
      </c>
      <c r="AV50" s="2">
        <f t="shared" si="45"/>
        <v>999966</v>
      </c>
      <c r="AW50">
        <f t="shared" si="46"/>
        <v>999966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CORR, Kieran, Peter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4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>
      <c r="AJ51" t="str">
        <f t="shared" si="36"/>
        <v>FLAHERTY, Julie</v>
      </c>
      <c r="AK51" s="2">
        <f t="shared" si="37"/>
        <v>445</v>
      </c>
      <c r="AL51" s="5">
        <f t="shared" si="47"/>
        <v>445</v>
      </c>
      <c r="AM51" s="45">
        <f t="shared" si="38"/>
        <v>232</v>
      </c>
      <c r="AN51" s="5">
        <f t="shared" si="48"/>
        <v>232</v>
      </c>
      <c r="AO51" s="45">
        <f t="shared" si="39"/>
        <v>48</v>
      </c>
      <c r="AP51" s="5">
        <f t="shared" si="40"/>
        <v>48</v>
      </c>
      <c r="AQ51" s="45">
        <f t="shared" si="41"/>
        <v>34</v>
      </c>
      <c r="AR51" s="5">
        <f t="shared" si="42"/>
        <v>34</v>
      </c>
      <c r="AT51" s="2">
        <f t="shared" si="43"/>
        <v>6</v>
      </c>
      <c r="AU51">
        <f t="shared" si="44"/>
        <v>6</v>
      </c>
      <c r="AV51" s="2">
        <f t="shared" si="45"/>
        <v>0</v>
      </c>
      <c r="AW51">
        <f t="shared" si="4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CUMMINGS, Brian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0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>
      <c r="AJ52" t="str">
        <f t="shared" si="36"/>
        <v>LARKHAM, Thomas, Patrick</v>
      </c>
      <c r="AK52" s="2">
        <f t="shared" si="37"/>
        <v>439</v>
      </c>
      <c r="AL52" s="5">
        <f t="shared" si="47"/>
        <v>439</v>
      </c>
      <c r="AM52" s="45">
        <f t="shared" si="38"/>
        <v>226</v>
      </c>
      <c r="AN52" s="5">
        <f t="shared" si="48"/>
        <v>226</v>
      </c>
      <c r="AO52" s="45">
        <f t="shared" si="39"/>
        <v>42</v>
      </c>
      <c r="AP52" s="5">
        <f t="shared" si="40"/>
        <v>42</v>
      </c>
      <c r="AQ52" s="45">
        <f t="shared" si="41"/>
        <v>28</v>
      </c>
      <c r="AR52" s="5">
        <f t="shared" si="42"/>
        <v>28</v>
      </c>
      <c r="AT52" s="2">
        <f t="shared" si="43"/>
        <v>0</v>
      </c>
      <c r="AU52">
        <f t="shared" si="44"/>
        <v>1000000</v>
      </c>
      <c r="AV52" s="2">
        <f t="shared" si="45"/>
        <v>999994</v>
      </c>
      <c r="AW52">
        <f t="shared" si="46"/>
        <v>999994</v>
      </c>
      <c r="BE52" s="5">
        <f>IF($BH23="y",$BE23,IF($BH24="y",$BE24,0))</f>
        <v>0</v>
      </c>
      <c r="BG52" s="148" t="str">
        <f t="shared" si="49"/>
        <v>FLAHERTY, Julie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0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>
      <c r="AJ53" t="str">
        <f t="shared" si="36"/>
        <v>LENNON, Fergal, Thomas</v>
      </c>
      <c r="AK53" s="2">
        <f t="shared" si="37"/>
        <v>910</v>
      </c>
      <c r="AL53" s="5">
        <f t="shared" si="47"/>
        <v>910</v>
      </c>
      <c r="AM53" s="45">
        <f t="shared" si="38"/>
        <v>697</v>
      </c>
      <c r="AN53" s="5">
        <f t="shared" si="48"/>
        <v>697</v>
      </c>
      <c r="AO53" s="45">
        <f t="shared" si="39"/>
        <v>513</v>
      </c>
      <c r="AP53" s="5">
        <f t="shared" si="40"/>
        <v>513</v>
      </c>
      <c r="AQ53" s="45">
        <f t="shared" si="41"/>
        <v>499</v>
      </c>
      <c r="AR53" s="5">
        <f t="shared" si="42"/>
        <v>499</v>
      </c>
      <c r="AT53" s="2">
        <f t="shared" si="43"/>
        <v>471</v>
      </c>
      <c r="AU53">
        <f t="shared" si="44"/>
        <v>471</v>
      </c>
      <c r="AV53" s="2">
        <f t="shared" si="45"/>
        <v>465</v>
      </c>
      <c r="AW53">
        <f t="shared" si="46"/>
        <v>465</v>
      </c>
      <c r="BG53" s="148" t="str">
        <f t="shared" si="49"/>
        <v>LARKHAM, Thomas, Patrick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12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>
      <c r="AJ54" t="str">
        <f t="shared" si="36"/>
        <v>McALEENAN, Vincent, J, E</v>
      </c>
      <c r="AK54" s="2">
        <f t="shared" si="37"/>
        <v>213</v>
      </c>
      <c r="AL54" s="5">
        <f t="shared" si="47"/>
        <v>213</v>
      </c>
      <c r="AM54" s="45">
        <f t="shared" si="38"/>
        <v>0</v>
      </c>
      <c r="AN54" s="5">
        <f t="shared" si="48"/>
        <v>1000000</v>
      </c>
      <c r="AO54" s="45">
        <f t="shared" si="39"/>
        <v>999816</v>
      </c>
      <c r="AP54" s="5">
        <f t="shared" si="40"/>
        <v>999816</v>
      </c>
      <c r="AQ54" s="45">
        <f t="shared" si="41"/>
        <v>999802</v>
      </c>
      <c r="AR54" s="5">
        <f t="shared" si="42"/>
        <v>999802</v>
      </c>
      <c r="AT54" s="2">
        <f t="shared" si="43"/>
        <v>999774</v>
      </c>
      <c r="AU54">
        <f t="shared" si="44"/>
        <v>999774</v>
      </c>
      <c r="AV54" s="2">
        <f t="shared" si="45"/>
        <v>999768</v>
      </c>
      <c r="AW54">
        <f t="shared" si="46"/>
        <v>999768</v>
      </c>
      <c r="BG54" s="148" t="str">
        <f t="shared" si="49"/>
        <v>LENNON, Fergal, Thomas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113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>
      <c r="AJ55" t="str">
        <f t="shared" si="36"/>
        <v>McALINDEN, Declan</v>
      </c>
      <c r="AK55" s="2">
        <f t="shared" si="37"/>
        <v>841</v>
      </c>
      <c r="AL55" s="5">
        <f t="shared" si="47"/>
        <v>841</v>
      </c>
      <c r="AM55" s="45">
        <f t="shared" si="38"/>
        <v>628</v>
      </c>
      <c r="AN55" s="5">
        <f t="shared" si="48"/>
        <v>628</v>
      </c>
      <c r="AO55" s="45">
        <f t="shared" si="39"/>
        <v>444</v>
      </c>
      <c r="AP55" s="5">
        <f t="shared" si="40"/>
        <v>444</v>
      </c>
      <c r="AQ55" s="45">
        <f t="shared" si="41"/>
        <v>430</v>
      </c>
      <c r="AR55" s="5">
        <f t="shared" si="42"/>
        <v>430</v>
      </c>
      <c r="AT55" s="2">
        <f t="shared" si="43"/>
        <v>402</v>
      </c>
      <c r="AU55">
        <f t="shared" si="44"/>
        <v>402</v>
      </c>
      <c r="AV55" s="2">
        <f t="shared" si="45"/>
        <v>396</v>
      </c>
      <c r="AW55">
        <f t="shared" si="46"/>
        <v>396</v>
      </c>
      <c r="BG55" s="148" t="str">
        <f t="shared" si="49"/>
        <v>McALEENAN, Vincent, J, E</v>
      </c>
      <c r="BH55" s="149"/>
      <c r="BI55" s="7">
        <f t="shared" si="50"/>
        <v>0</v>
      </c>
      <c r="BJ55" s="5">
        <f t="shared" si="51"/>
        <v>-213</v>
      </c>
      <c r="BK55" s="5">
        <f t="shared" si="52"/>
        <v>-213</v>
      </c>
      <c r="BN55" s="5">
        <f t="shared" si="53"/>
        <v>-213</v>
      </c>
      <c r="BW55" s="5">
        <f t="shared" si="54"/>
        <v>213</v>
      </c>
      <c r="BZ55" s="5">
        <f t="shared" si="55"/>
        <v>0</v>
      </c>
    </row>
    <row r="56" spans="36:78">
      <c r="AJ56" t="str">
        <f t="shared" si="36"/>
        <v>O'CONNOR, Tommy</v>
      </c>
      <c r="AK56" s="2">
        <f t="shared" si="37"/>
        <v>782</v>
      </c>
      <c r="AL56" s="5">
        <f t="shared" si="47"/>
        <v>782</v>
      </c>
      <c r="AM56" s="45">
        <f t="shared" si="38"/>
        <v>569</v>
      </c>
      <c r="AN56" s="5">
        <f t="shared" si="48"/>
        <v>569</v>
      </c>
      <c r="AO56" s="45">
        <f t="shared" si="39"/>
        <v>385</v>
      </c>
      <c r="AP56" s="5">
        <f t="shared" si="40"/>
        <v>385</v>
      </c>
      <c r="AQ56" s="45">
        <f t="shared" si="41"/>
        <v>371</v>
      </c>
      <c r="AR56" s="5">
        <f t="shared" si="42"/>
        <v>371</v>
      </c>
      <c r="AT56" s="2">
        <f t="shared" si="43"/>
        <v>343</v>
      </c>
      <c r="AU56">
        <f t="shared" si="44"/>
        <v>343</v>
      </c>
      <c r="AV56" s="2">
        <f t="shared" si="45"/>
        <v>337</v>
      </c>
      <c r="AW56">
        <f t="shared" si="46"/>
        <v>337</v>
      </c>
      <c r="BG56" s="148" t="str">
        <f t="shared" si="49"/>
        <v>McALINDEN, Declan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17</v>
      </c>
      <c r="BN56" s="5">
        <f t="shared" si="53"/>
        <v>0</v>
      </c>
      <c r="BW56" s="5">
        <f t="shared" si="54"/>
        <v>0</v>
      </c>
      <c r="BZ56" s="5">
        <f t="shared" si="55"/>
        <v>1</v>
      </c>
    </row>
    <row r="57" spans="36:78">
      <c r="AJ57" t="str">
        <f t="shared" si="36"/>
        <v>SMITH, Robert, Woolsey</v>
      </c>
      <c r="AK57" s="2">
        <f t="shared" si="37"/>
        <v>1250</v>
      </c>
      <c r="AL57" s="5">
        <f t="shared" si="47"/>
        <v>1250</v>
      </c>
      <c r="AM57" s="45">
        <f t="shared" si="38"/>
        <v>1037</v>
      </c>
      <c r="AN57" s="5">
        <f t="shared" si="48"/>
        <v>1037</v>
      </c>
      <c r="AO57" s="45">
        <f t="shared" si="39"/>
        <v>853</v>
      </c>
      <c r="AP57" s="5">
        <f t="shared" si="40"/>
        <v>853</v>
      </c>
      <c r="AQ57" s="45">
        <f t="shared" si="41"/>
        <v>839</v>
      </c>
      <c r="AR57" s="5">
        <f t="shared" si="42"/>
        <v>839</v>
      </c>
      <c r="AT57" s="2">
        <f t="shared" si="43"/>
        <v>811</v>
      </c>
      <c r="AU57">
        <f t="shared" si="44"/>
        <v>811</v>
      </c>
      <c r="AV57" s="2">
        <f t="shared" si="45"/>
        <v>805</v>
      </c>
      <c r="AW57">
        <f t="shared" si="46"/>
        <v>805</v>
      </c>
      <c r="BG57" s="148" t="str">
        <f t="shared" si="49"/>
        <v>O'CONNOR, Tommy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55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>
      <c r="AJ58" t="str">
        <f t="shared" si="36"/>
        <v>TINSLEY, Margaret</v>
      </c>
      <c r="AK58" s="2">
        <f t="shared" si="37"/>
        <v>899</v>
      </c>
      <c r="AL58" s="5">
        <f t="shared" si="47"/>
        <v>899</v>
      </c>
      <c r="AM58" s="45">
        <f t="shared" si="38"/>
        <v>686</v>
      </c>
      <c r="AN58" s="5">
        <f t="shared" si="48"/>
        <v>686</v>
      </c>
      <c r="AO58" s="45">
        <f t="shared" si="39"/>
        <v>502</v>
      </c>
      <c r="AP58" s="5">
        <f t="shared" si="40"/>
        <v>502</v>
      </c>
      <c r="AQ58" s="45">
        <f t="shared" si="41"/>
        <v>488</v>
      </c>
      <c r="AR58" s="5">
        <f t="shared" si="42"/>
        <v>488</v>
      </c>
      <c r="AT58" s="2">
        <f t="shared" si="43"/>
        <v>460</v>
      </c>
      <c r="AU58">
        <f t="shared" si="44"/>
        <v>460</v>
      </c>
      <c r="AV58" s="2">
        <f t="shared" si="45"/>
        <v>454</v>
      </c>
      <c r="AW58">
        <f t="shared" si="46"/>
        <v>454</v>
      </c>
      <c r="BG58" s="148" t="str">
        <f t="shared" si="49"/>
        <v>SMITH, Robert, Woolsey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>
      <c r="AJ59" t="str">
        <f t="shared" si="36"/>
        <v>TWYBLE, James, Kenneth</v>
      </c>
      <c r="AK59" s="2">
        <f t="shared" si="37"/>
        <v>1389</v>
      </c>
      <c r="AL59" s="5">
        <f t="shared" si="47"/>
        <v>1389</v>
      </c>
      <c r="AM59" s="45">
        <f t="shared" si="38"/>
        <v>1176</v>
      </c>
      <c r="AN59" s="5">
        <f t="shared" si="48"/>
        <v>1176</v>
      </c>
      <c r="AO59" s="45">
        <f t="shared" si="39"/>
        <v>992</v>
      </c>
      <c r="AP59" s="5">
        <f t="shared" si="40"/>
        <v>992</v>
      </c>
      <c r="AQ59" s="45">
        <f t="shared" si="41"/>
        <v>978</v>
      </c>
      <c r="AR59" s="5">
        <f t="shared" si="42"/>
        <v>978</v>
      </c>
      <c r="AT59" s="2">
        <f t="shared" si="43"/>
        <v>950</v>
      </c>
      <c r="AU59">
        <f t="shared" si="44"/>
        <v>950</v>
      </c>
      <c r="AV59" s="2">
        <f t="shared" si="45"/>
        <v>944</v>
      </c>
      <c r="AW59">
        <f t="shared" si="46"/>
        <v>944</v>
      </c>
      <c r="BG59" s="148" t="str">
        <f t="shared" si="49"/>
        <v>TINSLEY, Margaret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999787</v>
      </c>
      <c r="AN60" s="5">
        <f t="shared" si="48"/>
        <v>999787</v>
      </c>
      <c r="AO60" s="45">
        <f t="shared" si="39"/>
        <v>999603</v>
      </c>
      <c r="AP60" s="5">
        <f t="shared" si="40"/>
        <v>999603</v>
      </c>
      <c r="AQ60" s="45">
        <f t="shared" si="41"/>
        <v>999589</v>
      </c>
      <c r="AR60" s="5">
        <f t="shared" si="42"/>
        <v>999589</v>
      </c>
      <c r="AT60" s="2">
        <f t="shared" si="43"/>
        <v>999561</v>
      </c>
      <c r="AU60">
        <f t="shared" si="44"/>
        <v>999561</v>
      </c>
      <c r="AV60" s="2">
        <f t="shared" si="45"/>
        <v>999555</v>
      </c>
      <c r="AW60">
        <f t="shared" si="46"/>
        <v>999555</v>
      </c>
      <c r="BG60" s="148" t="str">
        <f t="shared" si="49"/>
        <v>TWYBLE, James, Kenneth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999787</v>
      </c>
      <c r="AN61" s="5">
        <f t="shared" si="48"/>
        <v>999787</v>
      </c>
      <c r="AO61" s="45">
        <f t="shared" si="39"/>
        <v>999603</v>
      </c>
      <c r="AP61" s="5">
        <f t="shared" si="40"/>
        <v>999603</v>
      </c>
      <c r="AQ61" s="45">
        <f t="shared" si="41"/>
        <v>999589</v>
      </c>
      <c r="AR61" s="5">
        <f t="shared" si="42"/>
        <v>999589</v>
      </c>
      <c r="AT61" s="2">
        <f t="shared" si="43"/>
        <v>999561</v>
      </c>
      <c r="AU61">
        <f t="shared" si="44"/>
        <v>999561</v>
      </c>
      <c r="AV61" s="2">
        <f t="shared" si="45"/>
        <v>999555</v>
      </c>
      <c r="AW61">
        <f t="shared" si="46"/>
        <v>999555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999787</v>
      </c>
      <c r="AN62" s="5">
        <f t="shared" si="48"/>
        <v>999787</v>
      </c>
      <c r="AO62" s="45">
        <f t="shared" si="39"/>
        <v>999603</v>
      </c>
      <c r="AP62" s="5">
        <f t="shared" si="40"/>
        <v>999603</v>
      </c>
      <c r="AQ62" s="45">
        <f t="shared" si="41"/>
        <v>999589</v>
      </c>
      <c r="AR62" s="5">
        <f t="shared" si="42"/>
        <v>999589</v>
      </c>
      <c r="AT62" s="2">
        <f t="shared" si="43"/>
        <v>999561</v>
      </c>
      <c r="AU62">
        <f t="shared" si="44"/>
        <v>999561</v>
      </c>
      <c r="AV62" s="2">
        <f t="shared" si="45"/>
        <v>999555</v>
      </c>
      <c r="AW62">
        <f t="shared" si="46"/>
        <v>999555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999787</v>
      </c>
      <c r="AN63" s="5">
        <f t="shared" si="48"/>
        <v>999787</v>
      </c>
      <c r="AO63" s="45">
        <f t="shared" si="39"/>
        <v>999603</v>
      </c>
      <c r="AP63" s="5">
        <f t="shared" si="40"/>
        <v>999603</v>
      </c>
      <c r="AQ63" s="45">
        <f t="shared" si="41"/>
        <v>999589</v>
      </c>
      <c r="AR63" s="5">
        <f t="shared" si="42"/>
        <v>999589</v>
      </c>
      <c r="AT63" s="2">
        <f t="shared" si="43"/>
        <v>999561</v>
      </c>
      <c r="AU63">
        <f t="shared" si="44"/>
        <v>999561</v>
      </c>
      <c r="AV63" s="2">
        <f t="shared" si="45"/>
        <v>999555</v>
      </c>
      <c r="AW63">
        <f t="shared" si="46"/>
        <v>999555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999787</v>
      </c>
      <c r="AN64" s="5">
        <f t="shared" si="48"/>
        <v>999787</v>
      </c>
      <c r="AO64" s="45">
        <f t="shared" si="39"/>
        <v>999603</v>
      </c>
      <c r="AP64" s="5">
        <f t="shared" si="40"/>
        <v>999603</v>
      </c>
      <c r="AQ64" s="45">
        <f t="shared" si="41"/>
        <v>999589</v>
      </c>
      <c r="AR64" s="5">
        <f t="shared" si="42"/>
        <v>999589</v>
      </c>
      <c r="AT64" s="2">
        <f t="shared" si="43"/>
        <v>999561</v>
      </c>
      <c r="AU64">
        <f t="shared" si="44"/>
        <v>999561</v>
      </c>
      <c r="AV64" s="2">
        <f t="shared" si="45"/>
        <v>999555</v>
      </c>
      <c r="AW64">
        <f t="shared" si="46"/>
        <v>999555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999787</v>
      </c>
      <c r="AN65" s="5">
        <f t="shared" si="48"/>
        <v>999787</v>
      </c>
      <c r="AO65" s="45">
        <f t="shared" si="39"/>
        <v>999603</v>
      </c>
      <c r="AP65" s="5">
        <f t="shared" si="40"/>
        <v>999603</v>
      </c>
      <c r="AQ65" s="45">
        <f t="shared" si="41"/>
        <v>999589</v>
      </c>
      <c r="AR65" s="5">
        <f t="shared" si="42"/>
        <v>999589</v>
      </c>
      <c r="AT65" s="2">
        <f t="shared" si="43"/>
        <v>999561</v>
      </c>
      <c r="AU65">
        <f t="shared" si="44"/>
        <v>999561</v>
      </c>
      <c r="AV65" s="2">
        <f t="shared" si="45"/>
        <v>999555</v>
      </c>
      <c r="AW65">
        <f t="shared" si="46"/>
        <v>999555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999787</v>
      </c>
      <c r="AN66" s="5">
        <f t="shared" si="48"/>
        <v>999787</v>
      </c>
      <c r="AO66" s="45">
        <f t="shared" si="39"/>
        <v>999603</v>
      </c>
      <c r="AP66" s="5">
        <f t="shared" si="40"/>
        <v>999603</v>
      </c>
      <c r="AQ66" s="45">
        <f t="shared" si="41"/>
        <v>999589</v>
      </c>
      <c r="AR66" s="5">
        <f t="shared" si="42"/>
        <v>999589</v>
      </c>
      <c r="AT66" s="2">
        <f t="shared" si="43"/>
        <v>999561</v>
      </c>
      <c r="AU66">
        <f t="shared" si="44"/>
        <v>999561</v>
      </c>
      <c r="AV66" s="2">
        <f t="shared" si="45"/>
        <v>999555</v>
      </c>
      <c r="AW66">
        <f t="shared" si="46"/>
        <v>999555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999787</v>
      </c>
      <c r="AN67" s="5">
        <f t="shared" si="48"/>
        <v>999787</v>
      </c>
      <c r="AO67" s="45">
        <f t="shared" si="39"/>
        <v>999603</v>
      </c>
      <c r="AP67" s="5">
        <f t="shared" si="40"/>
        <v>999603</v>
      </c>
      <c r="AQ67" s="45">
        <f t="shared" si="41"/>
        <v>999589</v>
      </c>
      <c r="AR67" s="5">
        <f t="shared" si="42"/>
        <v>999589</v>
      </c>
      <c r="AT67" s="2">
        <f t="shared" si="43"/>
        <v>999561</v>
      </c>
      <c r="AU67">
        <f t="shared" si="44"/>
        <v>999561</v>
      </c>
      <c r="AV67" s="2">
        <f t="shared" si="45"/>
        <v>999555</v>
      </c>
      <c r="AW67">
        <f t="shared" si="46"/>
        <v>999555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8</v>
      </c>
      <c r="BK69" s="5">
        <f>BI69+BJ69</f>
        <v>8</v>
      </c>
      <c r="BM69" s="16"/>
      <c r="BN69" s="16"/>
      <c r="BO69" s="16"/>
      <c r="BP69" s="16"/>
      <c r="BW69" s="5">
        <f>SUM(BW49:BW68)</f>
        <v>213</v>
      </c>
      <c r="BZ69" s="5">
        <f t="shared" si="55"/>
        <v>0</v>
      </c>
    </row>
    <row r="70" spans="36:78">
      <c r="BK70" s="5">
        <f>BG27+CE29</f>
        <v>213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15" t="s">
        <v>307</v>
      </c>
    </row>
    <row r="76" spans="36:78">
      <c r="BK76" s="5">
        <f>SUM(BK77:BK96)</f>
        <v>0</v>
      </c>
    </row>
    <row r="77" spans="36:78">
      <c r="BK77" s="5">
        <f t="shared" ref="BK77:BK96" si="60">IF(BH5="y",1,0)</f>
        <v>0</v>
      </c>
    </row>
    <row r="78" spans="36:78">
      <c r="BK78" s="5">
        <f t="shared" si="60"/>
        <v>0</v>
      </c>
    </row>
    <row r="79" spans="36:78">
      <c r="BK79" s="5">
        <f t="shared" si="60"/>
        <v>0</v>
      </c>
    </row>
    <row r="80" spans="36:78">
      <c r="BK80" s="5">
        <f t="shared" si="60"/>
        <v>0</v>
      </c>
    </row>
    <row r="81" spans="41:63">
      <c r="BK81" s="5">
        <f t="shared" si="60"/>
        <v>0</v>
      </c>
    </row>
    <row r="82" spans="41:63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>
      <c r="AT89" s="5">
        <f>SUM(AT82:AT88)</f>
        <v>1</v>
      </c>
      <c r="BK89" s="5">
        <f t="shared" si="60"/>
        <v>0</v>
      </c>
    </row>
    <row r="90" spans="41:63">
      <c r="BK90" s="5">
        <f t="shared" si="60"/>
        <v>0</v>
      </c>
    </row>
    <row r="91" spans="41:63">
      <c r="BK91" s="5">
        <f t="shared" si="60"/>
        <v>0</v>
      </c>
    </row>
    <row r="92" spans="41:63">
      <c r="BK92" s="5">
        <f t="shared" si="60"/>
        <v>0</v>
      </c>
    </row>
    <row r="93" spans="41:63">
      <c r="BK93" s="5">
        <f t="shared" si="60"/>
        <v>0</v>
      </c>
    </row>
    <row r="94" spans="41:63">
      <c r="BK94" s="5">
        <f t="shared" si="60"/>
        <v>0</v>
      </c>
    </row>
    <row r="95" spans="41:63">
      <c r="BK95" s="5">
        <f t="shared" si="60"/>
        <v>0</v>
      </c>
    </row>
    <row r="96" spans="41:63">
      <c r="BK96" s="5">
        <f t="shared" si="60"/>
        <v>0</v>
      </c>
    </row>
    <row r="114" ht="12.75" customHeight="1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Z6:AF7"/>
    <mergeCell ref="BT2:BZ2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F7:G7"/>
    <mergeCell ref="F9:G9"/>
    <mergeCell ref="H9:I9"/>
    <mergeCell ref="J9:K9"/>
    <mergeCell ref="L9:M9"/>
    <mergeCell ref="L7:M7"/>
    <mergeCell ref="L8:M8"/>
    <mergeCell ref="T9:U9"/>
    <mergeCell ref="T6:U6"/>
    <mergeCell ref="T7:U7"/>
    <mergeCell ref="T8:U8"/>
    <mergeCell ref="AN13:AN19"/>
    <mergeCell ref="AJ20:AK20"/>
    <mergeCell ref="AJ21:AK21"/>
    <mergeCell ref="AP13:AP17"/>
    <mergeCell ref="AK9:AP10"/>
    <mergeCell ref="AL13:AL17"/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</mergeCells>
  <phoneticPr fontId="0" type="noConversion"/>
  <conditionalFormatting sqref="BF30:BG31">
    <cfRule type="cellIs" dxfId="295" priority="14" stopIfTrue="1" operator="equal">
      <formula>"NONE"</formula>
    </cfRule>
    <cfRule type="cellIs" dxfId="294" priority="15" stopIfTrue="1" operator="notEqual">
      <formula>"NONE"</formula>
    </cfRule>
  </conditionalFormatting>
  <conditionalFormatting sqref="BX30">
    <cfRule type="cellIs" dxfId="293" priority="16" stopIfTrue="1" operator="equal">
      <formula>"Calculations OK"</formula>
    </cfRule>
    <cfRule type="cellIs" dxfId="292" priority="17" stopIfTrue="1" operator="equal">
      <formula>"Check Count for Error"</formula>
    </cfRule>
  </conditionalFormatting>
  <conditionalFormatting sqref="G33 V4:W4">
    <cfRule type="cellIs" dxfId="291" priority="18" stopIfTrue="1" operator="equal">
      <formula>"Totals Correct"</formula>
    </cfRule>
    <cfRule type="cellIs" dxfId="290" priority="19" stopIfTrue="1" operator="equal">
      <formula>"ERROR"</formula>
    </cfRule>
  </conditionalFormatting>
  <conditionalFormatting sqref="U4">
    <cfRule type="cellIs" dxfId="289" priority="20" stopIfTrue="1" operator="equal">
      <formula>"OK TO MOVE TO NEXT STAGE"</formula>
    </cfRule>
    <cfRule type="cellIs" dxfId="288" priority="21" stopIfTrue="1" operator="equal">
      <formula>"DO NOT MOVE TO NEXT STAGE"</formula>
    </cfRule>
  </conditionalFormatting>
  <conditionalFormatting sqref="BP30:BP32">
    <cfRule type="cellIs" dxfId="287" priority="22" stopIfTrue="1" operator="equal">
      <formula>"ERROR"</formula>
    </cfRule>
  </conditionalFormatting>
  <conditionalFormatting sqref="AL3">
    <cfRule type="cellIs" dxfId="286" priority="23" stopIfTrue="1" operator="notEqual">
      <formula>0</formula>
    </cfRule>
  </conditionalFormatting>
  <conditionalFormatting sqref="BH4">
    <cfRule type="expression" dxfId="285" priority="24">
      <formula>AND($AQ$5="y",$BK$76&lt;&gt;1)</formula>
    </cfRule>
    <cfRule type="expression" dxfId="284" priority="25">
      <formula>$BK$76=1</formula>
    </cfRule>
    <cfRule type="duplicateValues" priority="26"/>
  </conditionalFormatting>
  <conditionalFormatting sqref="BN8:BN27">
    <cfRule type="expression" dxfId="283" priority="7">
      <formula>BN8="Elected"</formula>
    </cfRule>
  </conditionalFormatting>
  <conditionalFormatting sqref="BI5:BI24">
    <cfRule type="expression" dxfId="282" priority="5">
      <formula>BI5="Elected"</formula>
    </cfRule>
  </conditionalFormatting>
  <conditionalFormatting sqref="BT2:BZ2">
    <cfRule type="expression" dxfId="281" priority="4">
      <formula>AND($AQ$5="n",$BZ$46=0)</formula>
    </cfRule>
  </conditionalFormatting>
  <conditionalFormatting sqref="BP5:BP7">
    <cfRule type="expression" dxfId="280" priority="2">
      <formula>$BZ$48&gt;0</formula>
    </cfRule>
    <cfRule type="expression" dxfId="279" priority="3">
      <formula>AND($AQ$5="n",$BZ$48&lt;&gt;1)</formula>
    </cfRule>
  </conditionalFormatting>
  <conditionalFormatting sqref="A11:A30">
    <cfRule type="expression" dxfId="278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E114"/>
  <sheetViews>
    <sheetView showGridLines="0" showZeros="0" topLeftCell="A3" zoomScale="70" zoomScaleNormal="70" workbookViewId="0">
      <selection activeCell="J15" sqref="J15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>
      <c r="A1" s="88" t="str">
        <f>'Verification of Boxes'!B1</f>
        <v>LOCALGOVERNMENT</v>
      </c>
      <c r="F1" s="14" t="s">
        <v>61</v>
      </c>
      <c r="J1" s="100" t="s">
        <v>25</v>
      </c>
      <c r="K1" s="388">
        <f>'Basic Input'!C2</f>
        <v>41781</v>
      </c>
      <c r="L1" s="388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211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0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3.7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0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R3" s="95" t="s">
        <v>33</v>
      </c>
      <c r="BS3" s="96"/>
      <c r="BT3" s="416" t="s">
        <v>359</v>
      </c>
      <c r="BU3" s="417"/>
      <c r="BV3" s="417"/>
      <c r="BW3" s="417"/>
      <c r="BX3" s="417"/>
      <c r="BY3" s="417"/>
      <c r="BZ3" s="418"/>
    </row>
    <row r="4" spans="1:83" ht="42.7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212</v>
      </c>
      <c r="P4" s="390"/>
      <c r="Q4" s="390"/>
      <c r="R4" s="390"/>
      <c r="S4" s="391"/>
      <c r="U4" s="380" t="str">
        <f>IF(I33="ERROR","DO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0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>
        <f>IF(C11=0,0,IF(G11=0,"Excluded",0))</f>
        <v>0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209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401</v>
      </c>
    </row>
    <row r="7" spans="1:83" ht="15" customHeight="1" thickBot="1">
      <c r="D7" s="31"/>
      <c r="E7" s="28"/>
      <c r="F7" s="378" t="str">
        <f>'Stage 2'!F7:G7</f>
        <v>Exclude</v>
      </c>
      <c r="G7" s="379"/>
      <c r="H7" s="436" t="str">
        <f>IF($AT5=0,0,IF($AT5="T",$AZ7,$BR4))</f>
        <v>Exclude</v>
      </c>
      <c r="I7" s="437"/>
      <c r="J7" s="378"/>
      <c r="K7" s="379"/>
      <c r="L7" s="378"/>
      <c r="M7" s="379"/>
      <c r="N7" s="378"/>
      <c r="O7" s="379"/>
      <c r="P7" s="378"/>
      <c r="Q7" s="379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378" t="str">
        <f>'Stage 2'!F8:G8</f>
        <v>McALEENAN</v>
      </c>
      <c r="G8" s="379"/>
      <c r="H8" s="434" t="str">
        <f>IF($H7="Transfer",$BA8,$BT3)</f>
        <v>CLELAND</v>
      </c>
      <c r="I8" s="435"/>
      <c r="J8" s="372"/>
      <c r="K8" s="373"/>
      <c r="L8" s="372"/>
      <c r="M8" s="373"/>
      <c r="N8" s="372"/>
      <c r="O8" s="373"/>
      <c r="P8" s="372"/>
      <c r="Q8" s="373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Excluded</v>
      </c>
      <c r="BO8" s="47">
        <f t="shared" ref="BO8:BO27" si="3">IF(AA14&gt;=$M$3,"Elected",AA14)</f>
        <v>401</v>
      </c>
      <c r="BP8" s="337" t="s">
        <v>357</v>
      </c>
      <c r="BR8" s="13" t="str">
        <f>'Verification of Boxes'!J10</f>
        <v>CLELAND, John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360" t="s">
        <v>64</v>
      </c>
      <c r="W9" s="362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494</v>
      </c>
      <c r="BP9" s="76"/>
      <c r="BQ9" s="6"/>
      <c r="BR9" s="13" t="str">
        <f>'Verification of Boxes'!J11</f>
        <v>CORR, Kieran, Peter</v>
      </c>
      <c r="BS9" s="202">
        <v>48</v>
      </c>
      <c r="BT9" s="7">
        <f t="shared" si="4"/>
        <v>48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48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>
        <f t="shared" si="11"/>
        <v>0</v>
      </c>
      <c r="BO10" s="47">
        <f t="shared" si="3"/>
        <v>411</v>
      </c>
      <c r="BP10" s="76"/>
      <c r="BQ10" s="6"/>
      <c r="BR10" s="13" t="str">
        <f>'Verification of Boxes'!J12</f>
        <v>CUMMINGS, Brian</v>
      </c>
      <c r="BS10" s="202">
        <v>13</v>
      </c>
      <c r="BT10" s="7">
        <f t="shared" si="4"/>
        <v>13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13</v>
      </c>
    </row>
    <row r="11" spans="1:83" ht="15" customHeight="1" thickBot="1">
      <c r="A11" s="328" t="str">
        <f>IF('Stage 2'!A11&lt;&gt;0,'Stage 2'!A11,IF(I11&gt;=$M$3,"Elected",IF(BP8&lt;&gt;0,"Excluded",0)))</f>
        <v>Excluded</v>
      </c>
      <c r="B11" s="331">
        <v>1</v>
      </c>
      <c r="C11" s="187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 t="shared" ref="H11:H30" si="12">IF($C11&lt;&gt;0,$BK49,0)</f>
        <v>-401</v>
      </c>
      <c r="I11" s="33">
        <f t="shared" ref="I11:I31" si="13">IF(H$8=0,0,G11+H11)</f>
        <v>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N11" s="5">
        <f t="shared" si="11"/>
        <v>0</v>
      </c>
      <c r="BO11" s="47">
        <f t="shared" si="3"/>
        <v>445</v>
      </c>
      <c r="BP11" s="76"/>
      <c r="BQ11" s="6"/>
      <c r="BR11" s="13" t="str">
        <f>'Verification of Boxes'!J13</f>
        <v>FLAHERTY, Julie</v>
      </c>
      <c r="BS11" s="202">
        <v>31</v>
      </c>
      <c r="BT11" s="7">
        <f t="shared" si="4"/>
        <v>31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31</v>
      </c>
    </row>
    <row r="12" spans="1:83" ht="15" customHeight="1" thickBot="1">
      <c r="A12" s="329">
        <f>IF('Stage 2'!A12&lt;&gt;0,'Stage 2'!A12,IF(I12&gt;=$M$3,"Elected",IF(BP9&lt;&gt;0,"Excluded",0)))</f>
        <v>0</v>
      </c>
      <c r="B12" s="332">
        <v>2</v>
      </c>
      <c r="C12" s="188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 t="shared" si="12"/>
        <v>48</v>
      </c>
      <c r="I12" s="33">
        <f t="shared" si="13"/>
        <v>542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451</v>
      </c>
      <c r="BP12" s="76"/>
      <c r="BQ12" s="6"/>
      <c r="BR12" s="13" t="str">
        <f>'Verification of Boxes'!J14</f>
        <v>LARKHAM, Thomas, Patrick</v>
      </c>
      <c r="BS12" s="202">
        <v>86</v>
      </c>
      <c r="BT12" s="7">
        <f t="shared" si="4"/>
        <v>86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86</v>
      </c>
    </row>
    <row r="13" spans="1:83" ht="15" customHeight="1" thickBot="1">
      <c r="A13" s="329">
        <f>IF('Stage 2'!A13&lt;&gt;0,'Stage 2'!A13,IF(I13&gt;=$M$3,"Elected",IF(BP10&lt;&gt;0,"Excluded",0)))</f>
        <v>0</v>
      </c>
      <c r="B13" s="332">
        <v>3</v>
      </c>
      <c r="C13" s="188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 t="shared" si="12"/>
        <v>13</v>
      </c>
      <c r="I13" s="33">
        <f t="shared" si="13"/>
        <v>424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1023</v>
      </c>
      <c r="BP13" s="76"/>
      <c r="BQ13" s="6"/>
      <c r="BR13" s="13" t="str">
        <f>'Verification of Boxes'!J15</f>
        <v>LENNON, Fergal, Thomas</v>
      </c>
      <c r="BS13" s="250">
        <v>21</v>
      </c>
      <c r="BT13" s="7">
        <f t="shared" si="4"/>
        <v>21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21</v>
      </c>
    </row>
    <row r="14" spans="1:83" ht="15" customHeight="1" thickBot="1">
      <c r="A14" s="329">
        <f>IF('Stage 2'!A14&lt;&gt;0,'Stage 2'!A14,IF(I14&gt;=$M$3,"Elected",IF(BP11&lt;&gt;0,"Excluded",0)))</f>
        <v>0</v>
      </c>
      <c r="B14" s="332">
        <v>4</v>
      </c>
      <c r="C14" s="188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 t="shared" si="12"/>
        <v>31</v>
      </c>
      <c r="I14" s="33">
        <f t="shared" si="13"/>
        <v>476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CLELAND, John</v>
      </c>
      <c r="AA14" s="166">
        <f>G11</f>
        <v>401</v>
      </c>
      <c r="AB14" s="167"/>
      <c r="AC14" s="167">
        <f t="shared" ref="AC14:AC33" si="21">IF(AA14&gt;0,AA14-AG$4,0)</f>
        <v>-1011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202"/>
      <c r="BT14" s="7">
        <f t="shared" si="4"/>
        <v>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>
        <f>IF('Stage 2'!A15&lt;&gt;0,'Stage 2'!A15,IF(I15&gt;=$M$3,"Elected",IF(BP12&lt;&gt;0,"Excluded",0)))</f>
        <v>0</v>
      </c>
      <c r="B15" s="332">
        <v>5</v>
      </c>
      <c r="C15" s="188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 t="shared" si="12"/>
        <v>86</v>
      </c>
      <c r="I15" s="33">
        <f t="shared" si="13"/>
        <v>537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CORR, Kieran, Peter</v>
      </c>
      <c r="AA15" s="45">
        <f t="shared" ref="AA15:AA33" si="24">G12</f>
        <v>494</v>
      </c>
      <c r="AB15" s="5"/>
      <c r="AC15" s="5">
        <f t="shared" si="21"/>
        <v>-918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858</v>
      </c>
      <c r="BP15" s="76"/>
      <c r="BQ15" s="6"/>
      <c r="BR15" s="13" t="str">
        <f>'Verification of Boxes'!J17</f>
        <v>McALINDEN, Declan</v>
      </c>
      <c r="BS15" s="202">
        <v>35</v>
      </c>
      <c r="BT15" s="7">
        <f t="shared" si="4"/>
        <v>35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35</v>
      </c>
    </row>
    <row r="16" spans="1:83" ht="15" customHeight="1" thickBot="1">
      <c r="A16" s="329">
        <f>IF('Stage 2'!A16&lt;&gt;0,'Stage 2'!A16,IF(I16&gt;=$M$3,"Elected",IF(BP13&lt;&gt;0,"Excluded",0)))</f>
        <v>0</v>
      </c>
      <c r="B16" s="332">
        <v>6</v>
      </c>
      <c r="C16" s="188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 t="shared" si="12"/>
        <v>21</v>
      </c>
      <c r="I16" s="33">
        <f t="shared" si="13"/>
        <v>1044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CUMMINGS, Brian</v>
      </c>
      <c r="AA16" s="45">
        <f t="shared" si="24"/>
        <v>411</v>
      </c>
      <c r="AB16" s="5"/>
      <c r="AC16" s="5">
        <f t="shared" si="21"/>
        <v>-1001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N16" s="5">
        <f t="shared" si="11"/>
        <v>0</v>
      </c>
      <c r="BO16" s="47">
        <f t="shared" si="3"/>
        <v>837</v>
      </c>
      <c r="BP16" s="76"/>
      <c r="BQ16" s="6"/>
      <c r="BR16" s="13" t="str">
        <f>'Verification of Boxes'!J18</f>
        <v>O'CONNOR, Tommy</v>
      </c>
      <c r="BS16" s="202">
        <v>7</v>
      </c>
      <c r="BT16" s="7">
        <f t="shared" si="4"/>
        <v>7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7</v>
      </c>
    </row>
    <row r="17" spans="1:83" ht="15" customHeight="1" thickBot="1">
      <c r="A17" s="329" t="str">
        <f>IF('Stage 2'!A17&lt;&gt;0,'Stage 2'!A17,IF(I17&gt;=$M$3,"Elected",IF(BP14&lt;&gt;0,"Excluded",0)))</f>
        <v>Excluded</v>
      </c>
      <c r="B17" s="332">
        <v>7</v>
      </c>
      <c r="C17" s="188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 t="shared" si="12"/>
        <v>0</v>
      </c>
      <c r="I17" s="33">
        <f t="shared" si="13"/>
        <v>0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FLAHERTY, Julie</v>
      </c>
      <c r="AA17" s="45">
        <f t="shared" si="24"/>
        <v>445</v>
      </c>
      <c r="AB17" s="5"/>
      <c r="AC17" s="5">
        <f t="shared" si="21"/>
        <v>-967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1250</v>
      </c>
      <c r="BP17" s="76"/>
      <c r="BQ17" s="6"/>
      <c r="BR17" s="13" t="str">
        <f>'Verification of Boxes'!J19</f>
        <v>SMITH, Robert, Woolsey</v>
      </c>
      <c r="BS17" s="202">
        <v>15</v>
      </c>
      <c r="BT17" s="7">
        <f t="shared" si="4"/>
        <v>15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15</v>
      </c>
    </row>
    <row r="18" spans="1:83" ht="15" customHeight="1" thickBot="1">
      <c r="A18" s="329">
        <f>IF('Stage 2'!A18&lt;&gt;0,'Stage 2'!A18,IF(I18&gt;=$M$3,"Elected",IF(BP15&lt;&gt;0,"Excluded",0)))</f>
        <v>0</v>
      </c>
      <c r="B18" s="332">
        <v>8</v>
      </c>
      <c r="C18" s="188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 t="shared" si="12"/>
        <v>35</v>
      </c>
      <c r="I18" s="33">
        <f t="shared" si="13"/>
        <v>893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LARKHAM, Thomas, Patrick</v>
      </c>
      <c r="AA18" s="45">
        <f t="shared" si="24"/>
        <v>451</v>
      </c>
      <c r="AB18" s="5"/>
      <c r="AC18" s="5">
        <f t="shared" si="21"/>
        <v>-961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899</v>
      </c>
      <c r="BP18" s="76"/>
      <c r="BQ18" s="6"/>
      <c r="BR18" s="13" t="str">
        <f>'Verification of Boxes'!J20</f>
        <v>TINSLEY, Margaret</v>
      </c>
      <c r="BS18" s="74">
        <v>13</v>
      </c>
      <c r="BT18" s="7">
        <f t="shared" si="4"/>
        <v>13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13</v>
      </c>
    </row>
    <row r="19" spans="1:83" ht="15" customHeight="1" thickBot="1">
      <c r="A19" s="329">
        <f>IF('Stage 2'!A19&lt;&gt;0,'Stage 2'!A19,IF(I19&gt;=$M$3,"Elected",IF(BP16&lt;&gt;0,"Excluded",0)))</f>
        <v>0</v>
      </c>
      <c r="B19" s="332">
        <v>9</v>
      </c>
      <c r="C19" s="188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 t="shared" si="12"/>
        <v>7</v>
      </c>
      <c r="I19" s="33">
        <f t="shared" si="13"/>
        <v>844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LENNON, Fergal, Thomas</v>
      </c>
      <c r="AA19" s="45">
        <f t="shared" si="24"/>
        <v>1023</v>
      </c>
      <c r="AB19" s="5"/>
      <c r="AC19" s="5">
        <f t="shared" si="21"/>
        <v>-389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 t="str">
        <f t="shared" si="11"/>
        <v>Elected</v>
      </c>
      <c r="BO19" s="47">
        <f t="shared" si="3"/>
        <v>1389</v>
      </c>
      <c r="BP19" s="76"/>
      <c r="BQ19" s="6"/>
      <c r="BR19" s="13" t="str">
        <f>'Verification of Boxes'!J21</f>
        <v>TWYBLE, James, Kenneth</v>
      </c>
      <c r="BS19" s="74">
        <v>62</v>
      </c>
      <c r="BT19" s="7">
        <f t="shared" si="4"/>
        <v>62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62</v>
      </c>
    </row>
    <row r="20" spans="1:83" ht="15" customHeight="1" thickBot="1">
      <c r="A20" s="329">
        <f>IF('Stage 2'!A20&lt;&gt;0,'Stage 2'!A20,IF(I20&gt;=$M$3,"Elected",IF(BP17&lt;&gt;0,"Excluded",0)))</f>
        <v>0</v>
      </c>
      <c r="B20" s="332">
        <v>10</v>
      </c>
      <c r="C20" s="188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 t="shared" si="12"/>
        <v>15</v>
      </c>
      <c r="I20" s="33">
        <f t="shared" si="13"/>
        <v>1265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McALEENAN, Vincent, J, E</v>
      </c>
      <c r="AA20" s="45">
        <f t="shared" si="24"/>
        <v>0</v>
      </c>
      <c r="AB20" s="5"/>
      <c r="AC20" s="5">
        <f t="shared" si="21"/>
        <v>0</v>
      </c>
      <c r="AD20" s="5"/>
      <c r="AE20" s="5" t="str">
        <f t="shared" si="25"/>
        <v>excluded</v>
      </c>
      <c r="AF20" s="5">
        <f t="shared" si="22"/>
        <v>0</v>
      </c>
      <c r="AG20" s="42">
        <f t="shared" si="23"/>
        <v>0</v>
      </c>
      <c r="AJ20" s="407" t="s">
        <v>103</v>
      </c>
      <c r="AK20" s="408"/>
      <c r="AL20" s="246">
        <f>AL46</f>
        <v>401</v>
      </c>
      <c r="AM20" s="167"/>
      <c r="AN20" s="166">
        <f>AL20+AG2</f>
        <v>401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2'!A21&lt;&gt;0,'Stage 2'!A21,IF(I21&gt;=$M$3,"Elected",IF(BP18&lt;&gt;0,"Excluded",0)))</f>
        <v>0</v>
      </c>
      <c r="B21" s="332">
        <v>11</v>
      </c>
      <c r="C21" s="188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 t="shared" si="12"/>
        <v>13</v>
      </c>
      <c r="I21" s="33">
        <f t="shared" si="13"/>
        <v>912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McALINDEN, Declan</v>
      </c>
      <c r="AA21" s="45">
        <f t="shared" si="24"/>
        <v>858</v>
      </c>
      <c r="AB21" s="5"/>
      <c r="AC21" s="5">
        <f t="shared" si="21"/>
        <v>-554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409" t="s">
        <v>102</v>
      </c>
      <c r="AK21" s="365"/>
      <c r="AL21" s="48">
        <f>IF(AL20=1000000,0,AN46)</f>
        <v>411</v>
      </c>
      <c r="AM21" s="7">
        <f>AL21-AL20</f>
        <v>10</v>
      </c>
      <c r="AN21" s="5">
        <f>IF(AL21=1000000,0,IF(AN20=0,0,AN20+AL21))</f>
        <v>812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2'!A22&lt;&gt;0,'Stage 2'!A22,IF(I22&gt;=$M$3,"Elected",IF(BP19&lt;&gt;0,"Excluded",0)))</f>
        <v>Elected</v>
      </c>
      <c r="B22" s="332">
        <v>12</v>
      </c>
      <c r="C22" s="188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 t="shared" si="12"/>
        <v>62</v>
      </c>
      <c r="I22" s="33">
        <f t="shared" si="13"/>
        <v>1451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O'CONNOR, Tommy</v>
      </c>
      <c r="AA22" s="45">
        <f t="shared" si="24"/>
        <v>837</v>
      </c>
      <c r="AB22" s="5"/>
      <c r="AC22" s="5">
        <f t="shared" si="21"/>
        <v>-575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409" t="s">
        <v>102</v>
      </c>
      <c r="AK22" s="365"/>
      <c r="AL22" s="48">
        <f>IF(AL21=1000000,0,AP46)</f>
        <v>445</v>
      </c>
      <c r="AM22" s="7">
        <f>IF(AL22=1000000,0,IF(AM21=0,0,AL22-AL21))</f>
        <v>34</v>
      </c>
      <c r="AN22" s="5">
        <f>IF(AL22=1000000,0,IF(AN21=0,0,AN21+AL22))</f>
        <v>1257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2'!A23&lt;&gt;0,'Stage 2'!A23,IF(I23&gt;=$M$3,"Elected",IF(BP20&lt;&gt;0,"Excluded",0)))</f>
        <v>0</v>
      </c>
      <c r="B23" s="332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SMITH, Robert, Woolsey</v>
      </c>
      <c r="AA23" s="45">
        <f t="shared" si="24"/>
        <v>1250</v>
      </c>
      <c r="AB23" s="5"/>
      <c r="AC23" s="5">
        <f t="shared" si="21"/>
        <v>-162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409" t="s">
        <v>102</v>
      </c>
      <c r="AK23" s="365"/>
      <c r="AL23" s="48">
        <f>IF(AL22=1000000,0,AR46)</f>
        <v>451</v>
      </c>
      <c r="AM23" s="7">
        <f>IF(AL23=1000000,0,IF(AM22=0,0,AL23-AL22))</f>
        <v>6</v>
      </c>
      <c r="AN23" s="5">
        <f>IF(AL23=1000000,0,IF(AN22=0,0,AN22+AL23))</f>
        <v>1708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2'!A24&lt;&gt;0,'Stage 2'!A24,IF(I24&gt;=$M$3,"Elected",IF(BP21&lt;&gt;0,"Excluded",0)))</f>
        <v>0</v>
      </c>
      <c r="B24" s="332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TINSLEY, Margaret</v>
      </c>
      <c r="AA24" s="45">
        <f t="shared" si="24"/>
        <v>899</v>
      </c>
      <c r="AB24" s="5"/>
      <c r="AC24" s="5">
        <f t="shared" si="21"/>
        <v>-513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409" t="s">
        <v>102</v>
      </c>
      <c r="AK24" s="365"/>
      <c r="AL24" s="48">
        <f>IF(AR46=1000000,0,AU46)</f>
        <v>494</v>
      </c>
      <c r="AM24" s="7">
        <f>IF(AL24=1000000,0,IF(AM23=0,0,AL24-AL23))</f>
        <v>43</v>
      </c>
      <c r="AN24" s="5">
        <f>IF(AL24=1000000,0,IF(AN23=0,0,AN23+AL24))</f>
        <v>2202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2'!A25&lt;&gt;0,'Stage 2'!A25,IF(I25&gt;=$M$3,"Elected",IF(BP22&lt;&gt;0,"Excluded",0)))</f>
        <v>0</v>
      </c>
      <c r="B25" s="332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TWYBLE, James, Kenneth</v>
      </c>
      <c r="AA25" s="45">
        <f t="shared" si="24"/>
        <v>1389</v>
      </c>
      <c r="AB25" s="5"/>
      <c r="AC25" s="5">
        <f t="shared" si="21"/>
        <v>-23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430" t="s">
        <v>102</v>
      </c>
      <c r="AK25" s="431"/>
      <c r="AL25" s="104">
        <f>IF(AL24=1000000,0,AW46)</f>
        <v>837</v>
      </c>
      <c r="AM25" s="105">
        <f>IF(AL25=1000000,0,IF(AM24=0,0,AL25-AL24))</f>
        <v>343</v>
      </c>
      <c r="AN25" s="106">
        <f>IF(AL25=1000000,0,IF(AN24=0,0,AN24+AL25))</f>
        <v>3039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2'!A26&lt;&gt;0,'Stage 2'!A26,IF(I26&gt;=$M$3,"Elected",IF(BP23&lt;&gt;0,"Excluded",0)))</f>
        <v>0</v>
      </c>
      <c r="B26" s="332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2'!A27&lt;&gt;0,'Stage 2'!A27,IF(I27&gt;=$M$3,"Elected",IF(BP24&lt;&gt;0,"Excluded",0)))</f>
        <v>0</v>
      </c>
      <c r="B27" s="332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2'!A28&lt;&gt;0,'Stage 2'!A28,IF(I28&gt;=$M$3,"Elected",IF(BP25&lt;&gt;0,"Excluded",0)))</f>
        <v>0</v>
      </c>
      <c r="B28" s="332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>
        <v>70</v>
      </c>
      <c r="BT28" s="140">
        <f t="shared" si="4"/>
        <v>70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70</v>
      </c>
    </row>
    <row r="29" spans="1:83" ht="13.5" thickBot="1">
      <c r="A29" s="329">
        <f>IF('Stage 2'!A29&lt;&gt;0,'Stage 2'!A29,IF(I29&gt;=$M$3,"Elected",IF(BP26&lt;&gt;0,"Excluded",0)))</f>
        <v>0</v>
      </c>
      <c r="B29" s="332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401</v>
      </c>
      <c r="BT29" s="7">
        <f t="shared" si="4"/>
        <v>401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401</v>
      </c>
    </row>
    <row r="30" spans="1:83" ht="14.25" customHeight="1" thickBot="1">
      <c r="A30" s="330">
        <f>IF('Stage 2'!A30&lt;&gt;0,'Stage 2'!A30,IF(I30&gt;=$M$3,"Elected",IF(BP27&lt;&gt;0,"Excluded",0)))</f>
        <v>0</v>
      </c>
      <c r="B30" s="333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210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4">
        <f>$BK69</f>
        <v>70</v>
      </c>
      <c r="I31" s="50">
        <f t="shared" si="13"/>
        <v>78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401</v>
      </c>
      <c r="BX31" s="397"/>
      <c r="BY31" s="397"/>
      <c r="BZ31" s="5">
        <f>BW69-BW31</f>
        <v>0</v>
      </c>
      <c r="CB31" s="348" t="s">
        <v>210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6"/>
      <c r="I32" s="59">
        <f>SUM(I11:I31)</f>
        <v>8466</v>
      </c>
      <c r="J32" s="267"/>
      <c r="K32" s="59">
        <f>SUM(K11:K31)</f>
        <v>0</v>
      </c>
      <c r="L32" s="268"/>
      <c r="M32" s="59">
        <f>SUM(M11:M31)</f>
        <v>0</v>
      </c>
      <c r="N32" s="268"/>
      <c r="O32" s="59">
        <f>SUM(O11:O31)</f>
        <v>0</v>
      </c>
      <c r="P32" s="268"/>
      <c r="Q32" s="59">
        <f>SUM(Q11:Q31)</f>
        <v>0</v>
      </c>
      <c r="R32" s="268"/>
      <c r="S32" s="59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>
      <c r="D36" s="52" t="s">
        <v>89</v>
      </c>
      <c r="E36" s="257">
        <f>'Stage 2'!E34</f>
        <v>0.65625</v>
      </c>
      <c r="F36" s="301"/>
      <c r="G36" s="257">
        <f>'Stage 2'!G34</f>
        <v>0.6875</v>
      </c>
      <c r="H36" s="301"/>
      <c r="I36" s="255">
        <v>0.71875</v>
      </c>
      <c r="J36" s="301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3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401</v>
      </c>
      <c r="AM46" s="5"/>
      <c r="AN46" s="45">
        <f>AN47+AL46</f>
        <v>411</v>
      </c>
      <c r="AO46" s="5"/>
      <c r="AP46" s="45">
        <f>AP47+AN46</f>
        <v>445</v>
      </c>
      <c r="AQ46" s="5"/>
      <c r="AR46" s="45">
        <f>AR47+AP46</f>
        <v>451</v>
      </c>
      <c r="AS46" s="2"/>
      <c r="AU46" s="2">
        <f>AU47+AR46</f>
        <v>494</v>
      </c>
      <c r="AW46" s="2">
        <f>AW47+AU46</f>
        <v>837</v>
      </c>
      <c r="AX46" s="2"/>
      <c r="BG46" t="s">
        <v>111</v>
      </c>
      <c r="BY46" s="324" t="s">
        <v>311</v>
      </c>
      <c r="BZ46" s="5">
        <f>IF(BT3&lt;&gt;0,1,0)</f>
        <v>1</v>
      </c>
    </row>
    <row r="47" spans="3:78">
      <c r="AL47" s="45">
        <f>MIN(AL48:AL67)</f>
        <v>401</v>
      </c>
      <c r="AM47" s="5"/>
      <c r="AN47" s="45">
        <f>MIN(AN48:AN67)</f>
        <v>10</v>
      </c>
      <c r="AO47" s="5"/>
      <c r="AP47" s="45">
        <f>MIN(AP48:AP67)</f>
        <v>34</v>
      </c>
      <c r="AQ47" s="5"/>
      <c r="AR47" s="45">
        <f>MIN(AR48:AR67)</f>
        <v>6</v>
      </c>
      <c r="AS47" s="2"/>
      <c r="AU47" s="2">
        <f>MIN(AU48:AU67)</f>
        <v>43</v>
      </c>
      <c r="AW47" s="2">
        <f>MIN(AW48:AW67)</f>
        <v>343</v>
      </c>
      <c r="AX47" s="2"/>
    </row>
    <row r="48" spans="3:78" ht="38.25">
      <c r="AJ48" t="str">
        <f t="shared" ref="AJ48:AK63" si="31">Z14</f>
        <v>CLELAND, John</v>
      </c>
      <c r="AK48" s="2">
        <f t="shared" si="31"/>
        <v>401</v>
      </c>
      <c r="AL48" s="5">
        <f>IF(AK48&lt;&gt;0,AK48,1000000)</f>
        <v>401</v>
      </c>
      <c r="AM48" s="45">
        <f t="shared" ref="AM48:AM67" si="32">AL48-AL$47</f>
        <v>0</v>
      </c>
      <c r="AN48" s="5">
        <f>IF(AM48&lt;&gt;0,AM48,1000000)</f>
        <v>1000000</v>
      </c>
      <c r="AO48" s="45">
        <f t="shared" ref="AO48:AO67" si="33">AN48-AN$47</f>
        <v>999990</v>
      </c>
      <c r="AP48" s="5">
        <f t="shared" ref="AP48:AP67" si="34">IF(AO48&lt;&gt;0,AO48,1000000)</f>
        <v>999990</v>
      </c>
      <c r="AQ48" s="45">
        <f t="shared" ref="AQ48:AQ67" si="35">AP48-AP$47</f>
        <v>999956</v>
      </c>
      <c r="AR48" s="5">
        <f t="shared" ref="AR48:AR67" si="36">IF(AQ48&lt;&gt;0,AQ48,1000000)</f>
        <v>999956</v>
      </c>
      <c r="AT48" s="2">
        <f t="shared" ref="AT48:AT67" si="37">AR48-AR$47</f>
        <v>999950</v>
      </c>
      <c r="AU48">
        <f t="shared" ref="AU48:AU67" si="38">IF(AT48&lt;&gt;0,AT48,1000000)</f>
        <v>999950</v>
      </c>
      <c r="AV48" s="2">
        <f t="shared" ref="AV48:AV67" si="39">AU48-AU$47</f>
        <v>999907</v>
      </c>
      <c r="AW48">
        <f t="shared" ref="AW48:AW67" si="40">IF(AV48&lt;&gt;0,AV48,1000000)</f>
        <v>999907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1"/>
        <v>CORR, Kieran, Peter</v>
      </c>
      <c r="AK49" s="2">
        <f t="shared" si="31"/>
        <v>494</v>
      </c>
      <c r="AL49" s="5">
        <f t="shared" ref="AL49:AL67" si="41">IF(AK49&lt;&gt;0,AK49,1000000)</f>
        <v>494</v>
      </c>
      <c r="AM49" s="45">
        <f t="shared" si="32"/>
        <v>93</v>
      </c>
      <c r="AN49" s="5">
        <f t="shared" ref="AN49:AN67" si="42">IF(AM49&lt;&gt;0,AM49,1000000)</f>
        <v>93</v>
      </c>
      <c r="AO49" s="45">
        <f t="shared" si="33"/>
        <v>83</v>
      </c>
      <c r="AP49" s="5">
        <f t="shared" si="34"/>
        <v>83</v>
      </c>
      <c r="AQ49" s="45">
        <f t="shared" si="35"/>
        <v>49</v>
      </c>
      <c r="AR49" s="5">
        <f t="shared" si="36"/>
        <v>49</v>
      </c>
      <c r="AT49" s="2">
        <f t="shared" si="37"/>
        <v>43</v>
      </c>
      <c r="AU49">
        <f t="shared" si="38"/>
        <v>43</v>
      </c>
      <c r="AV49" s="2">
        <f t="shared" si="39"/>
        <v>0</v>
      </c>
      <c r="AW49">
        <f t="shared" si="40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CLELAND, John</v>
      </c>
      <c r="BH49" s="147"/>
      <c r="BI49" s="7">
        <f t="shared" ref="BI49:BI68" si="44">IF(BE5=0,0,IF(BE5=BA$8,-BC$12,0))</f>
        <v>0</v>
      </c>
      <c r="BJ49" s="5">
        <f t="shared" ref="BJ49:BJ68" si="45">BN49</f>
        <v>-401</v>
      </c>
      <c r="BK49" s="5">
        <f t="shared" ref="BK49:BK68" si="46">BG5+CE8+BJ49+BI49</f>
        <v>-401</v>
      </c>
      <c r="BN49" s="5">
        <f t="shared" ref="BN49:BN68" si="47">IF(BP8="y",-BO8,0)</f>
        <v>-401</v>
      </c>
      <c r="BW49" s="5">
        <f t="shared" ref="BW49:BW68" si="48">IF(BP8="y",BO8,0)</f>
        <v>401</v>
      </c>
      <c r="BZ49" s="321"/>
    </row>
    <row r="50" spans="36:78">
      <c r="AJ50" t="str">
        <f t="shared" si="31"/>
        <v>CUMMINGS, Brian</v>
      </c>
      <c r="AK50" s="2">
        <f t="shared" si="31"/>
        <v>411</v>
      </c>
      <c r="AL50" s="5">
        <f t="shared" si="41"/>
        <v>411</v>
      </c>
      <c r="AM50" s="45">
        <f t="shared" si="32"/>
        <v>10</v>
      </c>
      <c r="AN50" s="5">
        <f t="shared" si="42"/>
        <v>10</v>
      </c>
      <c r="AO50" s="45">
        <f t="shared" si="33"/>
        <v>0</v>
      </c>
      <c r="AP50" s="5">
        <f t="shared" si="34"/>
        <v>1000000</v>
      </c>
      <c r="AQ50" s="45">
        <f t="shared" si="35"/>
        <v>999966</v>
      </c>
      <c r="AR50" s="5">
        <f t="shared" si="36"/>
        <v>999966</v>
      </c>
      <c r="AT50" s="2">
        <f t="shared" si="37"/>
        <v>999960</v>
      </c>
      <c r="AU50">
        <f t="shared" si="38"/>
        <v>999960</v>
      </c>
      <c r="AV50" s="2">
        <f t="shared" si="39"/>
        <v>999917</v>
      </c>
      <c r="AW50">
        <f t="shared" si="40"/>
        <v>999917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CORR, Kieran, Peter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48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1</v>
      </c>
    </row>
    <row r="51" spans="36:78" ht="12.75" customHeight="1">
      <c r="AJ51" t="str">
        <f t="shared" si="31"/>
        <v>FLAHERTY, Julie</v>
      </c>
      <c r="AK51" s="2">
        <f t="shared" si="31"/>
        <v>445</v>
      </c>
      <c r="AL51" s="5">
        <f t="shared" si="41"/>
        <v>445</v>
      </c>
      <c r="AM51" s="45">
        <f t="shared" si="32"/>
        <v>44</v>
      </c>
      <c r="AN51" s="5">
        <f t="shared" si="42"/>
        <v>44</v>
      </c>
      <c r="AO51" s="45">
        <f t="shared" si="33"/>
        <v>34</v>
      </c>
      <c r="AP51" s="5">
        <f t="shared" si="34"/>
        <v>34</v>
      </c>
      <c r="AQ51" s="45">
        <f t="shared" si="35"/>
        <v>0</v>
      </c>
      <c r="AR51" s="5">
        <f t="shared" si="36"/>
        <v>1000000</v>
      </c>
      <c r="AT51" s="2">
        <f t="shared" si="37"/>
        <v>999994</v>
      </c>
      <c r="AU51">
        <f t="shared" si="38"/>
        <v>999994</v>
      </c>
      <c r="AV51" s="2">
        <f t="shared" si="39"/>
        <v>999951</v>
      </c>
      <c r="AW51">
        <f t="shared" si="40"/>
        <v>999951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CUMMINGS, Brian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13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>
      <c r="AJ52" t="str">
        <f t="shared" si="31"/>
        <v>LARKHAM, Thomas, Patrick</v>
      </c>
      <c r="AK52" s="2">
        <f t="shared" si="31"/>
        <v>451</v>
      </c>
      <c r="AL52" s="5">
        <f t="shared" si="41"/>
        <v>451</v>
      </c>
      <c r="AM52" s="45">
        <f t="shared" si="32"/>
        <v>50</v>
      </c>
      <c r="AN52" s="5">
        <f t="shared" si="42"/>
        <v>50</v>
      </c>
      <c r="AO52" s="45">
        <f t="shared" si="33"/>
        <v>40</v>
      </c>
      <c r="AP52" s="5">
        <f t="shared" si="34"/>
        <v>40</v>
      </c>
      <c r="AQ52" s="45">
        <f t="shared" si="35"/>
        <v>6</v>
      </c>
      <c r="AR52" s="5">
        <f t="shared" si="36"/>
        <v>6</v>
      </c>
      <c r="AT52" s="2">
        <f t="shared" si="37"/>
        <v>0</v>
      </c>
      <c r="AU52">
        <f t="shared" si="38"/>
        <v>1000000</v>
      </c>
      <c r="AV52" s="2">
        <f t="shared" si="39"/>
        <v>999957</v>
      </c>
      <c r="AW52">
        <f t="shared" si="40"/>
        <v>999957</v>
      </c>
      <c r="BE52" s="5">
        <f>IF($BH23="y",$BE23,IF($BH24="y",$BE24,0))</f>
        <v>0</v>
      </c>
      <c r="BG52" s="148" t="str">
        <f t="shared" si="43"/>
        <v>FLAHERTY, Julie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31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>
      <c r="AJ53" t="str">
        <f t="shared" si="31"/>
        <v>LENNON, Fergal, Thomas</v>
      </c>
      <c r="AK53" s="2">
        <f t="shared" si="31"/>
        <v>1023</v>
      </c>
      <c r="AL53" s="5">
        <f t="shared" si="41"/>
        <v>1023</v>
      </c>
      <c r="AM53" s="45">
        <f t="shared" si="32"/>
        <v>622</v>
      </c>
      <c r="AN53" s="5">
        <f t="shared" si="42"/>
        <v>622</v>
      </c>
      <c r="AO53" s="45">
        <f t="shared" si="33"/>
        <v>612</v>
      </c>
      <c r="AP53" s="5">
        <f t="shared" si="34"/>
        <v>612</v>
      </c>
      <c r="AQ53" s="45">
        <f t="shared" si="35"/>
        <v>578</v>
      </c>
      <c r="AR53" s="5">
        <f t="shared" si="36"/>
        <v>578</v>
      </c>
      <c r="AT53" s="2">
        <f t="shared" si="37"/>
        <v>572</v>
      </c>
      <c r="AU53">
        <f t="shared" si="38"/>
        <v>572</v>
      </c>
      <c r="AV53" s="2">
        <f t="shared" si="39"/>
        <v>529</v>
      </c>
      <c r="AW53">
        <f t="shared" si="40"/>
        <v>529</v>
      </c>
      <c r="BG53" s="148" t="str">
        <f t="shared" si="43"/>
        <v>LARKHAM, Thomas, Patrick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86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>
      <c r="AJ54" t="str">
        <f t="shared" si="31"/>
        <v>McALEENAN, Vincent, J, E</v>
      </c>
      <c r="AK54" s="2">
        <f t="shared" si="31"/>
        <v>0</v>
      </c>
      <c r="AL54" s="5">
        <f t="shared" si="41"/>
        <v>1000000</v>
      </c>
      <c r="AM54" s="45">
        <f t="shared" si="32"/>
        <v>999599</v>
      </c>
      <c r="AN54" s="5">
        <f t="shared" si="42"/>
        <v>999599</v>
      </c>
      <c r="AO54" s="45">
        <f t="shared" si="33"/>
        <v>999589</v>
      </c>
      <c r="AP54" s="5">
        <f t="shared" si="34"/>
        <v>999589</v>
      </c>
      <c r="AQ54" s="45">
        <f t="shared" si="35"/>
        <v>999555</v>
      </c>
      <c r="AR54" s="5">
        <f t="shared" si="36"/>
        <v>999555</v>
      </c>
      <c r="AT54" s="2">
        <f t="shared" si="37"/>
        <v>999549</v>
      </c>
      <c r="AU54">
        <f t="shared" si="38"/>
        <v>999549</v>
      </c>
      <c r="AV54" s="2">
        <f t="shared" si="39"/>
        <v>999506</v>
      </c>
      <c r="AW54">
        <f t="shared" si="40"/>
        <v>999506</v>
      </c>
      <c r="BG54" s="148" t="str">
        <f t="shared" si="43"/>
        <v>LENNON, Fergal, Thomas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21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>
      <c r="AJ55" t="str">
        <f t="shared" si="31"/>
        <v>McALINDEN, Declan</v>
      </c>
      <c r="AK55" s="2">
        <f t="shared" si="31"/>
        <v>858</v>
      </c>
      <c r="AL55" s="5">
        <f t="shared" si="41"/>
        <v>858</v>
      </c>
      <c r="AM55" s="45">
        <f t="shared" si="32"/>
        <v>457</v>
      </c>
      <c r="AN55" s="5">
        <f t="shared" si="42"/>
        <v>457</v>
      </c>
      <c r="AO55" s="45">
        <f t="shared" si="33"/>
        <v>447</v>
      </c>
      <c r="AP55" s="5">
        <f t="shared" si="34"/>
        <v>447</v>
      </c>
      <c r="AQ55" s="45">
        <f t="shared" si="35"/>
        <v>413</v>
      </c>
      <c r="AR55" s="5">
        <f t="shared" si="36"/>
        <v>413</v>
      </c>
      <c r="AT55" s="2">
        <f t="shared" si="37"/>
        <v>407</v>
      </c>
      <c r="AU55">
        <f t="shared" si="38"/>
        <v>407</v>
      </c>
      <c r="AV55" s="2">
        <f t="shared" si="39"/>
        <v>364</v>
      </c>
      <c r="AW55">
        <f t="shared" si="40"/>
        <v>364</v>
      </c>
      <c r="BG55" s="148" t="str">
        <f t="shared" si="43"/>
        <v>McALEENAN, Vincent, J, E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0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>
      <c r="AJ56" t="str">
        <f t="shared" si="31"/>
        <v>O'CONNOR, Tommy</v>
      </c>
      <c r="AK56" s="2">
        <f t="shared" si="31"/>
        <v>837</v>
      </c>
      <c r="AL56" s="5">
        <f t="shared" si="41"/>
        <v>837</v>
      </c>
      <c r="AM56" s="45">
        <f t="shared" si="32"/>
        <v>436</v>
      </c>
      <c r="AN56" s="5">
        <f t="shared" si="42"/>
        <v>436</v>
      </c>
      <c r="AO56" s="45">
        <f t="shared" si="33"/>
        <v>426</v>
      </c>
      <c r="AP56" s="5">
        <f t="shared" si="34"/>
        <v>426</v>
      </c>
      <c r="AQ56" s="45">
        <f t="shared" si="35"/>
        <v>392</v>
      </c>
      <c r="AR56" s="5">
        <f t="shared" si="36"/>
        <v>392</v>
      </c>
      <c r="AT56" s="2">
        <f t="shared" si="37"/>
        <v>386</v>
      </c>
      <c r="AU56">
        <f t="shared" si="38"/>
        <v>386</v>
      </c>
      <c r="AV56" s="2">
        <f t="shared" si="39"/>
        <v>343</v>
      </c>
      <c r="AW56">
        <f t="shared" si="40"/>
        <v>343</v>
      </c>
      <c r="BG56" s="148" t="str">
        <f t="shared" si="43"/>
        <v>McALINDEN, Declan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35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>
      <c r="AJ57" t="str">
        <f t="shared" si="31"/>
        <v>SMITH, Robert, Woolsey</v>
      </c>
      <c r="AK57" s="2">
        <f t="shared" si="31"/>
        <v>1250</v>
      </c>
      <c r="AL57" s="5">
        <f t="shared" si="41"/>
        <v>1250</v>
      </c>
      <c r="AM57" s="45">
        <f t="shared" si="32"/>
        <v>849</v>
      </c>
      <c r="AN57" s="5">
        <f t="shared" si="42"/>
        <v>849</v>
      </c>
      <c r="AO57" s="45">
        <f t="shared" si="33"/>
        <v>839</v>
      </c>
      <c r="AP57" s="5">
        <f t="shared" si="34"/>
        <v>839</v>
      </c>
      <c r="AQ57" s="45">
        <f t="shared" si="35"/>
        <v>805</v>
      </c>
      <c r="AR57" s="5">
        <f t="shared" si="36"/>
        <v>805</v>
      </c>
      <c r="AT57" s="2">
        <f t="shared" si="37"/>
        <v>799</v>
      </c>
      <c r="AU57">
        <f t="shared" si="38"/>
        <v>799</v>
      </c>
      <c r="AV57" s="2">
        <f t="shared" si="39"/>
        <v>756</v>
      </c>
      <c r="AW57">
        <f t="shared" si="40"/>
        <v>756</v>
      </c>
      <c r="BG57" s="148" t="str">
        <f t="shared" si="43"/>
        <v>O'CONNOR, Tommy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7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>
      <c r="AJ58" t="str">
        <f t="shared" si="31"/>
        <v>TINSLEY, Margaret</v>
      </c>
      <c r="AK58" s="2">
        <f t="shared" si="31"/>
        <v>899</v>
      </c>
      <c r="AL58" s="5">
        <f t="shared" si="41"/>
        <v>899</v>
      </c>
      <c r="AM58" s="45">
        <f t="shared" si="32"/>
        <v>498</v>
      </c>
      <c r="AN58" s="5">
        <f t="shared" si="42"/>
        <v>498</v>
      </c>
      <c r="AO58" s="45">
        <f t="shared" si="33"/>
        <v>488</v>
      </c>
      <c r="AP58" s="5">
        <f t="shared" si="34"/>
        <v>488</v>
      </c>
      <c r="AQ58" s="45">
        <f t="shared" si="35"/>
        <v>454</v>
      </c>
      <c r="AR58" s="5">
        <f t="shared" si="36"/>
        <v>454</v>
      </c>
      <c r="AT58" s="2">
        <f t="shared" si="37"/>
        <v>448</v>
      </c>
      <c r="AU58">
        <f t="shared" si="38"/>
        <v>448</v>
      </c>
      <c r="AV58" s="2">
        <f t="shared" si="39"/>
        <v>405</v>
      </c>
      <c r="AW58">
        <f t="shared" si="40"/>
        <v>405</v>
      </c>
      <c r="BG58" s="148" t="str">
        <f t="shared" si="43"/>
        <v>SMITH, Robert, Woolsey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15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>
      <c r="AJ59" t="str">
        <f t="shared" si="31"/>
        <v>TWYBLE, James, Kenneth</v>
      </c>
      <c r="AK59" s="2">
        <f t="shared" si="31"/>
        <v>1389</v>
      </c>
      <c r="AL59" s="5">
        <f t="shared" si="41"/>
        <v>1389</v>
      </c>
      <c r="AM59" s="45">
        <f t="shared" si="32"/>
        <v>988</v>
      </c>
      <c r="AN59" s="5">
        <f t="shared" si="42"/>
        <v>988</v>
      </c>
      <c r="AO59" s="45">
        <f t="shared" si="33"/>
        <v>978</v>
      </c>
      <c r="AP59" s="5">
        <f t="shared" si="34"/>
        <v>978</v>
      </c>
      <c r="AQ59" s="45">
        <f t="shared" si="35"/>
        <v>944</v>
      </c>
      <c r="AR59" s="5">
        <f t="shared" si="36"/>
        <v>944</v>
      </c>
      <c r="AT59" s="2">
        <f t="shared" si="37"/>
        <v>938</v>
      </c>
      <c r="AU59">
        <f t="shared" si="38"/>
        <v>938</v>
      </c>
      <c r="AV59" s="2">
        <f t="shared" si="39"/>
        <v>895</v>
      </c>
      <c r="AW59">
        <f t="shared" si="40"/>
        <v>895</v>
      </c>
      <c r="BG59" s="148" t="str">
        <f t="shared" si="43"/>
        <v>TINSLEY, Margaret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13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999599</v>
      </c>
      <c r="AN60" s="5">
        <f t="shared" si="42"/>
        <v>999599</v>
      </c>
      <c r="AO60" s="45">
        <f t="shared" si="33"/>
        <v>999589</v>
      </c>
      <c r="AP60" s="5">
        <f t="shared" si="34"/>
        <v>999589</v>
      </c>
      <c r="AQ60" s="45">
        <f t="shared" si="35"/>
        <v>999555</v>
      </c>
      <c r="AR60" s="5">
        <f t="shared" si="36"/>
        <v>999555</v>
      </c>
      <c r="AT60" s="2">
        <f t="shared" si="37"/>
        <v>999549</v>
      </c>
      <c r="AU60">
        <f t="shared" si="38"/>
        <v>999549</v>
      </c>
      <c r="AV60" s="2">
        <f t="shared" si="39"/>
        <v>999506</v>
      </c>
      <c r="AW60">
        <f t="shared" si="40"/>
        <v>999506</v>
      </c>
      <c r="BG60" s="148" t="str">
        <f t="shared" si="43"/>
        <v>TWYBLE, James, Kenneth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62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999599</v>
      </c>
      <c r="AN61" s="5">
        <f t="shared" si="42"/>
        <v>999599</v>
      </c>
      <c r="AO61" s="45">
        <f t="shared" si="33"/>
        <v>999589</v>
      </c>
      <c r="AP61" s="5">
        <f t="shared" si="34"/>
        <v>999589</v>
      </c>
      <c r="AQ61" s="45">
        <f t="shared" si="35"/>
        <v>999555</v>
      </c>
      <c r="AR61" s="5">
        <f t="shared" si="36"/>
        <v>999555</v>
      </c>
      <c r="AT61" s="2">
        <f t="shared" si="37"/>
        <v>999549</v>
      </c>
      <c r="AU61">
        <f t="shared" si="38"/>
        <v>999549</v>
      </c>
      <c r="AV61" s="2">
        <f t="shared" si="39"/>
        <v>999506</v>
      </c>
      <c r="AW61">
        <f t="shared" si="40"/>
        <v>999506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999599</v>
      </c>
      <c r="AN62" s="5">
        <f t="shared" si="42"/>
        <v>999599</v>
      </c>
      <c r="AO62" s="45">
        <f t="shared" si="33"/>
        <v>999589</v>
      </c>
      <c r="AP62" s="5">
        <f t="shared" si="34"/>
        <v>999589</v>
      </c>
      <c r="AQ62" s="45">
        <f t="shared" si="35"/>
        <v>999555</v>
      </c>
      <c r="AR62" s="5">
        <f t="shared" si="36"/>
        <v>999555</v>
      </c>
      <c r="AT62" s="2">
        <f t="shared" si="37"/>
        <v>999549</v>
      </c>
      <c r="AU62">
        <f t="shared" si="38"/>
        <v>999549</v>
      </c>
      <c r="AV62" s="2">
        <f t="shared" si="39"/>
        <v>999506</v>
      </c>
      <c r="AW62">
        <f t="shared" si="40"/>
        <v>999506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999599</v>
      </c>
      <c r="AN63" s="5">
        <f t="shared" si="42"/>
        <v>999599</v>
      </c>
      <c r="AO63" s="45">
        <f t="shared" si="33"/>
        <v>999589</v>
      </c>
      <c r="AP63" s="5">
        <f t="shared" si="34"/>
        <v>999589</v>
      </c>
      <c r="AQ63" s="45">
        <f t="shared" si="35"/>
        <v>999555</v>
      </c>
      <c r="AR63" s="5">
        <f t="shared" si="36"/>
        <v>999555</v>
      </c>
      <c r="AT63" s="2">
        <f t="shared" si="37"/>
        <v>999549</v>
      </c>
      <c r="AU63">
        <f t="shared" si="38"/>
        <v>999549</v>
      </c>
      <c r="AV63" s="2">
        <f t="shared" si="39"/>
        <v>999506</v>
      </c>
      <c r="AW63">
        <f t="shared" si="40"/>
        <v>999506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999599</v>
      </c>
      <c r="AN64" s="5">
        <f t="shared" si="42"/>
        <v>999599</v>
      </c>
      <c r="AO64" s="45">
        <f t="shared" si="33"/>
        <v>999589</v>
      </c>
      <c r="AP64" s="5">
        <f t="shared" si="34"/>
        <v>999589</v>
      </c>
      <c r="AQ64" s="45">
        <f t="shared" si="35"/>
        <v>999555</v>
      </c>
      <c r="AR64" s="5">
        <f t="shared" si="36"/>
        <v>999555</v>
      </c>
      <c r="AT64" s="2">
        <f t="shared" si="37"/>
        <v>999549</v>
      </c>
      <c r="AU64">
        <f t="shared" si="38"/>
        <v>999549</v>
      </c>
      <c r="AV64" s="2">
        <f t="shared" si="39"/>
        <v>999506</v>
      </c>
      <c r="AW64">
        <f t="shared" si="40"/>
        <v>999506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999599</v>
      </c>
      <c r="AN65" s="5">
        <f t="shared" si="42"/>
        <v>999599</v>
      </c>
      <c r="AO65" s="45">
        <f t="shared" si="33"/>
        <v>999589</v>
      </c>
      <c r="AP65" s="5">
        <f t="shared" si="34"/>
        <v>999589</v>
      </c>
      <c r="AQ65" s="45">
        <f t="shared" si="35"/>
        <v>999555</v>
      </c>
      <c r="AR65" s="5">
        <f t="shared" si="36"/>
        <v>999555</v>
      </c>
      <c r="AT65" s="2">
        <f t="shared" si="37"/>
        <v>999549</v>
      </c>
      <c r="AU65">
        <f t="shared" si="38"/>
        <v>999549</v>
      </c>
      <c r="AV65" s="2">
        <f t="shared" si="39"/>
        <v>999506</v>
      </c>
      <c r="AW65">
        <f t="shared" si="40"/>
        <v>999506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999599</v>
      </c>
      <c r="AN66" s="5">
        <f t="shared" si="42"/>
        <v>999599</v>
      </c>
      <c r="AO66" s="45">
        <f t="shared" si="33"/>
        <v>999589</v>
      </c>
      <c r="AP66" s="5">
        <f t="shared" si="34"/>
        <v>999589</v>
      </c>
      <c r="AQ66" s="45">
        <f t="shared" si="35"/>
        <v>999555</v>
      </c>
      <c r="AR66" s="5">
        <f t="shared" si="36"/>
        <v>999555</v>
      </c>
      <c r="AT66" s="2">
        <f t="shared" si="37"/>
        <v>999549</v>
      </c>
      <c r="AU66">
        <f t="shared" si="38"/>
        <v>999549</v>
      </c>
      <c r="AV66" s="2">
        <f t="shared" si="39"/>
        <v>999506</v>
      </c>
      <c r="AW66">
        <f t="shared" si="40"/>
        <v>999506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999599</v>
      </c>
      <c r="AN67" s="5">
        <f t="shared" si="42"/>
        <v>999599</v>
      </c>
      <c r="AO67" s="45">
        <f t="shared" si="33"/>
        <v>999589</v>
      </c>
      <c r="AP67" s="5">
        <f t="shared" si="34"/>
        <v>999589</v>
      </c>
      <c r="AQ67" s="45">
        <f t="shared" si="35"/>
        <v>999555</v>
      </c>
      <c r="AR67" s="5">
        <f t="shared" si="36"/>
        <v>999555</v>
      </c>
      <c r="AT67" s="2">
        <f t="shared" si="37"/>
        <v>999549</v>
      </c>
      <c r="AU67">
        <f t="shared" si="38"/>
        <v>999549</v>
      </c>
      <c r="AV67" s="2">
        <f t="shared" si="39"/>
        <v>999506</v>
      </c>
      <c r="AW67">
        <f t="shared" si="40"/>
        <v>999506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70</v>
      </c>
      <c r="BK69" s="5">
        <f>BI69+BJ69</f>
        <v>70</v>
      </c>
      <c r="BM69" s="16"/>
      <c r="BN69" s="16"/>
      <c r="BO69" s="16"/>
      <c r="BP69" s="16"/>
      <c r="BW69" s="5">
        <f>SUM(BW49:BW68)</f>
        <v>401</v>
      </c>
      <c r="BZ69" s="5">
        <f t="shared" si="49"/>
        <v>0</v>
      </c>
    </row>
    <row r="70" spans="36:78">
      <c r="BK70" s="5">
        <f>BG27+CE29</f>
        <v>401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1">IF(BH5="y",1,0)</f>
        <v>0</v>
      </c>
    </row>
    <row r="78" spans="36:78">
      <c r="BK78" s="5">
        <f t="shared" si="51"/>
        <v>0</v>
      </c>
    </row>
    <row r="79" spans="36:78">
      <c r="BK79" s="5">
        <f t="shared" si="51"/>
        <v>0</v>
      </c>
    </row>
    <row r="80" spans="36:78">
      <c r="BK80" s="5">
        <f t="shared" si="51"/>
        <v>0</v>
      </c>
    </row>
    <row r="81" spans="41:63">
      <c r="BK81" s="5">
        <f t="shared" si="51"/>
        <v>0</v>
      </c>
    </row>
    <row r="82" spans="41:63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>
      <c r="AT89" s="5">
        <f>SUM(AT82:AT88)</f>
        <v>1</v>
      </c>
      <c r="BK89" s="5">
        <f t="shared" si="51"/>
        <v>0</v>
      </c>
    </row>
    <row r="90" spans="41:63">
      <c r="BK90" s="5">
        <f t="shared" si="51"/>
        <v>0</v>
      </c>
    </row>
    <row r="91" spans="41:63">
      <c r="BK91" s="5">
        <f t="shared" si="51"/>
        <v>0</v>
      </c>
    </row>
    <row r="92" spans="41:63">
      <c r="BK92" s="5">
        <f t="shared" si="51"/>
        <v>0</v>
      </c>
    </row>
    <row r="93" spans="41:63">
      <c r="BK93" s="5">
        <f t="shared" si="51"/>
        <v>0</v>
      </c>
    </row>
    <row r="94" spans="41:63">
      <c r="BK94" s="5">
        <f t="shared" si="51"/>
        <v>0</v>
      </c>
    </row>
    <row r="95" spans="41:63">
      <c r="BK95" s="5">
        <f t="shared" si="51"/>
        <v>0</v>
      </c>
    </row>
    <row r="96" spans="41:63">
      <c r="BK96" s="5">
        <f t="shared" si="51"/>
        <v>0</v>
      </c>
    </row>
    <row r="114" ht="12.75" customHeight="1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  <mergeCell ref="AJ25:AK25"/>
    <mergeCell ref="AO25:AP25"/>
    <mergeCell ref="BP5:BP7"/>
    <mergeCell ref="AQ6:AR7"/>
    <mergeCell ref="AL13:AL17"/>
    <mergeCell ref="AN13:AN19"/>
    <mergeCell ref="AQ9:AR10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E4:F4"/>
    <mergeCell ref="K1:L1"/>
    <mergeCell ref="H3:I3"/>
    <mergeCell ref="O4:S4"/>
    <mergeCell ref="O3:S3"/>
    <mergeCell ref="H4:I4"/>
    <mergeCell ref="E3:F3"/>
    <mergeCell ref="O2:S2"/>
    <mergeCell ref="F8:G8"/>
    <mergeCell ref="H8:I8"/>
    <mergeCell ref="F6:G6"/>
    <mergeCell ref="H6:I6"/>
    <mergeCell ref="F7:G7"/>
    <mergeCell ref="H7:I7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9:G9"/>
    <mergeCell ref="H9:I9"/>
    <mergeCell ref="J9:K9"/>
    <mergeCell ref="L9:M9"/>
    <mergeCell ref="V9:W9"/>
    <mergeCell ref="N9:O9"/>
    <mergeCell ref="P9:Q9"/>
    <mergeCell ref="R9:S9"/>
    <mergeCell ref="T9:U9"/>
  </mergeCells>
  <phoneticPr fontId="0" type="noConversion"/>
  <conditionalFormatting sqref="BF30:BG31">
    <cfRule type="cellIs" dxfId="277" priority="13" stopIfTrue="1" operator="equal">
      <formula>"NONE"</formula>
    </cfRule>
    <cfRule type="cellIs" dxfId="276" priority="14" stopIfTrue="1" operator="notEqual">
      <formula>"NONE"</formula>
    </cfRule>
  </conditionalFormatting>
  <conditionalFormatting sqref="BX30">
    <cfRule type="cellIs" dxfId="275" priority="15" stopIfTrue="1" operator="equal">
      <formula>"Calculations OK"</formula>
    </cfRule>
    <cfRule type="cellIs" dxfId="274" priority="16" stopIfTrue="1" operator="equal">
      <formula>"Check Count for Error"</formula>
    </cfRule>
  </conditionalFormatting>
  <conditionalFormatting sqref="V4:W4">
    <cfRule type="cellIs" dxfId="273" priority="17" stopIfTrue="1" operator="equal">
      <formula>"Totals Correct"</formula>
    </cfRule>
    <cfRule type="cellIs" dxfId="272" priority="18" stopIfTrue="1" operator="equal">
      <formula>"ERROR"</formula>
    </cfRule>
  </conditionalFormatting>
  <conditionalFormatting sqref="U4">
    <cfRule type="cellIs" dxfId="271" priority="19" stopIfTrue="1" operator="equal">
      <formula>"OK TO MOVE TO NEXT STAGE"</formula>
    </cfRule>
    <cfRule type="cellIs" dxfId="270" priority="20" stopIfTrue="1" operator="equal">
      <formula>"DO NOT MOVE TO NEXT STAGE"</formula>
    </cfRule>
  </conditionalFormatting>
  <conditionalFormatting sqref="AL3">
    <cfRule type="cellIs" dxfId="269" priority="21" stopIfTrue="1" operator="notEqual">
      <formula>0</formula>
    </cfRule>
  </conditionalFormatting>
  <conditionalFormatting sqref="BH4">
    <cfRule type="expression" dxfId="268" priority="10">
      <formula>AND($AQ$5="y",$BK$76&lt;&gt;1)</formula>
    </cfRule>
    <cfRule type="expression" dxfId="267" priority="11">
      <formula>$BK$76=1</formula>
    </cfRule>
    <cfRule type="duplicateValues" priority="12"/>
  </conditionalFormatting>
  <conditionalFormatting sqref="BI5:BI24">
    <cfRule type="expression" dxfId="266" priority="9">
      <formula>BI5="Elected"</formula>
    </cfRule>
  </conditionalFormatting>
  <conditionalFormatting sqref="BN8:BN27">
    <cfRule type="expression" dxfId="265" priority="5">
      <formula>BN8="Elected"</formula>
    </cfRule>
  </conditionalFormatting>
  <conditionalFormatting sqref="BT2:BZ2">
    <cfRule type="expression" dxfId="264" priority="4">
      <formula>AND($AQ$5="n",$BZ$46=0)</formula>
    </cfRule>
  </conditionalFormatting>
  <conditionalFormatting sqref="BP5:BP7">
    <cfRule type="expression" dxfId="263" priority="2">
      <formula>$BZ$48&gt;0</formula>
    </cfRule>
    <cfRule type="expression" dxfId="262" priority="3">
      <formula>AND($AQ$5="n",$BZ$48&lt;&gt;1)</formula>
    </cfRule>
  </conditionalFormatting>
  <conditionalFormatting sqref="A11:A30">
    <cfRule type="expression" dxfId="261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>
      <c r="A1" s="88" t="str">
        <f>'Verification of Boxes'!B1</f>
        <v>LOCALGOVERNMENT</v>
      </c>
      <c r="F1" s="14" t="s">
        <v>62</v>
      </c>
      <c r="J1" s="100" t="s">
        <v>25</v>
      </c>
      <c r="K1" s="388">
        <f>'Basic Input'!C2</f>
        <v>41781</v>
      </c>
      <c r="L1" s="388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215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39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1.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39</v>
      </c>
      <c r="AJ3" s="270"/>
      <c r="AK3" s="270"/>
      <c r="AL3" s="426" t="str">
        <f>IF(AQ5="n","MOVE TO EXCLUDE CANDIDATE FORM",IF(AQ5="y","MOVE TO TRANSFER OF SURPLUS VOTES FORM",0))</f>
        <v>MOVE TO EXCLUDE CANDIDATE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L3" s="134"/>
      <c r="BR3" s="95" t="s">
        <v>33</v>
      </c>
      <c r="BS3" s="96"/>
      <c r="BT3" s="416" t="s">
        <v>360</v>
      </c>
      <c r="BU3" s="417"/>
      <c r="BV3" s="417"/>
      <c r="BW3" s="417"/>
      <c r="BX3" s="417"/>
      <c r="BY3" s="417"/>
      <c r="BZ3" s="418"/>
    </row>
    <row r="4" spans="1:83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216</v>
      </c>
      <c r="P4" s="390"/>
      <c r="Q4" s="390"/>
      <c r="R4" s="390"/>
      <c r="S4" s="391"/>
      <c r="U4" s="380" t="str">
        <f>IF(K33="ERROR","DO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0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356</v>
      </c>
      <c r="AT5" s="47" t="str">
        <f>IF(AQ5=0,0,IF(AQ5="Y","T","E"))</f>
        <v>E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IF(C11=0,0,IF(I11=0,"Excluded",0))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213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Exclude</v>
      </c>
      <c r="AR6" s="399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CORR, Kieran, Peter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424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IF($AT5=0,0,IF($AT5="T",$AZ7,$BR4))</f>
        <v>Exclude</v>
      </c>
      <c r="K7" s="437"/>
      <c r="L7" s="378"/>
      <c r="M7" s="379"/>
      <c r="N7" s="378"/>
      <c r="O7" s="379"/>
      <c r="P7" s="378"/>
      <c r="Q7" s="379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>
        <f t="shared" si="2"/>
        <v>0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IF($J7="Transfer",$BA8,$BT3)</f>
        <v>CUMMINGS</v>
      </c>
      <c r="K8" s="435"/>
      <c r="L8" s="372"/>
      <c r="M8" s="373"/>
      <c r="N8" s="372"/>
      <c r="O8" s="373"/>
      <c r="P8" s="372"/>
      <c r="Q8" s="373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FLAHERTY, Julie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Exclude lowest candidate(s)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542</v>
      </c>
      <c r="BP9" s="76"/>
      <c r="BQ9" s="6"/>
      <c r="BR9" s="13" t="str">
        <f>'Verification of Boxes'!J11</f>
        <v>CORR, Kieran, Peter</v>
      </c>
      <c r="BS9" s="74">
        <v>3</v>
      </c>
      <c r="BT9" s="7">
        <f t="shared" si="4"/>
        <v>3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3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424</v>
      </c>
      <c r="BP10" s="337" t="s">
        <v>357</v>
      </c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 t="shared" ref="J11:J30" si="12">IF($C11&lt;&gt;0,$BK49,0)</f>
        <v>0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476</v>
      </c>
      <c r="BP11" s="76"/>
      <c r="BQ11" s="6"/>
      <c r="BR11" s="13" t="str">
        <f>'Verification of Boxes'!J13</f>
        <v>FLAHERTY, Julie</v>
      </c>
      <c r="BS11" s="74">
        <v>157</v>
      </c>
      <c r="BT11" s="7">
        <f t="shared" si="4"/>
        <v>157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157</v>
      </c>
    </row>
    <row r="12" spans="1:83" ht="15" customHeight="1" thickBot="1">
      <c r="A12" s="329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 t="shared" si="12"/>
        <v>3</v>
      </c>
      <c r="K12" s="33">
        <f t="shared" si="13"/>
        <v>545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39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537</v>
      </c>
      <c r="BP12" s="76"/>
      <c r="BQ12" s="6"/>
      <c r="BR12" s="13" t="str">
        <f>'Verification of Boxes'!J14</f>
        <v>LARKHAM, Thomas, Patrick</v>
      </c>
      <c r="BS12" s="74">
        <v>2</v>
      </c>
      <c r="BT12" s="7">
        <f t="shared" si="4"/>
        <v>2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2</v>
      </c>
    </row>
    <row r="13" spans="1:83" ht="15" customHeight="1" thickBot="1">
      <c r="A13" s="329" t="str">
        <f>IF('Stage 3'!A13&lt;&gt;0,'Stage 3'!A13,IF(K13&gt;=$M$3,"Elected",IF(BP10&lt;&gt;0,"Excluded",0)))</f>
        <v>Excluded</v>
      </c>
      <c r="B13" s="176">
        <v>3</v>
      </c>
      <c r="C13" s="184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 t="shared" si="12"/>
        <v>-424</v>
      </c>
      <c r="K13" s="33">
        <f t="shared" si="13"/>
        <v>0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1044</v>
      </c>
      <c r="BP13" s="76"/>
      <c r="BQ13" s="6"/>
      <c r="BR13" s="13" t="str">
        <f>'Verification of Boxes'!J15</f>
        <v>LENNON, Fergal, Thomas</v>
      </c>
      <c r="BS13" s="77">
        <v>5</v>
      </c>
      <c r="BT13" s="7">
        <f t="shared" si="4"/>
        <v>5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5</v>
      </c>
    </row>
    <row r="14" spans="1:83" ht="15" customHeight="1" thickBot="1">
      <c r="A14" s="329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 t="shared" si="12"/>
        <v>157</v>
      </c>
      <c r="K14" s="33">
        <f t="shared" si="13"/>
        <v>633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CLELAND, John</v>
      </c>
      <c r="AA14" s="109">
        <f>I11</f>
        <v>0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excluded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 t="shared" si="12"/>
        <v>2</v>
      </c>
      <c r="K15" s="33">
        <f t="shared" si="13"/>
        <v>539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CORR, Kieran, Peter</v>
      </c>
      <c r="AA15" s="45">
        <f>I12</f>
        <v>542</v>
      </c>
      <c r="AB15" s="5"/>
      <c r="AC15" s="5">
        <f t="shared" si="20"/>
        <v>-870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893</v>
      </c>
      <c r="BP15" s="76"/>
      <c r="BQ15" s="6"/>
      <c r="BR15" s="13" t="str">
        <f>'Verification of Boxes'!J17</f>
        <v>McALINDEN, Declan</v>
      </c>
      <c r="BS15" s="74">
        <v>3</v>
      </c>
      <c r="BT15" s="7">
        <f t="shared" si="4"/>
        <v>3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</v>
      </c>
    </row>
    <row r="16" spans="1:83" ht="15" customHeight="1" thickBot="1">
      <c r="A16" s="329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 t="shared" si="12"/>
        <v>5</v>
      </c>
      <c r="K16" s="33">
        <f t="shared" si="13"/>
        <v>1049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CUMMINGS, Brian</v>
      </c>
      <c r="AA16" s="45">
        <f t="shared" ref="AA16:AA32" si="24">I13</f>
        <v>424</v>
      </c>
      <c r="AB16" s="5"/>
      <c r="AC16" s="5">
        <f t="shared" si="20"/>
        <v>-988</v>
      </c>
      <c r="AD16" s="5"/>
      <c r="AE16" s="5" t="str">
        <f t="shared" si="23"/>
        <v>continuing</v>
      </c>
      <c r="AF16" s="5">
        <f t="shared" si="21"/>
        <v>0</v>
      </c>
      <c r="AG16" s="170">
        <f t="shared" si="22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844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>IF('Stage 3'!A17&lt;&gt;0,'Stage 3'!A17,IF(K17&gt;=$M$3,"Elected",IF(BP14&lt;&gt;0,"Excluded",0)))</f>
        <v>Excluded</v>
      </c>
      <c r="B17" s="176">
        <v>7</v>
      </c>
      <c r="C17" s="184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 t="shared" si="12"/>
        <v>0</v>
      </c>
      <c r="K17" s="33">
        <f t="shared" si="13"/>
        <v>0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FLAHERTY, Julie</v>
      </c>
      <c r="AA17" s="45">
        <f t="shared" si="24"/>
        <v>476</v>
      </c>
      <c r="AB17" s="5"/>
      <c r="AC17" s="5">
        <f t="shared" si="20"/>
        <v>-936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>
        <f t="shared" si="3"/>
        <v>1265</v>
      </c>
      <c r="BP17" s="76"/>
      <c r="BQ17" s="6"/>
      <c r="BR17" s="13" t="str">
        <f>'Verification of Boxes'!J19</f>
        <v>SMITH, Robert, Woolsey</v>
      </c>
      <c r="BS17" s="74">
        <v>165</v>
      </c>
      <c r="BT17" s="7">
        <f t="shared" si="4"/>
        <v>165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165</v>
      </c>
    </row>
    <row r="18" spans="1:83" ht="15" customHeight="1" thickBot="1">
      <c r="A18" s="329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 t="shared" si="12"/>
        <v>3</v>
      </c>
      <c r="K18" s="33">
        <f t="shared" si="13"/>
        <v>896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LARKHAM, Thomas, Patrick</v>
      </c>
      <c r="AA18" s="45">
        <f t="shared" si="24"/>
        <v>537</v>
      </c>
      <c r="AB18" s="5"/>
      <c r="AC18" s="5">
        <f t="shared" si="20"/>
        <v>-875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912</v>
      </c>
      <c r="BP18" s="76"/>
      <c r="BQ18" s="6"/>
      <c r="BR18" s="13" t="str">
        <f>'Verification of Boxes'!J20</f>
        <v>TINSLEY, Margaret</v>
      </c>
      <c r="BS18" s="74">
        <v>52</v>
      </c>
      <c r="BT18" s="7">
        <f t="shared" si="4"/>
        <v>52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52</v>
      </c>
    </row>
    <row r="19" spans="1:83" ht="15" customHeight="1" thickBot="1">
      <c r="A19" s="329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 t="shared" si="12"/>
        <v>0</v>
      </c>
      <c r="K19" s="33">
        <f t="shared" si="13"/>
        <v>844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LENNON, Fergal, Thomas</v>
      </c>
      <c r="AA19" s="45">
        <f t="shared" si="24"/>
        <v>1044</v>
      </c>
      <c r="AB19" s="5"/>
      <c r="AC19" s="5">
        <f t="shared" si="20"/>
        <v>-368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3'!A20&lt;&gt;0,'Stage 3'!A20,IF(K20&gt;=$M$3,"Elected",IF(BP17&lt;&gt;0,"Excluded",0)))</f>
        <v>Elected</v>
      </c>
      <c r="B20" s="176">
        <v>10</v>
      </c>
      <c r="C20" s="184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 t="shared" si="12"/>
        <v>165</v>
      </c>
      <c r="K20" s="33">
        <f t="shared" si="13"/>
        <v>1430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McALEENAN, Vincent, J, E</v>
      </c>
      <c r="AA20" s="45">
        <f t="shared" si="24"/>
        <v>0</v>
      </c>
      <c r="AB20" s="5"/>
      <c r="AC20" s="5">
        <f t="shared" si="20"/>
        <v>0</v>
      </c>
      <c r="AD20" s="5"/>
      <c r="AE20" s="5" t="str">
        <f t="shared" si="23"/>
        <v>excluded</v>
      </c>
      <c r="AF20" s="5">
        <f t="shared" si="21"/>
        <v>0</v>
      </c>
      <c r="AG20" s="170">
        <f t="shared" si="22"/>
        <v>0</v>
      </c>
      <c r="AJ20" s="407" t="s">
        <v>103</v>
      </c>
      <c r="AK20" s="408"/>
      <c r="AL20" s="246">
        <f>AL46</f>
        <v>424</v>
      </c>
      <c r="AM20" s="167"/>
      <c r="AN20" s="166">
        <f>AL20+AG2</f>
        <v>463</v>
      </c>
      <c r="AO20" s="400" t="str">
        <f>IF(AN20&gt;AG4,0,IF(AN20&lt;AL21,"Exclude lowest candidate",0))</f>
        <v>Exclude lowest candidate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 t="shared" si="12"/>
        <v>52</v>
      </c>
      <c r="K21" s="33">
        <f t="shared" si="13"/>
        <v>964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McALINDEN, Declan</v>
      </c>
      <c r="AA21" s="45">
        <f t="shared" si="24"/>
        <v>893</v>
      </c>
      <c r="AB21" s="5"/>
      <c r="AC21" s="5">
        <f t="shared" si="20"/>
        <v>-519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409" t="s">
        <v>102</v>
      </c>
      <c r="AK21" s="365"/>
      <c r="AL21" s="48">
        <f>IF(AL20=1000000,0,AN46)</f>
        <v>476</v>
      </c>
      <c r="AM21" s="7">
        <f>AL21-AL20</f>
        <v>52</v>
      </c>
      <c r="AN21" s="5">
        <f>IF(AL21=1000000,0,IF(AN20=0,0,AN20+AL21))</f>
        <v>939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3'!A22&lt;&gt;0,'Stage 3'!A22,IF(K22&gt;=$M$3,"Elected",IF(BP19&lt;&gt;0,"Excluded",0)))</f>
        <v>Elected</v>
      </c>
      <c r="B22" s="176">
        <v>12</v>
      </c>
      <c r="C22" s="184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 t="shared" si="12"/>
        <v>0</v>
      </c>
      <c r="K22" s="33">
        <f t="shared" si="13"/>
        <v>1451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O'CONNOR, Tommy</v>
      </c>
      <c r="AA22" s="45">
        <f t="shared" si="24"/>
        <v>844</v>
      </c>
      <c r="AB22" s="5"/>
      <c r="AC22" s="5">
        <f t="shared" si="20"/>
        <v>-568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409" t="s">
        <v>102</v>
      </c>
      <c r="AK22" s="365"/>
      <c r="AL22" s="48">
        <f>IF(AL21=1000000,0,AP46)</f>
        <v>537</v>
      </c>
      <c r="AM22" s="7">
        <f>IF(AL22=1000000,0,IF(AM21=0,0,AL22-AL21))</f>
        <v>61</v>
      </c>
      <c r="AN22" s="5">
        <f>IF(AL22=1000000,0,IF(AN21=0,0,AN21+AL22))</f>
        <v>1476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SMITH, Robert, Woolsey</v>
      </c>
      <c r="AA23" s="45">
        <f t="shared" si="24"/>
        <v>1265</v>
      </c>
      <c r="AB23" s="5"/>
      <c r="AC23" s="5">
        <f t="shared" si="20"/>
        <v>-147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409" t="s">
        <v>102</v>
      </c>
      <c r="AK23" s="365"/>
      <c r="AL23" s="48">
        <f>IF(AL22=1000000,0,AR46)</f>
        <v>542</v>
      </c>
      <c r="AM23" s="7">
        <f>IF(AL23=1000000,0,IF(AM22=0,0,AL23-AL22))</f>
        <v>5</v>
      </c>
      <c r="AN23" s="5">
        <f>IF(AL23=1000000,0,IF(AN22=0,0,AN22+AL23))</f>
        <v>2018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TINSLEY, Margaret</v>
      </c>
      <c r="AA24" s="45">
        <f t="shared" si="24"/>
        <v>912</v>
      </c>
      <c r="AB24" s="5"/>
      <c r="AC24" s="5">
        <f t="shared" si="20"/>
        <v>-500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409" t="s">
        <v>102</v>
      </c>
      <c r="AK24" s="365"/>
      <c r="AL24" s="48">
        <f>IF(AR46=1000000,0,AU46)</f>
        <v>844</v>
      </c>
      <c r="AM24" s="7">
        <f>IF(AL24=1000000,0,IF(AM23=0,0,AL24-AL23))</f>
        <v>302</v>
      </c>
      <c r="AN24" s="5">
        <f>IF(AL24=1000000,0,IF(AN23=0,0,AN23+AL24))</f>
        <v>2862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TWYBLE, James, Kenneth</v>
      </c>
      <c r="AA25" s="45">
        <f t="shared" si="24"/>
        <v>1451</v>
      </c>
      <c r="AB25" s="5"/>
      <c r="AC25" s="5">
        <f t="shared" si="20"/>
        <v>39</v>
      </c>
      <c r="AD25" s="5"/>
      <c r="AE25" s="5" t="str">
        <f t="shared" si="23"/>
        <v>elected</v>
      </c>
      <c r="AF25" s="5">
        <f t="shared" si="21"/>
        <v>39</v>
      </c>
      <c r="AG25" s="170" t="str">
        <f t="shared" si="22"/>
        <v>transfer largest surplus</v>
      </c>
      <c r="AJ25" s="430" t="s">
        <v>102</v>
      </c>
      <c r="AK25" s="431"/>
      <c r="AL25" s="104">
        <f>IF(AL24=1000000,0,AW46)</f>
        <v>893</v>
      </c>
      <c r="AM25" s="105">
        <f>IF(AL25=1000000,0,IF(AM24=0,0,AL25-AL24))</f>
        <v>49</v>
      </c>
      <c r="AN25" s="106">
        <f>IF(AL25=1000000,0,IF(AN24=0,0,AN24+AL25))</f>
        <v>3755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1</v>
      </c>
      <c r="AV27" s="5">
        <f>AU27</f>
        <v>1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1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>
        <v>37</v>
      </c>
      <c r="BT28" s="140">
        <f t="shared" si="4"/>
        <v>37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37</v>
      </c>
    </row>
    <row r="29" spans="1:83" ht="13.5" thickBot="1">
      <c r="A29" s="329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1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424</v>
      </c>
      <c r="BT29" s="7">
        <f t="shared" si="4"/>
        <v>424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424</v>
      </c>
    </row>
    <row r="30" spans="1:83" ht="14.25" customHeight="1" thickBot="1">
      <c r="A30" s="330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1</v>
      </c>
      <c r="AW30" s="5">
        <f t="shared" si="26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214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$BK69</f>
        <v>37</v>
      </c>
      <c r="K31" s="50">
        <f t="shared" si="13"/>
        <v>115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1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424</v>
      </c>
      <c r="BX31" s="397"/>
      <c r="BY31" s="397"/>
      <c r="BZ31" s="5">
        <f>BW69-BW31</f>
        <v>0</v>
      </c>
      <c r="CB31" s="348" t="s">
        <v>214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59">
        <f>SUM(K11:K31)</f>
        <v>8466</v>
      </c>
      <c r="L32" s="268"/>
      <c r="M32" s="59">
        <f>SUM(M11:M31)</f>
        <v>0</v>
      </c>
      <c r="N32" s="268"/>
      <c r="O32" s="59">
        <f>SUM(O11:O31)</f>
        <v>0</v>
      </c>
      <c r="P32" s="268"/>
      <c r="Q32" s="59">
        <f>SUM(Q11:Q31)</f>
        <v>0</v>
      </c>
      <c r="R32" s="268"/>
      <c r="S32" s="281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1</v>
      </c>
      <c r="AW32" s="5">
        <f t="shared" si="26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5">
        <v>0.75</v>
      </c>
      <c r="L34" s="301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424</v>
      </c>
      <c r="AM46" s="5"/>
      <c r="AN46" s="45">
        <f>AN47+AL46</f>
        <v>476</v>
      </c>
      <c r="AO46" s="5"/>
      <c r="AP46" s="45">
        <f>AP47+AN46</f>
        <v>537</v>
      </c>
      <c r="AQ46" s="5"/>
      <c r="AR46" s="45">
        <f>AR47+AP46</f>
        <v>542</v>
      </c>
      <c r="AS46" s="2"/>
      <c r="AU46" s="2">
        <f>AU47+AR46</f>
        <v>844</v>
      </c>
      <c r="AW46" s="2">
        <f>AW47+AU46</f>
        <v>893</v>
      </c>
      <c r="AX46" s="2"/>
      <c r="BG46" t="s">
        <v>111</v>
      </c>
      <c r="BY46" s="324" t="s">
        <v>311</v>
      </c>
      <c r="BZ46" s="5">
        <f>IF(BT3&lt;&gt;0,1,0)</f>
        <v>1</v>
      </c>
    </row>
    <row r="47" spans="3:78">
      <c r="AL47" s="45">
        <f>MIN(AL48:AL67)</f>
        <v>424</v>
      </c>
      <c r="AM47" s="5"/>
      <c r="AN47" s="45">
        <f>MIN(AN48:AN67)</f>
        <v>52</v>
      </c>
      <c r="AO47" s="5"/>
      <c r="AP47" s="45">
        <f>MIN(AP48:AP67)</f>
        <v>61</v>
      </c>
      <c r="AQ47" s="5"/>
      <c r="AR47" s="45">
        <f>MIN(AR48:AR67)</f>
        <v>5</v>
      </c>
      <c r="AS47" s="2"/>
      <c r="AU47" s="2">
        <f>MIN(AU48:AU67)</f>
        <v>302</v>
      </c>
      <c r="AW47" s="2">
        <f>MIN(AW48:AW67)</f>
        <v>49</v>
      </c>
      <c r="AX47" s="2"/>
    </row>
    <row r="48" spans="3:78" ht="38.25">
      <c r="AJ48" t="str">
        <f t="shared" ref="AJ48:AK63" si="30">Z14</f>
        <v>CLELAND, John</v>
      </c>
      <c r="AK48" s="2">
        <f t="shared" si="30"/>
        <v>0</v>
      </c>
      <c r="AL48" s="5">
        <f>IF(AK48&lt;&gt;0,AK48,1000000)</f>
        <v>1000000</v>
      </c>
      <c r="AM48" s="45">
        <f t="shared" ref="AM48:AM67" si="31">AL48-AL$47</f>
        <v>999576</v>
      </c>
      <c r="AN48" s="5">
        <f>IF(AM48&lt;&gt;0,AM48,1000000)</f>
        <v>999576</v>
      </c>
      <c r="AO48" s="45">
        <f t="shared" ref="AO48:AO67" si="32">AN48-AN$47</f>
        <v>999524</v>
      </c>
      <c r="AP48" s="5">
        <f t="shared" ref="AP48:AP67" si="33">IF(AO48&lt;&gt;0,AO48,1000000)</f>
        <v>999524</v>
      </c>
      <c r="AQ48" s="45">
        <f t="shared" ref="AQ48:AQ67" si="34">AP48-AP$47</f>
        <v>999463</v>
      </c>
      <c r="AR48" s="5">
        <f t="shared" ref="AR48:AR67" si="35">IF(AQ48&lt;&gt;0,AQ48,1000000)</f>
        <v>999463</v>
      </c>
      <c r="AT48" s="2">
        <f t="shared" ref="AT48:AT67" si="36">AR48-AR$47</f>
        <v>999458</v>
      </c>
      <c r="AU48">
        <f t="shared" ref="AU48:AU67" si="37">IF(AT48&lt;&gt;0,AT48,1000000)</f>
        <v>999458</v>
      </c>
      <c r="AV48" s="2">
        <f t="shared" ref="AV48:AV67" si="38">AU48-AU$47</f>
        <v>999156</v>
      </c>
      <c r="AW48">
        <f t="shared" ref="AW48:AW67" si="39">IF(AV48&lt;&gt;0,AV48,1000000)</f>
        <v>999156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>
      <c r="AJ49" t="str">
        <f t="shared" si="30"/>
        <v>CORR, Kieran, Peter</v>
      </c>
      <c r="AK49" s="2">
        <f t="shared" si="30"/>
        <v>542</v>
      </c>
      <c r="AL49" s="5">
        <f t="shared" ref="AL49:AL67" si="40">IF(AK49&lt;&gt;0,AK49,1000000)</f>
        <v>542</v>
      </c>
      <c r="AM49" s="45">
        <f t="shared" si="31"/>
        <v>118</v>
      </c>
      <c r="AN49" s="5">
        <f t="shared" ref="AN49:AN67" si="41">IF(AM49&lt;&gt;0,AM49,1000000)</f>
        <v>118</v>
      </c>
      <c r="AO49" s="45">
        <f t="shared" si="32"/>
        <v>66</v>
      </c>
      <c r="AP49" s="5">
        <f t="shared" si="33"/>
        <v>66</v>
      </c>
      <c r="AQ49" s="45">
        <f t="shared" si="34"/>
        <v>5</v>
      </c>
      <c r="AR49" s="5">
        <f t="shared" si="35"/>
        <v>5</v>
      </c>
      <c r="AT49" s="2">
        <f t="shared" si="36"/>
        <v>0</v>
      </c>
      <c r="AU49">
        <f t="shared" si="37"/>
        <v>1000000</v>
      </c>
      <c r="AV49" s="2">
        <f t="shared" si="38"/>
        <v>999698</v>
      </c>
      <c r="AW49">
        <f t="shared" si="39"/>
        <v>999698</v>
      </c>
      <c r="BE49" s="5">
        <f>IF($BH5="y",$BE5,IF($BH6="y",$BE6,IF($BH7="y",$BE7,IF($BH8="y",$BE8,IF($BH9="y",$BE9,IF($BH10="y",$BE10,0))))))</f>
        <v>0</v>
      </c>
      <c r="BG49" s="146" t="str">
        <f t="shared" ref="BG49:BG68" si="42">BE5</f>
        <v>CLELAND, John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1"/>
    </row>
    <row r="50" spans="36:78">
      <c r="AJ50" t="str">
        <f t="shared" si="30"/>
        <v>CUMMINGS, Brian</v>
      </c>
      <c r="AK50" s="2">
        <f t="shared" si="30"/>
        <v>424</v>
      </c>
      <c r="AL50" s="5">
        <f t="shared" si="40"/>
        <v>424</v>
      </c>
      <c r="AM50" s="45">
        <f t="shared" si="31"/>
        <v>0</v>
      </c>
      <c r="AN50" s="5">
        <f t="shared" si="41"/>
        <v>1000000</v>
      </c>
      <c r="AO50" s="45">
        <f t="shared" si="32"/>
        <v>999948</v>
      </c>
      <c r="AP50" s="5">
        <f t="shared" si="33"/>
        <v>999948</v>
      </c>
      <c r="AQ50" s="45">
        <f t="shared" si="34"/>
        <v>999887</v>
      </c>
      <c r="AR50" s="5">
        <f t="shared" si="35"/>
        <v>999887</v>
      </c>
      <c r="AT50" s="2">
        <f t="shared" si="36"/>
        <v>999882</v>
      </c>
      <c r="AU50">
        <f t="shared" si="37"/>
        <v>999882</v>
      </c>
      <c r="AV50" s="2">
        <f t="shared" si="38"/>
        <v>999580</v>
      </c>
      <c r="AW50">
        <f t="shared" si="39"/>
        <v>999580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CORR, Kieran, Peter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3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>
      <c r="AJ51" t="str">
        <f t="shared" si="30"/>
        <v>FLAHERTY, Julie</v>
      </c>
      <c r="AK51" s="2">
        <f t="shared" si="30"/>
        <v>476</v>
      </c>
      <c r="AL51" s="5">
        <f t="shared" si="40"/>
        <v>476</v>
      </c>
      <c r="AM51" s="45">
        <f t="shared" si="31"/>
        <v>52</v>
      </c>
      <c r="AN51" s="5">
        <f t="shared" si="41"/>
        <v>52</v>
      </c>
      <c r="AO51" s="45">
        <f t="shared" si="32"/>
        <v>0</v>
      </c>
      <c r="AP51" s="5">
        <f t="shared" si="33"/>
        <v>1000000</v>
      </c>
      <c r="AQ51" s="45">
        <f t="shared" si="34"/>
        <v>999939</v>
      </c>
      <c r="AR51" s="5">
        <f t="shared" si="35"/>
        <v>999939</v>
      </c>
      <c r="AT51" s="2">
        <f t="shared" si="36"/>
        <v>999934</v>
      </c>
      <c r="AU51">
        <f t="shared" si="37"/>
        <v>999934</v>
      </c>
      <c r="AV51" s="2">
        <f t="shared" si="38"/>
        <v>999632</v>
      </c>
      <c r="AW51">
        <f t="shared" si="39"/>
        <v>999632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CUMMINGS, Brian</v>
      </c>
      <c r="BH51" s="149"/>
      <c r="BI51" s="7">
        <f t="shared" si="43"/>
        <v>0</v>
      </c>
      <c r="BJ51" s="5">
        <f t="shared" si="44"/>
        <v>-424</v>
      </c>
      <c r="BK51" s="5">
        <f t="shared" si="45"/>
        <v>-424</v>
      </c>
      <c r="BN51" s="5">
        <f t="shared" si="46"/>
        <v>-424</v>
      </c>
      <c r="BW51" s="5">
        <f t="shared" si="47"/>
        <v>424</v>
      </c>
      <c r="BZ51" s="5">
        <f t="shared" si="48"/>
        <v>0</v>
      </c>
    </row>
    <row r="52" spans="36:78">
      <c r="AJ52" t="str">
        <f t="shared" si="30"/>
        <v>LARKHAM, Thomas, Patrick</v>
      </c>
      <c r="AK52" s="2">
        <f t="shared" si="30"/>
        <v>537</v>
      </c>
      <c r="AL52" s="5">
        <f t="shared" si="40"/>
        <v>537</v>
      </c>
      <c r="AM52" s="45">
        <f t="shared" si="31"/>
        <v>113</v>
      </c>
      <c r="AN52" s="5">
        <f t="shared" si="41"/>
        <v>113</v>
      </c>
      <c r="AO52" s="45">
        <f t="shared" si="32"/>
        <v>61</v>
      </c>
      <c r="AP52" s="5">
        <f t="shared" si="33"/>
        <v>61</v>
      </c>
      <c r="AQ52" s="45">
        <f t="shared" si="34"/>
        <v>0</v>
      </c>
      <c r="AR52" s="5">
        <f t="shared" si="35"/>
        <v>1000000</v>
      </c>
      <c r="AT52" s="2">
        <f t="shared" si="36"/>
        <v>999995</v>
      </c>
      <c r="AU52">
        <f t="shared" si="37"/>
        <v>999995</v>
      </c>
      <c r="AV52" s="2">
        <f t="shared" si="38"/>
        <v>999693</v>
      </c>
      <c r="AW52">
        <f t="shared" si="39"/>
        <v>999693</v>
      </c>
      <c r="BE52" s="5">
        <f>IF($BH23="y",$BE23,IF($BH24="y",$BE24,0))</f>
        <v>0</v>
      </c>
      <c r="BG52" s="148" t="str">
        <f t="shared" si="42"/>
        <v>FLAHERTY, Julie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157</v>
      </c>
      <c r="BN52" s="5">
        <f t="shared" si="46"/>
        <v>0</v>
      </c>
      <c r="BW52" s="5">
        <f t="shared" si="47"/>
        <v>0</v>
      </c>
      <c r="BZ52" s="5">
        <f t="shared" si="48"/>
        <v>1</v>
      </c>
    </row>
    <row r="53" spans="36:78">
      <c r="AJ53" t="str">
        <f t="shared" si="30"/>
        <v>LENNON, Fergal, Thomas</v>
      </c>
      <c r="AK53" s="2">
        <f t="shared" si="30"/>
        <v>1044</v>
      </c>
      <c r="AL53" s="5">
        <f t="shared" si="40"/>
        <v>1044</v>
      </c>
      <c r="AM53" s="45">
        <f t="shared" si="31"/>
        <v>620</v>
      </c>
      <c r="AN53" s="5">
        <f t="shared" si="41"/>
        <v>620</v>
      </c>
      <c r="AO53" s="45">
        <f t="shared" si="32"/>
        <v>568</v>
      </c>
      <c r="AP53" s="5">
        <f t="shared" si="33"/>
        <v>568</v>
      </c>
      <c r="AQ53" s="45">
        <f t="shared" si="34"/>
        <v>507</v>
      </c>
      <c r="AR53" s="5">
        <f t="shared" si="35"/>
        <v>507</v>
      </c>
      <c r="AT53" s="2">
        <f t="shared" si="36"/>
        <v>502</v>
      </c>
      <c r="AU53">
        <f t="shared" si="37"/>
        <v>502</v>
      </c>
      <c r="AV53" s="2">
        <f t="shared" si="38"/>
        <v>200</v>
      </c>
      <c r="AW53">
        <f t="shared" si="39"/>
        <v>200</v>
      </c>
      <c r="BG53" s="148" t="str">
        <f t="shared" si="42"/>
        <v>LARKHAM, Thomas, Patrick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2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>
      <c r="AJ54" t="str">
        <f t="shared" si="30"/>
        <v>McALEENAN, Vincent, J, E</v>
      </c>
      <c r="AK54" s="2">
        <f t="shared" si="30"/>
        <v>0</v>
      </c>
      <c r="AL54" s="5">
        <f t="shared" si="40"/>
        <v>1000000</v>
      </c>
      <c r="AM54" s="45">
        <f t="shared" si="31"/>
        <v>999576</v>
      </c>
      <c r="AN54" s="5">
        <f t="shared" si="41"/>
        <v>999576</v>
      </c>
      <c r="AO54" s="45">
        <f t="shared" si="32"/>
        <v>999524</v>
      </c>
      <c r="AP54" s="5">
        <f t="shared" si="33"/>
        <v>999524</v>
      </c>
      <c r="AQ54" s="45">
        <f t="shared" si="34"/>
        <v>999463</v>
      </c>
      <c r="AR54" s="5">
        <f t="shared" si="35"/>
        <v>999463</v>
      </c>
      <c r="AT54" s="2">
        <f t="shared" si="36"/>
        <v>999458</v>
      </c>
      <c r="AU54">
        <f t="shared" si="37"/>
        <v>999458</v>
      </c>
      <c r="AV54" s="2">
        <f t="shared" si="38"/>
        <v>999156</v>
      </c>
      <c r="AW54">
        <f t="shared" si="39"/>
        <v>999156</v>
      </c>
      <c r="BG54" s="148" t="str">
        <f t="shared" si="42"/>
        <v>LENNON, Fergal, Thomas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5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>
      <c r="AJ55" t="str">
        <f t="shared" si="30"/>
        <v>McALINDEN, Declan</v>
      </c>
      <c r="AK55" s="2">
        <f t="shared" si="30"/>
        <v>893</v>
      </c>
      <c r="AL55" s="5">
        <f t="shared" si="40"/>
        <v>893</v>
      </c>
      <c r="AM55" s="45">
        <f t="shared" si="31"/>
        <v>469</v>
      </c>
      <c r="AN55" s="5">
        <f t="shared" si="41"/>
        <v>469</v>
      </c>
      <c r="AO55" s="45">
        <f t="shared" si="32"/>
        <v>417</v>
      </c>
      <c r="AP55" s="5">
        <f t="shared" si="33"/>
        <v>417</v>
      </c>
      <c r="AQ55" s="45">
        <f t="shared" si="34"/>
        <v>356</v>
      </c>
      <c r="AR55" s="5">
        <f t="shared" si="35"/>
        <v>356</v>
      </c>
      <c r="AT55" s="2">
        <f t="shared" si="36"/>
        <v>351</v>
      </c>
      <c r="AU55">
        <f t="shared" si="37"/>
        <v>351</v>
      </c>
      <c r="AV55" s="2">
        <f t="shared" si="38"/>
        <v>49</v>
      </c>
      <c r="AW55">
        <f t="shared" si="39"/>
        <v>49</v>
      </c>
      <c r="BG55" s="148" t="str">
        <f t="shared" si="42"/>
        <v>McALEENAN, Vincent, J, E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0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>
      <c r="AJ56" t="str">
        <f t="shared" si="30"/>
        <v>O'CONNOR, Tommy</v>
      </c>
      <c r="AK56" s="2">
        <f t="shared" si="30"/>
        <v>844</v>
      </c>
      <c r="AL56" s="5">
        <f t="shared" si="40"/>
        <v>844</v>
      </c>
      <c r="AM56" s="45">
        <f t="shared" si="31"/>
        <v>420</v>
      </c>
      <c r="AN56" s="5">
        <f t="shared" si="41"/>
        <v>420</v>
      </c>
      <c r="AO56" s="45">
        <f t="shared" si="32"/>
        <v>368</v>
      </c>
      <c r="AP56" s="5">
        <f t="shared" si="33"/>
        <v>368</v>
      </c>
      <c r="AQ56" s="45">
        <f t="shared" si="34"/>
        <v>307</v>
      </c>
      <c r="AR56" s="5">
        <f t="shared" si="35"/>
        <v>307</v>
      </c>
      <c r="AT56" s="2">
        <f t="shared" si="36"/>
        <v>302</v>
      </c>
      <c r="AU56">
        <f t="shared" si="37"/>
        <v>302</v>
      </c>
      <c r="AV56" s="2">
        <f t="shared" si="38"/>
        <v>0</v>
      </c>
      <c r="AW56">
        <f t="shared" si="39"/>
        <v>1000000</v>
      </c>
      <c r="BG56" s="148" t="str">
        <f t="shared" si="42"/>
        <v>McALINDEN, Declan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3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>
      <c r="AJ57" t="str">
        <f t="shared" si="30"/>
        <v>SMITH, Robert, Woolsey</v>
      </c>
      <c r="AK57" s="2">
        <f t="shared" si="30"/>
        <v>1265</v>
      </c>
      <c r="AL57" s="5">
        <f t="shared" si="40"/>
        <v>1265</v>
      </c>
      <c r="AM57" s="45">
        <f t="shared" si="31"/>
        <v>841</v>
      </c>
      <c r="AN57" s="5">
        <f t="shared" si="41"/>
        <v>841</v>
      </c>
      <c r="AO57" s="45">
        <f t="shared" si="32"/>
        <v>789</v>
      </c>
      <c r="AP57" s="5">
        <f t="shared" si="33"/>
        <v>789</v>
      </c>
      <c r="AQ57" s="45">
        <f t="shared" si="34"/>
        <v>728</v>
      </c>
      <c r="AR57" s="5">
        <f t="shared" si="35"/>
        <v>728</v>
      </c>
      <c r="AT57" s="2">
        <f t="shared" si="36"/>
        <v>723</v>
      </c>
      <c r="AU57">
        <f t="shared" si="37"/>
        <v>723</v>
      </c>
      <c r="AV57" s="2">
        <f t="shared" si="38"/>
        <v>421</v>
      </c>
      <c r="AW57">
        <f t="shared" si="39"/>
        <v>421</v>
      </c>
      <c r="BG57" s="148" t="str">
        <f t="shared" si="42"/>
        <v>O'CONNOR, Tommy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0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>
      <c r="AJ58" t="str">
        <f t="shared" si="30"/>
        <v>TINSLEY, Margaret</v>
      </c>
      <c r="AK58" s="2">
        <f t="shared" si="30"/>
        <v>912</v>
      </c>
      <c r="AL58" s="5">
        <f t="shared" si="40"/>
        <v>912</v>
      </c>
      <c r="AM58" s="45">
        <f t="shared" si="31"/>
        <v>488</v>
      </c>
      <c r="AN58" s="5">
        <f t="shared" si="41"/>
        <v>488</v>
      </c>
      <c r="AO58" s="45">
        <f t="shared" si="32"/>
        <v>436</v>
      </c>
      <c r="AP58" s="5">
        <f t="shared" si="33"/>
        <v>436</v>
      </c>
      <c r="AQ58" s="45">
        <f t="shared" si="34"/>
        <v>375</v>
      </c>
      <c r="AR58" s="5">
        <f t="shared" si="35"/>
        <v>375</v>
      </c>
      <c r="AT58" s="2">
        <f t="shared" si="36"/>
        <v>370</v>
      </c>
      <c r="AU58">
        <f t="shared" si="37"/>
        <v>370</v>
      </c>
      <c r="AV58" s="2">
        <f t="shared" si="38"/>
        <v>68</v>
      </c>
      <c r="AW58">
        <f t="shared" si="39"/>
        <v>68</v>
      </c>
      <c r="BG58" s="148" t="str">
        <f t="shared" si="42"/>
        <v>SMITH, Robert, Woolsey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165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>
      <c r="AJ59" t="str">
        <f t="shared" si="30"/>
        <v>TWYBLE, James, Kenneth</v>
      </c>
      <c r="AK59" s="2">
        <f t="shared" si="30"/>
        <v>1451</v>
      </c>
      <c r="AL59" s="5">
        <f t="shared" si="40"/>
        <v>1451</v>
      </c>
      <c r="AM59" s="45">
        <f t="shared" si="31"/>
        <v>1027</v>
      </c>
      <c r="AN59" s="5">
        <f t="shared" si="41"/>
        <v>1027</v>
      </c>
      <c r="AO59" s="45">
        <f t="shared" si="32"/>
        <v>975</v>
      </c>
      <c r="AP59" s="5">
        <f t="shared" si="33"/>
        <v>975</v>
      </c>
      <c r="AQ59" s="45">
        <f t="shared" si="34"/>
        <v>914</v>
      </c>
      <c r="AR59" s="5">
        <f t="shared" si="35"/>
        <v>914</v>
      </c>
      <c r="AT59" s="2">
        <f t="shared" si="36"/>
        <v>909</v>
      </c>
      <c r="AU59">
        <f t="shared" si="37"/>
        <v>909</v>
      </c>
      <c r="AV59" s="2">
        <f t="shared" si="38"/>
        <v>607</v>
      </c>
      <c r="AW59">
        <f t="shared" si="39"/>
        <v>607</v>
      </c>
      <c r="BG59" s="148" t="str">
        <f t="shared" si="42"/>
        <v>TINSLEY, Margaret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52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999576</v>
      </c>
      <c r="AN60" s="5">
        <f t="shared" si="41"/>
        <v>999576</v>
      </c>
      <c r="AO60" s="45">
        <f t="shared" si="32"/>
        <v>999524</v>
      </c>
      <c r="AP60" s="5">
        <f t="shared" si="33"/>
        <v>999524</v>
      </c>
      <c r="AQ60" s="45">
        <f t="shared" si="34"/>
        <v>999463</v>
      </c>
      <c r="AR60" s="5">
        <f t="shared" si="35"/>
        <v>999463</v>
      </c>
      <c r="AT60" s="2">
        <f t="shared" si="36"/>
        <v>999458</v>
      </c>
      <c r="AU60">
        <f t="shared" si="37"/>
        <v>999458</v>
      </c>
      <c r="AV60" s="2">
        <f t="shared" si="38"/>
        <v>999156</v>
      </c>
      <c r="AW60">
        <f t="shared" si="39"/>
        <v>999156</v>
      </c>
      <c r="BG60" s="148" t="str">
        <f t="shared" si="42"/>
        <v>TWYBLE, James, Kenneth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999576</v>
      </c>
      <c r="AN61" s="5">
        <f t="shared" si="41"/>
        <v>999576</v>
      </c>
      <c r="AO61" s="45">
        <f t="shared" si="32"/>
        <v>999524</v>
      </c>
      <c r="AP61" s="5">
        <f t="shared" si="33"/>
        <v>999524</v>
      </c>
      <c r="AQ61" s="45">
        <f t="shared" si="34"/>
        <v>999463</v>
      </c>
      <c r="AR61" s="5">
        <f t="shared" si="35"/>
        <v>999463</v>
      </c>
      <c r="AT61" s="2">
        <f t="shared" si="36"/>
        <v>999458</v>
      </c>
      <c r="AU61">
        <f t="shared" si="37"/>
        <v>999458</v>
      </c>
      <c r="AV61" s="2">
        <f t="shared" si="38"/>
        <v>999156</v>
      </c>
      <c r="AW61">
        <f t="shared" si="39"/>
        <v>999156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999576</v>
      </c>
      <c r="AN62" s="5">
        <f t="shared" si="41"/>
        <v>999576</v>
      </c>
      <c r="AO62" s="45">
        <f t="shared" si="32"/>
        <v>999524</v>
      </c>
      <c r="AP62" s="5">
        <f t="shared" si="33"/>
        <v>999524</v>
      </c>
      <c r="AQ62" s="45">
        <f t="shared" si="34"/>
        <v>999463</v>
      </c>
      <c r="AR62" s="5">
        <f t="shared" si="35"/>
        <v>999463</v>
      </c>
      <c r="AT62" s="2">
        <f t="shared" si="36"/>
        <v>999458</v>
      </c>
      <c r="AU62">
        <f t="shared" si="37"/>
        <v>999458</v>
      </c>
      <c r="AV62" s="2">
        <f t="shared" si="38"/>
        <v>999156</v>
      </c>
      <c r="AW62">
        <f t="shared" si="39"/>
        <v>999156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999576</v>
      </c>
      <c r="AN63" s="5">
        <f t="shared" si="41"/>
        <v>999576</v>
      </c>
      <c r="AO63" s="45">
        <f t="shared" si="32"/>
        <v>999524</v>
      </c>
      <c r="AP63" s="5">
        <f t="shared" si="33"/>
        <v>999524</v>
      </c>
      <c r="AQ63" s="45">
        <f t="shared" si="34"/>
        <v>999463</v>
      </c>
      <c r="AR63" s="5">
        <f t="shared" si="35"/>
        <v>999463</v>
      </c>
      <c r="AT63" s="2">
        <f t="shared" si="36"/>
        <v>999458</v>
      </c>
      <c r="AU63">
        <f t="shared" si="37"/>
        <v>999458</v>
      </c>
      <c r="AV63" s="2">
        <f t="shared" si="38"/>
        <v>999156</v>
      </c>
      <c r="AW63">
        <f t="shared" si="39"/>
        <v>999156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999576</v>
      </c>
      <c r="AN64" s="5">
        <f t="shared" si="41"/>
        <v>999576</v>
      </c>
      <c r="AO64" s="45">
        <f t="shared" si="32"/>
        <v>999524</v>
      </c>
      <c r="AP64" s="5">
        <f t="shared" si="33"/>
        <v>999524</v>
      </c>
      <c r="AQ64" s="45">
        <f t="shared" si="34"/>
        <v>999463</v>
      </c>
      <c r="AR64" s="5">
        <f t="shared" si="35"/>
        <v>999463</v>
      </c>
      <c r="AT64" s="2">
        <f t="shared" si="36"/>
        <v>999458</v>
      </c>
      <c r="AU64">
        <f t="shared" si="37"/>
        <v>999458</v>
      </c>
      <c r="AV64" s="2">
        <f t="shared" si="38"/>
        <v>999156</v>
      </c>
      <c r="AW64">
        <f t="shared" si="39"/>
        <v>999156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999576</v>
      </c>
      <c r="AN65" s="5">
        <f t="shared" si="41"/>
        <v>999576</v>
      </c>
      <c r="AO65" s="45">
        <f t="shared" si="32"/>
        <v>999524</v>
      </c>
      <c r="AP65" s="5">
        <f t="shared" si="33"/>
        <v>999524</v>
      </c>
      <c r="AQ65" s="45">
        <f t="shared" si="34"/>
        <v>999463</v>
      </c>
      <c r="AR65" s="5">
        <f t="shared" si="35"/>
        <v>999463</v>
      </c>
      <c r="AT65" s="2">
        <f t="shared" si="36"/>
        <v>999458</v>
      </c>
      <c r="AU65">
        <f t="shared" si="37"/>
        <v>999458</v>
      </c>
      <c r="AV65" s="2">
        <f t="shared" si="38"/>
        <v>999156</v>
      </c>
      <c r="AW65">
        <f t="shared" si="39"/>
        <v>999156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999576</v>
      </c>
      <c r="AN66" s="5">
        <f t="shared" si="41"/>
        <v>999576</v>
      </c>
      <c r="AO66" s="45">
        <f t="shared" si="32"/>
        <v>999524</v>
      </c>
      <c r="AP66" s="5">
        <f t="shared" si="33"/>
        <v>999524</v>
      </c>
      <c r="AQ66" s="45">
        <f t="shared" si="34"/>
        <v>999463</v>
      </c>
      <c r="AR66" s="5">
        <f t="shared" si="35"/>
        <v>999463</v>
      </c>
      <c r="AT66" s="2">
        <f t="shared" si="36"/>
        <v>999458</v>
      </c>
      <c r="AU66">
        <f t="shared" si="37"/>
        <v>999458</v>
      </c>
      <c r="AV66" s="2">
        <f t="shared" si="38"/>
        <v>999156</v>
      </c>
      <c r="AW66">
        <f t="shared" si="39"/>
        <v>999156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999576</v>
      </c>
      <c r="AN67" s="5">
        <f t="shared" si="41"/>
        <v>999576</v>
      </c>
      <c r="AO67" s="45">
        <f t="shared" si="32"/>
        <v>999524</v>
      </c>
      <c r="AP67" s="5">
        <f t="shared" si="33"/>
        <v>999524</v>
      </c>
      <c r="AQ67" s="45">
        <f t="shared" si="34"/>
        <v>999463</v>
      </c>
      <c r="AR67" s="5">
        <f t="shared" si="35"/>
        <v>999463</v>
      </c>
      <c r="AT67" s="2">
        <f t="shared" si="36"/>
        <v>999458</v>
      </c>
      <c r="AU67">
        <f t="shared" si="37"/>
        <v>999458</v>
      </c>
      <c r="AV67" s="2">
        <f t="shared" si="38"/>
        <v>999156</v>
      </c>
      <c r="AW67">
        <f t="shared" si="39"/>
        <v>999156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>
      <c r="BG69" t="s">
        <v>110</v>
      </c>
      <c r="BI69" s="7">
        <f>BG26</f>
        <v>0</v>
      </c>
      <c r="BJ69" s="7">
        <f>CE28</f>
        <v>37</v>
      </c>
      <c r="BK69" s="5">
        <f>BI69+BJ69</f>
        <v>37</v>
      </c>
      <c r="BM69" s="16"/>
      <c r="BN69" s="16"/>
      <c r="BO69" s="16"/>
      <c r="BP69" s="16"/>
      <c r="BW69" s="5">
        <f>SUM(BW49:BW68)</f>
        <v>424</v>
      </c>
      <c r="BZ69" s="5">
        <f t="shared" si="48"/>
        <v>0</v>
      </c>
    </row>
    <row r="70" spans="36:78">
      <c r="BK70" s="5">
        <f>BG27+CE29</f>
        <v>424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0</v>
      </c>
    </row>
    <row r="77" spans="36:78">
      <c r="BK77" s="5">
        <f t="shared" ref="BK77:BK96" si="50">IF(BH5="y",1,0)</f>
        <v>0</v>
      </c>
    </row>
    <row r="78" spans="36:78">
      <c r="BK78" s="5">
        <f t="shared" si="50"/>
        <v>0</v>
      </c>
    </row>
    <row r="79" spans="36:78">
      <c r="BK79" s="5">
        <f t="shared" si="50"/>
        <v>0</v>
      </c>
    </row>
    <row r="80" spans="36:78">
      <c r="BK80" s="5">
        <f t="shared" si="50"/>
        <v>0</v>
      </c>
    </row>
    <row r="81" spans="41:63">
      <c r="BK81" s="5">
        <f t="shared" si="50"/>
        <v>0</v>
      </c>
    </row>
    <row r="82" spans="41:63">
      <c r="AO82" s="5">
        <f>IF(AO20&lt;&gt;0,1,0)</f>
        <v>1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1</v>
      </c>
      <c r="BK82" s="5">
        <f t="shared" si="50"/>
        <v>0</v>
      </c>
    </row>
    <row r="83" spans="41:63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>
      <c r="AT89" s="5">
        <f>SUM(AT82:AT88)</f>
        <v>1</v>
      </c>
      <c r="BK89" s="5">
        <f t="shared" si="50"/>
        <v>0</v>
      </c>
    </row>
    <row r="90" spans="41:63">
      <c r="BK90" s="5">
        <f t="shared" si="50"/>
        <v>0</v>
      </c>
    </row>
    <row r="91" spans="41:63">
      <c r="BK91" s="5">
        <f t="shared" si="50"/>
        <v>0</v>
      </c>
    </row>
    <row r="92" spans="41:63">
      <c r="BK92" s="5">
        <f t="shared" si="50"/>
        <v>0</v>
      </c>
    </row>
    <row r="93" spans="41:63">
      <c r="BK93" s="5">
        <f t="shared" si="50"/>
        <v>0</v>
      </c>
    </row>
    <row r="94" spans="41:63">
      <c r="BK94" s="5">
        <f t="shared" si="50"/>
        <v>0</v>
      </c>
    </row>
    <row r="95" spans="41:63">
      <c r="BK95" s="5">
        <f t="shared" si="50"/>
        <v>0</v>
      </c>
    </row>
    <row r="96" spans="41:63">
      <c r="BK96" s="5">
        <f t="shared" si="50"/>
        <v>0</v>
      </c>
    </row>
    <row r="114" ht="12.75" customHeight="1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K1:L1"/>
    <mergeCell ref="H3:I3"/>
    <mergeCell ref="O4:S4"/>
    <mergeCell ref="O3:S3"/>
    <mergeCell ref="H4:I4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F7:G7"/>
    <mergeCell ref="H7:I7"/>
    <mergeCell ref="L7:M7"/>
    <mergeCell ref="BP5:BP7"/>
    <mergeCell ref="AQ6:AR7"/>
    <mergeCell ref="P7:Q7"/>
    <mergeCell ref="P6:Q6"/>
    <mergeCell ref="N7:O7"/>
    <mergeCell ref="AQ9:AR10"/>
    <mergeCell ref="CB2:CE2"/>
    <mergeCell ref="BI3:BK3"/>
    <mergeCell ref="BT3:BZ3"/>
    <mergeCell ref="R7:S7"/>
    <mergeCell ref="R6:S6"/>
    <mergeCell ref="BT2:BZ2"/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</mergeCells>
  <phoneticPr fontId="0" type="noConversion"/>
  <conditionalFormatting sqref="BF30:BG31">
    <cfRule type="cellIs" dxfId="260" priority="11" stopIfTrue="1" operator="equal">
      <formula>"NONE"</formula>
    </cfRule>
    <cfRule type="cellIs" dxfId="259" priority="12" stopIfTrue="1" operator="notEqual">
      <formula>"NONE"</formula>
    </cfRule>
  </conditionalFormatting>
  <conditionalFormatting sqref="BX30">
    <cfRule type="cellIs" dxfId="258" priority="13" stopIfTrue="1" operator="equal">
      <formula>"Calculations OK"</formula>
    </cfRule>
    <cfRule type="cellIs" dxfId="257" priority="14" stopIfTrue="1" operator="equal">
      <formula>"Check Count for Error"</formula>
    </cfRule>
  </conditionalFormatting>
  <conditionalFormatting sqref="V4:W4">
    <cfRule type="cellIs" dxfId="256" priority="15" stopIfTrue="1" operator="equal">
      <formula>"Totals Correct"</formula>
    </cfRule>
    <cfRule type="cellIs" dxfId="255" priority="16" stopIfTrue="1" operator="equal">
      <formula>"ERROR"</formula>
    </cfRule>
  </conditionalFormatting>
  <conditionalFormatting sqref="U4">
    <cfRule type="cellIs" dxfId="254" priority="17" stopIfTrue="1" operator="equal">
      <formula>"OK TO MOVE TO NEXT STAGE"</formula>
    </cfRule>
    <cfRule type="cellIs" dxfId="253" priority="18" stopIfTrue="1" operator="equal">
      <formula>"DO NOT MOVE TO NEXT STAGE"</formula>
    </cfRule>
  </conditionalFormatting>
  <conditionalFormatting sqref="AL3">
    <cfRule type="cellIs" dxfId="252" priority="19" stopIfTrue="1" operator="notEqual">
      <formula>0</formula>
    </cfRule>
  </conditionalFormatting>
  <conditionalFormatting sqref="BH4">
    <cfRule type="expression" dxfId="251" priority="8">
      <formula>AND($AQ$5="y",$BK$76&lt;&gt;1)</formula>
    </cfRule>
    <cfRule type="expression" dxfId="250" priority="9">
      <formula>$BK$76=1</formula>
    </cfRule>
    <cfRule type="duplicateValues" priority="10"/>
  </conditionalFormatting>
  <conditionalFormatting sqref="BI5:BI24">
    <cfRule type="expression" dxfId="249" priority="7">
      <formula>BI5="Elected"</formula>
    </cfRule>
  </conditionalFormatting>
  <conditionalFormatting sqref="BN8:BN27">
    <cfRule type="expression" dxfId="248" priority="6">
      <formula>BN8="Elected"</formula>
    </cfRule>
  </conditionalFormatting>
  <conditionalFormatting sqref="BP5:BP7">
    <cfRule type="expression" dxfId="247" priority="4">
      <formula>$BZ$48&gt;0</formula>
    </cfRule>
    <cfRule type="expression" dxfId="246" priority="5">
      <formula>AND($AQ$5="n",$BZ$48&lt;&gt;1)</formula>
    </cfRule>
  </conditionalFormatting>
  <conditionalFormatting sqref="BT2:BZ2">
    <cfRule type="expression" dxfId="245" priority="2">
      <formula>AND($AQ$5="n",$BZ$46=0)</formula>
    </cfRule>
  </conditionalFormatting>
  <conditionalFormatting sqref="A11:A30">
    <cfRule type="expression" dxfId="244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CE114"/>
  <sheetViews>
    <sheetView showGridLines="0" showZeros="0" topLeftCell="AY1" zoomScale="70" zoomScaleNormal="70" workbookViewId="0">
      <selection activeCell="AY1" sqref="AY1:BK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>
      <c r="A1" s="88" t="str">
        <f>'Verification of Boxes'!B1</f>
        <v>LOCALGOVERNMENT</v>
      </c>
      <c r="F1" s="14" t="s">
        <v>63</v>
      </c>
      <c r="J1" s="100" t="s">
        <v>25</v>
      </c>
      <c r="K1" s="388">
        <f>'Basic Input'!C2</f>
        <v>41781</v>
      </c>
      <c r="L1" s="388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219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57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3.75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39</v>
      </c>
      <c r="AJ3" s="270"/>
      <c r="AK3" s="270"/>
      <c r="AL3" s="426" t="str">
        <f>IF(AQ5="n","MOVE TO EXCLUDE CANDIDATE FORM",IF(AQ5="y","MOVE TO TRANSFER OF SURPLUS VOTES FORM",0))</f>
        <v>MOVE TO TRANSFER OF SURPLUS VOTES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3.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220</v>
      </c>
      <c r="P4" s="390"/>
      <c r="Q4" s="390"/>
      <c r="R4" s="390"/>
      <c r="S4" s="391"/>
      <c r="U4" s="380" t="str">
        <f>IF(M33="ERROR","DO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357</v>
      </c>
      <c r="AT5" s="47" t="str">
        <f>IF(AQ5=0,0,IF(AQ5="Y","T","E"))</f>
        <v>T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217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CORR, Kieran, Peter</v>
      </c>
      <c r="BF6" s="74">
        <v>2</v>
      </c>
      <c r="BG6" s="117">
        <f t="shared" si="0"/>
        <v>1.76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IF($AT5=0,0,IF($AT5="T",$AZ7,$BR4))</f>
        <v>Transfer</v>
      </c>
      <c r="M7" s="437"/>
      <c r="N7" s="378"/>
      <c r="O7" s="379"/>
      <c r="P7" s="378"/>
      <c r="Q7" s="379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6" t="str">
        <f>'Stage 4'!J8:K8</f>
        <v>CUMMINGS</v>
      </c>
      <c r="K8" s="437"/>
      <c r="L8" s="434" t="str">
        <f>IF($L7="Transfer",$BA8,$BT3)</f>
        <v>TWYBLE, James, Kenneth</v>
      </c>
      <c r="M8" s="435"/>
      <c r="N8" s="372"/>
      <c r="O8" s="373"/>
      <c r="P8" s="372"/>
      <c r="Q8" s="373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TWYBLE, James, Kenneth</v>
      </c>
      <c r="BE8" s="71" t="str">
        <f>'Verification of Boxes'!J13</f>
        <v>FLAHERTY, Julie</v>
      </c>
      <c r="BF8" s="74">
        <v>30</v>
      </c>
      <c r="BG8" s="117">
        <f t="shared" si="0"/>
        <v>26.4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>
        <v>6</v>
      </c>
      <c r="BG9" s="117">
        <f t="shared" si="0"/>
        <v>5.28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545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>
        <v>1451</v>
      </c>
      <c r="BE10" s="71" t="str">
        <f>'Verification of Boxes'!J15</f>
        <v>LENNON, Fergal, Thomas</v>
      </c>
      <c r="BF10" s="74">
        <v>1</v>
      </c>
      <c r="BG10" s="132">
        <f t="shared" si="0"/>
        <v>0.88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>
        <f t="shared" si="11"/>
        <v>0</v>
      </c>
      <c r="BO11" s="47">
        <f t="shared" si="3"/>
        <v>633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 t="shared" si="12"/>
        <v>1.76</v>
      </c>
      <c r="M12" s="33">
        <f t="shared" si="13"/>
        <v>546.76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39</v>
      </c>
      <c r="BE12" s="71" t="str">
        <f>'Verification of Boxes'!J17</f>
        <v>McALINDEN, Declan</v>
      </c>
      <c r="BF12" s="74">
        <v>1</v>
      </c>
      <c r="BG12" s="117">
        <f t="shared" si="0"/>
        <v>0.88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539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4'!A13&lt;&gt;0,'Stage 4'!A13,IF(M13&gt;=$M$3,"Elected",IF(BP10&lt;&gt;0,"Excluded",0)))</f>
        <v>Excluded</v>
      </c>
      <c r="B13" s="176">
        <v>3</v>
      </c>
      <c r="C13" s="188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 t="shared" si="12"/>
        <v>0</v>
      </c>
      <c r="M13" s="33">
        <f t="shared" si="13"/>
        <v>0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>
        <v>62</v>
      </c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1049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 t="shared" si="12"/>
        <v>26.4</v>
      </c>
      <c r="M14" s="33">
        <f t="shared" si="13"/>
        <v>659.4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CLELAND, John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SMITH, Robert, Woolsey</v>
      </c>
      <c r="BF14" s="74"/>
      <c r="BG14" s="117">
        <f t="shared" si="0"/>
        <v>0</v>
      </c>
      <c r="BH14" s="180"/>
      <c r="BI14" s="5" t="str">
        <f t="shared" si="1"/>
        <v>Elected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 t="shared" si="12"/>
        <v>5.28</v>
      </c>
      <c r="M15" s="33">
        <f t="shared" si="13"/>
        <v>544.28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CORR, Kieran, Peter</v>
      </c>
      <c r="AA15" s="45">
        <f>K12</f>
        <v>545</v>
      </c>
      <c r="AB15" s="5"/>
      <c r="AC15" s="117">
        <f t="shared" si="19"/>
        <v>-867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>
        <v>4</v>
      </c>
      <c r="BG15" s="117">
        <f t="shared" si="0"/>
        <v>3.52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896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 t="shared" si="12"/>
        <v>0.88</v>
      </c>
      <c r="M16" s="33">
        <f t="shared" si="13"/>
        <v>1049.8800000000001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CUMMINGS, Brian</v>
      </c>
      <c r="AA16" s="45">
        <f t="shared" ref="AA16:AA33" si="23">K13</f>
        <v>0</v>
      </c>
      <c r="AB16" s="5"/>
      <c r="AC16" s="117">
        <f t="shared" si="19"/>
        <v>0</v>
      </c>
      <c r="AD16" s="133"/>
      <c r="AE16" s="5" t="str">
        <f t="shared" si="22"/>
        <v>excluded</v>
      </c>
      <c r="AF16" s="5">
        <f t="shared" si="20"/>
        <v>0</v>
      </c>
      <c r="AG16" s="112">
        <f t="shared" si="21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338" t="s">
        <v>357</v>
      </c>
      <c r="BI16" s="5" t="str">
        <f t="shared" si="1"/>
        <v>Elected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844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>IF('Stage 4'!A17&lt;&gt;0,'Stage 4'!A17,IF(M17&gt;=$M$3,"Elected",IF(BP14&lt;&gt;0,"Excluded",0)))</f>
        <v>Excluded</v>
      </c>
      <c r="B17" s="176">
        <v>7</v>
      </c>
      <c r="C17" s="188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 t="shared" si="12"/>
        <v>0</v>
      </c>
      <c r="M17" s="33">
        <f t="shared" si="13"/>
        <v>0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FLAHERTY, Julie</v>
      </c>
      <c r="AA17" s="45">
        <f t="shared" si="23"/>
        <v>633</v>
      </c>
      <c r="AB17" s="5"/>
      <c r="AC17" s="117">
        <f t="shared" si="19"/>
        <v>-779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 t="shared" si="12"/>
        <v>0.88</v>
      </c>
      <c r="M18" s="33">
        <f t="shared" si="13"/>
        <v>896.88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LARKHAM, Thomas, Patrick</v>
      </c>
      <c r="AA18" s="45">
        <f t="shared" si="23"/>
        <v>539</v>
      </c>
      <c r="AB18" s="5"/>
      <c r="AC18" s="117">
        <f t="shared" si="19"/>
        <v>-873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44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964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 t="shared" si="12"/>
        <v>0</v>
      </c>
      <c r="M19" s="33">
        <f t="shared" si="13"/>
        <v>844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LENNON, Fergal, Thomas</v>
      </c>
      <c r="AA19" s="45">
        <f t="shared" si="23"/>
        <v>1049</v>
      </c>
      <c r="AB19" s="5"/>
      <c r="AC19" s="117">
        <f t="shared" si="19"/>
        <v>-363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44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4'!A20&lt;&gt;0,'Stage 4'!A20,IF(M20&gt;=$M$3,"Elected",IF(BP17&lt;&gt;0,"Excluded",0)))</f>
        <v>Elected</v>
      </c>
      <c r="B20" s="176">
        <v>10</v>
      </c>
      <c r="C20" s="188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 t="shared" si="12"/>
        <v>0</v>
      </c>
      <c r="M20" s="33">
        <f t="shared" si="13"/>
        <v>1430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McALEENAN, Vincent, J, E</v>
      </c>
      <c r="AA20" s="45">
        <f t="shared" si="23"/>
        <v>0</v>
      </c>
      <c r="AB20" s="5"/>
      <c r="AC20" s="117">
        <f t="shared" si="19"/>
        <v>0</v>
      </c>
      <c r="AD20" s="133"/>
      <c r="AE20" s="5" t="str">
        <f t="shared" si="22"/>
        <v>excluded</v>
      </c>
      <c r="AF20" s="5">
        <f t="shared" si="20"/>
        <v>0</v>
      </c>
      <c r="AG20" s="112">
        <f t="shared" si="21"/>
        <v>0</v>
      </c>
      <c r="AJ20" s="407" t="s">
        <v>103</v>
      </c>
      <c r="AK20" s="408"/>
      <c r="AL20" s="246">
        <f>AL46</f>
        <v>539</v>
      </c>
      <c r="AM20" s="167"/>
      <c r="AN20" s="166">
        <f>AL20+AG2</f>
        <v>596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 t="shared" si="12"/>
        <v>3.52</v>
      </c>
      <c r="M21" s="33">
        <f t="shared" si="13"/>
        <v>967.52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McALINDEN, Declan</v>
      </c>
      <c r="AA21" s="45">
        <f t="shared" si="23"/>
        <v>896</v>
      </c>
      <c r="AB21" s="5"/>
      <c r="AC21" s="117">
        <f t="shared" si="19"/>
        <v>-516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409" t="s">
        <v>102</v>
      </c>
      <c r="AK21" s="365"/>
      <c r="AL21" s="48">
        <f>IF(AL20=1000000,0,AN46)</f>
        <v>545</v>
      </c>
      <c r="AM21" s="7">
        <f>AL21-AL20</f>
        <v>6</v>
      </c>
      <c r="AN21" s="5">
        <f>IF(AL21=1000000,0,IF(AN20=0,0,AN20+AL21))</f>
        <v>1141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4'!A22&lt;&gt;0,'Stage 4'!A22,IF(M22&gt;=$M$3,"Elected",IF(BP19&lt;&gt;0,"Excluded",0)))</f>
        <v>Elected</v>
      </c>
      <c r="B22" s="176">
        <v>12</v>
      </c>
      <c r="C22" s="188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 t="shared" si="12"/>
        <v>-39</v>
      </c>
      <c r="M22" s="33">
        <f t="shared" si="13"/>
        <v>1412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O'CONNOR, Tommy</v>
      </c>
      <c r="AA22" s="45">
        <f t="shared" si="23"/>
        <v>844</v>
      </c>
      <c r="AB22" s="5"/>
      <c r="AC22" s="117">
        <f t="shared" si="19"/>
        <v>-568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409" t="s">
        <v>102</v>
      </c>
      <c r="AK22" s="365"/>
      <c r="AL22" s="48">
        <f>IF(AL21=1000000,0,AP46)</f>
        <v>633</v>
      </c>
      <c r="AM22" s="7">
        <f>IF(AL22=1000000,0,IF(AM21=0,0,AL22-AL21))</f>
        <v>88</v>
      </c>
      <c r="AN22" s="5">
        <f>IF(AL22=1000000,0,IF(AN21=0,0,AN21+AL22))</f>
        <v>1774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SMITH, Robert, Woolsey</v>
      </c>
      <c r="AA23" s="45">
        <f t="shared" si="23"/>
        <v>1430</v>
      </c>
      <c r="AB23" s="5"/>
      <c r="AC23" s="117">
        <f t="shared" si="19"/>
        <v>18</v>
      </c>
      <c r="AD23" s="133"/>
      <c r="AE23" s="5" t="str">
        <f t="shared" si="22"/>
        <v>elected</v>
      </c>
      <c r="AF23" s="5">
        <f t="shared" si="20"/>
        <v>18</v>
      </c>
      <c r="AG23" s="112" t="str">
        <f t="shared" si="21"/>
        <v>transfer largest surplus</v>
      </c>
      <c r="AJ23" s="409" t="s">
        <v>102</v>
      </c>
      <c r="AK23" s="365"/>
      <c r="AL23" s="48">
        <f>IF(AL22=1000000,0,AR46)</f>
        <v>844</v>
      </c>
      <c r="AM23" s="7">
        <f>IF(AL23=1000000,0,IF(AM22=0,0,AL23-AL22))</f>
        <v>211</v>
      </c>
      <c r="AN23" s="5">
        <f>IF(AL23=1000000,0,IF(AN22=0,0,AN22+AL23))</f>
        <v>2618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0.88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TINSLEY, Margaret</v>
      </c>
      <c r="AA24" s="45">
        <f t="shared" si="23"/>
        <v>964</v>
      </c>
      <c r="AB24" s="5"/>
      <c r="AC24" s="117">
        <f t="shared" si="19"/>
        <v>-448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409" t="s">
        <v>102</v>
      </c>
      <c r="AK24" s="365"/>
      <c r="AL24" s="48">
        <f>IF(AR46=1000000,0,AU46)</f>
        <v>896</v>
      </c>
      <c r="AM24" s="7">
        <f>IF(AL24=1000000,0,IF(AM23=0,0,AL24-AL23))</f>
        <v>52</v>
      </c>
      <c r="AN24" s="5">
        <f>IF(AL24=1000000,0,IF(AN23=0,0,AN23+AL24))</f>
        <v>3514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38.72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TWYBLE, James, Kenneth</v>
      </c>
      <c r="AA25" s="45">
        <f t="shared" si="23"/>
        <v>1451</v>
      </c>
      <c r="AB25" s="5"/>
      <c r="AC25" s="117">
        <f t="shared" si="19"/>
        <v>39</v>
      </c>
      <c r="AD25" s="133"/>
      <c r="AE25" s="5" t="str">
        <f t="shared" si="22"/>
        <v>elected</v>
      </c>
      <c r="AF25" s="5">
        <f t="shared" si="20"/>
        <v>39</v>
      </c>
      <c r="AG25" s="112" t="str">
        <f t="shared" si="21"/>
        <v>transfer largest surplus</v>
      </c>
      <c r="AJ25" s="430" t="s">
        <v>102</v>
      </c>
      <c r="AK25" s="431"/>
      <c r="AL25" s="104">
        <f>IF(AL24=1000000,0,AW46)</f>
        <v>964</v>
      </c>
      <c r="AM25" s="105">
        <f>IF(AL25=1000000,0,IF(AM24=0,0,AL25-AL24))</f>
        <v>68</v>
      </c>
      <c r="AN25" s="106">
        <f>IF(AL25=1000000,0,IF(AN24=0,0,AN24+AL25))</f>
        <v>4478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0.28000000000000114</v>
      </c>
      <c r="BE25" s="71" t="s">
        <v>30</v>
      </c>
      <c r="BF25" s="5">
        <f>SUM(BF5:BF24)</f>
        <v>44</v>
      </c>
      <c r="BG25" s="117">
        <f>SUM(BG5:BG24)</f>
        <v>38.720000000000006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18</v>
      </c>
      <c r="BG26" s="117">
        <f>IF(AT5="T",BC25+BC31,0)</f>
        <v>0.28000000000000114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0</v>
      </c>
      <c r="AV27" s="5">
        <f>AU27</f>
        <v>0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62</v>
      </c>
      <c r="BG27" s="118">
        <f>SUM(BG25:BG26)</f>
        <v>39.000000000000007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0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0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62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0</v>
      </c>
      <c r="AW30" s="5">
        <f t="shared" si="25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218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$BK69</f>
        <v>0.28000000000000114</v>
      </c>
      <c r="M31" s="50">
        <f t="shared" si="13"/>
        <v>115.28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0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218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59">
        <f>SUM(K11:K31)</f>
        <v>8466</v>
      </c>
      <c r="L32" s="268"/>
      <c r="M32" s="59">
        <f>SUM(M11:M31)</f>
        <v>8466</v>
      </c>
      <c r="N32" s="268"/>
      <c r="O32" s="59">
        <f>SUM(O11:O31)</f>
        <v>0</v>
      </c>
      <c r="P32" s="268"/>
      <c r="Q32" s="59">
        <f>SUM(Q11:Q31)</f>
        <v>0</v>
      </c>
      <c r="R32" s="268"/>
      <c r="S32" s="59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0</v>
      </c>
      <c r="AW32" s="5">
        <f t="shared" si="25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5">
        <v>0.79166666666666663</v>
      </c>
      <c r="N34" s="301"/>
      <c r="O34" s="302"/>
      <c r="P34" s="302"/>
      <c r="Q34" s="302"/>
      <c r="R34" s="302"/>
      <c r="S34" s="302"/>
      <c r="T34" s="302"/>
      <c r="U34" s="302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339" t="s">
        <v>361</v>
      </c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>
      <c r="AL44" s="5"/>
      <c r="AM44" s="5"/>
      <c r="AN44" s="5"/>
      <c r="AO44" s="5"/>
      <c r="AP44" s="5"/>
      <c r="AQ44" s="5"/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539</v>
      </c>
      <c r="AM46" s="5"/>
      <c r="AN46" s="45">
        <f>AN47+AL46</f>
        <v>545</v>
      </c>
      <c r="AO46" s="5"/>
      <c r="AP46" s="45">
        <f>AP47+AN46</f>
        <v>633</v>
      </c>
      <c r="AQ46" s="5"/>
      <c r="AR46" s="45">
        <f>AR47+AP46</f>
        <v>844</v>
      </c>
      <c r="AS46" s="2"/>
      <c r="AU46" s="2">
        <f>AU47+AR46</f>
        <v>896</v>
      </c>
      <c r="AW46" s="2">
        <f>AW47+AU46</f>
        <v>964</v>
      </c>
      <c r="AX46" s="2"/>
      <c r="BG46" t="s">
        <v>111</v>
      </c>
      <c r="BY46" s="324" t="s">
        <v>311</v>
      </c>
      <c r="BZ46" s="5">
        <f>IF(BT3&lt;&gt;0,1,0)</f>
        <v>0</v>
      </c>
    </row>
    <row r="47" spans="3:78">
      <c r="AL47" s="45">
        <f>MIN(AL48:AL67)</f>
        <v>539</v>
      </c>
      <c r="AM47" s="5"/>
      <c r="AN47" s="45">
        <f>MIN(AN48:AN67)</f>
        <v>6</v>
      </c>
      <c r="AO47" s="5"/>
      <c r="AP47" s="45">
        <f>MIN(AP48:AP67)</f>
        <v>88</v>
      </c>
      <c r="AQ47" s="5"/>
      <c r="AR47" s="45">
        <f>MIN(AR48:AR67)</f>
        <v>211</v>
      </c>
      <c r="AS47" s="2"/>
      <c r="AU47" s="2">
        <f>MIN(AU48:AU67)</f>
        <v>52</v>
      </c>
      <c r="AW47" s="2">
        <f>MIN(AW48:AW67)</f>
        <v>68</v>
      </c>
      <c r="AX47" s="2"/>
    </row>
    <row r="48" spans="3:78" ht="38.25">
      <c r="AJ48" t="str">
        <f t="shared" ref="AJ48:AK63" si="29">Z14</f>
        <v>CLELAND, John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999461</v>
      </c>
      <c r="AN48" s="5">
        <f>IF(AM48&lt;&gt;0,AM48,1000000)</f>
        <v>999461</v>
      </c>
      <c r="AO48" s="45">
        <f t="shared" ref="AO48:AO67" si="31">AN48-AN$47</f>
        <v>999455</v>
      </c>
      <c r="AP48" s="5">
        <f t="shared" ref="AP48:AP67" si="32">IF(AO48&lt;&gt;0,AO48,1000000)</f>
        <v>999455</v>
      </c>
      <c r="AQ48" s="45">
        <f t="shared" ref="AQ48:AQ67" si="33">AP48-AP$47</f>
        <v>999367</v>
      </c>
      <c r="AR48" s="5">
        <f t="shared" ref="AR48:AR67" si="34">IF(AQ48&lt;&gt;0,AQ48,1000000)</f>
        <v>999367</v>
      </c>
      <c r="AT48" s="2">
        <f t="shared" ref="AT48:AT67" si="35">AR48-AR$47</f>
        <v>999156</v>
      </c>
      <c r="AU48">
        <f t="shared" ref="AU48:AU67" si="36">IF(AT48&lt;&gt;0,AT48,1000000)</f>
        <v>999156</v>
      </c>
      <c r="AV48" s="2">
        <f t="shared" ref="AV48:AV67" si="37">AU48-AU$47</f>
        <v>999104</v>
      </c>
      <c r="AW48">
        <f t="shared" ref="AW48:AW67" si="38">IF(AV48&lt;&gt;0,AV48,1000000)</f>
        <v>999104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9"/>
        <v>CORR, Kieran, Peter</v>
      </c>
      <c r="AK49" s="2">
        <f t="shared" si="29"/>
        <v>545</v>
      </c>
      <c r="AL49" s="5">
        <f t="shared" ref="AL49:AL67" si="39">IF(AK49&lt;&gt;0,AK49,1000000)</f>
        <v>545</v>
      </c>
      <c r="AM49" s="45">
        <f t="shared" si="30"/>
        <v>6</v>
      </c>
      <c r="AN49" s="5">
        <f t="shared" ref="AN49:AN67" si="40">IF(AM49&lt;&gt;0,AM49,1000000)</f>
        <v>6</v>
      </c>
      <c r="AO49" s="45">
        <f t="shared" si="31"/>
        <v>0</v>
      </c>
      <c r="AP49" s="5">
        <f t="shared" si="32"/>
        <v>1000000</v>
      </c>
      <c r="AQ49" s="45">
        <f t="shared" si="33"/>
        <v>999912</v>
      </c>
      <c r="AR49" s="5">
        <f t="shared" si="34"/>
        <v>999912</v>
      </c>
      <c r="AT49" s="2">
        <f t="shared" si="35"/>
        <v>999701</v>
      </c>
      <c r="AU49">
        <f t="shared" si="36"/>
        <v>999701</v>
      </c>
      <c r="AV49" s="2">
        <f t="shared" si="37"/>
        <v>999649</v>
      </c>
      <c r="AW49">
        <f t="shared" si="38"/>
        <v>999649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CLELAND, John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9"/>
        <v>CUMMINGS, Brian</v>
      </c>
      <c r="AK50" s="2">
        <f t="shared" si="29"/>
        <v>0</v>
      </c>
      <c r="AL50" s="5">
        <f t="shared" si="39"/>
        <v>1000000</v>
      </c>
      <c r="AM50" s="45">
        <f t="shared" si="30"/>
        <v>999461</v>
      </c>
      <c r="AN50" s="5">
        <f t="shared" si="40"/>
        <v>999461</v>
      </c>
      <c r="AO50" s="45">
        <f t="shared" si="31"/>
        <v>999455</v>
      </c>
      <c r="AP50" s="5">
        <f t="shared" si="32"/>
        <v>999455</v>
      </c>
      <c r="AQ50" s="45">
        <f t="shared" si="33"/>
        <v>999367</v>
      </c>
      <c r="AR50" s="5">
        <f t="shared" si="34"/>
        <v>999367</v>
      </c>
      <c r="AT50" s="2">
        <f t="shared" si="35"/>
        <v>999156</v>
      </c>
      <c r="AU50">
        <f t="shared" si="36"/>
        <v>999156</v>
      </c>
      <c r="AV50" s="2">
        <f t="shared" si="37"/>
        <v>999104</v>
      </c>
      <c r="AW50">
        <f t="shared" si="38"/>
        <v>999104</v>
      </c>
      <c r="BE50" s="5" t="str">
        <f>IF($BH11="y",$BE11,IF($BH12="y",$BE12,IF($BH13="y",$BE13,IF($BH14="y",$BE14,IF($BH15="y",$BE15,IF($BH16="y",$BE16,0))))))</f>
        <v>TWYBLE, James, Kenneth</v>
      </c>
      <c r="BG50" s="148" t="str">
        <f t="shared" si="41"/>
        <v>CORR, Kieran, Peter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1.76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>
      <c r="AJ51" t="str">
        <f t="shared" si="29"/>
        <v>FLAHERTY, Julie</v>
      </c>
      <c r="AK51" s="2">
        <f t="shared" si="29"/>
        <v>633</v>
      </c>
      <c r="AL51" s="5">
        <f t="shared" si="39"/>
        <v>633</v>
      </c>
      <c r="AM51" s="45">
        <f t="shared" si="30"/>
        <v>94</v>
      </c>
      <c r="AN51" s="5">
        <f t="shared" si="40"/>
        <v>94</v>
      </c>
      <c r="AO51" s="45">
        <f t="shared" si="31"/>
        <v>88</v>
      </c>
      <c r="AP51" s="5">
        <f t="shared" si="32"/>
        <v>88</v>
      </c>
      <c r="AQ51" s="45">
        <f t="shared" si="33"/>
        <v>0</v>
      </c>
      <c r="AR51" s="5">
        <f t="shared" si="34"/>
        <v>1000000</v>
      </c>
      <c r="AT51" s="2">
        <f t="shared" si="35"/>
        <v>999789</v>
      </c>
      <c r="AU51">
        <f t="shared" si="36"/>
        <v>999789</v>
      </c>
      <c r="AV51" s="2">
        <f t="shared" si="37"/>
        <v>999737</v>
      </c>
      <c r="AW51">
        <f t="shared" si="38"/>
        <v>999737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CUMMINGS, Brian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>
      <c r="AJ52" t="str">
        <f t="shared" si="29"/>
        <v>LARKHAM, Thomas, Patrick</v>
      </c>
      <c r="AK52" s="2">
        <f t="shared" si="29"/>
        <v>539</v>
      </c>
      <c r="AL52" s="5">
        <f t="shared" si="39"/>
        <v>539</v>
      </c>
      <c r="AM52" s="45">
        <f t="shared" si="30"/>
        <v>0</v>
      </c>
      <c r="AN52" s="5">
        <f t="shared" si="40"/>
        <v>1000000</v>
      </c>
      <c r="AO52" s="45">
        <f t="shared" si="31"/>
        <v>999994</v>
      </c>
      <c r="AP52" s="5">
        <f t="shared" si="32"/>
        <v>999994</v>
      </c>
      <c r="AQ52" s="45">
        <f t="shared" si="33"/>
        <v>999906</v>
      </c>
      <c r="AR52" s="5">
        <f t="shared" si="34"/>
        <v>999906</v>
      </c>
      <c r="AT52" s="2">
        <f t="shared" si="35"/>
        <v>999695</v>
      </c>
      <c r="AU52">
        <f t="shared" si="36"/>
        <v>999695</v>
      </c>
      <c r="AV52" s="2">
        <f t="shared" si="37"/>
        <v>999643</v>
      </c>
      <c r="AW52">
        <f t="shared" si="38"/>
        <v>999643</v>
      </c>
      <c r="BE52" s="5">
        <f>IF($BH23="y",$BE23,IF($BH24="y",$BE24,0))</f>
        <v>0</v>
      </c>
      <c r="BG52" s="148" t="str">
        <f t="shared" si="41"/>
        <v>FLAHERTY, Julie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26.4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>
      <c r="AJ53" t="str">
        <f t="shared" si="29"/>
        <v>LENNON, Fergal, Thomas</v>
      </c>
      <c r="AK53" s="2">
        <f t="shared" si="29"/>
        <v>1049</v>
      </c>
      <c r="AL53" s="5">
        <f t="shared" si="39"/>
        <v>1049</v>
      </c>
      <c r="AM53" s="45">
        <f t="shared" si="30"/>
        <v>510</v>
      </c>
      <c r="AN53" s="5">
        <f t="shared" si="40"/>
        <v>510</v>
      </c>
      <c r="AO53" s="45">
        <f t="shared" si="31"/>
        <v>504</v>
      </c>
      <c r="AP53" s="5">
        <f t="shared" si="32"/>
        <v>504</v>
      </c>
      <c r="AQ53" s="45">
        <f t="shared" si="33"/>
        <v>416</v>
      </c>
      <c r="AR53" s="5">
        <f t="shared" si="34"/>
        <v>416</v>
      </c>
      <c r="AT53" s="2">
        <f t="shared" si="35"/>
        <v>205</v>
      </c>
      <c r="AU53">
        <f t="shared" si="36"/>
        <v>205</v>
      </c>
      <c r="AV53" s="2">
        <f t="shared" si="37"/>
        <v>153</v>
      </c>
      <c r="AW53">
        <f t="shared" si="38"/>
        <v>153</v>
      </c>
      <c r="BG53" s="148" t="str">
        <f t="shared" si="41"/>
        <v>LARKHAM, Thomas, Patrick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5.28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>
      <c r="AJ54" t="str">
        <f t="shared" si="29"/>
        <v>McALEENAN, Vincent, J, E</v>
      </c>
      <c r="AK54" s="2">
        <f t="shared" si="29"/>
        <v>0</v>
      </c>
      <c r="AL54" s="5">
        <f t="shared" si="39"/>
        <v>1000000</v>
      </c>
      <c r="AM54" s="45">
        <f t="shared" si="30"/>
        <v>999461</v>
      </c>
      <c r="AN54" s="5">
        <f t="shared" si="40"/>
        <v>999461</v>
      </c>
      <c r="AO54" s="45">
        <f t="shared" si="31"/>
        <v>999455</v>
      </c>
      <c r="AP54" s="5">
        <f t="shared" si="32"/>
        <v>999455</v>
      </c>
      <c r="AQ54" s="45">
        <f t="shared" si="33"/>
        <v>999367</v>
      </c>
      <c r="AR54" s="5">
        <f t="shared" si="34"/>
        <v>999367</v>
      </c>
      <c r="AT54" s="2">
        <f t="shared" si="35"/>
        <v>999156</v>
      </c>
      <c r="AU54">
        <f t="shared" si="36"/>
        <v>999156</v>
      </c>
      <c r="AV54" s="2">
        <f t="shared" si="37"/>
        <v>999104</v>
      </c>
      <c r="AW54">
        <f t="shared" si="38"/>
        <v>999104</v>
      </c>
      <c r="BG54" s="148" t="str">
        <f t="shared" si="41"/>
        <v>LENNON, Fergal, Thomas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0.88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>
      <c r="AJ55" t="str">
        <f t="shared" si="29"/>
        <v>McALINDEN, Declan</v>
      </c>
      <c r="AK55" s="2">
        <f t="shared" si="29"/>
        <v>896</v>
      </c>
      <c r="AL55" s="5">
        <f t="shared" si="39"/>
        <v>896</v>
      </c>
      <c r="AM55" s="45">
        <f t="shared" si="30"/>
        <v>357</v>
      </c>
      <c r="AN55" s="5">
        <f t="shared" si="40"/>
        <v>357</v>
      </c>
      <c r="AO55" s="45">
        <f t="shared" si="31"/>
        <v>351</v>
      </c>
      <c r="AP55" s="5">
        <f t="shared" si="32"/>
        <v>351</v>
      </c>
      <c r="AQ55" s="45">
        <f t="shared" si="33"/>
        <v>263</v>
      </c>
      <c r="AR55" s="5">
        <f t="shared" si="34"/>
        <v>263</v>
      </c>
      <c r="AT55" s="2">
        <f t="shared" si="35"/>
        <v>52</v>
      </c>
      <c r="AU55">
        <f t="shared" si="36"/>
        <v>52</v>
      </c>
      <c r="AV55" s="2">
        <f t="shared" si="37"/>
        <v>0</v>
      </c>
      <c r="AW55">
        <f t="shared" si="38"/>
        <v>1000000</v>
      </c>
      <c r="BG55" s="148" t="str">
        <f t="shared" si="41"/>
        <v>McALEENAN, Vincent, J, E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0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>
      <c r="AJ56" t="str">
        <f t="shared" si="29"/>
        <v>O'CONNOR, Tommy</v>
      </c>
      <c r="AK56" s="2">
        <f t="shared" si="29"/>
        <v>844</v>
      </c>
      <c r="AL56" s="5">
        <f t="shared" si="39"/>
        <v>844</v>
      </c>
      <c r="AM56" s="45">
        <f t="shared" si="30"/>
        <v>305</v>
      </c>
      <c r="AN56" s="5">
        <f t="shared" si="40"/>
        <v>305</v>
      </c>
      <c r="AO56" s="45">
        <f t="shared" si="31"/>
        <v>299</v>
      </c>
      <c r="AP56" s="5">
        <f t="shared" si="32"/>
        <v>299</v>
      </c>
      <c r="AQ56" s="45">
        <f t="shared" si="33"/>
        <v>211</v>
      </c>
      <c r="AR56" s="5">
        <f t="shared" si="34"/>
        <v>211</v>
      </c>
      <c r="AT56" s="2">
        <f t="shared" si="35"/>
        <v>0</v>
      </c>
      <c r="AU56">
        <f t="shared" si="36"/>
        <v>1000000</v>
      </c>
      <c r="AV56" s="2">
        <f t="shared" si="37"/>
        <v>999948</v>
      </c>
      <c r="AW56">
        <f t="shared" si="38"/>
        <v>999948</v>
      </c>
      <c r="BG56" s="148" t="str">
        <f t="shared" si="41"/>
        <v>McALINDEN, Declan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0.88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>
      <c r="AJ57" t="str">
        <f t="shared" si="29"/>
        <v>SMITH, Robert, Woolsey</v>
      </c>
      <c r="AK57" s="2">
        <f t="shared" si="29"/>
        <v>1430</v>
      </c>
      <c r="AL57" s="5">
        <f t="shared" si="39"/>
        <v>1430</v>
      </c>
      <c r="AM57" s="45">
        <f t="shared" si="30"/>
        <v>891</v>
      </c>
      <c r="AN57" s="5">
        <f t="shared" si="40"/>
        <v>891</v>
      </c>
      <c r="AO57" s="45">
        <f t="shared" si="31"/>
        <v>885</v>
      </c>
      <c r="AP57" s="5">
        <f t="shared" si="32"/>
        <v>885</v>
      </c>
      <c r="AQ57" s="45">
        <f t="shared" si="33"/>
        <v>797</v>
      </c>
      <c r="AR57" s="5">
        <f t="shared" si="34"/>
        <v>797</v>
      </c>
      <c r="AT57" s="2">
        <f t="shared" si="35"/>
        <v>586</v>
      </c>
      <c r="AU57">
        <f t="shared" si="36"/>
        <v>586</v>
      </c>
      <c r="AV57" s="2">
        <f t="shared" si="37"/>
        <v>534</v>
      </c>
      <c r="AW57">
        <f t="shared" si="38"/>
        <v>534</v>
      </c>
      <c r="BG57" s="148" t="str">
        <f t="shared" si="41"/>
        <v>O'CONNOR, Tommy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>
      <c r="AJ58" t="str">
        <f t="shared" si="29"/>
        <v>TINSLEY, Margaret</v>
      </c>
      <c r="AK58" s="2">
        <f t="shared" si="29"/>
        <v>964</v>
      </c>
      <c r="AL58" s="5">
        <f t="shared" si="39"/>
        <v>964</v>
      </c>
      <c r="AM58" s="45">
        <f t="shared" si="30"/>
        <v>425</v>
      </c>
      <c r="AN58" s="5">
        <f t="shared" si="40"/>
        <v>425</v>
      </c>
      <c r="AO58" s="45">
        <f t="shared" si="31"/>
        <v>419</v>
      </c>
      <c r="AP58" s="5">
        <f t="shared" si="32"/>
        <v>419</v>
      </c>
      <c r="AQ58" s="45">
        <f t="shared" si="33"/>
        <v>331</v>
      </c>
      <c r="AR58" s="5">
        <f t="shared" si="34"/>
        <v>331</v>
      </c>
      <c r="AT58" s="2">
        <f t="shared" si="35"/>
        <v>120</v>
      </c>
      <c r="AU58">
        <f t="shared" si="36"/>
        <v>120</v>
      </c>
      <c r="AV58" s="2">
        <f t="shared" si="37"/>
        <v>68</v>
      </c>
      <c r="AW58">
        <f t="shared" si="38"/>
        <v>68</v>
      </c>
      <c r="BG58" s="148" t="str">
        <f t="shared" si="41"/>
        <v>SMITH, Robert, Woolsey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>
      <c r="AJ59" t="str">
        <f t="shared" si="29"/>
        <v>TWYBLE, James, Kenneth</v>
      </c>
      <c r="AK59" s="2">
        <f t="shared" si="29"/>
        <v>1451</v>
      </c>
      <c r="AL59" s="5">
        <f t="shared" si="39"/>
        <v>1451</v>
      </c>
      <c r="AM59" s="45">
        <f t="shared" si="30"/>
        <v>912</v>
      </c>
      <c r="AN59" s="5">
        <f t="shared" si="40"/>
        <v>912</v>
      </c>
      <c r="AO59" s="45">
        <f t="shared" si="31"/>
        <v>906</v>
      </c>
      <c r="AP59" s="5">
        <f t="shared" si="32"/>
        <v>906</v>
      </c>
      <c r="AQ59" s="45">
        <f t="shared" si="33"/>
        <v>818</v>
      </c>
      <c r="AR59" s="5">
        <f t="shared" si="34"/>
        <v>818</v>
      </c>
      <c r="AT59" s="2">
        <f t="shared" si="35"/>
        <v>607</v>
      </c>
      <c r="AU59">
        <f t="shared" si="36"/>
        <v>607</v>
      </c>
      <c r="AV59" s="2">
        <f t="shared" si="37"/>
        <v>555</v>
      </c>
      <c r="AW59">
        <f t="shared" si="38"/>
        <v>555</v>
      </c>
      <c r="BG59" s="148" t="str">
        <f t="shared" si="41"/>
        <v>TINSLEY, Margaret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3.52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999461</v>
      </c>
      <c r="AN60" s="5">
        <f t="shared" si="40"/>
        <v>999461</v>
      </c>
      <c r="AO60" s="45">
        <f t="shared" si="31"/>
        <v>999455</v>
      </c>
      <c r="AP60" s="5">
        <f t="shared" si="32"/>
        <v>999455</v>
      </c>
      <c r="AQ60" s="45">
        <f t="shared" si="33"/>
        <v>999367</v>
      </c>
      <c r="AR60" s="5">
        <f t="shared" si="34"/>
        <v>999367</v>
      </c>
      <c r="AT60" s="2">
        <f t="shared" si="35"/>
        <v>999156</v>
      </c>
      <c r="AU60">
        <f t="shared" si="36"/>
        <v>999156</v>
      </c>
      <c r="AV60" s="2">
        <f t="shared" si="37"/>
        <v>999104</v>
      </c>
      <c r="AW60">
        <f t="shared" si="38"/>
        <v>999104</v>
      </c>
      <c r="BG60" s="148" t="str">
        <f t="shared" si="41"/>
        <v>TWYBLE, James, Kenneth</v>
      </c>
      <c r="BH60" s="149"/>
      <c r="BI60" s="7">
        <f t="shared" si="42"/>
        <v>-39</v>
      </c>
      <c r="BJ60" s="5">
        <f t="shared" si="43"/>
        <v>0</v>
      </c>
      <c r="BK60" s="5">
        <f t="shared" si="44"/>
        <v>-39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999461</v>
      </c>
      <c r="AN61" s="5">
        <f t="shared" si="40"/>
        <v>999461</v>
      </c>
      <c r="AO61" s="45">
        <f t="shared" si="31"/>
        <v>999455</v>
      </c>
      <c r="AP61" s="5">
        <f t="shared" si="32"/>
        <v>999455</v>
      </c>
      <c r="AQ61" s="45">
        <f t="shared" si="33"/>
        <v>999367</v>
      </c>
      <c r="AR61" s="5">
        <f t="shared" si="34"/>
        <v>999367</v>
      </c>
      <c r="AT61" s="2">
        <f t="shared" si="35"/>
        <v>999156</v>
      </c>
      <c r="AU61">
        <f t="shared" si="36"/>
        <v>999156</v>
      </c>
      <c r="AV61" s="2">
        <f t="shared" si="37"/>
        <v>999104</v>
      </c>
      <c r="AW61">
        <f t="shared" si="38"/>
        <v>999104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999461</v>
      </c>
      <c r="AN62" s="5">
        <f t="shared" si="40"/>
        <v>999461</v>
      </c>
      <c r="AO62" s="45">
        <f t="shared" si="31"/>
        <v>999455</v>
      </c>
      <c r="AP62" s="5">
        <f t="shared" si="32"/>
        <v>999455</v>
      </c>
      <c r="AQ62" s="45">
        <f t="shared" si="33"/>
        <v>999367</v>
      </c>
      <c r="AR62" s="5">
        <f t="shared" si="34"/>
        <v>999367</v>
      </c>
      <c r="AT62" s="2">
        <f t="shared" si="35"/>
        <v>999156</v>
      </c>
      <c r="AU62">
        <f t="shared" si="36"/>
        <v>999156</v>
      </c>
      <c r="AV62" s="2">
        <f t="shared" si="37"/>
        <v>999104</v>
      </c>
      <c r="AW62">
        <f t="shared" si="38"/>
        <v>999104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999461</v>
      </c>
      <c r="AN63" s="5">
        <f t="shared" si="40"/>
        <v>999461</v>
      </c>
      <c r="AO63" s="45">
        <f t="shared" si="31"/>
        <v>999455</v>
      </c>
      <c r="AP63" s="5">
        <f t="shared" si="32"/>
        <v>999455</v>
      </c>
      <c r="AQ63" s="45">
        <f t="shared" si="33"/>
        <v>999367</v>
      </c>
      <c r="AR63" s="5">
        <f t="shared" si="34"/>
        <v>999367</v>
      </c>
      <c r="AT63" s="2">
        <f t="shared" si="35"/>
        <v>999156</v>
      </c>
      <c r="AU63">
        <f t="shared" si="36"/>
        <v>999156</v>
      </c>
      <c r="AV63" s="2">
        <f t="shared" si="37"/>
        <v>999104</v>
      </c>
      <c r="AW63">
        <f t="shared" si="38"/>
        <v>999104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999461</v>
      </c>
      <c r="AN64" s="5">
        <f t="shared" si="40"/>
        <v>999461</v>
      </c>
      <c r="AO64" s="45">
        <f t="shared" si="31"/>
        <v>999455</v>
      </c>
      <c r="AP64" s="5">
        <f t="shared" si="32"/>
        <v>999455</v>
      </c>
      <c r="AQ64" s="45">
        <f t="shared" si="33"/>
        <v>999367</v>
      </c>
      <c r="AR64" s="5">
        <f t="shared" si="34"/>
        <v>999367</v>
      </c>
      <c r="AT64" s="2">
        <f t="shared" si="35"/>
        <v>999156</v>
      </c>
      <c r="AU64">
        <f t="shared" si="36"/>
        <v>999156</v>
      </c>
      <c r="AV64" s="2">
        <f t="shared" si="37"/>
        <v>999104</v>
      </c>
      <c r="AW64">
        <f t="shared" si="38"/>
        <v>999104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999461</v>
      </c>
      <c r="AN65" s="5">
        <f t="shared" si="40"/>
        <v>999461</v>
      </c>
      <c r="AO65" s="45">
        <f t="shared" si="31"/>
        <v>999455</v>
      </c>
      <c r="AP65" s="5">
        <f t="shared" si="32"/>
        <v>999455</v>
      </c>
      <c r="AQ65" s="45">
        <f t="shared" si="33"/>
        <v>999367</v>
      </c>
      <c r="AR65" s="5">
        <f t="shared" si="34"/>
        <v>999367</v>
      </c>
      <c r="AT65" s="2">
        <f t="shared" si="35"/>
        <v>999156</v>
      </c>
      <c r="AU65">
        <f t="shared" si="36"/>
        <v>999156</v>
      </c>
      <c r="AV65" s="2">
        <f t="shared" si="37"/>
        <v>999104</v>
      </c>
      <c r="AW65">
        <f t="shared" si="38"/>
        <v>999104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999461</v>
      </c>
      <c r="AN66" s="5">
        <f t="shared" si="40"/>
        <v>999461</v>
      </c>
      <c r="AO66" s="45">
        <f t="shared" si="31"/>
        <v>999455</v>
      </c>
      <c r="AP66" s="5">
        <f t="shared" si="32"/>
        <v>999455</v>
      </c>
      <c r="AQ66" s="45">
        <f t="shared" si="33"/>
        <v>999367</v>
      </c>
      <c r="AR66" s="5">
        <f t="shared" si="34"/>
        <v>999367</v>
      </c>
      <c r="AT66" s="2">
        <f t="shared" si="35"/>
        <v>999156</v>
      </c>
      <c r="AU66">
        <f t="shared" si="36"/>
        <v>999156</v>
      </c>
      <c r="AV66" s="2">
        <f t="shared" si="37"/>
        <v>999104</v>
      </c>
      <c r="AW66">
        <f t="shared" si="38"/>
        <v>999104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999461</v>
      </c>
      <c r="AN67" s="5">
        <f t="shared" si="40"/>
        <v>999461</v>
      </c>
      <c r="AO67" s="45">
        <f t="shared" si="31"/>
        <v>999455</v>
      </c>
      <c r="AP67" s="5">
        <f t="shared" si="32"/>
        <v>999455</v>
      </c>
      <c r="AQ67" s="45">
        <f t="shared" si="33"/>
        <v>999367</v>
      </c>
      <c r="AR67" s="5">
        <f t="shared" si="34"/>
        <v>999367</v>
      </c>
      <c r="AT67" s="2">
        <f t="shared" si="35"/>
        <v>999156</v>
      </c>
      <c r="AU67">
        <f t="shared" si="36"/>
        <v>999156</v>
      </c>
      <c r="AV67" s="2">
        <f t="shared" si="37"/>
        <v>999104</v>
      </c>
      <c r="AW67">
        <f t="shared" si="38"/>
        <v>999104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>
      <c r="BG69" t="s">
        <v>110</v>
      </c>
      <c r="BI69" s="7">
        <f>BG26</f>
        <v>0.28000000000000114</v>
      </c>
      <c r="BJ69" s="7">
        <f>CE28</f>
        <v>0</v>
      </c>
      <c r="BK69" s="5">
        <f>BI69+BJ69</f>
        <v>0.28000000000000114</v>
      </c>
      <c r="BM69" s="16"/>
      <c r="BN69" s="16"/>
      <c r="BO69" s="16"/>
      <c r="BP69" s="16"/>
      <c r="BW69" s="5">
        <f>SUM(BW49:BW68)</f>
        <v>0</v>
      </c>
      <c r="BZ69" s="5">
        <f t="shared" si="47"/>
        <v>0</v>
      </c>
    </row>
    <row r="70" spans="36:78">
      <c r="BK70" s="5">
        <f>BG27+CE29</f>
        <v>39.000000000000007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9">IF(BH5="y",1,0)</f>
        <v>0</v>
      </c>
    </row>
    <row r="78" spans="36:78">
      <c r="BK78" s="5">
        <f t="shared" si="49"/>
        <v>0</v>
      </c>
    </row>
    <row r="79" spans="36:78">
      <c r="BK79" s="5">
        <f t="shared" si="49"/>
        <v>0</v>
      </c>
    </row>
    <row r="80" spans="36:78">
      <c r="BK80" s="5">
        <f t="shared" si="49"/>
        <v>0</v>
      </c>
    </row>
    <row r="81" spans="41:63">
      <c r="BK81" s="5">
        <f t="shared" si="49"/>
        <v>0</v>
      </c>
    </row>
    <row r="82" spans="41:63">
      <c r="AO82" s="5">
        <f>IF(AO20&lt;&gt;0,1,0)</f>
        <v>0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0</v>
      </c>
      <c r="BK82" s="5">
        <f t="shared" si="49"/>
        <v>0</v>
      </c>
    </row>
    <row r="83" spans="41:63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1</v>
      </c>
    </row>
    <row r="89" spans="41:63">
      <c r="AT89" s="5">
        <f>SUM(AT82:AT88)</f>
        <v>0</v>
      </c>
      <c r="BK89" s="5">
        <f t="shared" si="49"/>
        <v>0</v>
      </c>
    </row>
    <row r="90" spans="41:63">
      <c r="BK90" s="5">
        <f t="shared" si="49"/>
        <v>0</v>
      </c>
    </row>
    <row r="91" spans="41:63">
      <c r="BK91" s="5">
        <f t="shared" si="49"/>
        <v>0</v>
      </c>
    </row>
    <row r="92" spans="41:63">
      <c r="BK92" s="5">
        <f t="shared" si="49"/>
        <v>0</v>
      </c>
    </row>
    <row r="93" spans="41:63">
      <c r="BK93" s="5">
        <f t="shared" si="49"/>
        <v>0</v>
      </c>
    </row>
    <row r="94" spans="41:63">
      <c r="BK94" s="5">
        <f t="shared" si="49"/>
        <v>0</v>
      </c>
    </row>
    <row r="95" spans="41:63">
      <c r="BK95" s="5">
        <f t="shared" si="49"/>
        <v>0</v>
      </c>
    </row>
    <row r="96" spans="41:63">
      <c r="BK96" s="5">
        <f t="shared" si="49"/>
        <v>0</v>
      </c>
    </row>
    <row r="114" ht="12.75" customHeight="1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F9:G9"/>
    <mergeCell ref="H9:I9"/>
    <mergeCell ref="J9:K9"/>
    <mergeCell ref="L9:M9"/>
    <mergeCell ref="N9:O9"/>
    <mergeCell ref="R8:S8"/>
    <mergeCell ref="R7:S7"/>
    <mergeCell ref="R6:S6"/>
    <mergeCell ref="F8:G8"/>
    <mergeCell ref="H8:I8"/>
    <mergeCell ref="J8:K8"/>
    <mergeCell ref="L8:M8"/>
    <mergeCell ref="N8:O8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CB2:CE2"/>
    <mergeCell ref="BI3:BK3"/>
    <mergeCell ref="BT3:BZ3"/>
    <mergeCell ref="BP5:BP7"/>
    <mergeCell ref="AQ6:AR7"/>
    <mergeCell ref="BT2:BZ2"/>
    <mergeCell ref="K1:L1"/>
    <mergeCell ref="H3:I3"/>
    <mergeCell ref="O4:S4"/>
    <mergeCell ref="O3:S3"/>
    <mergeCell ref="H4:I4"/>
    <mergeCell ref="O2:S2"/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</mergeCells>
  <phoneticPr fontId="0" type="noConversion"/>
  <conditionalFormatting sqref="AL3">
    <cfRule type="cellIs" dxfId="243" priority="13" stopIfTrue="1" operator="notEqual">
      <formula>0</formula>
    </cfRule>
  </conditionalFormatting>
  <conditionalFormatting sqref="BF30:BG31">
    <cfRule type="cellIs" dxfId="242" priority="14" stopIfTrue="1" operator="equal">
      <formula>"NONE"</formula>
    </cfRule>
    <cfRule type="cellIs" dxfId="241" priority="15" stopIfTrue="1" operator="notEqual">
      <formula>"NONE"</formula>
    </cfRule>
  </conditionalFormatting>
  <conditionalFormatting sqref="BX30">
    <cfRule type="cellIs" dxfId="240" priority="16" stopIfTrue="1" operator="equal">
      <formula>"Calculations OK"</formula>
    </cfRule>
    <cfRule type="cellIs" dxfId="239" priority="17" stopIfTrue="1" operator="equal">
      <formula>"Check Count for Error"</formula>
    </cfRule>
  </conditionalFormatting>
  <conditionalFormatting sqref="V4:W4">
    <cfRule type="cellIs" dxfId="238" priority="18" stopIfTrue="1" operator="equal">
      <formula>"Totals Correct"</formula>
    </cfRule>
    <cfRule type="cellIs" dxfId="237" priority="19" stopIfTrue="1" operator="equal">
      <formula>"ERROR"</formula>
    </cfRule>
  </conditionalFormatting>
  <conditionalFormatting sqref="U4">
    <cfRule type="cellIs" dxfId="236" priority="20" stopIfTrue="1" operator="equal">
      <formula>"OK TO MOVE TO NEXT STAGE"</formula>
    </cfRule>
    <cfRule type="cellIs" dxfId="235" priority="21" stopIfTrue="1" operator="equal">
      <formula>"DO NOT MOVE TO NEXT STAGE"</formula>
    </cfRule>
  </conditionalFormatting>
  <conditionalFormatting sqref="BI5:BI24">
    <cfRule type="expression" dxfId="234" priority="5">
      <formula>BI5="Elected"</formula>
    </cfRule>
  </conditionalFormatting>
  <conditionalFormatting sqref="BN8:BN27">
    <cfRule type="expression" dxfId="233" priority="9">
      <formula>BN8="Elected"</formula>
    </cfRule>
  </conditionalFormatting>
  <conditionalFormatting sqref="BH4">
    <cfRule type="expression" dxfId="232" priority="6">
      <formula>AND($AQ$5="y",$BK$76&lt;&gt;1)</formula>
    </cfRule>
    <cfRule type="expression" dxfId="231" priority="7">
      <formula>$BK$76=1</formula>
    </cfRule>
    <cfRule type="duplicateValues" priority="8"/>
  </conditionalFormatting>
  <conditionalFormatting sqref="BT2:BZ2">
    <cfRule type="expression" dxfId="230" priority="4">
      <formula>AND($AQ$5="n",$BZ$46=0)</formula>
    </cfRule>
  </conditionalFormatting>
  <conditionalFormatting sqref="BP5:BP7">
    <cfRule type="expression" dxfId="229" priority="2">
      <formula>$BZ$48&gt;0</formula>
    </cfRule>
    <cfRule type="expression" dxfId="228" priority="3">
      <formula>AND($AQ$5="n",$BZ$48&lt;&gt;1)</formula>
    </cfRule>
  </conditionalFormatting>
  <conditionalFormatting sqref="A11:A30">
    <cfRule type="expression" dxfId="227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E114"/>
  <sheetViews>
    <sheetView showGridLines="0" showZeros="0" topLeftCell="AY1" zoomScale="70" zoomScaleNormal="70" workbookViewId="0">
      <selection activeCell="AY1" sqref="AY1:BK1"/>
    </sheetView>
  </sheetViews>
  <sheetFormatPr defaultRowHeight="12.75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>
      <c r="A1" s="88" t="str">
        <f>'Verification of Boxes'!B1</f>
        <v>LOCALGOVERNMENT</v>
      </c>
      <c r="F1" s="14" t="s">
        <v>69</v>
      </c>
      <c r="J1" s="100" t="s">
        <v>25</v>
      </c>
      <c r="K1" s="388">
        <f>'Basic Input'!C2</f>
        <v>41781</v>
      </c>
      <c r="L1" s="388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>
      <c r="A2" s="14" t="str">
        <f>'Verification of Boxes'!A3</f>
        <v>District Electoral Area of</v>
      </c>
      <c r="D2" s="14" t="str">
        <f>'Verification of Boxes'!B3</f>
        <v>CRAIGAVON</v>
      </c>
      <c r="O2" s="389" t="s">
        <v>221</v>
      </c>
      <c r="P2" s="390"/>
      <c r="Q2" s="390"/>
      <c r="R2" s="390"/>
      <c r="S2" s="391"/>
      <c r="Z2" s="413" t="s">
        <v>165</v>
      </c>
      <c r="AA2" s="413"/>
      <c r="AB2" s="413"/>
      <c r="AC2" s="413"/>
      <c r="AD2" s="413"/>
      <c r="AE2" s="413"/>
      <c r="AF2" s="414"/>
      <c r="AG2" s="181">
        <f>SUM(AF14:AF33)</f>
        <v>18</v>
      </c>
      <c r="AZ2" s="14" t="str">
        <f>'Verification of Boxes'!B1</f>
        <v>LOCALGOVERNMENT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21" t="s">
        <v>306</v>
      </c>
      <c r="BU2" s="421"/>
      <c r="BV2" s="421"/>
      <c r="BW2" s="421"/>
      <c r="BX2" s="421"/>
      <c r="BY2" s="421"/>
      <c r="BZ2" s="421"/>
      <c r="CB2" s="389" t="s">
        <v>202</v>
      </c>
      <c r="CC2" s="390"/>
      <c r="CD2" s="390"/>
      <c r="CE2" s="391"/>
    </row>
    <row r="3" spans="1:83" ht="33" customHeight="1" thickBot="1">
      <c r="C3" s="3" t="s">
        <v>115</v>
      </c>
      <c r="D3" s="79">
        <f>'Verification of Boxes'!L2</f>
        <v>17589</v>
      </c>
      <c r="E3" s="375" t="s">
        <v>65</v>
      </c>
      <c r="F3" s="376"/>
      <c r="G3" s="152">
        <f>'Verification of Boxes'!G3</f>
        <v>5</v>
      </c>
      <c r="H3" s="375" t="s">
        <v>113</v>
      </c>
      <c r="I3" s="376"/>
      <c r="J3" s="152">
        <f>'Verification of Boxes'!L33</f>
        <v>174</v>
      </c>
      <c r="L3" s="3" t="s">
        <v>112</v>
      </c>
      <c r="M3" s="152">
        <f>'Verification of Boxes'!G4</f>
        <v>1412</v>
      </c>
      <c r="O3" s="392"/>
      <c r="P3" s="392"/>
      <c r="Q3" s="392"/>
      <c r="R3" s="392"/>
      <c r="S3" s="392"/>
      <c r="Z3" s="413" t="s">
        <v>104</v>
      </c>
      <c r="AA3" s="413"/>
      <c r="AB3" s="413"/>
      <c r="AC3" s="413"/>
      <c r="AD3" s="413"/>
      <c r="AE3" s="413"/>
      <c r="AF3" s="414"/>
      <c r="AG3" s="275">
        <f>LARGE(AF14:AF33,1)</f>
        <v>18</v>
      </c>
      <c r="AJ3" s="270"/>
      <c r="AK3" s="270"/>
      <c r="AL3" s="426" t="str">
        <f>IF(AQ5="n","MOVE TO EXCLUDE CANDIDATE FORM",IF(AQ5="y","MOVE TO TRANSFER OF SURPLUS VOTES FORM",0))</f>
        <v>MOVE TO TRANSFER OF SURPLUS VOTES FORM</v>
      </c>
      <c r="AM3" s="427"/>
      <c r="AN3" s="427"/>
      <c r="AO3" s="427"/>
      <c r="AP3" s="427"/>
      <c r="AQ3" s="428"/>
      <c r="AZ3" s="14" t="str">
        <f>'Verification of Boxes'!A3</f>
        <v>District Electoral Area of</v>
      </c>
      <c r="BI3" s="389" t="s">
        <v>202</v>
      </c>
      <c r="BJ3" s="390"/>
      <c r="BK3" s="391"/>
      <c r="BR3" s="95" t="s">
        <v>33</v>
      </c>
      <c r="BS3" s="96"/>
      <c r="BT3" s="440"/>
      <c r="BU3" s="417"/>
      <c r="BV3" s="417"/>
      <c r="BW3" s="417"/>
      <c r="BX3" s="417"/>
      <c r="BY3" s="417"/>
      <c r="BZ3" s="418"/>
    </row>
    <row r="4" spans="1:83" ht="44.25" customHeight="1" thickBot="1">
      <c r="A4" s="14"/>
      <c r="C4" s="3" t="s">
        <v>116</v>
      </c>
      <c r="D4" s="152">
        <f>'Verification of Boxes'!L3</f>
        <v>8640</v>
      </c>
      <c r="E4" s="377" t="s">
        <v>66</v>
      </c>
      <c r="F4" s="376"/>
      <c r="G4" s="78">
        <f>D4-J3</f>
        <v>8466</v>
      </c>
      <c r="H4" s="375" t="s">
        <v>114</v>
      </c>
      <c r="I4" s="376"/>
      <c r="J4" s="153">
        <f>'Verification of Boxes'!L5</f>
        <v>49.12161009721985</v>
      </c>
      <c r="M4" s="6"/>
      <c r="O4" s="389" t="s">
        <v>222</v>
      </c>
      <c r="P4" s="390"/>
      <c r="Q4" s="390"/>
      <c r="R4" s="390"/>
      <c r="S4" s="391"/>
      <c r="U4" s="380" t="str">
        <f>IF(33="ERROR","DO NOT MOVE TO NEXT STAGE","OK TO MOVE TO NEXT STAGE")</f>
        <v>OK TO MOVE TO NEXT STAGE</v>
      </c>
      <c r="V4" s="380"/>
      <c r="W4" s="380"/>
      <c r="Z4" s="415" t="s">
        <v>1</v>
      </c>
      <c r="AA4" s="415"/>
      <c r="AB4" s="415"/>
      <c r="AC4" s="415"/>
      <c r="AD4" s="415"/>
      <c r="AE4" s="415"/>
      <c r="AF4" s="414"/>
      <c r="AG4" s="276">
        <f>'Verification of Boxes'!G4</f>
        <v>1412</v>
      </c>
      <c r="AH4" s="6"/>
      <c r="AZ4" s="89" t="str">
        <f>'Verification of Boxes'!B3</f>
        <v>CRAIGAVON</v>
      </c>
      <c r="BE4" s="129" t="s">
        <v>27</v>
      </c>
      <c r="BF4" s="130" t="s">
        <v>28</v>
      </c>
      <c r="BG4" s="131" t="s">
        <v>29</v>
      </c>
      <c r="BH4" s="322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4" t="s">
        <v>357</v>
      </c>
      <c r="AT5" s="47" t="str">
        <f>IF(AQ5=0,0,IF(AQ5="Y","T","E"))</f>
        <v>T</v>
      </c>
      <c r="BE5" s="71" t="str">
        <f>'Verification of Boxes'!J10</f>
        <v>CLELAND, John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9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4" t="s">
        <v>292</v>
      </c>
    </row>
    <row r="6" spans="1:83" ht="15" customHeight="1" thickBot="1">
      <c r="A6" s="14"/>
      <c r="E6" s="30" t="s">
        <v>59</v>
      </c>
      <c r="F6" s="360" t="s">
        <v>60</v>
      </c>
      <c r="G6" s="362"/>
      <c r="H6" s="360" t="s">
        <v>61</v>
      </c>
      <c r="I6" s="362"/>
      <c r="J6" s="360" t="s">
        <v>62</v>
      </c>
      <c r="K6" s="362"/>
      <c r="L6" s="360" t="s">
        <v>63</v>
      </c>
      <c r="M6" s="362"/>
      <c r="N6" s="360" t="s">
        <v>69</v>
      </c>
      <c r="O6" s="362"/>
      <c r="P6" s="360" t="s">
        <v>70</v>
      </c>
      <c r="Q6" s="362"/>
      <c r="R6" s="360" t="s">
        <v>71</v>
      </c>
      <c r="S6" s="362"/>
      <c r="T6" s="360" t="s">
        <v>72</v>
      </c>
      <c r="U6" s="362"/>
      <c r="V6" s="360" t="s">
        <v>77</v>
      </c>
      <c r="W6" s="362"/>
      <c r="Z6" s="348" t="s">
        <v>231</v>
      </c>
      <c r="AA6" s="349"/>
      <c r="AB6" s="349"/>
      <c r="AC6" s="349"/>
      <c r="AD6" s="349"/>
      <c r="AE6" s="349"/>
      <c r="AF6" s="350"/>
      <c r="AJ6" t="s">
        <v>84</v>
      </c>
      <c r="AK6" s="402" t="s">
        <v>180</v>
      </c>
      <c r="AL6" s="402"/>
      <c r="AM6" s="402"/>
      <c r="AN6" s="402"/>
      <c r="AO6" s="402"/>
      <c r="AP6" s="402"/>
      <c r="AQ6" s="399" t="str">
        <f>IF(AG2&gt;AM21,"Transfer","Exclude")</f>
        <v>Transfer</v>
      </c>
      <c r="AR6" s="399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CORR, Kieran, Peter</v>
      </c>
      <c r="BF6" s="74">
        <v>2</v>
      </c>
      <c r="BG6" s="117">
        <f t="shared" si="0"/>
        <v>0.22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9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5">
        <f>BS29+BU29+BW29+BY29+CA29+CC29</f>
        <v>0</v>
      </c>
    </row>
    <row r="7" spans="1:83" ht="15" customHeight="1" thickBot="1">
      <c r="D7" s="31"/>
      <c r="E7" s="28"/>
      <c r="F7" s="436" t="str">
        <f>'Stage 2'!F7:G7</f>
        <v>Exclude</v>
      </c>
      <c r="G7" s="437"/>
      <c r="H7" s="436" t="str">
        <f>'Stage 3'!H7:I7</f>
        <v>Exclude</v>
      </c>
      <c r="I7" s="437"/>
      <c r="J7" s="436" t="str">
        <f>'Stage 4'!J7:K7</f>
        <v>Exclude</v>
      </c>
      <c r="K7" s="437"/>
      <c r="L7" s="436" t="str">
        <f>'Stage 5'!L7:M7</f>
        <v>Transfer</v>
      </c>
      <c r="M7" s="437"/>
      <c r="N7" s="436" t="str">
        <f>IF($AT5=0,0,IF($AT5="T",$AZ7,$BR4))</f>
        <v>Transfer</v>
      </c>
      <c r="O7" s="437"/>
      <c r="P7" s="378"/>
      <c r="Q7" s="379"/>
      <c r="R7" s="378"/>
      <c r="S7" s="379"/>
      <c r="T7" s="378"/>
      <c r="U7" s="379"/>
      <c r="V7" s="378"/>
      <c r="W7" s="379"/>
      <c r="Z7" s="351"/>
      <c r="AA7" s="352"/>
      <c r="AB7" s="352"/>
      <c r="AC7" s="352"/>
      <c r="AD7" s="352"/>
      <c r="AE7" s="352"/>
      <c r="AF7" s="353"/>
      <c r="AK7" s="402"/>
      <c r="AL7" s="402"/>
      <c r="AM7" s="402"/>
      <c r="AN7" s="402"/>
      <c r="AO7" s="402"/>
      <c r="AP7" s="402"/>
      <c r="AQ7" s="399"/>
      <c r="AR7" s="399"/>
      <c r="AS7" s="252"/>
      <c r="AZ7" t="s">
        <v>74</v>
      </c>
      <c r="BA7" s="34"/>
      <c r="BE7" s="71" t="str">
        <f>'Verification of Boxes'!J12</f>
        <v>CUMMINGS, Brian</v>
      </c>
      <c r="BF7" s="74"/>
      <c r="BG7" s="117">
        <f t="shared" si="0"/>
        <v>0</v>
      </c>
      <c r="BH7" s="180"/>
      <c r="BI7" s="5" t="str">
        <f t="shared" si="1"/>
        <v>Excluded</v>
      </c>
      <c r="BJ7" s="5" t="str">
        <f t="shared" si="2"/>
        <v>Excluded</v>
      </c>
      <c r="BN7" t="s">
        <v>138</v>
      </c>
      <c r="BO7" s="3" t="s">
        <v>119</v>
      </c>
      <c r="BP7" s="420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>
      <c r="D8" s="31"/>
      <c r="E8" s="28"/>
      <c r="F8" s="438" t="str">
        <f>'Stage 2'!F8:G8</f>
        <v>McALEENAN</v>
      </c>
      <c r="G8" s="439"/>
      <c r="H8" s="434" t="str">
        <f>'Stage 3'!H8:I8</f>
        <v>CLELAND</v>
      </c>
      <c r="I8" s="435"/>
      <c r="J8" s="434" t="str">
        <f>'Stage 4'!J8:K8</f>
        <v>CUMMINGS</v>
      </c>
      <c r="K8" s="435"/>
      <c r="L8" s="434" t="str">
        <f>'Stage 5'!L8:M8</f>
        <v>TWYBLE, James, Kenneth</v>
      </c>
      <c r="M8" s="435"/>
      <c r="N8" s="434" t="str">
        <f>IF($N7="Transfer",$BA8,$BT3)</f>
        <v>SMITH, Robert, Woolsey</v>
      </c>
      <c r="O8" s="435"/>
      <c r="P8" s="372"/>
      <c r="Q8" s="373"/>
      <c r="R8" s="372"/>
      <c r="S8" s="373"/>
      <c r="T8" s="372"/>
      <c r="U8" s="373"/>
      <c r="V8" s="372"/>
      <c r="W8" s="373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SMITH, Robert, Woolsey</v>
      </c>
      <c r="BE8" s="71" t="str">
        <f>'Verification of Boxes'!J13</f>
        <v>FLAHERTY, Julie</v>
      </c>
      <c r="BF8" s="74">
        <v>21</v>
      </c>
      <c r="BG8" s="117">
        <f t="shared" si="0"/>
        <v>2.31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CLELAND, John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>
      <c r="D9" s="31"/>
      <c r="E9" s="29"/>
      <c r="F9" s="360" t="s">
        <v>64</v>
      </c>
      <c r="G9" s="362"/>
      <c r="H9" s="360" t="s">
        <v>64</v>
      </c>
      <c r="I9" s="362"/>
      <c r="J9" s="360" t="s">
        <v>64</v>
      </c>
      <c r="K9" s="362"/>
      <c r="L9" s="360" t="s">
        <v>64</v>
      </c>
      <c r="M9" s="362"/>
      <c r="N9" s="360" t="s">
        <v>64</v>
      </c>
      <c r="O9" s="362"/>
      <c r="P9" s="360" t="s">
        <v>64</v>
      </c>
      <c r="Q9" s="362"/>
      <c r="R9" s="360" t="s">
        <v>64</v>
      </c>
      <c r="S9" s="362"/>
      <c r="T9" s="360" t="s">
        <v>64</v>
      </c>
      <c r="U9" s="362"/>
      <c r="V9" s="135" t="s">
        <v>64</v>
      </c>
      <c r="W9" s="136"/>
      <c r="AA9" s="174"/>
      <c r="AB9" s="174"/>
      <c r="AC9" s="174"/>
      <c r="AD9" s="16"/>
      <c r="AJ9" t="s">
        <v>85</v>
      </c>
      <c r="AK9" s="402" t="s">
        <v>166</v>
      </c>
      <c r="AL9" s="402"/>
      <c r="AM9" s="402"/>
      <c r="AN9" s="402"/>
      <c r="AO9" s="402"/>
      <c r="AP9" s="402"/>
      <c r="AQ9" s="398" t="str">
        <f>IF(AT89&lt;&gt;0,"Exclude lowest candidate(s)","Transfer")</f>
        <v>Transfer</v>
      </c>
      <c r="AR9" s="398"/>
      <c r="AS9" s="251"/>
      <c r="AT9" s="107"/>
      <c r="AU9" s="107"/>
      <c r="AW9" s="40"/>
      <c r="AX9" s="40"/>
      <c r="BE9" s="71" t="str">
        <f>'Verification of Boxes'!J14</f>
        <v>LARKHAM, Thomas, Patrick</v>
      </c>
      <c r="BF9" s="74">
        <v>0</v>
      </c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546.76</v>
      </c>
      <c r="BP9" s="76"/>
      <c r="BQ9" s="6"/>
      <c r="BR9" s="13" t="str">
        <f>'Verification of Boxes'!J11</f>
        <v>CORR, Kieran, Peter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02"/>
      <c r="AL10" s="402"/>
      <c r="AM10" s="402"/>
      <c r="AN10" s="402"/>
      <c r="AO10" s="402"/>
      <c r="AP10" s="402"/>
      <c r="AQ10" s="398"/>
      <c r="AR10" s="398"/>
      <c r="AS10" s="251"/>
      <c r="AZ10" t="s">
        <v>0</v>
      </c>
      <c r="BA10" s="3" t="s">
        <v>6</v>
      </c>
      <c r="BB10" s="3"/>
      <c r="BC10" s="195">
        <v>1430</v>
      </c>
      <c r="BE10" s="71" t="str">
        <f>'Verification of Boxes'!J15</f>
        <v>LENNON, Fergal, Thomas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Excluded</v>
      </c>
      <c r="BO10" s="47">
        <f t="shared" si="3"/>
        <v>0</v>
      </c>
      <c r="BP10" s="76"/>
      <c r="BQ10" s="6"/>
      <c r="BR10" s="13" t="str">
        <f>'Verification of Boxes'!J12</f>
        <v>CUMMINGS, Brian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>
      <c r="A11" s="328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CLELAND, John</v>
      </c>
      <c r="D11" s="35" t="str">
        <f>'Verification of Boxes'!K10</f>
        <v>Alliance Party</v>
      </c>
      <c r="E11" s="125">
        <f>'Verification of Boxes'!L10</f>
        <v>397</v>
      </c>
      <c r="F11" s="82">
        <f>'Stage 2'!F11</f>
        <v>4</v>
      </c>
      <c r="G11" s="157">
        <f>'Stage 2'!G11</f>
        <v>401</v>
      </c>
      <c r="H11" s="82">
        <f>'Stage 3'!H11</f>
        <v>-401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1412</v>
      </c>
      <c r="BE11" s="71" t="str">
        <f>'Verification of Boxes'!J16</f>
        <v>McALEENAN, Vincent, J, E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L11" s="3"/>
      <c r="BM11" s="3"/>
      <c r="BN11" s="5">
        <f t="shared" si="11"/>
        <v>0</v>
      </c>
      <c r="BO11" s="47">
        <f t="shared" si="3"/>
        <v>659.4</v>
      </c>
      <c r="BP11" s="76"/>
      <c r="BQ11" s="6"/>
      <c r="BR11" s="13" t="str">
        <f>'Verification of Boxes'!J13</f>
        <v>FLAHERTY, Julie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>
      <c r="A12" s="329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CORR, Kieran, Peter</v>
      </c>
      <c r="D12" s="26" t="str">
        <f>'Verification of Boxes'!K11</f>
        <v>Independent</v>
      </c>
      <c r="E12" s="126">
        <f>'Verification of Boxes'!L11</f>
        <v>490</v>
      </c>
      <c r="F12" s="82">
        <f>'Stage 2'!F12</f>
        <v>4</v>
      </c>
      <c r="G12" s="157">
        <f>'Stage 2'!G12</f>
        <v>494</v>
      </c>
      <c r="H12" s="82">
        <f>'Stage 3'!H12</f>
        <v>48</v>
      </c>
      <c r="I12" s="157">
        <f>'Stage 3'!I12</f>
        <v>542</v>
      </c>
      <c r="J12" s="82">
        <f>'Stage 4'!J12</f>
        <v>3</v>
      </c>
      <c r="K12" s="157">
        <f>'Stage 4'!K12</f>
        <v>545</v>
      </c>
      <c r="L12" s="82">
        <f>'Stage 5'!L12</f>
        <v>1.76</v>
      </c>
      <c r="M12" s="157">
        <f>'Stage 5'!M12</f>
        <v>546.76</v>
      </c>
      <c r="N12" s="82">
        <f t="shared" si="12"/>
        <v>0.22</v>
      </c>
      <c r="O12" s="33">
        <f t="shared" si="13"/>
        <v>546.98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18</v>
      </c>
      <c r="BE12" s="71" t="str">
        <f>'Verification of Boxes'!J17</f>
        <v>McALINDEN, Declan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544.28</v>
      </c>
      <c r="BP12" s="76"/>
      <c r="BQ12" s="6"/>
      <c r="BR12" s="13" t="str">
        <f>'Verification of Boxes'!J14</f>
        <v>LARKHAM, Thomas, 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>
      <c r="A13" s="329" t="str">
        <f>IF('Stage 5'!A13&lt;&gt;0,'Stage 5'!A13,IF(O13&gt;=$M$3,"Elected",IF(BP10&lt;&gt;0,"Excluded",0)))</f>
        <v>Excluded</v>
      </c>
      <c r="B13" s="176">
        <v>3</v>
      </c>
      <c r="C13" s="188" t="str">
        <f>'Verification of Boxes'!J12</f>
        <v>CUMMINGS, Brian</v>
      </c>
      <c r="D13" s="26" t="str">
        <f>'Verification of Boxes'!K12</f>
        <v>Progressive Unionist Party of Northern Ireland</v>
      </c>
      <c r="E13" s="126">
        <f>'Verification of Boxes'!L12</f>
        <v>411</v>
      </c>
      <c r="F13" s="82">
        <f>'Stage 2'!F13</f>
        <v>0</v>
      </c>
      <c r="G13" s="157">
        <f>'Stage 2'!G13</f>
        <v>411</v>
      </c>
      <c r="H13" s="82">
        <f>'Stage 3'!H13</f>
        <v>13</v>
      </c>
      <c r="I13" s="157">
        <f>'Stage 3'!I13</f>
        <v>424</v>
      </c>
      <c r="J13" s="82">
        <f>'Stage 4'!J13</f>
        <v>-424</v>
      </c>
      <c r="K13" s="157">
        <f>'Stage 4'!K13</f>
        <v>0</v>
      </c>
      <c r="L13" s="82">
        <f>'Stage 5'!L13</f>
        <v>0</v>
      </c>
      <c r="M13" s="157">
        <f>'Stage 5'!M13</f>
        <v>0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3" t="s">
        <v>105</v>
      </c>
      <c r="AM13" s="403" t="s">
        <v>46</v>
      </c>
      <c r="AN13" s="403" t="s">
        <v>168</v>
      </c>
      <c r="AO13" s="403" t="s">
        <v>169</v>
      </c>
      <c r="AP13" s="410"/>
      <c r="AQ13" s="403"/>
      <c r="AR13" s="23"/>
      <c r="AS13" s="16"/>
      <c r="AZ13" t="s">
        <v>3</v>
      </c>
      <c r="BA13" s="3" t="s">
        <v>9</v>
      </c>
      <c r="BB13" s="3"/>
      <c r="BC13" s="218">
        <v>165</v>
      </c>
      <c r="BE13" s="71" t="str">
        <f>'Verification of Boxes'!J18</f>
        <v>O'CONNOR, Tommy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1049.8800000000001</v>
      </c>
      <c r="BP13" s="76"/>
      <c r="BQ13" s="6"/>
      <c r="BR13" s="13" t="str">
        <f>'Verification of Boxes'!J15</f>
        <v>LENNON, Fergal, Thomas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>
      <c r="A14" s="329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FLAHERTY, Julie</v>
      </c>
      <c r="D14" s="26" t="str">
        <f>'Verification of Boxes'!K13</f>
        <v>Ulster Unionist Party</v>
      </c>
      <c r="E14" s="127">
        <f>'Verification of Boxes'!L13</f>
        <v>445</v>
      </c>
      <c r="F14" s="82">
        <f>'Stage 2'!F14</f>
        <v>0</v>
      </c>
      <c r="G14" s="157">
        <f>'Stage 2'!G14</f>
        <v>445</v>
      </c>
      <c r="H14" s="82">
        <f>'Stage 3'!H14</f>
        <v>31</v>
      </c>
      <c r="I14" s="157">
        <f>'Stage 3'!I14</f>
        <v>476</v>
      </c>
      <c r="J14" s="82">
        <f>'Stage 4'!J14</f>
        <v>157</v>
      </c>
      <c r="K14" s="157">
        <f>'Stage 4'!K14</f>
        <v>633</v>
      </c>
      <c r="L14" s="82">
        <f>'Stage 5'!L14</f>
        <v>26.4</v>
      </c>
      <c r="M14" s="157">
        <f>'Stage 5'!M14</f>
        <v>659.4</v>
      </c>
      <c r="N14" s="82">
        <f t="shared" si="12"/>
        <v>2.31</v>
      </c>
      <c r="O14" s="33">
        <f t="shared" si="13"/>
        <v>661.70999999999992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CLELAND, John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4"/>
      <c r="AM14" s="404"/>
      <c r="AN14" s="404"/>
      <c r="AO14" s="404"/>
      <c r="AP14" s="411"/>
      <c r="AQ14" s="404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SMITH, Robert, Woolsey</v>
      </c>
      <c r="BF14" s="74"/>
      <c r="BG14" s="117">
        <f t="shared" si="0"/>
        <v>0</v>
      </c>
      <c r="BH14" s="338" t="s">
        <v>357</v>
      </c>
      <c r="BI14" s="5" t="str">
        <f t="shared" si="1"/>
        <v>Elected</v>
      </c>
      <c r="BJ14" s="5">
        <f t="shared" si="2"/>
        <v>0</v>
      </c>
      <c r="BL14" s="3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McALEENAN, Vincent, J, E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>
      <c r="A15" s="329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LARKHAM, Thomas, Patrick</v>
      </c>
      <c r="D15" s="26" t="str">
        <f>'Verification of Boxes'!K14</f>
        <v>SDLP (Social Democratic &amp; Labour Party)</v>
      </c>
      <c r="E15" s="127">
        <f>'Verification of Boxes'!L14</f>
        <v>439</v>
      </c>
      <c r="F15" s="82">
        <f>'Stage 2'!F15</f>
        <v>12</v>
      </c>
      <c r="G15" s="157">
        <f>'Stage 2'!G15</f>
        <v>451</v>
      </c>
      <c r="H15" s="82">
        <f>'Stage 3'!H15</f>
        <v>86</v>
      </c>
      <c r="I15" s="157">
        <f>'Stage 3'!I15</f>
        <v>537</v>
      </c>
      <c r="J15" s="82">
        <f>'Stage 4'!J15</f>
        <v>2</v>
      </c>
      <c r="K15" s="157">
        <f>'Stage 4'!K15</f>
        <v>539</v>
      </c>
      <c r="L15" s="82">
        <f>'Stage 5'!L15</f>
        <v>5.28</v>
      </c>
      <c r="M15" s="157">
        <f>'Stage 5'!M15</f>
        <v>544.28</v>
      </c>
      <c r="N15" s="82">
        <f t="shared" si="12"/>
        <v>0</v>
      </c>
      <c r="O15" s="33">
        <f t="shared" si="13"/>
        <v>544.28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CORR, Kieran, Peter</v>
      </c>
      <c r="AA15" s="45">
        <f>M12</f>
        <v>546.76</v>
      </c>
      <c r="AB15" s="5"/>
      <c r="AC15" s="117">
        <f t="shared" si="18"/>
        <v>-865.24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404"/>
      <c r="AM15" s="404"/>
      <c r="AN15" s="404"/>
      <c r="AO15" s="404"/>
      <c r="AP15" s="411"/>
      <c r="AQ15" s="404"/>
      <c r="AR15" s="203"/>
      <c r="AS15" s="16"/>
      <c r="BA15" s="3"/>
      <c r="BB15" s="3"/>
      <c r="BC15" s="216"/>
      <c r="BE15" s="71" t="str">
        <f>'Verification of Boxes'!J20</f>
        <v>TINSLEY, Margaret</v>
      </c>
      <c r="BF15" s="74">
        <v>128</v>
      </c>
      <c r="BG15" s="117">
        <f t="shared" si="0"/>
        <v>14.08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896.88</v>
      </c>
      <c r="BP15" s="76"/>
      <c r="BQ15" s="6"/>
      <c r="BR15" s="13" t="str">
        <f>'Verification of Boxes'!J17</f>
        <v>McALINDEN, Declan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>
      <c r="A16" s="329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LENNON, Fergal, Thomas</v>
      </c>
      <c r="D16" s="26" t="str">
        <f>'Verification of Boxes'!K15</f>
        <v>Sinn Féin</v>
      </c>
      <c r="E16" s="127">
        <f>'Verification of Boxes'!L15</f>
        <v>910</v>
      </c>
      <c r="F16" s="82">
        <f>'Stage 2'!F16</f>
        <v>113</v>
      </c>
      <c r="G16" s="157">
        <f>'Stage 2'!G16</f>
        <v>1023</v>
      </c>
      <c r="H16" s="82">
        <f>'Stage 3'!H16</f>
        <v>21</v>
      </c>
      <c r="I16" s="157">
        <f>'Stage 3'!I16</f>
        <v>1044</v>
      </c>
      <c r="J16" s="82">
        <f>'Stage 4'!J16</f>
        <v>5</v>
      </c>
      <c r="K16" s="157">
        <f>'Stage 4'!K16</f>
        <v>1049</v>
      </c>
      <c r="L16" s="82">
        <f>'Stage 5'!L16</f>
        <v>0.88</v>
      </c>
      <c r="M16" s="157">
        <f>'Stage 5'!M16</f>
        <v>1049.8800000000001</v>
      </c>
      <c r="N16" s="82">
        <f t="shared" si="12"/>
        <v>0</v>
      </c>
      <c r="O16" s="33">
        <f t="shared" si="13"/>
        <v>1049.8800000000001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CUMMINGS, Brian</v>
      </c>
      <c r="AA16" s="45">
        <f t="shared" ref="AA16:AA33" si="22">M13</f>
        <v>0</v>
      </c>
      <c r="AB16" s="5"/>
      <c r="AC16" s="117">
        <f t="shared" si="18"/>
        <v>0</v>
      </c>
      <c r="AD16" s="133"/>
      <c r="AE16" s="5" t="str">
        <f t="shared" si="21"/>
        <v>excluded</v>
      </c>
      <c r="AF16" s="5">
        <f t="shared" si="19"/>
        <v>0</v>
      </c>
      <c r="AG16" s="112">
        <f t="shared" si="20"/>
        <v>0</v>
      </c>
      <c r="AJ16" s="102"/>
      <c r="AK16" s="16"/>
      <c r="AL16" s="404"/>
      <c r="AM16" s="404"/>
      <c r="AN16" s="404"/>
      <c r="AO16" s="404"/>
      <c r="AP16" s="411"/>
      <c r="AQ16" s="404"/>
      <c r="AR16" s="203"/>
      <c r="AS16" s="16"/>
      <c r="AZ16" t="s">
        <v>5</v>
      </c>
      <c r="BA16" s="3"/>
      <c r="BB16" s="3"/>
      <c r="BC16" s="2"/>
      <c r="BE16" s="71" t="str">
        <f>'Verification of Boxes'!J21</f>
        <v>TWYBLE, James, Kenneth</v>
      </c>
      <c r="BF16" s="74"/>
      <c r="BG16" s="117">
        <f t="shared" si="0"/>
        <v>0</v>
      </c>
      <c r="BH16" s="180"/>
      <c r="BI16" s="5" t="str">
        <f t="shared" si="1"/>
        <v>Elected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844</v>
      </c>
      <c r="BP16" s="76"/>
      <c r="BQ16" s="6"/>
      <c r="BR16" s="13" t="str">
        <f>'Verification of Boxes'!J18</f>
        <v>O'CONNOR, Tommy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>
      <c r="A17" s="329" t="str">
        <f>IF('Stage 5'!A17&lt;&gt;0,'Stage 5'!A17,IF(O17&gt;=$M$3,"Elected",IF(BP14&lt;&gt;0,"Excluded",0)))</f>
        <v>Excluded</v>
      </c>
      <c r="B17" s="176">
        <v>7</v>
      </c>
      <c r="C17" s="188" t="str">
        <f>'Verification of Boxes'!J16</f>
        <v>McALEENAN, Vincent, J, E</v>
      </c>
      <c r="D17" s="26" t="str">
        <f>'Verification of Boxes'!K16</f>
        <v>Sinn Féin</v>
      </c>
      <c r="E17" s="127">
        <f>'Verification of Boxes'!L16</f>
        <v>213</v>
      </c>
      <c r="F17" s="82">
        <f>'Stage 2'!F17</f>
        <v>-213</v>
      </c>
      <c r="G17" s="157">
        <f>'Stage 2'!G17</f>
        <v>0</v>
      </c>
      <c r="H17" s="82">
        <f>'Stage 3'!H17</f>
        <v>0</v>
      </c>
      <c r="I17" s="157">
        <f>'Stage 3'!I17</f>
        <v>0</v>
      </c>
      <c r="J17" s="82">
        <f>'Stage 4'!J17</f>
        <v>0</v>
      </c>
      <c r="K17" s="157">
        <f>'Stage 4'!K17</f>
        <v>0</v>
      </c>
      <c r="L17" s="82">
        <f>'Stage 5'!L17</f>
        <v>0</v>
      </c>
      <c r="M17" s="157">
        <f>'Stage 5'!M17</f>
        <v>0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FLAHERTY, Julie</v>
      </c>
      <c r="AA17" s="45">
        <f t="shared" si="22"/>
        <v>659.4</v>
      </c>
      <c r="AB17" s="5"/>
      <c r="AC17" s="117">
        <f t="shared" si="18"/>
        <v>-752.6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4"/>
      <c r="AM17" s="404"/>
      <c r="AN17" s="404"/>
      <c r="AO17" s="404"/>
      <c r="AP17" s="411"/>
      <c r="AQ17" s="404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 t="str">
        <f t="shared" si="11"/>
        <v>Elected</v>
      </c>
      <c r="BO17" s="47" t="str">
        <f t="shared" si="3"/>
        <v>Elected</v>
      </c>
      <c r="BP17" s="76"/>
      <c r="BQ17" s="6"/>
      <c r="BR17" s="13" t="str">
        <f>'Verification of Boxes'!J19</f>
        <v>SMITH, Robert, Woolsey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>
      <c r="A18" s="329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McALINDEN, Declan</v>
      </c>
      <c r="D18" s="26" t="str">
        <f>'Verification of Boxes'!K17</f>
        <v>SDLP (Social Democratic &amp; Labour Party)</v>
      </c>
      <c r="E18" s="127">
        <f>'Verification of Boxes'!L17</f>
        <v>841</v>
      </c>
      <c r="F18" s="82">
        <f>'Stage 2'!F18</f>
        <v>17</v>
      </c>
      <c r="G18" s="157">
        <f>'Stage 2'!G18</f>
        <v>858</v>
      </c>
      <c r="H18" s="82">
        <f>'Stage 3'!H18</f>
        <v>35</v>
      </c>
      <c r="I18" s="157">
        <f>'Stage 3'!I18</f>
        <v>893</v>
      </c>
      <c r="J18" s="82">
        <f>'Stage 4'!J18</f>
        <v>3</v>
      </c>
      <c r="K18" s="157">
        <f>'Stage 4'!K18</f>
        <v>896</v>
      </c>
      <c r="L18" s="82">
        <f>'Stage 5'!L18</f>
        <v>0.88</v>
      </c>
      <c r="M18" s="157">
        <f>'Stage 5'!M18</f>
        <v>896.88</v>
      </c>
      <c r="N18" s="82">
        <f t="shared" si="12"/>
        <v>0</v>
      </c>
      <c r="O18" s="33">
        <f t="shared" si="13"/>
        <v>896.88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LARKHAM, Thomas, Patrick</v>
      </c>
      <c r="AA18" s="45">
        <f t="shared" si="22"/>
        <v>544.28</v>
      </c>
      <c r="AB18" s="5"/>
      <c r="AC18" s="117">
        <f t="shared" si="18"/>
        <v>-867.72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4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151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967.52</v>
      </c>
      <c r="BP18" s="76"/>
      <c r="BQ18" s="6"/>
      <c r="BR18" s="13" t="str">
        <f>'Verification of Boxes'!J20</f>
        <v>TINSLEY, Margaret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>
      <c r="A19" s="329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O'CONNOR, Tommy</v>
      </c>
      <c r="D19" s="26" t="str">
        <f>'Verification of Boxes'!K18</f>
        <v>Sinn Féin</v>
      </c>
      <c r="E19" s="127">
        <f>'Verification of Boxes'!L18</f>
        <v>782</v>
      </c>
      <c r="F19" s="82">
        <f>'Stage 2'!F19</f>
        <v>55</v>
      </c>
      <c r="G19" s="157">
        <f>'Stage 2'!G19</f>
        <v>837</v>
      </c>
      <c r="H19" s="82">
        <f>'Stage 3'!H19</f>
        <v>7</v>
      </c>
      <c r="I19" s="157">
        <f>'Stage 3'!I19</f>
        <v>844</v>
      </c>
      <c r="J19" s="82">
        <f>'Stage 4'!J19</f>
        <v>0</v>
      </c>
      <c r="K19" s="157">
        <f>'Stage 4'!K19</f>
        <v>844</v>
      </c>
      <c r="L19" s="82">
        <f>'Stage 5'!L19</f>
        <v>0</v>
      </c>
      <c r="M19" s="157">
        <f>'Stage 5'!M19</f>
        <v>844</v>
      </c>
      <c r="N19" s="82">
        <f t="shared" si="12"/>
        <v>0</v>
      </c>
      <c r="O19" s="33">
        <f t="shared" si="13"/>
        <v>844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LENNON, Fergal, Thomas</v>
      </c>
      <c r="AA19" s="45">
        <f t="shared" si="22"/>
        <v>1049.8800000000001</v>
      </c>
      <c r="AB19" s="5"/>
      <c r="AC19" s="117">
        <f t="shared" si="18"/>
        <v>-362.11999999999989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2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151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 t="str">
        <f t="shared" si="11"/>
        <v>Elected</v>
      </c>
      <c r="BO19" s="47" t="str">
        <f t="shared" si="3"/>
        <v>Elected</v>
      </c>
      <c r="BP19" s="76"/>
      <c r="BQ19" s="6"/>
      <c r="BR19" s="13" t="str">
        <f>'Verification of Boxes'!J21</f>
        <v>TWYBLE, James, Kenneth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>
      <c r="A20" s="329" t="str">
        <f>IF('Stage 5'!A20&lt;&gt;0,'Stage 5'!A20,IF(O20&gt;=$M$3,"Elected",IF(BP17&lt;&gt;0,"Excluded",0)))</f>
        <v>Elected</v>
      </c>
      <c r="B20" s="176">
        <v>10</v>
      </c>
      <c r="C20" s="188" t="str">
        <f>'Verification of Boxes'!J19</f>
        <v>SMITH, Robert, Woolsey</v>
      </c>
      <c r="D20" s="26" t="str">
        <f>'Verification of Boxes'!K19</f>
        <v>Democratic Unionist Party - D.U.P.</v>
      </c>
      <c r="E20" s="127">
        <f>'Verification of Boxes'!L19</f>
        <v>1250</v>
      </c>
      <c r="F20" s="82">
        <f>'Stage 2'!F20</f>
        <v>0</v>
      </c>
      <c r="G20" s="157">
        <f>'Stage 2'!G20</f>
        <v>1250</v>
      </c>
      <c r="H20" s="82">
        <f>'Stage 3'!H20</f>
        <v>15</v>
      </c>
      <c r="I20" s="157">
        <f>'Stage 3'!I20</f>
        <v>1265</v>
      </c>
      <c r="J20" s="82">
        <f>'Stage 4'!J20</f>
        <v>165</v>
      </c>
      <c r="K20" s="157">
        <f>'Stage 4'!K20</f>
        <v>1430</v>
      </c>
      <c r="L20" s="82">
        <f>'Stage 5'!L20</f>
        <v>0</v>
      </c>
      <c r="M20" s="157">
        <f>'Stage 5'!M20</f>
        <v>1430</v>
      </c>
      <c r="N20" s="82">
        <f t="shared" si="12"/>
        <v>-18</v>
      </c>
      <c r="O20" s="33">
        <f t="shared" si="13"/>
        <v>1412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McALEENAN, Vincent, J, E</v>
      </c>
      <c r="AA20" s="45">
        <f t="shared" si="22"/>
        <v>0</v>
      </c>
      <c r="AB20" s="5"/>
      <c r="AC20" s="117">
        <f t="shared" si="18"/>
        <v>0</v>
      </c>
      <c r="AD20" s="133"/>
      <c r="AE20" s="5" t="str">
        <f t="shared" si="21"/>
        <v>excluded</v>
      </c>
      <c r="AF20" s="5">
        <f t="shared" si="19"/>
        <v>0</v>
      </c>
      <c r="AG20" s="112">
        <f t="shared" si="20"/>
        <v>0</v>
      </c>
      <c r="AJ20" s="407" t="s">
        <v>103</v>
      </c>
      <c r="AK20" s="408"/>
      <c r="AL20" s="246">
        <f>AL46</f>
        <v>544.28</v>
      </c>
      <c r="AM20" s="167"/>
      <c r="AN20" s="166">
        <f>AL20+AG2</f>
        <v>562.28</v>
      </c>
      <c r="AO20" s="400">
        <f>IF(AN20&gt;AG4,0,IF(AN20&lt;AL21,"Exclude lowest candidate",0))</f>
        <v>0</v>
      </c>
      <c r="AP20" s="401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>
      <c r="A21" s="329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TINSLEY, Margaret</v>
      </c>
      <c r="D21" s="26" t="str">
        <f>'Verification of Boxes'!K20</f>
        <v>Democratic Unionist Party - D.U.P.</v>
      </c>
      <c r="E21" s="127">
        <f>'Verification of Boxes'!L20</f>
        <v>899</v>
      </c>
      <c r="F21" s="82">
        <f>'Stage 2'!F21</f>
        <v>0</v>
      </c>
      <c r="G21" s="157">
        <f>'Stage 2'!G21</f>
        <v>899</v>
      </c>
      <c r="H21" s="82">
        <f>'Stage 3'!H21</f>
        <v>13</v>
      </c>
      <c r="I21" s="157">
        <f>'Stage 3'!I21</f>
        <v>912</v>
      </c>
      <c r="J21" s="82">
        <f>'Stage 4'!J21</f>
        <v>52</v>
      </c>
      <c r="K21" s="157">
        <f>'Stage 4'!K21</f>
        <v>964</v>
      </c>
      <c r="L21" s="82">
        <f>'Stage 5'!L21</f>
        <v>3.52</v>
      </c>
      <c r="M21" s="157">
        <f>'Stage 5'!M21</f>
        <v>967.52</v>
      </c>
      <c r="N21" s="82">
        <f t="shared" si="12"/>
        <v>14.08</v>
      </c>
      <c r="O21" s="33">
        <f t="shared" si="13"/>
        <v>981.6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McALINDEN, Declan</v>
      </c>
      <c r="AA21" s="45">
        <f t="shared" si="22"/>
        <v>896.88</v>
      </c>
      <c r="AB21" s="5"/>
      <c r="AC21" s="117">
        <f t="shared" si="18"/>
        <v>-515.12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409" t="s">
        <v>102</v>
      </c>
      <c r="AK21" s="365"/>
      <c r="AL21" s="48">
        <f>IF(AL20=1000000,0,AN46)</f>
        <v>546.76</v>
      </c>
      <c r="AM21" s="7">
        <f>AL21-AL20</f>
        <v>2.4800000000000182</v>
      </c>
      <c r="AN21" s="5">
        <f>IF(AL21=1000000,0,IF(AN20=0,0,AN20+AL21))</f>
        <v>1109.04</v>
      </c>
      <c r="AO21" s="405">
        <f>IF(AN21&gt;AG4,0,IF(AV20&lt;&gt;0,0,IF(AN21&lt;AL22,"Exclude lowest 2 candidates",0)))</f>
        <v>0</v>
      </c>
      <c r="AP21" s="40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>
      <c r="A22" s="329" t="str">
        <f>IF('Stage 5'!A22&lt;&gt;0,'Stage 5'!A22,IF(O22&gt;=$M$3,"Elected",IF(BP19&lt;&gt;0,"Excluded",0)))</f>
        <v>Elected</v>
      </c>
      <c r="B22" s="176">
        <v>12</v>
      </c>
      <c r="C22" s="188" t="str">
        <f>'Verification of Boxes'!J21</f>
        <v>TWYBLE, James, Kenneth</v>
      </c>
      <c r="D22" s="26" t="str">
        <f>'Verification of Boxes'!K21</f>
        <v>Ulster Unionist Party</v>
      </c>
      <c r="E22" s="127">
        <f>'Verification of Boxes'!L21</f>
        <v>1389</v>
      </c>
      <c r="F22" s="82">
        <f>'Stage 2'!F22</f>
        <v>0</v>
      </c>
      <c r="G22" s="157">
        <f>'Stage 2'!G22</f>
        <v>1389</v>
      </c>
      <c r="H22" s="82">
        <f>'Stage 3'!H22</f>
        <v>62</v>
      </c>
      <c r="I22" s="157">
        <f>'Stage 3'!I22</f>
        <v>1451</v>
      </c>
      <c r="J22" s="82">
        <f>'Stage 4'!J22</f>
        <v>0</v>
      </c>
      <c r="K22" s="157">
        <f>'Stage 4'!K22</f>
        <v>1451</v>
      </c>
      <c r="L22" s="82">
        <f>'Stage 5'!L22</f>
        <v>-39</v>
      </c>
      <c r="M22" s="157">
        <f>'Stage 5'!M22</f>
        <v>1412</v>
      </c>
      <c r="N22" s="82">
        <f t="shared" si="12"/>
        <v>0</v>
      </c>
      <c r="O22" s="33">
        <f t="shared" si="13"/>
        <v>1412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O'CONNOR, Tommy</v>
      </c>
      <c r="AA22" s="45">
        <f t="shared" si="22"/>
        <v>844</v>
      </c>
      <c r="AB22" s="5"/>
      <c r="AC22" s="117">
        <f t="shared" si="18"/>
        <v>-568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409" t="s">
        <v>102</v>
      </c>
      <c r="AK22" s="365"/>
      <c r="AL22" s="48">
        <f>IF(AL21=1000000,0,AP46)</f>
        <v>659.4</v>
      </c>
      <c r="AM22" s="7">
        <f>IF(AL22=1000000,0,IF(AM21=0,0,AL22-AL21))</f>
        <v>112.63999999999999</v>
      </c>
      <c r="AN22" s="5">
        <f>IF(AL22=1000000,0,IF(AN21=0,0,AN21+AL22))</f>
        <v>1768.44</v>
      </c>
      <c r="AO22" s="405">
        <f>IF(AN22&gt;AG4,0,IF(AV21&lt;&gt;0,0,IF(AN22&lt;AL23,"Exclude lowest 3 candidates",0)))</f>
        <v>0</v>
      </c>
      <c r="AP22" s="40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24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>
      <c r="A23" s="329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SMITH, Robert, Woolsey</v>
      </c>
      <c r="AA23" s="45">
        <f t="shared" si="22"/>
        <v>1430</v>
      </c>
      <c r="AB23" s="5"/>
      <c r="AC23" s="117">
        <f t="shared" si="18"/>
        <v>18</v>
      </c>
      <c r="AD23" s="133"/>
      <c r="AE23" s="5" t="str">
        <f t="shared" si="21"/>
        <v>elected</v>
      </c>
      <c r="AF23" s="5">
        <f t="shared" si="19"/>
        <v>18</v>
      </c>
      <c r="AG23" s="112" t="str">
        <f t="shared" si="20"/>
        <v>transfer largest surplus</v>
      </c>
      <c r="AJ23" s="409" t="s">
        <v>102</v>
      </c>
      <c r="AK23" s="365"/>
      <c r="AL23" s="48">
        <f>IF(AL22=1000000,0,AR46)</f>
        <v>844</v>
      </c>
      <c r="AM23" s="7">
        <f>IF(AL23=1000000,0,IF(AM22=0,0,AL23-AL22))</f>
        <v>184.60000000000002</v>
      </c>
      <c r="AN23" s="5">
        <f>IF(AL23=1000000,0,IF(AN22=0,0,AN22+AL23))</f>
        <v>2612.44</v>
      </c>
      <c r="AO23" s="405">
        <f>IF(AN23&gt;AG4,0,IF(AV22&lt;&gt;0,0,IF(AN23&lt;AL24,"Exclude lowest 4 candidates",0)))</f>
        <v>0</v>
      </c>
      <c r="AP23" s="40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24"/>
      <c r="BA23" s="3" t="s">
        <v>16</v>
      </c>
      <c r="BB23" s="3"/>
      <c r="BC23" s="206">
        <f>IF(BC19&gt;BC12,TRUNC((BC12/BC18),2),0)</f>
        <v>0.11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>
      <c r="A24" s="329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TINSLEY, Margaret</v>
      </c>
      <c r="AA24" s="45">
        <f t="shared" si="22"/>
        <v>967.52</v>
      </c>
      <c r="AB24" s="5"/>
      <c r="AC24" s="117">
        <f t="shared" si="18"/>
        <v>-444.48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409" t="s">
        <v>102</v>
      </c>
      <c r="AK24" s="365"/>
      <c r="AL24" s="48">
        <f>IF(AR46=1000000,0,AU46)</f>
        <v>896.88</v>
      </c>
      <c r="AM24" s="7">
        <f>IF(AL24=1000000,0,IF(AM23=0,0,AL24-AL23))</f>
        <v>52.879999999999995</v>
      </c>
      <c r="AN24" s="5">
        <f>IF(AL24=1000000,0,IF(AN23=0,0,AN23+AL24))</f>
        <v>3509.32</v>
      </c>
      <c r="AO24" s="405">
        <f>IF(AN24&gt;AG4,0,IF(AV23&lt;&gt;0,0,IF(AN24&lt;AL25,"Exclude lowest 5 candidates",0)))</f>
        <v>0</v>
      </c>
      <c r="AP24" s="40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16.61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>
      <c r="A25" s="329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TWYBLE, James, Kenneth</v>
      </c>
      <c r="AA25" s="45">
        <f t="shared" si="22"/>
        <v>1412</v>
      </c>
      <c r="AB25" s="5"/>
      <c r="AC25" s="117">
        <f t="shared" si="18"/>
        <v>0</v>
      </c>
      <c r="AD25" s="133"/>
      <c r="AE25" s="5" t="str">
        <f t="shared" si="21"/>
        <v>elected</v>
      </c>
      <c r="AF25" s="5">
        <f t="shared" si="19"/>
        <v>0</v>
      </c>
      <c r="AG25" s="112">
        <f t="shared" si="20"/>
        <v>0</v>
      </c>
      <c r="AJ25" s="430" t="s">
        <v>102</v>
      </c>
      <c r="AK25" s="431"/>
      <c r="AL25" s="104">
        <f>IF(AL24=1000000,0,AW46)</f>
        <v>967.52</v>
      </c>
      <c r="AM25" s="105">
        <f>IF(AL25=1000000,0,IF(AM24=0,0,AL25-AL24))</f>
        <v>70.639999999999986</v>
      </c>
      <c r="AN25" s="106">
        <f>IF(AL25=1000000,0,IF(AN24=0,0,AN24+AL25))</f>
        <v>4476.84</v>
      </c>
      <c r="AO25" s="432">
        <f>IF(AN25&gt;AG4,0,IF(AV24&lt;&gt;0,0,IF(AN25&lt;AL26,"CHECK ! Exclude lowest 6 candidates",0)))</f>
        <v>0</v>
      </c>
      <c r="AP25" s="433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1.3900000000000006</v>
      </c>
      <c r="BE25" s="71" t="s">
        <v>30</v>
      </c>
      <c r="BF25" s="5">
        <f>SUM(BF5:BF24)</f>
        <v>151</v>
      </c>
      <c r="BG25" s="117">
        <f>SUM(BG5:BG24)</f>
        <v>16.61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>
      <c r="A26" s="329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14</v>
      </c>
      <c r="BG26" s="117">
        <f>IF(AT5="T",BC25+BC31,0)</f>
        <v>1.3900000000000006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>
      <c r="A27" s="329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0</v>
      </c>
      <c r="AV27" s="5">
        <f>AU27</f>
        <v>0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165</v>
      </c>
      <c r="BG27" s="118">
        <f>SUM(BG25:BG26)</f>
        <v>18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>
      <c r="A28" s="329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8" t="s">
        <v>101</v>
      </c>
      <c r="AM28" s="349"/>
      <c r="AN28" s="349"/>
      <c r="AO28" s="349"/>
      <c r="AP28" s="349"/>
      <c r="AQ28" s="350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0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>
      <c r="A29" s="329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51"/>
      <c r="AM29" s="352"/>
      <c r="AN29" s="352"/>
      <c r="AO29" s="352"/>
      <c r="AP29" s="352"/>
      <c r="AQ29" s="353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0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165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>
      <c r="A30" s="330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4"/>
      <c r="AM30" s="264"/>
      <c r="AN30" s="264"/>
      <c r="AO30" s="264"/>
      <c r="AP30" s="264"/>
      <c r="AQ30" s="263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0</v>
      </c>
      <c r="AW30" s="5">
        <f t="shared" si="24"/>
        <v>0</v>
      </c>
      <c r="AX30" s="16"/>
      <c r="BA30" s="3"/>
      <c r="BB30" s="3"/>
      <c r="BC30" s="2"/>
      <c r="BF30" s="380" t="str">
        <f>IF(BF29-BF27=0,"NONE", BF29-BF27)</f>
        <v>NONE</v>
      </c>
      <c r="BG30" s="380"/>
      <c r="BI30" s="348" t="s">
        <v>232</v>
      </c>
      <c r="BJ30" s="349"/>
      <c r="BK30" s="350"/>
      <c r="BX30" s="396" t="str">
        <f>IF(BW31=BW69,"Calculations OK","Check Count for Error")</f>
        <v>Calculations OK</v>
      </c>
      <c r="BY30" s="396"/>
    </row>
    <row r="31" spans="1:83" ht="16.5" customHeight="1" thickBot="1">
      <c r="D31" s="31" t="s">
        <v>67</v>
      </c>
      <c r="E31" s="265"/>
      <c r="F31" s="82">
        <f>'Stage 2'!F31</f>
        <v>8</v>
      </c>
      <c r="G31" s="157">
        <f>'Stage 2'!G31</f>
        <v>8</v>
      </c>
      <c r="H31" s="82">
        <f>'Stage 3'!H31</f>
        <v>70</v>
      </c>
      <c r="I31" s="157">
        <f>'Stage 3'!I31</f>
        <v>78</v>
      </c>
      <c r="J31" s="82">
        <f>'Stage 4'!J31</f>
        <v>37</v>
      </c>
      <c r="K31" s="157">
        <f>'Stage 4'!K31</f>
        <v>115</v>
      </c>
      <c r="L31" s="82">
        <f>'Stage 5'!L31</f>
        <v>0.28000000000000114</v>
      </c>
      <c r="M31" s="157">
        <f>'Stage 5'!M31</f>
        <v>115.28</v>
      </c>
      <c r="N31" s="82">
        <f>$BK69</f>
        <v>1.3900000000000006</v>
      </c>
      <c r="O31" s="50">
        <f t="shared" si="13"/>
        <v>116.67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8" t="s">
        <v>100</v>
      </c>
      <c r="AM31" s="349"/>
      <c r="AN31" s="349"/>
      <c r="AO31" s="349"/>
      <c r="AP31" s="349"/>
      <c r="AQ31" s="350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0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0"/>
      <c r="BG31" s="380"/>
      <c r="BI31" s="351"/>
      <c r="BJ31" s="352"/>
      <c r="BK31" s="353"/>
      <c r="BP31">
        <f>COUNT(BP8:BP27)</f>
        <v>0</v>
      </c>
      <c r="BV31" t="s">
        <v>68</v>
      </c>
      <c r="BW31" s="7">
        <f>BT29+BV29+BX29+BZ29+CB29+CD29</f>
        <v>0</v>
      </c>
      <c r="BX31" s="397"/>
      <c r="BY31" s="397"/>
      <c r="BZ31" s="5">
        <f>BW69-BW31</f>
        <v>0</v>
      </c>
      <c r="CB31" s="348" t="s">
        <v>232</v>
      </c>
      <c r="CC31" s="349"/>
      <c r="CD31" s="349"/>
      <c r="CE31" s="350"/>
    </row>
    <row r="32" spans="1:83" ht="13.5" thickBot="1">
      <c r="D32" s="52" t="s">
        <v>68</v>
      </c>
      <c r="E32" s="55">
        <f>SUM(E11:E30)</f>
        <v>8466</v>
      </c>
      <c r="F32" s="266"/>
      <c r="G32" s="157">
        <f>'Stage 2'!G32</f>
        <v>8466</v>
      </c>
      <c r="H32" s="267"/>
      <c r="I32" s="157">
        <f>'Stage 3'!I32</f>
        <v>8466</v>
      </c>
      <c r="J32" s="268"/>
      <c r="K32" s="157">
        <f>'Stage 4'!K32</f>
        <v>8466</v>
      </c>
      <c r="L32" s="268"/>
      <c r="M32" s="157">
        <f>'Stage 5'!M32</f>
        <v>8466</v>
      </c>
      <c r="N32" s="268"/>
      <c r="O32" s="59">
        <f>SUM(O11:O31)</f>
        <v>8466.0000000000018</v>
      </c>
      <c r="P32" s="268"/>
      <c r="Q32" s="59">
        <f>SUM(Q11:Q31)</f>
        <v>0</v>
      </c>
      <c r="R32" s="268"/>
      <c r="S32" s="59">
        <f>SUM(S11:S31)</f>
        <v>0</v>
      </c>
      <c r="T32" s="268"/>
      <c r="U32" s="59">
        <f>SUM(U11:U31)</f>
        <v>0</v>
      </c>
      <c r="V32" s="266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51"/>
      <c r="AM32" s="352"/>
      <c r="AN32" s="352"/>
      <c r="AO32" s="352"/>
      <c r="AP32" s="352"/>
      <c r="AQ32" s="353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0</v>
      </c>
      <c r="AW32" s="5">
        <f t="shared" si="24"/>
        <v>0</v>
      </c>
      <c r="AX32" s="16"/>
      <c r="BF32" s="380"/>
      <c r="BG32" s="380"/>
      <c r="BX32" s="397"/>
      <c r="BY32" s="397"/>
      <c r="CB32" s="351"/>
      <c r="CC32" s="352"/>
      <c r="CD32" s="352"/>
      <c r="CE32" s="353"/>
    </row>
    <row r="33" spans="3:78" ht="13.5" thickBot="1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>
      <c r="D34" s="52" t="s">
        <v>89</v>
      </c>
      <c r="E34" s="257">
        <f>'Stage 2'!E34</f>
        <v>0.65625</v>
      </c>
      <c r="F34" s="301"/>
      <c r="G34" s="257">
        <f>'Stage 2'!G34</f>
        <v>0.6875</v>
      </c>
      <c r="H34" s="301"/>
      <c r="I34" s="257">
        <f>'Stage 3'!I36</f>
        <v>0.71875</v>
      </c>
      <c r="J34" s="301"/>
      <c r="K34" s="257">
        <f>'Stage 4'!K34</f>
        <v>0.75</v>
      </c>
      <c r="L34" s="301"/>
      <c r="M34" s="257">
        <f>'Stage 5'!M34</f>
        <v>0.79166666666666663</v>
      </c>
      <c r="N34" s="301"/>
      <c r="O34" s="255">
        <v>0.82291666666666663</v>
      </c>
      <c r="P34" s="302"/>
      <c r="Q34" s="302"/>
      <c r="R34" s="302"/>
      <c r="S34" s="302"/>
      <c r="T34" s="302"/>
      <c r="U34" s="302"/>
      <c r="V34" s="302"/>
      <c r="W34" s="303"/>
    </row>
    <row r="35" spans="3:78">
      <c r="D35" s="261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>
      <c r="D36" s="261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>
      <c r="C37" s="12"/>
      <c r="O37" s="12"/>
      <c r="P37" s="12"/>
    </row>
    <row r="38" spans="3:78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>
      <c r="AJ45" s="43" t="s">
        <v>86</v>
      </c>
      <c r="AK45" s="43"/>
      <c r="AL45" s="43"/>
      <c r="AM45" s="43"/>
      <c r="AN45" s="43"/>
    </row>
    <row r="46" spans="3:78">
      <c r="AL46" s="45">
        <f>AL47</f>
        <v>544.28</v>
      </c>
      <c r="AM46" s="5"/>
      <c r="AN46" s="45">
        <f>AN47+AL46</f>
        <v>546.76</v>
      </c>
      <c r="AO46" s="5"/>
      <c r="AP46" s="45">
        <f>AP47+AN46</f>
        <v>659.4</v>
      </c>
      <c r="AQ46" s="5"/>
      <c r="AR46" s="45">
        <f>AR47+AP46</f>
        <v>844</v>
      </c>
      <c r="AS46" s="2"/>
      <c r="AU46" s="2">
        <f>AU47+AR46</f>
        <v>896.88</v>
      </c>
      <c r="AW46" s="2">
        <f>AW47+AU46</f>
        <v>967.52</v>
      </c>
      <c r="AX46" s="2"/>
      <c r="BG46" t="s">
        <v>111</v>
      </c>
      <c r="BX46" s="325"/>
      <c r="BY46" s="324" t="s">
        <v>311</v>
      </c>
      <c r="BZ46" s="5">
        <f>IF(BT3&lt;&gt;0,1,0)</f>
        <v>0</v>
      </c>
    </row>
    <row r="47" spans="3:78">
      <c r="AL47" s="45">
        <f>MIN(AL48:AL67)</f>
        <v>544.28</v>
      </c>
      <c r="AM47" s="5"/>
      <c r="AN47" s="45">
        <f>MIN(AN48:AN67)</f>
        <v>2.4800000000000182</v>
      </c>
      <c r="AO47" s="5"/>
      <c r="AP47" s="45">
        <f>MIN(AP48:AP67)</f>
        <v>112.63999999999999</v>
      </c>
      <c r="AQ47" s="5"/>
      <c r="AR47" s="45">
        <f>MIN(AR48:AR67)</f>
        <v>184.60000000000002</v>
      </c>
      <c r="AS47" s="2"/>
      <c r="AU47" s="2">
        <f>MIN(AU48:AU67)</f>
        <v>52.879999999999995</v>
      </c>
      <c r="AW47" s="2">
        <f>MIN(AW48:AW67)</f>
        <v>70.639999999999986</v>
      </c>
      <c r="AX47" s="2"/>
    </row>
    <row r="48" spans="3:78" ht="38.25">
      <c r="AJ48" t="str">
        <f t="shared" ref="AJ48:AK63" si="28">Z14</f>
        <v>CLELAND, John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999455.72</v>
      </c>
      <c r="AN48" s="5">
        <f>IF(AM48&lt;&gt;0,AM48,1000000)</f>
        <v>999455.72</v>
      </c>
      <c r="AO48" s="45">
        <f t="shared" ref="AO48:AO67" si="30">AN48-AN$47</f>
        <v>999453.24</v>
      </c>
      <c r="AP48" s="5">
        <f t="shared" ref="AP48:AP67" si="31">IF(AO48&lt;&gt;0,AO48,1000000)</f>
        <v>999453.24</v>
      </c>
      <c r="AQ48" s="45">
        <f t="shared" ref="AQ48:AQ67" si="32">AP48-AP$47</f>
        <v>999340.6</v>
      </c>
      <c r="AR48" s="5">
        <f t="shared" ref="AR48:AR67" si="33">IF(AQ48&lt;&gt;0,AQ48,1000000)</f>
        <v>999340.6</v>
      </c>
      <c r="AT48" s="2">
        <f t="shared" ref="AT48:AT67" si="34">AR48-AR$47</f>
        <v>999156</v>
      </c>
      <c r="AU48">
        <f t="shared" ref="AU48:AU67" si="35">IF(AT48&lt;&gt;0,AT48,1000000)</f>
        <v>999156</v>
      </c>
      <c r="AV48" s="2">
        <f t="shared" ref="AV48:AV67" si="36">AU48-AU$47</f>
        <v>999103.12</v>
      </c>
      <c r="AW48">
        <f t="shared" ref="AW48:AW67" si="37">IF(AV48&lt;&gt;0,AV48,1000000)</f>
        <v>999103.12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>
      <c r="AJ49" t="str">
        <f t="shared" si="28"/>
        <v>CORR, Kieran, Peter</v>
      </c>
      <c r="AK49" s="2">
        <f t="shared" si="28"/>
        <v>546.76</v>
      </c>
      <c r="AL49" s="5">
        <f t="shared" ref="AL49:AL67" si="38">IF(AK49&lt;&gt;0,AK49,1000000)</f>
        <v>546.76</v>
      </c>
      <c r="AM49" s="45">
        <f t="shared" si="29"/>
        <v>2.4800000000000182</v>
      </c>
      <c r="AN49" s="5">
        <f t="shared" ref="AN49:AN67" si="39">IF(AM49&lt;&gt;0,AM49,1000000)</f>
        <v>2.4800000000000182</v>
      </c>
      <c r="AO49" s="45">
        <f t="shared" si="30"/>
        <v>0</v>
      </c>
      <c r="AP49" s="5">
        <f t="shared" si="31"/>
        <v>1000000</v>
      </c>
      <c r="AQ49" s="45">
        <f t="shared" si="32"/>
        <v>999887.35999999999</v>
      </c>
      <c r="AR49" s="5">
        <f t="shared" si="33"/>
        <v>999887.35999999999</v>
      </c>
      <c r="AT49" s="2">
        <f t="shared" si="34"/>
        <v>999702.76</v>
      </c>
      <c r="AU49">
        <f t="shared" si="35"/>
        <v>999702.76</v>
      </c>
      <c r="AV49" s="2">
        <f t="shared" si="36"/>
        <v>999649.88</v>
      </c>
      <c r="AW49">
        <f t="shared" si="37"/>
        <v>999649.88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CLELAND, John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3"/>
    </row>
    <row r="50" spans="36:78">
      <c r="AJ50" t="str">
        <f t="shared" si="28"/>
        <v>CUMMINGS, Brian</v>
      </c>
      <c r="AK50" s="2">
        <f t="shared" si="28"/>
        <v>0</v>
      </c>
      <c r="AL50" s="5">
        <f t="shared" si="38"/>
        <v>1000000</v>
      </c>
      <c r="AM50" s="45">
        <f t="shared" si="29"/>
        <v>999455.72</v>
      </c>
      <c r="AN50" s="5">
        <f t="shared" si="39"/>
        <v>999455.72</v>
      </c>
      <c r="AO50" s="45">
        <f t="shared" si="30"/>
        <v>999453.24</v>
      </c>
      <c r="AP50" s="5">
        <f t="shared" si="31"/>
        <v>999453.24</v>
      </c>
      <c r="AQ50" s="45">
        <f t="shared" si="32"/>
        <v>999340.6</v>
      </c>
      <c r="AR50" s="5">
        <f t="shared" si="33"/>
        <v>999340.6</v>
      </c>
      <c r="AT50" s="2">
        <f t="shared" si="34"/>
        <v>999156</v>
      </c>
      <c r="AU50">
        <f t="shared" si="35"/>
        <v>999156</v>
      </c>
      <c r="AV50" s="2">
        <f t="shared" si="36"/>
        <v>999103.12</v>
      </c>
      <c r="AW50">
        <f t="shared" si="37"/>
        <v>999103.12</v>
      </c>
      <c r="BE50" s="5" t="str">
        <f>IF($BH11="y",$BE11,IF($BH12="y",$BE12,IF($BH13="y",$BE13,IF($BH14="y",$BE14,IF($BH15="y",$BE15,IF($BH16="y",$BE16,0))))))</f>
        <v>SMITH, Robert, Woolsey</v>
      </c>
      <c r="BG50" s="148" t="str">
        <f t="shared" si="40"/>
        <v>CORR, Kieran, Peter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0.22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>
      <c r="AJ51" t="str">
        <f t="shared" si="28"/>
        <v>FLAHERTY, Julie</v>
      </c>
      <c r="AK51" s="2">
        <f t="shared" si="28"/>
        <v>659.4</v>
      </c>
      <c r="AL51" s="5">
        <f t="shared" si="38"/>
        <v>659.4</v>
      </c>
      <c r="AM51" s="45">
        <f t="shared" si="29"/>
        <v>115.12</v>
      </c>
      <c r="AN51" s="5">
        <f t="shared" si="39"/>
        <v>115.12</v>
      </c>
      <c r="AO51" s="45">
        <f t="shared" si="30"/>
        <v>112.63999999999999</v>
      </c>
      <c r="AP51" s="5">
        <f t="shared" si="31"/>
        <v>112.63999999999999</v>
      </c>
      <c r="AQ51" s="45">
        <f t="shared" si="32"/>
        <v>0</v>
      </c>
      <c r="AR51" s="5">
        <f t="shared" si="33"/>
        <v>1000000</v>
      </c>
      <c r="AT51" s="2">
        <f t="shared" si="34"/>
        <v>999815.4</v>
      </c>
      <c r="AU51">
        <f t="shared" si="35"/>
        <v>999815.4</v>
      </c>
      <c r="AV51" s="2">
        <f t="shared" si="36"/>
        <v>999762.52</v>
      </c>
      <c r="AW51">
        <f t="shared" si="37"/>
        <v>999762.52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CUMMINGS, Brian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>
      <c r="AJ52" t="str">
        <f t="shared" si="28"/>
        <v>LARKHAM, Thomas, Patrick</v>
      </c>
      <c r="AK52" s="2">
        <f t="shared" si="28"/>
        <v>544.28</v>
      </c>
      <c r="AL52" s="5">
        <f t="shared" si="38"/>
        <v>544.28</v>
      </c>
      <c r="AM52" s="45">
        <f t="shared" si="29"/>
        <v>0</v>
      </c>
      <c r="AN52" s="5">
        <f t="shared" si="39"/>
        <v>1000000</v>
      </c>
      <c r="AO52" s="45">
        <f t="shared" si="30"/>
        <v>999997.52</v>
      </c>
      <c r="AP52" s="5">
        <f t="shared" si="31"/>
        <v>999997.52</v>
      </c>
      <c r="AQ52" s="45">
        <f t="shared" si="32"/>
        <v>999884.88</v>
      </c>
      <c r="AR52" s="5">
        <f t="shared" si="33"/>
        <v>999884.88</v>
      </c>
      <c r="AT52" s="2">
        <f t="shared" si="34"/>
        <v>999700.28</v>
      </c>
      <c r="AU52">
        <f t="shared" si="35"/>
        <v>999700.28</v>
      </c>
      <c r="AV52" s="2">
        <f t="shared" si="36"/>
        <v>999647.4</v>
      </c>
      <c r="AW52">
        <f t="shared" si="37"/>
        <v>999647.4</v>
      </c>
      <c r="BE52" s="5">
        <f>IF($BH23="y",$BE23,IF($BH24="y",$BE24,0))</f>
        <v>0</v>
      </c>
      <c r="BG52" s="148" t="str">
        <f t="shared" si="40"/>
        <v>FLAHERTY, Julie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2.31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>
      <c r="AJ53" t="str">
        <f t="shared" si="28"/>
        <v>LENNON, Fergal, Thomas</v>
      </c>
      <c r="AK53" s="2">
        <f t="shared" si="28"/>
        <v>1049.8800000000001</v>
      </c>
      <c r="AL53" s="5">
        <f t="shared" si="38"/>
        <v>1049.8800000000001</v>
      </c>
      <c r="AM53" s="45">
        <f t="shared" si="29"/>
        <v>505.60000000000014</v>
      </c>
      <c r="AN53" s="5">
        <f t="shared" si="39"/>
        <v>505.60000000000014</v>
      </c>
      <c r="AO53" s="45">
        <f t="shared" si="30"/>
        <v>503.12000000000012</v>
      </c>
      <c r="AP53" s="5">
        <f t="shared" si="31"/>
        <v>503.12000000000012</v>
      </c>
      <c r="AQ53" s="45">
        <f t="shared" si="32"/>
        <v>390.48000000000013</v>
      </c>
      <c r="AR53" s="5">
        <f t="shared" si="33"/>
        <v>390.48000000000013</v>
      </c>
      <c r="AT53" s="2">
        <f t="shared" si="34"/>
        <v>205.88000000000011</v>
      </c>
      <c r="AU53">
        <f t="shared" si="35"/>
        <v>205.88000000000011</v>
      </c>
      <c r="AV53" s="2">
        <f t="shared" si="36"/>
        <v>153.00000000000011</v>
      </c>
      <c r="AW53">
        <f t="shared" si="37"/>
        <v>153.00000000000011</v>
      </c>
      <c r="BG53" s="148" t="str">
        <f t="shared" si="40"/>
        <v>LARKHAM, Thomas, Patrick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>
      <c r="AJ54" t="str">
        <f t="shared" si="28"/>
        <v>McALEENAN, Vincent, J, E</v>
      </c>
      <c r="AK54" s="2">
        <f t="shared" si="28"/>
        <v>0</v>
      </c>
      <c r="AL54" s="5">
        <f t="shared" si="38"/>
        <v>1000000</v>
      </c>
      <c r="AM54" s="45">
        <f t="shared" si="29"/>
        <v>999455.72</v>
      </c>
      <c r="AN54" s="5">
        <f t="shared" si="39"/>
        <v>999455.72</v>
      </c>
      <c r="AO54" s="45">
        <f t="shared" si="30"/>
        <v>999453.24</v>
      </c>
      <c r="AP54" s="5">
        <f t="shared" si="31"/>
        <v>999453.24</v>
      </c>
      <c r="AQ54" s="45">
        <f t="shared" si="32"/>
        <v>999340.6</v>
      </c>
      <c r="AR54" s="5">
        <f t="shared" si="33"/>
        <v>999340.6</v>
      </c>
      <c r="AT54" s="2">
        <f t="shared" si="34"/>
        <v>999156</v>
      </c>
      <c r="AU54">
        <f t="shared" si="35"/>
        <v>999156</v>
      </c>
      <c r="AV54" s="2">
        <f t="shared" si="36"/>
        <v>999103.12</v>
      </c>
      <c r="AW54">
        <f t="shared" si="37"/>
        <v>999103.12</v>
      </c>
      <c r="BG54" s="148" t="str">
        <f t="shared" si="40"/>
        <v>LENNON, Fergal, Thomas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>
      <c r="AJ55" t="str">
        <f t="shared" si="28"/>
        <v>McALINDEN, Declan</v>
      </c>
      <c r="AK55" s="2">
        <f t="shared" si="28"/>
        <v>896.88</v>
      </c>
      <c r="AL55" s="5">
        <f t="shared" si="38"/>
        <v>896.88</v>
      </c>
      <c r="AM55" s="45">
        <f t="shared" si="29"/>
        <v>352.6</v>
      </c>
      <c r="AN55" s="5">
        <f t="shared" si="39"/>
        <v>352.6</v>
      </c>
      <c r="AO55" s="45">
        <f t="shared" si="30"/>
        <v>350.12</v>
      </c>
      <c r="AP55" s="5">
        <f t="shared" si="31"/>
        <v>350.12</v>
      </c>
      <c r="AQ55" s="45">
        <f t="shared" si="32"/>
        <v>237.48000000000002</v>
      </c>
      <c r="AR55" s="5">
        <f t="shared" si="33"/>
        <v>237.48000000000002</v>
      </c>
      <c r="AT55" s="2">
        <f t="shared" si="34"/>
        <v>52.879999999999995</v>
      </c>
      <c r="AU55">
        <f t="shared" si="35"/>
        <v>52.879999999999995</v>
      </c>
      <c r="AV55" s="2">
        <f t="shared" si="36"/>
        <v>0</v>
      </c>
      <c r="AW55">
        <f t="shared" si="37"/>
        <v>1000000</v>
      </c>
      <c r="BG55" s="148" t="str">
        <f t="shared" si="40"/>
        <v>McALEENAN, Vincent, J, E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>
      <c r="AJ56" t="str">
        <f t="shared" si="28"/>
        <v>O'CONNOR, Tommy</v>
      </c>
      <c r="AK56" s="2">
        <f t="shared" si="28"/>
        <v>844</v>
      </c>
      <c r="AL56" s="5">
        <f t="shared" si="38"/>
        <v>844</v>
      </c>
      <c r="AM56" s="45">
        <f t="shared" si="29"/>
        <v>299.72000000000003</v>
      </c>
      <c r="AN56" s="5">
        <f t="shared" si="39"/>
        <v>299.72000000000003</v>
      </c>
      <c r="AO56" s="45">
        <f t="shared" si="30"/>
        <v>297.24</v>
      </c>
      <c r="AP56" s="5">
        <f t="shared" si="31"/>
        <v>297.24</v>
      </c>
      <c r="AQ56" s="45">
        <f t="shared" si="32"/>
        <v>184.60000000000002</v>
      </c>
      <c r="AR56" s="5">
        <f t="shared" si="33"/>
        <v>184.60000000000002</v>
      </c>
      <c r="AT56" s="2">
        <f t="shared" si="34"/>
        <v>0</v>
      </c>
      <c r="AU56">
        <f t="shared" si="35"/>
        <v>1000000</v>
      </c>
      <c r="AV56" s="2">
        <f t="shared" si="36"/>
        <v>999947.12</v>
      </c>
      <c r="AW56">
        <f t="shared" si="37"/>
        <v>999947.12</v>
      </c>
      <c r="BG56" s="148" t="str">
        <f t="shared" si="40"/>
        <v>McALINDEN, Declan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>
      <c r="AJ57" t="str">
        <f t="shared" si="28"/>
        <v>SMITH, Robert, Woolsey</v>
      </c>
      <c r="AK57" s="2">
        <f t="shared" si="28"/>
        <v>1430</v>
      </c>
      <c r="AL57" s="5">
        <f t="shared" si="38"/>
        <v>1430</v>
      </c>
      <c r="AM57" s="45">
        <f t="shared" si="29"/>
        <v>885.72</v>
      </c>
      <c r="AN57" s="5">
        <f t="shared" si="39"/>
        <v>885.72</v>
      </c>
      <c r="AO57" s="45">
        <f t="shared" si="30"/>
        <v>883.24</v>
      </c>
      <c r="AP57" s="5">
        <f t="shared" si="31"/>
        <v>883.24</v>
      </c>
      <c r="AQ57" s="45">
        <f t="shared" si="32"/>
        <v>770.6</v>
      </c>
      <c r="AR57" s="5">
        <f t="shared" si="33"/>
        <v>770.6</v>
      </c>
      <c r="AT57" s="2">
        <f t="shared" si="34"/>
        <v>586</v>
      </c>
      <c r="AU57">
        <f t="shared" si="35"/>
        <v>586</v>
      </c>
      <c r="AV57" s="2">
        <f t="shared" si="36"/>
        <v>533.12</v>
      </c>
      <c r="AW57">
        <f t="shared" si="37"/>
        <v>533.12</v>
      </c>
      <c r="BG57" s="148" t="str">
        <f t="shared" si="40"/>
        <v>O'CONNOR, Tommy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>
      <c r="AJ58" t="str">
        <f t="shared" si="28"/>
        <v>TINSLEY, Margaret</v>
      </c>
      <c r="AK58" s="2">
        <f t="shared" si="28"/>
        <v>967.52</v>
      </c>
      <c r="AL58" s="5">
        <f t="shared" si="38"/>
        <v>967.52</v>
      </c>
      <c r="AM58" s="45">
        <f t="shared" si="29"/>
        <v>423.24</v>
      </c>
      <c r="AN58" s="5">
        <f t="shared" si="39"/>
        <v>423.24</v>
      </c>
      <c r="AO58" s="45">
        <f t="shared" si="30"/>
        <v>420.76</v>
      </c>
      <c r="AP58" s="5">
        <f t="shared" si="31"/>
        <v>420.76</v>
      </c>
      <c r="AQ58" s="45">
        <f t="shared" si="32"/>
        <v>308.12</v>
      </c>
      <c r="AR58" s="5">
        <f t="shared" si="33"/>
        <v>308.12</v>
      </c>
      <c r="AT58" s="2">
        <f t="shared" si="34"/>
        <v>123.51999999999998</v>
      </c>
      <c r="AU58">
        <f t="shared" si="35"/>
        <v>123.51999999999998</v>
      </c>
      <c r="AV58" s="2">
        <f t="shared" si="36"/>
        <v>70.639999999999986</v>
      </c>
      <c r="AW58">
        <f t="shared" si="37"/>
        <v>70.639999999999986</v>
      </c>
      <c r="BG58" s="148" t="str">
        <f t="shared" si="40"/>
        <v>SMITH, Robert, Woolsey</v>
      </c>
      <c r="BH58" s="149"/>
      <c r="BI58" s="7">
        <f t="shared" si="41"/>
        <v>-18</v>
      </c>
      <c r="BJ58" s="5">
        <f t="shared" si="42"/>
        <v>0</v>
      </c>
      <c r="BK58" s="5">
        <f t="shared" si="43"/>
        <v>-18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>
      <c r="AJ59" t="str">
        <f t="shared" si="28"/>
        <v>TWYBLE, James, Kenneth</v>
      </c>
      <c r="AK59" s="2">
        <f t="shared" si="28"/>
        <v>1412</v>
      </c>
      <c r="AL59" s="5">
        <f t="shared" si="38"/>
        <v>1412</v>
      </c>
      <c r="AM59" s="45">
        <f t="shared" si="29"/>
        <v>867.72</v>
      </c>
      <c r="AN59" s="5">
        <f t="shared" si="39"/>
        <v>867.72</v>
      </c>
      <c r="AO59" s="45">
        <f t="shared" si="30"/>
        <v>865.24</v>
      </c>
      <c r="AP59" s="5">
        <f t="shared" si="31"/>
        <v>865.24</v>
      </c>
      <c r="AQ59" s="45">
        <f t="shared" si="32"/>
        <v>752.6</v>
      </c>
      <c r="AR59" s="5">
        <f t="shared" si="33"/>
        <v>752.6</v>
      </c>
      <c r="AT59" s="2">
        <f t="shared" si="34"/>
        <v>568</v>
      </c>
      <c r="AU59">
        <f t="shared" si="35"/>
        <v>568</v>
      </c>
      <c r="AV59" s="2">
        <f t="shared" si="36"/>
        <v>515.12</v>
      </c>
      <c r="AW59">
        <f t="shared" si="37"/>
        <v>515.12</v>
      </c>
      <c r="BG59" s="148" t="str">
        <f t="shared" si="40"/>
        <v>TINSLEY, Margaret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14.08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999455.72</v>
      </c>
      <c r="AN60" s="5">
        <f t="shared" si="39"/>
        <v>999455.72</v>
      </c>
      <c r="AO60" s="45">
        <f t="shared" si="30"/>
        <v>999453.24</v>
      </c>
      <c r="AP60" s="5">
        <f t="shared" si="31"/>
        <v>999453.24</v>
      </c>
      <c r="AQ60" s="45">
        <f t="shared" si="32"/>
        <v>999340.6</v>
      </c>
      <c r="AR60" s="5">
        <f t="shared" si="33"/>
        <v>999340.6</v>
      </c>
      <c r="AT60" s="2">
        <f t="shared" si="34"/>
        <v>999156</v>
      </c>
      <c r="AU60">
        <f t="shared" si="35"/>
        <v>999156</v>
      </c>
      <c r="AV60" s="2">
        <f t="shared" si="36"/>
        <v>999103.12</v>
      </c>
      <c r="AW60">
        <f t="shared" si="37"/>
        <v>999103.12</v>
      </c>
      <c r="BG60" s="148" t="str">
        <f t="shared" si="40"/>
        <v>TWYBLE, James, Kenneth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999455.72</v>
      </c>
      <c r="AN61" s="5">
        <f t="shared" si="39"/>
        <v>999455.72</v>
      </c>
      <c r="AO61" s="45">
        <f t="shared" si="30"/>
        <v>999453.24</v>
      </c>
      <c r="AP61" s="5">
        <f t="shared" si="31"/>
        <v>999453.24</v>
      </c>
      <c r="AQ61" s="45">
        <f t="shared" si="32"/>
        <v>999340.6</v>
      </c>
      <c r="AR61" s="5">
        <f t="shared" si="33"/>
        <v>999340.6</v>
      </c>
      <c r="AT61" s="2">
        <f t="shared" si="34"/>
        <v>999156</v>
      </c>
      <c r="AU61">
        <f t="shared" si="35"/>
        <v>999156</v>
      </c>
      <c r="AV61" s="2">
        <f t="shared" si="36"/>
        <v>999103.12</v>
      </c>
      <c r="AW61">
        <f t="shared" si="37"/>
        <v>999103.12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999455.72</v>
      </c>
      <c r="AN62" s="5">
        <f t="shared" si="39"/>
        <v>999455.72</v>
      </c>
      <c r="AO62" s="45">
        <f t="shared" si="30"/>
        <v>999453.24</v>
      </c>
      <c r="AP62" s="5">
        <f t="shared" si="31"/>
        <v>999453.24</v>
      </c>
      <c r="AQ62" s="45">
        <f t="shared" si="32"/>
        <v>999340.6</v>
      </c>
      <c r="AR62" s="5">
        <f t="shared" si="33"/>
        <v>999340.6</v>
      </c>
      <c r="AT62" s="2">
        <f t="shared" si="34"/>
        <v>999156</v>
      </c>
      <c r="AU62">
        <f t="shared" si="35"/>
        <v>999156</v>
      </c>
      <c r="AV62" s="2">
        <f t="shared" si="36"/>
        <v>999103.12</v>
      </c>
      <c r="AW62">
        <f t="shared" si="37"/>
        <v>999103.12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999455.72</v>
      </c>
      <c r="AN63" s="5">
        <f t="shared" si="39"/>
        <v>999455.72</v>
      </c>
      <c r="AO63" s="45">
        <f t="shared" si="30"/>
        <v>999453.24</v>
      </c>
      <c r="AP63" s="5">
        <f t="shared" si="31"/>
        <v>999453.24</v>
      </c>
      <c r="AQ63" s="45">
        <f t="shared" si="32"/>
        <v>999340.6</v>
      </c>
      <c r="AR63" s="5">
        <f t="shared" si="33"/>
        <v>999340.6</v>
      </c>
      <c r="AT63" s="2">
        <f t="shared" si="34"/>
        <v>999156</v>
      </c>
      <c r="AU63">
        <f t="shared" si="35"/>
        <v>999156</v>
      </c>
      <c r="AV63" s="2">
        <f t="shared" si="36"/>
        <v>999103.12</v>
      </c>
      <c r="AW63">
        <f t="shared" si="37"/>
        <v>999103.12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999455.72</v>
      </c>
      <c r="AN64" s="5">
        <f t="shared" si="39"/>
        <v>999455.72</v>
      </c>
      <c r="AO64" s="45">
        <f t="shared" si="30"/>
        <v>999453.24</v>
      </c>
      <c r="AP64" s="5">
        <f t="shared" si="31"/>
        <v>999453.24</v>
      </c>
      <c r="AQ64" s="45">
        <f t="shared" si="32"/>
        <v>999340.6</v>
      </c>
      <c r="AR64" s="5">
        <f t="shared" si="33"/>
        <v>999340.6</v>
      </c>
      <c r="AT64" s="2">
        <f t="shared" si="34"/>
        <v>999156</v>
      </c>
      <c r="AU64">
        <f t="shared" si="35"/>
        <v>999156</v>
      </c>
      <c r="AV64" s="2">
        <f t="shared" si="36"/>
        <v>999103.12</v>
      </c>
      <c r="AW64">
        <f t="shared" si="37"/>
        <v>999103.12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999455.72</v>
      </c>
      <c r="AN65" s="5">
        <f t="shared" si="39"/>
        <v>999455.72</v>
      </c>
      <c r="AO65" s="45">
        <f t="shared" si="30"/>
        <v>999453.24</v>
      </c>
      <c r="AP65" s="5">
        <f t="shared" si="31"/>
        <v>999453.24</v>
      </c>
      <c r="AQ65" s="45">
        <f t="shared" si="32"/>
        <v>999340.6</v>
      </c>
      <c r="AR65" s="5">
        <f t="shared" si="33"/>
        <v>999340.6</v>
      </c>
      <c r="AT65" s="2">
        <f t="shared" si="34"/>
        <v>999156</v>
      </c>
      <c r="AU65">
        <f t="shared" si="35"/>
        <v>999156</v>
      </c>
      <c r="AV65" s="2">
        <f t="shared" si="36"/>
        <v>999103.12</v>
      </c>
      <c r="AW65">
        <f t="shared" si="37"/>
        <v>999103.12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999455.72</v>
      </c>
      <c r="AN66" s="5">
        <f t="shared" si="39"/>
        <v>999455.72</v>
      </c>
      <c r="AO66" s="45">
        <f t="shared" si="30"/>
        <v>999453.24</v>
      </c>
      <c r="AP66" s="5">
        <f t="shared" si="31"/>
        <v>999453.24</v>
      </c>
      <c r="AQ66" s="45">
        <f t="shared" si="32"/>
        <v>999340.6</v>
      </c>
      <c r="AR66" s="5">
        <f t="shared" si="33"/>
        <v>999340.6</v>
      </c>
      <c r="AT66" s="2">
        <f t="shared" si="34"/>
        <v>999156</v>
      </c>
      <c r="AU66">
        <f t="shared" si="35"/>
        <v>999156</v>
      </c>
      <c r="AV66" s="2">
        <f t="shared" si="36"/>
        <v>999103.12</v>
      </c>
      <c r="AW66">
        <f t="shared" si="37"/>
        <v>999103.12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999455.72</v>
      </c>
      <c r="AN67" s="5">
        <f t="shared" si="39"/>
        <v>999455.72</v>
      </c>
      <c r="AO67" s="45">
        <f t="shared" si="30"/>
        <v>999453.24</v>
      </c>
      <c r="AP67" s="5">
        <f t="shared" si="31"/>
        <v>999453.24</v>
      </c>
      <c r="AQ67" s="45">
        <f t="shared" si="32"/>
        <v>999340.6</v>
      </c>
      <c r="AR67" s="5">
        <f t="shared" si="33"/>
        <v>999340.6</v>
      </c>
      <c r="AT67" s="2">
        <f t="shared" si="34"/>
        <v>999156</v>
      </c>
      <c r="AU67">
        <f t="shared" si="35"/>
        <v>999156</v>
      </c>
      <c r="AV67" s="2">
        <f t="shared" si="36"/>
        <v>999103.12</v>
      </c>
      <c r="AW67">
        <f t="shared" si="37"/>
        <v>999103.12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>
      <c r="BG69" t="s">
        <v>110</v>
      </c>
      <c r="BI69" s="7">
        <f>BG26</f>
        <v>1.3900000000000006</v>
      </c>
      <c r="BJ69" s="7">
        <f>CE28</f>
        <v>0</v>
      </c>
      <c r="BK69" s="5">
        <f>BI69+BJ69</f>
        <v>1.3900000000000006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>
      <c r="BK70" s="5">
        <f>BG27+CE29</f>
        <v>18</v>
      </c>
      <c r="BM70" s="16"/>
      <c r="BN70" s="16"/>
      <c r="BO70" s="16"/>
      <c r="BP70" s="16"/>
    </row>
    <row r="71" spans="36:78">
      <c r="BM71" s="16"/>
      <c r="BN71" s="16"/>
      <c r="BO71" s="16"/>
      <c r="BP71" s="16"/>
    </row>
    <row r="72" spans="36:78">
      <c r="BM72" s="16"/>
      <c r="BN72" s="16"/>
      <c r="BO72" s="16"/>
      <c r="BP72" s="16"/>
    </row>
    <row r="73" spans="36:78">
      <c r="BM73" s="16"/>
      <c r="BN73" s="16"/>
      <c r="BO73" s="16"/>
      <c r="BP73" s="16"/>
    </row>
    <row r="75" spans="36:78">
      <c r="BK75" s="85" t="s">
        <v>307</v>
      </c>
    </row>
    <row r="76" spans="36:78">
      <c r="BK76" s="5">
        <f>SUM(BK77:BK96)</f>
        <v>1</v>
      </c>
    </row>
    <row r="77" spans="36:78">
      <c r="BK77" s="5">
        <f t="shared" ref="BK77:BK96" si="48">IF(BH5="y",1,0)</f>
        <v>0</v>
      </c>
    </row>
    <row r="78" spans="36:78">
      <c r="BK78" s="5">
        <f t="shared" si="48"/>
        <v>0</v>
      </c>
    </row>
    <row r="79" spans="36:78">
      <c r="BK79" s="5">
        <f t="shared" si="48"/>
        <v>0</v>
      </c>
    </row>
    <row r="80" spans="36:78">
      <c r="BK80" s="5">
        <f t="shared" si="48"/>
        <v>0</v>
      </c>
    </row>
    <row r="81" spans="41:63">
      <c r="BK81" s="5">
        <f t="shared" si="48"/>
        <v>0</v>
      </c>
    </row>
    <row r="82" spans="41:63">
      <c r="AO82" s="5">
        <f>IF(AO20&lt;&gt;0,1,0)</f>
        <v>0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0</v>
      </c>
      <c r="BK82" s="5">
        <f t="shared" si="48"/>
        <v>0</v>
      </c>
    </row>
    <row r="83" spans="41:63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1</v>
      </c>
    </row>
    <row r="87" spans="41:63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>
      <c r="AT89" s="5">
        <f>SUM(AT82:AT88)</f>
        <v>0</v>
      </c>
      <c r="BK89" s="5">
        <f t="shared" si="48"/>
        <v>0</v>
      </c>
    </row>
    <row r="90" spans="41:63">
      <c r="BK90" s="5">
        <f t="shared" si="48"/>
        <v>0</v>
      </c>
    </row>
    <row r="91" spans="41:63">
      <c r="BK91" s="5">
        <f t="shared" si="48"/>
        <v>0</v>
      </c>
    </row>
    <row r="92" spans="41:63">
      <c r="BK92" s="5">
        <f t="shared" si="48"/>
        <v>0</v>
      </c>
    </row>
    <row r="93" spans="41:63">
      <c r="BK93" s="5">
        <f t="shared" si="48"/>
        <v>0</v>
      </c>
    </row>
    <row r="94" spans="41:63">
      <c r="BK94" s="5">
        <f t="shared" si="48"/>
        <v>0</v>
      </c>
    </row>
    <row r="95" spans="41:63">
      <c r="BK95" s="5">
        <f t="shared" si="48"/>
        <v>0</v>
      </c>
    </row>
    <row r="96" spans="41:63">
      <c r="BK96" s="5">
        <f t="shared" si="48"/>
        <v>0</v>
      </c>
    </row>
    <row r="114" ht="12.75" customHeight="1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Q9:AR10"/>
    <mergeCell ref="AK9:AP10"/>
    <mergeCell ref="AL13:AL17"/>
    <mergeCell ref="AQ13:AQ17"/>
    <mergeCell ref="AP13:AP17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P6:Q6"/>
    <mergeCell ref="R8:S8"/>
    <mergeCell ref="R7:S7"/>
    <mergeCell ref="R6:S6"/>
    <mergeCell ref="N7:O7"/>
  </mergeCells>
  <phoneticPr fontId="0" type="noConversion"/>
  <conditionalFormatting sqref="V4:W4">
    <cfRule type="cellIs" dxfId="226" priority="14" stopIfTrue="1" operator="equal">
      <formula>"Totals Correct"</formula>
    </cfRule>
    <cfRule type="cellIs" dxfId="225" priority="15" stopIfTrue="1" operator="equal">
      <formula>"ERROR"</formula>
    </cfRule>
  </conditionalFormatting>
  <conditionalFormatting sqref="U4">
    <cfRule type="cellIs" dxfId="224" priority="16" stopIfTrue="1" operator="equal">
      <formula>"OK TO MOVE TO NEXT STAGE"</formula>
    </cfRule>
    <cfRule type="cellIs" dxfId="223" priority="17" stopIfTrue="1" operator="equal">
      <formula>"DO NOT MOVE TO NEXT STAGE"</formula>
    </cfRule>
  </conditionalFormatting>
  <conditionalFormatting sqref="AL3">
    <cfRule type="cellIs" dxfId="222" priority="18" stopIfTrue="1" operator="notEqual">
      <formula>0</formula>
    </cfRule>
  </conditionalFormatting>
  <conditionalFormatting sqref="BF30:BG31">
    <cfRule type="cellIs" dxfId="221" priority="19" stopIfTrue="1" operator="equal">
      <formula>"NONE"</formula>
    </cfRule>
    <cfRule type="cellIs" dxfId="220" priority="20" stopIfTrue="1" operator="notEqual">
      <formula>"NONE"</formula>
    </cfRule>
  </conditionalFormatting>
  <conditionalFormatting sqref="BX30">
    <cfRule type="cellIs" dxfId="219" priority="21" stopIfTrue="1" operator="equal">
      <formula>"Calculations OK"</formula>
    </cfRule>
    <cfRule type="cellIs" dxfId="218" priority="22" stopIfTrue="1" operator="equal">
      <formula>"Check Count for Error"</formula>
    </cfRule>
  </conditionalFormatting>
  <conditionalFormatting sqref="BH4">
    <cfRule type="expression" dxfId="217" priority="11">
      <formula>AND($AQ$5="y",$BK$76&lt;&gt;1)</formula>
    </cfRule>
    <cfRule type="expression" dxfId="216" priority="12">
      <formula>$BK$76=1</formula>
    </cfRule>
    <cfRule type="duplicateValues" priority="13"/>
  </conditionalFormatting>
  <conditionalFormatting sqref="BN8:BN27">
    <cfRule type="expression" dxfId="215" priority="5">
      <formula>BN8="Elected"</formula>
    </cfRule>
  </conditionalFormatting>
  <conditionalFormatting sqref="BI5:BI24">
    <cfRule type="expression" dxfId="214" priority="9">
      <formula>BI5="Elected"</formula>
    </cfRule>
  </conditionalFormatting>
  <conditionalFormatting sqref="BT2:BZ2">
    <cfRule type="expression" dxfId="213" priority="4">
      <formula>AND($AQ$5="n",$BZ$46=0)</formula>
    </cfRule>
  </conditionalFormatting>
  <conditionalFormatting sqref="BP5:BP7">
    <cfRule type="expression" dxfId="212" priority="2">
      <formula>$BZ$48&gt;0</formula>
    </cfRule>
    <cfRule type="expression" dxfId="211" priority="3">
      <formula>AND($AQ$5="n",$BZ$48&lt;&gt;1)</formula>
    </cfRule>
  </conditionalFormatting>
  <conditionalFormatting sqref="A11:A30">
    <cfRule type="expression" dxfId="210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Alan Cassells</cp:lastModifiedBy>
  <cp:lastPrinted>2014-04-01T14:22:32Z</cp:lastPrinted>
  <dcterms:created xsi:type="dcterms:W3CDTF">2003-11-25T09:48:36Z</dcterms:created>
  <dcterms:modified xsi:type="dcterms:W3CDTF">2014-05-27T15:09:03Z</dcterms:modified>
</cp:coreProperties>
</file>