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5" yWindow="-15" windowWidth="15675" windowHeight="11640" tabRatio="836" activeTab="7"/>
  </bookViews>
  <sheets>
    <sheet name="Instructions Rules" sheetId="32" r:id="rId1"/>
    <sheet name="Basic Input" sheetId="33" r:id="rId2"/>
    <sheet name="Verification of Boxes" sheetId="3" r:id="rId3"/>
    <sheet name="Overview Stage 1" sheetId="51" r:id="rId4"/>
    <sheet name="Stage 2" sheetId="24" r:id="rId5"/>
    <sheet name="Stage 3" sheetId="34" r:id="rId6"/>
    <sheet name="Stage 4" sheetId="35" r:id="rId7"/>
    <sheet name="Stage 5" sheetId="36" r:id="rId8"/>
    <sheet name="Stage 6" sheetId="37" r:id="rId9"/>
    <sheet name="Stage 7" sheetId="38" r:id="rId10"/>
    <sheet name="Stage 8" sheetId="39" r:id="rId11"/>
    <sheet name="Stage 9" sheetId="40" r:id="rId12"/>
    <sheet name="Stage 10" sheetId="41" r:id="rId13"/>
    <sheet name="Stage 11" sheetId="43" r:id="rId14"/>
    <sheet name="Stage 12" sheetId="44" r:id="rId15"/>
    <sheet name="Stage 13" sheetId="45" r:id="rId16"/>
    <sheet name="Stage 14" sheetId="46" r:id="rId17"/>
    <sheet name="Stage 15" sheetId="47" r:id="rId18"/>
    <sheet name="Stage 16" sheetId="48" r:id="rId19"/>
    <sheet name="Stage 17" sheetId="49" r:id="rId20"/>
    <sheet name="Stage 18" sheetId="50" r:id="rId21"/>
    <sheet name="Count Stats" sheetId="52" r:id="rId22"/>
  </sheets>
  <definedNames>
    <definedName name="_xlnm._FilterDatabase" localSheetId="21" hidden="1">'Count Stats'!$A$9:$G$124</definedName>
    <definedName name="_xlnm.Print_Area" localSheetId="13">'Stage 11'!$A$1</definedName>
    <definedName name="_xlnm.Print_Area" localSheetId="14">'Stage 12'!$A$1</definedName>
    <definedName name="_xlnm.Print_Area" localSheetId="15">'Stage 13'!$A$1</definedName>
    <definedName name="_xlnm.Print_Area" localSheetId="16">'Stage 14'!$A$1</definedName>
    <definedName name="_xlnm.Print_Area" localSheetId="17">'Stage 15'!$A$1</definedName>
    <definedName name="_xlnm.Print_Area" localSheetId="18">'Stage 16'!$A$1</definedName>
    <definedName name="_xlnm.Print_Area" localSheetId="19">'Stage 17'!$A$1</definedName>
    <definedName name="_xlnm.Print_Area" localSheetId="20">'Stage 18'!$A$1</definedName>
  </definedNames>
  <calcPr calcId="125725"/>
</workbook>
</file>

<file path=xl/calcChain.xml><?xml version="1.0" encoding="utf-8"?>
<calcChain xmlns="http://schemas.openxmlformats.org/spreadsheetml/2006/main">
  <c r="CA46" i="50"/>
  <c r="BZ46" i="49"/>
  <c r="BZ46" i="48"/>
  <c r="BZ46" i="47"/>
  <c r="BZ46" i="46"/>
  <c r="BZ46" i="45"/>
  <c r="BZ46" i="44"/>
  <c r="BZ46" i="43"/>
  <c r="BZ46" i="41"/>
  <c r="BZ46" i="40"/>
  <c r="BZ46" i="39"/>
  <c r="BZ46" i="24" l="1"/>
  <c r="BZ46" i="34"/>
  <c r="BZ46" i="35"/>
  <c r="BZ46" i="36"/>
  <c r="BZ46" i="37"/>
  <c r="BZ46" i="38"/>
  <c r="CA69" i="50" l="1"/>
  <c r="CA68"/>
  <c r="CA67"/>
  <c r="CA66"/>
  <c r="CA65"/>
  <c r="CA64"/>
  <c r="CA63"/>
  <c r="CA62"/>
  <c r="CA61"/>
  <c r="CA60"/>
  <c r="CA59"/>
  <c r="CA58"/>
  <c r="CA57"/>
  <c r="CA56"/>
  <c r="CA55"/>
  <c r="CA54"/>
  <c r="CA53"/>
  <c r="CA52"/>
  <c r="CA48" s="1"/>
  <c r="CA51"/>
  <c r="CA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9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6" s="1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/>
  <c r="BZ69" i="48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7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Z69" i="46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 s="1"/>
  <c r="BK96" i="45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Z69" i="44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 l="1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3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6" s="1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s="1"/>
  <c r="BZ69" i="41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48" s="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40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39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s="1"/>
  <c r="BZ69" i="38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37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3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i="37" l="1"/>
  <c r="BZ48" i="38"/>
  <c r="BZ48" i="36"/>
  <c r="BZ69" i="35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34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s="1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 l="1"/>
  <c r="BZ48" i="35"/>
  <c r="BZ51" i="24" l="1"/>
  <c r="BZ52"/>
  <c r="BZ53"/>
  <c r="BZ54"/>
  <c r="BZ55"/>
  <c r="BZ56"/>
  <c r="BZ57"/>
  <c r="BZ58"/>
  <c r="BZ59"/>
  <c r="BZ60"/>
  <c r="BZ61"/>
  <c r="BZ62"/>
  <c r="BZ63"/>
  <c r="BZ64"/>
  <c r="BZ65"/>
  <c r="BZ66"/>
  <c r="BZ67"/>
  <c r="BZ68"/>
  <c r="BZ69"/>
  <c r="BZ50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6"/>
  <c r="BK77"/>
  <c r="BZ48" l="1"/>
  <c r="BK76"/>
  <c r="BX49" i="50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X68"/>
  <c r="BW49" i="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8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7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6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5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4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3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1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0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3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38"/>
  <c r="BW50"/>
  <c r="BW51"/>
  <c r="BW52"/>
  <c r="BW54"/>
  <c r="BW55"/>
  <c r="BW56"/>
  <c r="BW57"/>
  <c r="BW58"/>
  <c r="BW59"/>
  <c r="BW60"/>
  <c r="BW61"/>
  <c r="BW62"/>
  <c r="BW63"/>
  <c r="BW64"/>
  <c r="BW65"/>
  <c r="BW66"/>
  <c r="BW67"/>
  <c r="BW68"/>
  <c r="BW49" i="37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36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S29" i="35"/>
  <c r="BT29" s="1"/>
  <c r="BU29"/>
  <c r="BV29" s="1"/>
  <c r="BW29"/>
  <c r="BX29" s="1"/>
  <c r="BY29"/>
  <c r="BZ29" s="1"/>
  <c r="J17" i="3"/>
  <c r="BE50" i="34"/>
  <c r="AT5"/>
  <c r="H7" s="1"/>
  <c r="J14" i="3"/>
  <c r="BE49" i="24"/>
  <c r="BE50"/>
  <c r="AT5"/>
  <c r="F7" s="1"/>
  <c r="F7" i="48" s="1"/>
  <c r="E11" i="24"/>
  <c r="AA14" s="1"/>
  <c r="AK48" s="1"/>
  <c r="AL48" s="1"/>
  <c r="J10" i="3"/>
  <c r="Z14" i="48" s="1"/>
  <c r="BF25" i="24"/>
  <c r="BC18" s="1"/>
  <c r="BC19" s="1"/>
  <c r="G3" i="3"/>
  <c r="G49" i="46" s="1"/>
  <c r="L31" i="3"/>
  <c r="J11"/>
  <c r="Z15" i="36" s="1"/>
  <c r="E12" i="24"/>
  <c r="J12" i="3"/>
  <c r="BE7" i="24" s="1"/>
  <c r="BG51" s="1"/>
  <c r="E13"/>
  <c r="AA16" s="1"/>
  <c r="J13" i="3"/>
  <c r="Z17" i="36" s="1"/>
  <c r="E14" i="24"/>
  <c r="AA17" s="1"/>
  <c r="E15"/>
  <c r="AA18" s="1"/>
  <c r="AK52" s="1"/>
  <c r="AL52" s="1"/>
  <c r="J15" i="3"/>
  <c r="Z19" i="35" s="1"/>
  <c r="AJ53" s="1"/>
  <c r="E16" i="24"/>
  <c r="AA19" s="1"/>
  <c r="AK53" s="1"/>
  <c r="AL53" s="1"/>
  <c r="J16" i="3"/>
  <c r="E17" i="24"/>
  <c r="AA20" s="1"/>
  <c r="E18"/>
  <c r="AA21" s="1"/>
  <c r="AK55" s="1"/>
  <c r="AL55" s="1"/>
  <c r="J18" i="3"/>
  <c r="E19" i="24"/>
  <c r="AA22" s="1"/>
  <c r="J19" i="3"/>
  <c r="J20"/>
  <c r="Z24" i="35" s="1"/>
  <c r="AJ58" s="1"/>
  <c r="J21" i="3"/>
  <c r="J22"/>
  <c r="Z26" i="24" s="1"/>
  <c r="J23" i="3"/>
  <c r="J24"/>
  <c r="J25"/>
  <c r="BR23" i="24" s="1"/>
  <c r="J26" i="3"/>
  <c r="Z30" i="24"/>
  <c r="AE30" s="1"/>
  <c r="AF30" s="1"/>
  <c r="AG30" s="1"/>
  <c r="J27" i="3"/>
  <c r="Z31" i="24" s="1"/>
  <c r="J28" i="3"/>
  <c r="J29"/>
  <c r="BN49" i="24"/>
  <c r="BJ49" s="1"/>
  <c r="BF25" i="34"/>
  <c r="BC18" s="1"/>
  <c r="BC19" s="1"/>
  <c r="C13" i="24"/>
  <c r="BN51"/>
  <c r="BJ51" s="1"/>
  <c r="BN52"/>
  <c r="BJ52" s="1"/>
  <c r="BN53"/>
  <c r="BJ53" s="1"/>
  <c r="BN55"/>
  <c r="BJ55" s="1"/>
  <c r="BN56"/>
  <c r="BJ56" s="1"/>
  <c r="BN57"/>
  <c r="BJ57" s="1"/>
  <c r="BE13"/>
  <c r="BG57" s="1"/>
  <c r="Z26" i="34"/>
  <c r="AE26"/>
  <c r="AF26" s="1"/>
  <c r="AG26" s="1"/>
  <c r="Z30"/>
  <c r="AE30"/>
  <c r="AF30" s="1"/>
  <c r="AG30" s="1"/>
  <c r="Z31"/>
  <c r="AE31"/>
  <c r="AF31" s="1"/>
  <c r="AG31" s="1"/>
  <c r="BN49"/>
  <c r="BJ49" s="1"/>
  <c r="BW49" i="35"/>
  <c r="BN50" i="34"/>
  <c r="BJ50" s="1"/>
  <c r="BW50" i="35"/>
  <c r="BW51"/>
  <c r="BW52"/>
  <c r="BW53"/>
  <c r="BN54" i="34"/>
  <c r="BJ54" s="1"/>
  <c r="BW54" i="35"/>
  <c r="BW55"/>
  <c r="BN57" i="34"/>
  <c r="BJ57" s="1"/>
  <c r="BW57" i="35"/>
  <c r="BW58"/>
  <c r="BW59"/>
  <c r="BW60"/>
  <c r="BW61"/>
  <c r="BW62"/>
  <c r="BW63"/>
  <c r="BW64"/>
  <c r="BW65"/>
  <c r="BW66"/>
  <c r="BW67"/>
  <c r="BW68"/>
  <c r="BW49" i="24"/>
  <c r="BW51"/>
  <c r="BW52"/>
  <c r="BW53"/>
  <c r="BW55"/>
  <c r="BW56"/>
  <c r="BW57"/>
  <c r="BW58"/>
  <c r="BW59"/>
  <c r="BW60"/>
  <c r="BW61"/>
  <c r="BW62"/>
  <c r="BW63"/>
  <c r="BW64"/>
  <c r="BW65"/>
  <c r="BW66"/>
  <c r="BW67"/>
  <c r="BW68"/>
  <c r="BS29"/>
  <c r="BT29" s="1"/>
  <c r="BW31" s="1"/>
  <c r="BU29"/>
  <c r="BV29"/>
  <c r="BW29"/>
  <c r="BX29"/>
  <c r="BY29"/>
  <c r="BZ29"/>
  <c r="CA29"/>
  <c r="CB29"/>
  <c r="CC29"/>
  <c r="CD29"/>
  <c r="BW49" i="34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S29"/>
  <c r="BT29"/>
  <c r="Q18" i="3"/>
  <c r="AT5" i="36"/>
  <c r="L7" s="1"/>
  <c r="BE50"/>
  <c r="AT5" i="35"/>
  <c r="AT5" i="44"/>
  <c r="BE1" s="1"/>
  <c r="E120" i="52"/>
  <c r="E123" s="1"/>
  <c r="CC29" i="39"/>
  <c r="BY29" i="34"/>
  <c r="E119" i="52"/>
  <c r="E121" s="1"/>
  <c r="E122" s="1"/>
  <c r="E113"/>
  <c r="E107"/>
  <c r="E101"/>
  <c r="E103"/>
  <c r="E95"/>
  <c r="E89"/>
  <c r="E91" s="1"/>
  <c r="E83"/>
  <c r="E85" s="1"/>
  <c r="E77"/>
  <c r="E79"/>
  <c r="E71"/>
  <c r="E65"/>
  <c r="E59"/>
  <c r="E61" s="1"/>
  <c r="E53"/>
  <c r="E55" s="1"/>
  <c r="E47"/>
  <c r="E41"/>
  <c r="E43"/>
  <c r="E35"/>
  <c r="E109"/>
  <c r="E97"/>
  <c r="E49"/>
  <c r="E29"/>
  <c r="E23"/>
  <c r="CE6" i="24"/>
  <c r="E24" i="52"/>
  <c r="D7" i="3"/>
  <c r="L3" s="1"/>
  <c r="E17" i="52"/>
  <c r="E25" s="1"/>
  <c r="E12"/>
  <c r="E6"/>
  <c r="E13" s="1"/>
  <c r="J49" i="50"/>
  <c r="BZ1"/>
  <c r="BF29"/>
  <c r="AT5"/>
  <c r="BE1"/>
  <c r="AL3"/>
  <c r="J3" i="49"/>
  <c r="J49"/>
  <c r="AT5"/>
  <c r="BF29"/>
  <c r="AL3"/>
  <c r="J49" i="48"/>
  <c r="BF29"/>
  <c r="AT5"/>
  <c r="BE1" s="1"/>
  <c r="AL3"/>
  <c r="J49" i="47"/>
  <c r="AT5"/>
  <c r="BY1" s="1"/>
  <c r="BF29"/>
  <c r="BF30"/>
  <c r="BF25"/>
  <c r="BF27"/>
  <c r="AL3"/>
  <c r="J49" i="46"/>
  <c r="BF29"/>
  <c r="AT5"/>
  <c r="BE1" s="1"/>
  <c r="AL3"/>
  <c r="AT5" i="45"/>
  <c r="BY1" s="1"/>
  <c r="J49" i="43"/>
  <c r="J49" i="44"/>
  <c r="J49" i="45"/>
  <c r="BF29"/>
  <c r="AL3"/>
  <c r="BY1" i="44"/>
  <c r="AT5" i="43"/>
  <c r="BE1" s="1"/>
  <c r="BF29" i="44"/>
  <c r="AL3"/>
  <c r="BF29" i="43"/>
  <c r="AL3"/>
  <c r="AT5" i="41"/>
  <c r="BE1" s="1"/>
  <c r="BY1"/>
  <c r="BF29"/>
  <c r="AL3"/>
  <c r="BF29" i="40"/>
  <c r="AL3"/>
  <c r="CD29" i="39"/>
  <c r="BF29"/>
  <c r="AT5"/>
  <c r="R7" s="1"/>
  <c r="AL3"/>
  <c r="BF29" i="38"/>
  <c r="AT5"/>
  <c r="AL3"/>
  <c r="BP31" i="37"/>
  <c r="BS29"/>
  <c r="BU29"/>
  <c r="BV29" s="1"/>
  <c r="BW29"/>
  <c r="BX29" s="1"/>
  <c r="BY29"/>
  <c r="BZ29" s="1"/>
  <c r="CA29"/>
  <c r="CB29"/>
  <c r="CC29"/>
  <c r="CD29"/>
  <c r="AT5"/>
  <c r="BY1" s="1"/>
  <c r="BF29"/>
  <c r="BF30"/>
  <c r="BF25"/>
  <c r="BF27"/>
  <c r="AL3"/>
  <c r="V7" i="41"/>
  <c r="V7" i="49" s="1"/>
  <c r="J3" i="41"/>
  <c r="AT5" i="40"/>
  <c r="BC31" s="1"/>
  <c r="BG26" s="1"/>
  <c r="BI69" s="1"/>
  <c r="BK69" s="1"/>
  <c r="T31" s="1"/>
  <c r="T31" i="47" s="1"/>
  <c r="J3" i="40"/>
  <c r="J3" i="39"/>
  <c r="J3" i="38"/>
  <c r="U4" i="37"/>
  <c r="BE5" i="36"/>
  <c r="BF25"/>
  <c r="BC18" s="1"/>
  <c r="BC19" s="1"/>
  <c r="Z14"/>
  <c r="AJ48" s="1"/>
  <c r="Z14" i="35"/>
  <c r="AJ48" s="1"/>
  <c r="BN51" i="34"/>
  <c r="BJ51" s="1"/>
  <c r="BN52"/>
  <c r="BJ52" s="1"/>
  <c r="BN53"/>
  <c r="BJ53" s="1"/>
  <c r="BN55"/>
  <c r="BJ55" s="1"/>
  <c r="Z21" i="35"/>
  <c r="BN56" i="34"/>
  <c r="BJ56" s="1"/>
  <c r="Z26" i="35"/>
  <c r="Z28"/>
  <c r="AE28" s="1"/>
  <c r="AF28" s="1"/>
  <c r="AG28" s="1"/>
  <c r="Z29"/>
  <c r="AE29"/>
  <c r="AF29" s="1"/>
  <c r="AG29" s="1"/>
  <c r="Z30"/>
  <c r="AE30" s="1"/>
  <c r="AF30" s="1"/>
  <c r="AG30" s="1"/>
  <c r="Z31"/>
  <c r="AE31"/>
  <c r="AF31" s="1"/>
  <c r="AG31" s="1"/>
  <c r="Z32"/>
  <c r="AE32" s="1"/>
  <c r="AF32" s="1"/>
  <c r="AG32" s="1"/>
  <c r="Z33"/>
  <c r="AE33"/>
  <c r="AF33" s="1"/>
  <c r="AG33" s="1"/>
  <c r="BN49"/>
  <c r="BJ49" s="1"/>
  <c r="BE49"/>
  <c r="BE50"/>
  <c r="BE51"/>
  <c r="BE52"/>
  <c r="BZ8"/>
  <c r="BX8"/>
  <c r="BN50"/>
  <c r="BJ50" s="1"/>
  <c r="BZ9"/>
  <c r="BX9"/>
  <c r="BN51"/>
  <c r="BJ51" s="1"/>
  <c r="BX10"/>
  <c r="BZ10"/>
  <c r="C14"/>
  <c r="BN52"/>
  <c r="BJ52" s="1"/>
  <c r="BX11"/>
  <c r="BZ11"/>
  <c r="BN53"/>
  <c r="BJ53" s="1"/>
  <c r="BZ12"/>
  <c r="BX12"/>
  <c r="BN54"/>
  <c r="BJ54" s="1"/>
  <c r="BZ13"/>
  <c r="BX13"/>
  <c r="BN55"/>
  <c r="BJ55" s="1"/>
  <c r="BT14"/>
  <c r="BZ14"/>
  <c r="BX14"/>
  <c r="BZ15"/>
  <c r="BX15"/>
  <c r="BN57"/>
  <c r="BJ57" s="1"/>
  <c r="BZ16"/>
  <c r="BX16"/>
  <c r="Z24" i="36"/>
  <c r="AJ58" s="1"/>
  <c r="Z26"/>
  <c r="AE26"/>
  <c r="AF26" s="1"/>
  <c r="AG26" s="1"/>
  <c r="Z28"/>
  <c r="AE28"/>
  <c r="AF28" s="1"/>
  <c r="AG28" s="1"/>
  <c r="Z29"/>
  <c r="AE29"/>
  <c r="AF29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BN49"/>
  <c r="BJ49" s="1"/>
  <c r="C11"/>
  <c r="BN50"/>
  <c r="BJ50" s="1"/>
  <c r="BN51"/>
  <c r="BJ51" s="1"/>
  <c r="BE8"/>
  <c r="BN52"/>
  <c r="BJ52" s="1"/>
  <c r="BN53"/>
  <c r="BJ53" s="1"/>
  <c r="BE10"/>
  <c r="BN54"/>
  <c r="BJ54" s="1"/>
  <c r="BN55"/>
  <c r="BJ55" s="1"/>
  <c r="BN56"/>
  <c r="BJ56" s="1"/>
  <c r="BE13"/>
  <c r="BG57" s="1"/>
  <c r="BN57"/>
  <c r="BJ57" s="1"/>
  <c r="C19"/>
  <c r="E20" i="24"/>
  <c r="AA23" s="1"/>
  <c r="E21"/>
  <c r="C21"/>
  <c r="C21" i="34"/>
  <c r="C21" i="35"/>
  <c r="E22" i="24"/>
  <c r="C23" i="36"/>
  <c r="L23"/>
  <c r="L23" i="39" s="1"/>
  <c r="E23" i="24"/>
  <c r="C23"/>
  <c r="F23" s="1"/>
  <c r="F23" i="46" s="1"/>
  <c r="C23" i="34"/>
  <c r="H23" s="1"/>
  <c r="C23" i="35"/>
  <c r="E24" i="24"/>
  <c r="C25" i="36"/>
  <c r="L25" s="1"/>
  <c r="E25" i="24"/>
  <c r="C25"/>
  <c r="F25"/>
  <c r="F25" i="37" s="1"/>
  <c r="C25" i="34"/>
  <c r="H25"/>
  <c r="H25" i="50" s="1"/>
  <c r="C25" i="35"/>
  <c r="J25"/>
  <c r="J25" i="45" s="1"/>
  <c r="C26" i="36"/>
  <c r="L26"/>
  <c r="E26" i="24"/>
  <c r="AA29" s="1"/>
  <c r="C26"/>
  <c r="F26" s="1"/>
  <c r="F26" i="36" s="1"/>
  <c r="C26" i="34"/>
  <c r="H26"/>
  <c r="H26" i="49" s="1"/>
  <c r="C26" i="35"/>
  <c r="J26" s="1"/>
  <c r="J26" i="41" s="1"/>
  <c r="C27" i="36"/>
  <c r="L27"/>
  <c r="E27" i="24"/>
  <c r="C27"/>
  <c r="F27"/>
  <c r="F27" i="45" s="1"/>
  <c r="C27" i="34"/>
  <c r="H27"/>
  <c r="C27" i="35"/>
  <c r="J27"/>
  <c r="J27" i="37" s="1"/>
  <c r="C28" i="36"/>
  <c r="L28"/>
  <c r="L28" i="37" s="1"/>
  <c r="E28" i="24"/>
  <c r="C28"/>
  <c r="F28"/>
  <c r="F28" i="38" s="1"/>
  <c r="C28" i="34"/>
  <c r="H28" s="1"/>
  <c r="H28" i="39" s="1"/>
  <c r="C28" i="35"/>
  <c r="J28"/>
  <c r="J28" i="39" s="1"/>
  <c r="C29" i="36"/>
  <c r="L29" s="1"/>
  <c r="E29" i="24"/>
  <c r="C29"/>
  <c r="F29"/>
  <c r="F29" i="34" s="1"/>
  <c r="C29"/>
  <c r="H29"/>
  <c r="H29" i="47" s="1"/>
  <c r="C29" i="35"/>
  <c r="J29"/>
  <c r="J29" i="36" s="1"/>
  <c r="C30"/>
  <c r="L30"/>
  <c r="L30" i="47" s="1"/>
  <c r="E30" i="24"/>
  <c r="C30"/>
  <c r="F30" s="1"/>
  <c r="F30" i="37" s="1"/>
  <c r="C30" i="34"/>
  <c r="H30"/>
  <c r="C30" i="35"/>
  <c r="J30" s="1"/>
  <c r="J30" i="44" s="1"/>
  <c r="BX28" i="35"/>
  <c r="BZ28"/>
  <c r="J3" i="36"/>
  <c r="AL3"/>
  <c r="AL3" i="35"/>
  <c r="AL3" i="34"/>
  <c r="BF29" i="36"/>
  <c r="BF27"/>
  <c r="AL3" i="24"/>
  <c r="BV14" i="35"/>
  <c r="J3"/>
  <c r="BF29"/>
  <c r="BF25"/>
  <c r="J3" i="34"/>
  <c r="BZ29"/>
  <c r="BF29"/>
  <c r="BF27"/>
  <c r="CB28" i="24"/>
  <c r="CD28"/>
  <c r="BT28"/>
  <c r="CE28" s="1"/>
  <c r="BV28"/>
  <c r="BX28"/>
  <c r="BZ28"/>
  <c r="J3"/>
  <c r="BE1"/>
  <c r="U4" i="51"/>
  <c r="BE51" i="24"/>
  <c r="BE52"/>
  <c r="E19" i="52"/>
  <c r="D2"/>
  <c r="D3"/>
  <c r="D4"/>
  <c r="A4"/>
  <c r="E10"/>
  <c r="E11" i="5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J3"/>
  <c r="E34"/>
  <c r="A3" i="3"/>
  <c r="Z15" i="50"/>
  <c r="Z24"/>
  <c r="AJ58" s="1"/>
  <c r="Z26"/>
  <c r="AE26" s="1"/>
  <c r="AF26" s="1"/>
  <c r="AG26" s="1"/>
  <c r="Z27"/>
  <c r="Z28"/>
  <c r="AE28"/>
  <c r="AF28" s="1"/>
  <c r="AG28" s="1"/>
  <c r="Z29"/>
  <c r="AE29"/>
  <c r="AF29" s="1"/>
  <c r="AG29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Q88"/>
  <c r="AR88"/>
  <c r="AT88"/>
  <c r="AJ66"/>
  <c r="AJ65"/>
  <c r="AJ64"/>
  <c r="AJ63"/>
  <c r="AJ62"/>
  <c r="AJ60"/>
  <c r="AJ49"/>
  <c r="AQ42"/>
  <c r="AQ43"/>
  <c r="AQ39"/>
  <c r="AP39"/>
  <c r="AO39"/>
  <c r="AN39"/>
  <c r="AM39"/>
  <c r="AL39"/>
  <c r="AL40"/>
  <c r="AL41"/>
  <c r="Z24" i="49"/>
  <c r="Z26"/>
  <c r="Z28"/>
  <c r="AE28"/>
  <c r="AF28" s="1"/>
  <c r="AG28" s="1"/>
  <c r="Z29"/>
  <c r="AE29"/>
  <c r="AF29" s="1"/>
  <c r="AG29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T88"/>
  <c r="AQ88"/>
  <c r="AR88"/>
  <c r="AJ67"/>
  <c r="AJ66"/>
  <c r="AJ65"/>
  <c r="AJ64"/>
  <c r="AJ63"/>
  <c r="AJ62"/>
  <c r="AJ58"/>
  <c r="AQ42"/>
  <c r="AQ43"/>
  <c r="AQ39"/>
  <c r="AP39"/>
  <c r="AO39"/>
  <c r="AN39"/>
  <c r="AM39"/>
  <c r="AL39"/>
  <c r="AL40"/>
  <c r="Z16" i="48"/>
  <c r="Z17"/>
  <c r="Z18"/>
  <c r="Z24"/>
  <c r="Z26"/>
  <c r="AE26"/>
  <c r="AF26" s="1"/>
  <c r="AG26" s="1"/>
  <c r="Z28"/>
  <c r="AE28"/>
  <c r="AF28" s="1"/>
  <c r="AG28" s="1"/>
  <c r="Z29"/>
  <c r="AE29"/>
  <c r="AF29" s="1"/>
  <c r="AG29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Q88"/>
  <c r="AR88"/>
  <c r="AT88"/>
  <c r="AJ67"/>
  <c r="AJ66"/>
  <c r="AJ65"/>
  <c r="AJ64"/>
  <c r="AJ63"/>
  <c r="AJ62"/>
  <c r="AJ60"/>
  <c r="AQ42"/>
  <c r="AQ43"/>
  <c r="AQ39"/>
  <c r="AP39"/>
  <c r="AO39"/>
  <c r="AN39"/>
  <c r="AM39"/>
  <c r="AL39"/>
  <c r="AL40"/>
  <c r="AL41"/>
  <c r="Z15" i="47"/>
  <c r="Z22"/>
  <c r="AJ56" s="1"/>
  <c r="Z24"/>
  <c r="Z26"/>
  <c r="Z28"/>
  <c r="Z29"/>
  <c r="AE29"/>
  <c r="AF29" s="1"/>
  <c r="AG29" s="1"/>
  <c r="Z30"/>
  <c r="Z31"/>
  <c r="AE31"/>
  <c r="AF31" s="1"/>
  <c r="AG31" s="1"/>
  <c r="Z32"/>
  <c r="Z33"/>
  <c r="AE33"/>
  <c r="AF33" s="1"/>
  <c r="AG33" s="1"/>
  <c r="AO88"/>
  <c r="AQ88"/>
  <c r="AR88"/>
  <c r="AJ67"/>
  <c r="AJ65"/>
  <c r="AJ63"/>
  <c r="AQ42"/>
  <c r="AQ43"/>
  <c r="AQ39"/>
  <c r="AP39"/>
  <c r="AO39"/>
  <c r="AN39"/>
  <c r="AM39"/>
  <c r="AL39"/>
  <c r="AL40"/>
  <c r="AL41"/>
  <c r="AM40"/>
  <c r="AM41"/>
  <c r="Z15" i="46"/>
  <c r="Z26"/>
  <c r="Z28"/>
  <c r="Z29"/>
  <c r="AJ63" s="1"/>
  <c r="Z30"/>
  <c r="Z31"/>
  <c r="AE31"/>
  <c r="AF31" s="1"/>
  <c r="AG31" s="1"/>
  <c r="Z32"/>
  <c r="Z33"/>
  <c r="AE33" s="1"/>
  <c r="AF33" s="1"/>
  <c r="AG33" s="1"/>
  <c r="AO88"/>
  <c r="AT88"/>
  <c r="AQ88"/>
  <c r="AR88"/>
  <c r="AJ67"/>
  <c r="AJ65"/>
  <c r="AQ42"/>
  <c r="AQ43"/>
  <c r="AQ39"/>
  <c r="AP39"/>
  <c r="AO39"/>
  <c r="AN39"/>
  <c r="AM39"/>
  <c r="AL39"/>
  <c r="AL40"/>
  <c r="Z26" i="45"/>
  <c r="AJ60" s="1"/>
  <c r="Z28"/>
  <c r="AE28"/>
  <c r="AF28" s="1"/>
  <c r="AG28" s="1"/>
  <c r="Z29"/>
  <c r="AE29" s="1"/>
  <c r="AF29" s="1"/>
  <c r="AG29" s="1"/>
  <c r="Z30"/>
  <c r="AE30"/>
  <c r="AF30" s="1"/>
  <c r="AG30" s="1"/>
  <c r="Z31"/>
  <c r="AJ65" s="1"/>
  <c r="Z32"/>
  <c r="AE32"/>
  <c r="AF32" s="1"/>
  <c r="AG32" s="1"/>
  <c r="Z33"/>
  <c r="AO88"/>
  <c r="AQ88"/>
  <c r="AT88"/>
  <c r="AR88"/>
  <c r="AJ66"/>
  <c r="AJ64"/>
  <c r="AJ63"/>
  <c r="AJ62"/>
  <c r="AQ42"/>
  <c r="AQ43"/>
  <c r="AQ39"/>
  <c r="AP39"/>
  <c r="AO39"/>
  <c r="AN39"/>
  <c r="AM39"/>
  <c r="AL39"/>
  <c r="AL40"/>
  <c r="Z26" i="44"/>
  <c r="Z28"/>
  <c r="AE28"/>
  <c r="AF28" s="1"/>
  <c r="AG28" s="1"/>
  <c r="Z29"/>
  <c r="AE29"/>
  <c r="AF29" s="1"/>
  <c r="AG29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Q88"/>
  <c r="AR88"/>
  <c r="AJ67"/>
  <c r="AJ66"/>
  <c r="AJ65"/>
  <c r="AJ64"/>
  <c r="AJ63"/>
  <c r="AJ62"/>
  <c r="AQ42"/>
  <c r="AQ43"/>
  <c r="AQ39"/>
  <c r="AP39"/>
  <c r="AO39"/>
  <c r="AN39"/>
  <c r="AM39"/>
  <c r="AL39"/>
  <c r="AL40"/>
  <c r="Z17" i="43"/>
  <c r="Z24"/>
  <c r="AJ58" s="1"/>
  <c r="Z26"/>
  <c r="Z28"/>
  <c r="AE28"/>
  <c r="AF28" s="1"/>
  <c r="AG28" s="1"/>
  <c r="Z29"/>
  <c r="AJ63" s="1"/>
  <c r="Z30"/>
  <c r="AE30"/>
  <c r="AF30" s="1"/>
  <c r="Z31"/>
  <c r="AE31" s="1"/>
  <c r="AF31" s="1"/>
  <c r="AG31" s="1"/>
  <c r="Z32"/>
  <c r="AE32"/>
  <c r="AF32" s="1"/>
  <c r="AG32" s="1"/>
  <c r="Z33"/>
  <c r="AJ67" s="1"/>
  <c r="AO88"/>
  <c r="AQ88"/>
  <c r="AR88"/>
  <c r="AT88"/>
  <c r="AJ66"/>
  <c r="AJ65"/>
  <c r="AJ64"/>
  <c r="AJ62"/>
  <c r="AQ42"/>
  <c r="AQ43"/>
  <c r="AQ39"/>
  <c r="AP39"/>
  <c r="AO39"/>
  <c r="AN39"/>
  <c r="AM39"/>
  <c r="AM40"/>
  <c r="AL39"/>
  <c r="AL40"/>
  <c r="Z14" i="41"/>
  <c r="Z16"/>
  <c r="Z17"/>
  <c r="AJ51" s="1"/>
  <c r="Z24"/>
  <c r="Z26"/>
  <c r="AE26"/>
  <c r="AF26" s="1"/>
  <c r="AG26" s="1"/>
  <c r="Z28"/>
  <c r="AE28" s="1"/>
  <c r="AF28" s="1"/>
  <c r="AG28" s="1"/>
  <c r="Z29"/>
  <c r="AE29"/>
  <c r="AF29" s="1"/>
  <c r="AG29" s="1"/>
  <c r="Z30"/>
  <c r="AJ64" s="1"/>
  <c r="Z31"/>
  <c r="AE31"/>
  <c r="AF31" s="1"/>
  <c r="AG31" s="1"/>
  <c r="Z32"/>
  <c r="AE32" s="1"/>
  <c r="AF32" s="1"/>
  <c r="AG32" s="1"/>
  <c r="Z33"/>
  <c r="AE33"/>
  <c r="AF33" s="1"/>
  <c r="AG33" s="1"/>
  <c r="AO88"/>
  <c r="AQ88"/>
  <c r="AR88"/>
  <c r="AT88"/>
  <c r="AJ67"/>
  <c r="AJ65"/>
  <c r="AJ63"/>
  <c r="AJ60"/>
  <c r="AJ50"/>
  <c r="AQ42"/>
  <c r="AQ43"/>
  <c r="AQ39"/>
  <c r="AP39"/>
  <c r="AO39"/>
  <c r="AN39"/>
  <c r="AM39"/>
  <c r="AL39"/>
  <c r="AL40"/>
  <c r="Z14" i="40"/>
  <c r="Z16"/>
  <c r="Z24"/>
  <c r="Z26"/>
  <c r="AE26" s="1"/>
  <c r="AF26" s="1"/>
  <c r="AG26" s="1"/>
  <c r="Z27"/>
  <c r="Z28"/>
  <c r="AE28" s="1"/>
  <c r="AF28" s="1"/>
  <c r="AG28" s="1"/>
  <c r="Z29"/>
  <c r="AE29"/>
  <c r="AF29" s="1"/>
  <c r="AG29" s="1"/>
  <c r="Z30"/>
  <c r="AE30"/>
  <c r="AF30" s="1"/>
  <c r="AG30" s="1"/>
  <c r="Z31"/>
  <c r="AJ65" s="1"/>
  <c r="AE31"/>
  <c r="AF31" s="1"/>
  <c r="AG31" s="1"/>
  <c r="Z32"/>
  <c r="AE32"/>
  <c r="AF32" s="1"/>
  <c r="AG32" s="1"/>
  <c r="Z33"/>
  <c r="AE33"/>
  <c r="AF33" s="1"/>
  <c r="AG33" s="1"/>
  <c r="AO88"/>
  <c r="AQ88"/>
  <c r="AR88"/>
  <c r="AJ67"/>
  <c r="AJ66"/>
  <c r="AJ64"/>
  <c r="AJ63"/>
  <c r="AJ62"/>
  <c r="AQ42"/>
  <c r="AQ43"/>
  <c r="AQ39"/>
  <c r="AP39"/>
  <c r="AO39"/>
  <c r="AN39"/>
  <c r="AM39"/>
  <c r="AL39"/>
  <c r="AL40"/>
  <c r="AL41"/>
  <c r="AM40"/>
  <c r="AM41"/>
  <c r="Z14" i="39"/>
  <c r="Z17"/>
  <c r="AJ51" s="1"/>
  <c r="Z26"/>
  <c r="AE26"/>
  <c r="AF26" s="1"/>
  <c r="AG26" s="1"/>
  <c r="Z28"/>
  <c r="AE28"/>
  <c r="AF28" s="1"/>
  <c r="AG28" s="1"/>
  <c r="Z29"/>
  <c r="AE29"/>
  <c r="AF29" s="1"/>
  <c r="AG29" s="1"/>
  <c r="Z30"/>
  <c r="AJ64" s="1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Q88"/>
  <c r="AT88"/>
  <c r="AR88"/>
  <c r="AJ67"/>
  <c r="AJ66"/>
  <c r="AJ65"/>
  <c r="AJ63"/>
  <c r="AJ62"/>
  <c r="AJ60"/>
  <c r="AQ42"/>
  <c r="AQ43"/>
  <c r="AQ39"/>
  <c r="AP39"/>
  <c r="AO39"/>
  <c r="AN39"/>
  <c r="AM39"/>
  <c r="AM40"/>
  <c r="AL39"/>
  <c r="AL40"/>
  <c r="AN40"/>
  <c r="AL42"/>
  <c r="AL43"/>
  <c r="AL41"/>
  <c r="BE49" i="37"/>
  <c r="BE50"/>
  <c r="BE51"/>
  <c r="BE52"/>
  <c r="Z15" i="38"/>
  <c r="Z17"/>
  <c r="AJ51" s="1"/>
  <c r="Z23"/>
  <c r="Z24"/>
  <c r="Z26"/>
  <c r="Z28"/>
  <c r="AE28"/>
  <c r="AF28" s="1"/>
  <c r="AG28" s="1"/>
  <c r="Z29"/>
  <c r="AE29"/>
  <c r="AF29" s="1"/>
  <c r="AG29" s="1"/>
  <c r="Z30"/>
  <c r="AE30"/>
  <c r="AF30" s="1"/>
  <c r="AG30" s="1"/>
  <c r="Z31"/>
  <c r="AE31"/>
  <c r="AF31" s="1"/>
  <c r="AG31" s="1"/>
  <c r="Z32"/>
  <c r="AE32"/>
  <c r="AF32" s="1"/>
  <c r="AG32" s="1"/>
  <c r="Z33"/>
  <c r="AJ67" s="1"/>
  <c r="AE33"/>
  <c r="AF33" s="1"/>
  <c r="AG33" s="1"/>
  <c r="AO88"/>
  <c r="AT88"/>
  <c r="AQ88"/>
  <c r="AR88"/>
  <c r="AJ66"/>
  <c r="AJ65"/>
  <c r="AJ64"/>
  <c r="AJ63"/>
  <c r="AJ62"/>
  <c r="AJ58"/>
  <c r="AQ42"/>
  <c r="AQ43"/>
  <c r="AQ39"/>
  <c r="AP39"/>
  <c r="AO39"/>
  <c r="AN39"/>
  <c r="AM39"/>
  <c r="AL39"/>
  <c r="AL40"/>
  <c r="Z14" i="37"/>
  <c r="AJ48" s="1"/>
  <c r="Z16"/>
  <c r="AJ50" s="1"/>
  <c r="Z17"/>
  <c r="Z22"/>
  <c r="Z24"/>
  <c r="Z25"/>
  <c r="Z26"/>
  <c r="Z27"/>
  <c r="Z28"/>
  <c r="Z29"/>
  <c r="AE29" s="1"/>
  <c r="AF29" s="1"/>
  <c r="AG29" s="1"/>
  <c r="Z30"/>
  <c r="Z31"/>
  <c r="AE31" s="1"/>
  <c r="AF31" s="1"/>
  <c r="AG31" s="1"/>
  <c r="Z32"/>
  <c r="Z33"/>
  <c r="AJ67" s="1"/>
  <c r="AO88"/>
  <c r="AQ88"/>
  <c r="AT88"/>
  <c r="AR88"/>
  <c r="AJ63"/>
  <c r="AJ51"/>
  <c r="AQ42"/>
  <c r="AQ43"/>
  <c r="AQ39"/>
  <c r="AP39"/>
  <c r="AO39"/>
  <c r="AN39"/>
  <c r="AM39"/>
  <c r="AL39"/>
  <c r="AL40"/>
  <c r="AO88" i="36"/>
  <c r="AT88"/>
  <c r="AQ88"/>
  <c r="AR88"/>
  <c r="AJ67"/>
  <c r="AJ66"/>
  <c r="AJ65"/>
  <c r="AJ64"/>
  <c r="AJ63"/>
  <c r="AJ62"/>
  <c r="AJ60"/>
  <c r="AJ51"/>
  <c r="AJ49"/>
  <c r="AQ42"/>
  <c r="AQ43"/>
  <c r="AQ39"/>
  <c r="AP39"/>
  <c r="AO39"/>
  <c r="AN39"/>
  <c r="AM39"/>
  <c r="AL39"/>
  <c r="AL40"/>
  <c r="AM40"/>
  <c r="BT8" i="34"/>
  <c r="BX8"/>
  <c r="BV8"/>
  <c r="BZ8"/>
  <c r="CB8"/>
  <c r="CD8"/>
  <c r="CE8"/>
  <c r="AA24" i="24"/>
  <c r="AA25"/>
  <c r="AA26"/>
  <c r="AC26" s="1"/>
  <c r="BT8"/>
  <c r="BV8"/>
  <c r="BX8"/>
  <c r="BZ8"/>
  <c r="CB8"/>
  <c r="CD8"/>
  <c r="CE8"/>
  <c r="BT9"/>
  <c r="BV9"/>
  <c r="BX9"/>
  <c r="BZ9"/>
  <c r="CB9"/>
  <c r="CD9"/>
  <c r="BT10"/>
  <c r="BV10"/>
  <c r="BX10"/>
  <c r="BZ10"/>
  <c r="CB10"/>
  <c r="CD10"/>
  <c r="BT11"/>
  <c r="BV11"/>
  <c r="BX11"/>
  <c r="BZ11"/>
  <c r="CB11"/>
  <c r="CD11"/>
  <c r="BT12"/>
  <c r="BV12"/>
  <c r="BX12"/>
  <c r="BZ12"/>
  <c r="CB12"/>
  <c r="CD12"/>
  <c r="BT13"/>
  <c r="CE13" s="1"/>
  <c r="BV13"/>
  <c r="BX13"/>
  <c r="BZ13"/>
  <c r="CB13"/>
  <c r="CD13"/>
  <c r="BT14"/>
  <c r="BV14"/>
  <c r="BX14"/>
  <c r="BZ14"/>
  <c r="CB14"/>
  <c r="CD14"/>
  <c r="BT15"/>
  <c r="BV15"/>
  <c r="BX15"/>
  <c r="BZ15"/>
  <c r="CB15"/>
  <c r="CD15"/>
  <c r="BT16"/>
  <c r="BV16"/>
  <c r="BX16"/>
  <c r="BZ16"/>
  <c r="CB16"/>
  <c r="CD16"/>
  <c r="BN58"/>
  <c r="BJ58" s="1"/>
  <c r="BT17"/>
  <c r="BV17"/>
  <c r="BX17"/>
  <c r="BZ17"/>
  <c r="CB17"/>
  <c r="CD17"/>
  <c r="BN59"/>
  <c r="BJ59" s="1"/>
  <c r="BE15"/>
  <c r="BT18"/>
  <c r="BV18"/>
  <c r="BX18"/>
  <c r="BZ18"/>
  <c r="CB18"/>
  <c r="CD18"/>
  <c r="BN60"/>
  <c r="BJ60" s="1"/>
  <c r="BT19"/>
  <c r="BV19"/>
  <c r="BX19"/>
  <c r="BZ19"/>
  <c r="CB19"/>
  <c r="CD19"/>
  <c r="BN61"/>
  <c r="BJ61" s="1"/>
  <c r="BE17"/>
  <c r="BI61" s="1"/>
  <c r="BT20"/>
  <c r="BV20"/>
  <c r="BX20"/>
  <c r="BZ20"/>
  <c r="CB20"/>
  <c r="CD20"/>
  <c r="BE51" i="34"/>
  <c r="BE52"/>
  <c r="BT9"/>
  <c r="BX9"/>
  <c r="BV9"/>
  <c r="BZ9"/>
  <c r="CB9"/>
  <c r="CD9"/>
  <c r="BT10"/>
  <c r="BX10"/>
  <c r="BV10"/>
  <c r="BZ10"/>
  <c r="CB10"/>
  <c r="CD10"/>
  <c r="BT11"/>
  <c r="BX11"/>
  <c r="BV11"/>
  <c r="BZ11"/>
  <c r="CB11"/>
  <c r="CD11"/>
  <c r="BT12"/>
  <c r="BX12"/>
  <c r="BV12"/>
  <c r="BZ12"/>
  <c r="CB12"/>
  <c r="CD12"/>
  <c r="BT13"/>
  <c r="BX13"/>
  <c r="BV13"/>
  <c r="BZ13"/>
  <c r="CB13"/>
  <c r="CD13"/>
  <c r="BT14"/>
  <c r="BX14"/>
  <c r="BV14"/>
  <c r="BZ14"/>
  <c r="CB14"/>
  <c r="CD14"/>
  <c r="CE14"/>
  <c r="BT15"/>
  <c r="BX15"/>
  <c r="BV15"/>
  <c r="BZ15"/>
  <c r="CB15"/>
  <c r="CD15"/>
  <c r="BT16"/>
  <c r="BX16"/>
  <c r="BV16"/>
  <c r="BZ16"/>
  <c r="CB16"/>
  <c r="CD16"/>
  <c r="CE16"/>
  <c r="BT17"/>
  <c r="BX17"/>
  <c r="BV17"/>
  <c r="BZ17"/>
  <c r="CB17"/>
  <c r="CD17"/>
  <c r="BN58"/>
  <c r="BJ58" s="1"/>
  <c r="BE14"/>
  <c r="BX18"/>
  <c r="BT18"/>
  <c r="BV18"/>
  <c r="BZ18"/>
  <c r="CB18"/>
  <c r="CD18"/>
  <c r="BN59"/>
  <c r="BJ59" s="1"/>
  <c r="BE15"/>
  <c r="BX19"/>
  <c r="BT19"/>
  <c r="BV19"/>
  <c r="BZ19"/>
  <c r="CB19"/>
  <c r="CD19"/>
  <c r="CE19"/>
  <c r="BN60"/>
  <c r="BJ60" s="1"/>
  <c r="BX20"/>
  <c r="BT20"/>
  <c r="BV20"/>
  <c r="BZ20"/>
  <c r="CB20"/>
  <c r="CD20"/>
  <c r="BN61"/>
  <c r="BJ61" s="1"/>
  <c r="BE17"/>
  <c r="BI61" s="1"/>
  <c r="AO88" i="35"/>
  <c r="AT88"/>
  <c r="AQ88"/>
  <c r="AR88"/>
  <c r="AJ67"/>
  <c r="AJ66"/>
  <c r="AJ65"/>
  <c r="AJ64"/>
  <c r="AJ63"/>
  <c r="AJ62"/>
  <c r="AQ42"/>
  <c r="AQ43"/>
  <c r="AQ39"/>
  <c r="AP39"/>
  <c r="AO39"/>
  <c r="AN39"/>
  <c r="AM39"/>
  <c r="AL39"/>
  <c r="AL40"/>
  <c r="AL41"/>
  <c r="AM40"/>
  <c r="AO88" i="34"/>
  <c r="AQ88"/>
  <c r="AT88"/>
  <c r="AR88"/>
  <c r="AJ65"/>
  <c r="AJ64"/>
  <c r="AJ60"/>
  <c r="AQ42"/>
  <c r="AQ43"/>
  <c r="AQ39"/>
  <c r="AP39"/>
  <c r="AO39"/>
  <c r="AN39"/>
  <c r="AM39"/>
  <c r="AM40"/>
  <c r="AL39"/>
  <c r="AL40"/>
  <c r="AN40"/>
  <c r="AM42"/>
  <c r="AM43"/>
  <c r="AL42"/>
  <c r="AL43"/>
  <c r="AN41"/>
  <c r="AL41"/>
  <c r="AK58" i="24"/>
  <c r="AL58" s="1"/>
  <c r="AA27"/>
  <c r="AK61" s="1"/>
  <c r="AL61" s="1"/>
  <c r="AA28"/>
  <c r="AK62"/>
  <c r="AL62" s="1"/>
  <c r="AA30"/>
  <c r="AK64" s="1"/>
  <c r="AL64" s="1"/>
  <c r="AA31"/>
  <c r="AK65" s="1"/>
  <c r="AL65" s="1"/>
  <c r="AA32"/>
  <c r="AK66"/>
  <c r="AL66" s="1"/>
  <c r="AA33"/>
  <c r="AK67"/>
  <c r="AL67"/>
  <c r="AO88"/>
  <c r="AT88"/>
  <c r="AQ88"/>
  <c r="AR88"/>
  <c r="I80" i="44"/>
  <c r="BT28" i="43"/>
  <c r="BV28"/>
  <c r="BX28"/>
  <c r="BZ28"/>
  <c r="CB28"/>
  <c r="CD28"/>
  <c r="C76"/>
  <c r="H76" s="1"/>
  <c r="H76" i="46" s="1"/>
  <c r="C75" i="43"/>
  <c r="C74"/>
  <c r="H74"/>
  <c r="C73"/>
  <c r="C72"/>
  <c r="H72"/>
  <c r="H72" i="50" s="1"/>
  <c r="C71" i="43"/>
  <c r="C69"/>
  <c r="BF25"/>
  <c r="BC18"/>
  <c r="BC19"/>
  <c r="BN61"/>
  <c r="BJ61" s="1"/>
  <c r="BE17"/>
  <c r="BI61" s="1"/>
  <c r="BE49"/>
  <c r="BE50"/>
  <c r="BE51"/>
  <c r="BE52"/>
  <c r="BT20"/>
  <c r="BV20"/>
  <c r="BX20"/>
  <c r="BZ20"/>
  <c r="CB20"/>
  <c r="CD20"/>
  <c r="CE20"/>
  <c r="BN60"/>
  <c r="BJ60" s="1"/>
  <c r="BT19"/>
  <c r="BV19"/>
  <c r="BX19"/>
  <c r="BZ19"/>
  <c r="CB19"/>
  <c r="CD19"/>
  <c r="CE19"/>
  <c r="C67"/>
  <c r="BN59"/>
  <c r="BJ59" s="1"/>
  <c r="BE15"/>
  <c r="BT18"/>
  <c r="BV18"/>
  <c r="BX18"/>
  <c r="BZ18"/>
  <c r="CB18"/>
  <c r="CD18"/>
  <c r="C66"/>
  <c r="BN58"/>
  <c r="BJ58" s="1"/>
  <c r="BT17"/>
  <c r="BV17"/>
  <c r="BX17"/>
  <c r="BZ17"/>
  <c r="CB17"/>
  <c r="CD17"/>
  <c r="BN57"/>
  <c r="BJ57" s="1"/>
  <c r="BT16"/>
  <c r="BV16"/>
  <c r="BX16"/>
  <c r="CE16"/>
  <c r="BZ16"/>
  <c r="CB16"/>
  <c r="CD16"/>
  <c r="BN56"/>
  <c r="BJ56" s="1"/>
  <c r="BE12"/>
  <c r="BT15"/>
  <c r="BV15"/>
  <c r="BX15"/>
  <c r="BZ15"/>
  <c r="CB15"/>
  <c r="CD15"/>
  <c r="CE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E12"/>
  <c r="C60"/>
  <c r="BN52"/>
  <c r="BJ52" s="1"/>
  <c r="BE8"/>
  <c r="BT11"/>
  <c r="BV11"/>
  <c r="BX11"/>
  <c r="BZ11"/>
  <c r="CB11"/>
  <c r="CD11"/>
  <c r="CE11"/>
  <c r="BN51"/>
  <c r="BJ51" s="1"/>
  <c r="BT10"/>
  <c r="BV10"/>
  <c r="BX10"/>
  <c r="BZ10"/>
  <c r="CB10"/>
  <c r="CD10"/>
  <c r="C58"/>
  <c r="BN50"/>
  <c r="BJ50" s="1"/>
  <c r="BE6"/>
  <c r="BT9"/>
  <c r="BV9"/>
  <c r="BX9"/>
  <c r="BZ9"/>
  <c r="CB9"/>
  <c r="CD9"/>
  <c r="BN49"/>
  <c r="BJ49" s="1"/>
  <c r="BT8"/>
  <c r="BV8"/>
  <c r="BX8"/>
  <c r="BZ8"/>
  <c r="CB8"/>
  <c r="CD8"/>
  <c r="CE8"/>
  <c r="K80" i="45"/>
  <c r="I80"/>
  <c r="BC31" i="44"/>
  <c r="BG26" s="1"/>
  <c r="BI69" s="1"/>
  <c r="BK69" s="1"/>
  <c r="J77" s="1"/>
  <c r="J77" i="49" s="1"/>
  <c r="BT28" i="44"/>
  <c r="BV28"/>
  <c r="BX28"/>
  <c r="BZ28"/>
  <c r="CB28"/>
  <c r="CD28"/>
  <c r="C76"/>
  <c r="J76"/>
  <c r="J76" i="45" s="1"/>
  <c r="C75" i="44"/>
  <c r="C74"/>
  <c r="J74" s="1"/>
  <c r="J74" i="49" s="1"/>
  <c r="C73" i="44"/>
  <c r="J73" s="1"/>
  <c r="J73" i="50" s="1"/>
  <c r="C72" i="44"/>
  <c r="J72" s="1"/>
  <c r="J72" i="46" s="1"/>
  <c r="C71" i="44"/>
  <c r="C69"/>
  <c r="BF25"/>
  <c r="BC18"/>
  <c r="BC19"/>
  <c r="BN61"/>
  <c r="BJ61" s="1"/>
  <c r="BE17"/>
  <c r="BI61" s="1"/>
  <c r="BE49"/>
  <c r="BE50"/>
  <c r="BE51"/>
  <c r="BE52"/>
  <c r="BT20"/>
  <c r="BV20"/>
  <c r="BX20"/>
  <c r="BZ20"/>
  <c r="CB20"/>
  <c r="CD20"/>
  <c r="J69"/>
  <c r="J69" i="50" s="1"/>
  <c r="BN60" i="44"/>
  <c r="BJ60" s="1"/>
  <c r="BT19"/>
  <c r="BV19"/>
  <c r="BX19"/>
  <c r="BZ19"/>
  <c r="CB19"/>
  <c r="CD19"/>
  <c r="C67"/>
  <c r="BN59"/>
  <c r="BJ59" s="1"/>
  <c r="BE15"/>
  <c r="BG59" s="1"/>
  <c r="BT18"/>
  <c r="BV18"/>
  <c r="BX18"/>
  <c r="BZ18"/>
  <c r="CB18"/>
  <c r="CD18"/>
  <c r="BN58"/>
  <c r="BJ58" s="1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BN51"/>
  <c r="BJ51" s="1"/>
  <c r="BT10"/>
  <c r="BV10"/>
  <c r="BX10"/>
  <c r="BZ10"/>
  <c r="CB10"/>
  <c r="CD10"/>
  <c r="C58"/>
  <c r="BN50"/>
  <c r="BJ50" s="1"/>
  <c r="BE6"/>
  <c r="BT9"/>
  <c r="BV9"/>
  <c r="BX9"/>
  <c r="BZ9"/>
  <c r="CB9"/>
  <c r="CD9"/>
  <c r="BN49"/>
  <c r="BJ49" s="1"/>
  <c r="BT8"/>
  <c r="BV8"/>
  <c r="BX8"/>
  <c r="BZ8"/>
  <c r="CB8"/>
  <c r="CD8"/>
  <c r="M80" i="46"/>
  <c r="K80"/>
  <c r="I80"/>
  <c r="BF25" i="45"/>
  <c r="BC18"/>
  <c r="BC19"/>
  <c r="BT28"/>
  <c r="BV28"/>
  <c r="BX28"/>
  <c r="BZ28"/>
  <c r="CB28"/>
  <c r="CD28"/>
  <c r="CE28"/>
  <c r="BJ69"/>
  <c r="C76"/>
  <c r="L76" s="1"/>
  <c r="C75"/>
  <c r="L75"/>
  <c r="C74"/>
  <c r="L74" s="1"/>
  <c r="C73"/>
  <c r="L73"/>
  <c r="L73" i="48" s="1"/>
  <c r="C72" i="45"/>
  <c r="L72" s="1"/>
  <c r="L72" i="46" s="1"/>
  <c r="C71" i="45"/>
  <c r="L71"/>
  <c r="L71" i="50" s="1"/>
  <c r="C69" i="45"/>
  <c r="L69" s="1"/>
  <c r="BN61"/>
  <c r="BJ61" s="1"/>
  <c r="BE17"/>
  <c r="BI61"/>
  <c r="BE49"/>
  <c r="BE50"/>
  <c r="BE51"/>
  <c r="BE52"/>
  <c r="BT20"/>
  <c r="BV20"/>
  <c r="BX20"/>
  <c r="BZ20"/>
  <c r="CB20"/>
  <c r="CD20"/>
  <c r="BN60"/>
  <c r="BJ60" s="1"/>
  <c r="BT19"/>
  <c r="BV19"/>
  <c r="CE19"/>
  <c r="BX19"/>
  <c r="BZ19"/>
  <c r="CB19"/>
  <c r="CD19"/>
  <c r="C67"/>
  <c r="BN59"/>
  <c r="BJ59" s="1"/>
  <c r="BE15"/>
  <c r="BT18"/>
  <c r="BV18"/>
  <c r="CE18"/>
  <c r="BX18"/>
  <c r="BZ18"/>
  <c r="CB18"/>
  <c r="CD18"/>
  <c r="BN58"/>
  <c r="BJ58" s="1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C59"/>
  <c r="BN51"/>
  <c r="BJ51" s="1"/>
  <c r="BE7"/>
  <c r="BT10"/>
  <c r="BV10"/>
  <c r="BX10"/>
  <c r="BZ10"/>
  <c r="CB10"/>
  <c r="CD10"/>
  <c r="BN50"/>
  <c r="BJ50" s="1"/>
  <c r="BT9"/>
  <c r="BV9"/>
  <c r="BX9"/>
  <c r="BZ9"/>
  <c r="CB9"/>
  <c r="CD9"/>
  <c r="C57"/>
  <c r="BN49"/>
  <c r="BJ49" s="1"/>
  <c r="BE5"/>
  <c r="BT8"/>
  <c r="BV8"/>
  <c r="BX8"/>
  <c r="BZ8"/>
  <c r="CB8"/>
  <c r="CD8"/>
  <c r="O80" i="47"/>
  <c r="M80"/>
  <c r="K80"/>
  <c r="I80"/>
  <c r="BG26" i="46"/>
  <c r="BI69" s="1"/>
  <c r="BK69" s="1"/>
  <c r="N77" s="1"/>
  <c r="BT28"/>
  <c r="BV28"/>
  <c r="BX28"/>
  <c r="BZ28"/>
  <c r="CB28"/>
  <c r="CD28"/>
  <c r="C76"/>
  <c r="N76"/>
  <c r="N76" i="50" s="1"/>
  <c r="C75" i="46"/>
  <c r="N75"/>
  <c r="N75" i="48" s="1"/>
  <c r="C74" i="46"/>
  <c r="N74"/>
  <c r="N74" i="50" s="1"/>
  <c r="C73" i="46"/>
  <c r="N73"/>
  <c r="N73" i="50" s="1"/>
  <c r="C72" i="46"/>
  <c r="N72"/>
  <c r="N72" i="47" s="1"/>
  <c r="C71" i="46"/>
  <c r="N71"/>
  <c r="N71" i="49" s="1"/>
  <c r="C69" i="46"/>
  <c r="BF25"/>
  <c r="BC18"/>
  <c r="BC19"/>
  <c r="BN61"/>
  <c r="BJ61" s="1"/>
  <c r="BE17"/>
  <c r="BI61" s="1"/>
  <c r="BE49"/>
  <c r="BE50"/>
  <c r="BE51"/>
  <c r="BE52"/>
  <c r="BT20"/>
  <c r="BV20"/>
  <c r="BX20"/>
  <c r="BZ20"/>
  <c r="CB20"/>
  <c r="CD20"/>
  <c r="N69"/>
  <c r="BN60"/>
  <c r="BJ60" s="1"/>
  <c r="BT19"/>
  <c r="BV19"/>
  <c r="BX19"/>
  <c r="BZ19"/>
  <c r="CB19"/>
  <c r="CD19"/>
  <c r="C67"/>
  <c r="BN59"/>
  <c r="BJ59" s="1"/>
  <c r="BE15"/>
  <c r="BT18"/>
  <c r="BV18"/>
  <c r="BX18"/>
  <c r="BZ18"/>
  <c r="CB18"/>
  <c r="CD18"/>
  <c r="C66"/>
  <c r="BN58"/>
  <c r="BJ58" s="1"/>
  <c r="BE14"/>
  <c r="BI58" s="1"/>
  <c r="BT17"/>
  <c r="BV17"/>
  <c r="CE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CE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C59"/>
  <c r="BN51"/>
  <c r="BJ51" s="1"/>
  <c r="BE7"/>
  <c r="BT10"/>
  <c r="BV10"/>
  <c r="BX10"/>
  <c r="BZ10"/>
  <c r="CB10"/>
  <c r="CD10"/>
  <c r="C58"/>
  <c r="BN50"/>
  <c r="BJ50" s="1"/>
  <c r="BE6"/>
  <c r="BT9"/>
  <c r="BV9"/>
  <c r="BX9"/>
  <c r="BZ9"/>
  <c r="CB9"/>
  <c r="CD9"/>
  <c r="BN49"/>
  <c r="BJ49" s="1"/>
  <c r="BT8"/>
  <c r="BV8"/>
  <c r="BX8"/>
  <c r="BZ8"/>
  <c r="CB8"/>
  <c r="CD8"/>
  <c r="Q80" i="48"/>
  <c r="O80"/>
  <c r="M80"/>
  <c r="K80"/>
  <c r="I80"/>
  <c r="BC18" i="47"/>
  <c r="BC19" s="1"/>
  <c r="BT28"/>
  <c r="BV28"/>
  <c r="BX28"/>
  <c r="BZ28"/>
  <c r="CB28"/>
  <c r="CD28"/>
  <c r="C76"/>
  <c r="C75"/>
  <c r="P75"/>
  <c r="C74"/>
  <c r="C73"/>
  <c r="P73" s="1"/>
  <c r="P73" i="50" s="1"/>
  <c r="C72" i="47"/>
  <c r="C71"/>
  <c r="P71" s="1"/>
  <c r="C69"/>
  <c r="BN61"/>
  <c r="BJ61" s="1"/>
  <c r="BE17"/>
  <c r="BE49"/>
  <c r="BE50"/>
  <c r="BE51"/>
  <c r="BE52"/>
  <c r="BT20"/>
  <c r="BV20"/>
  <c r="BX20"/>
  <c r="BZ20"/>
  <c r="CB20"/>
  <c r="CD20"/>
  <c r="CE20"/>
  <c r="P69"/>
  <c r="P69" i="48" s="1"/>
  <c r="BN60" i="47"/>
  <c r="BJ60" s="1"/>
  <c r="BT19"/>
  <c r="BV19"/>
  <c r="BX19"/>
  <c r="BZ19"/>
  <c r="CB19"/>
  <c r="CD19"/>
  <c r="CE19"/>
  <c r="C67"/>
  <c r="BN59"/>
  <c r="BJ59" s="1"/>
  <c r="BE15"/>
  <c r="BT18"/>
  <c r="BV18"/>
  <c r="BX18"/>
  <c r="BZ18"/>
  <c r="CB18"/>
  <c r="CD18"/>
  <c r="CE18"/>
  <c r="BN58"/>
  <c r="BJ58" s="1"/>
  <c r="BE14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CE15"/>
  <c r="BN55"/>
  <c r="BJ55" s="1"/>
  <c r="BT14"/>
  <c r="BV14"/>
  <c r="BX14"/>
  <c r="BZ14"/>
  <c r="CB14"/>
  <c r="CD14"/>
  <c r="CE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CE11"/>
  <c r="C59"/>
  <c r="BN51"/>
  <c r="BJ51" s="1"/>
  <c r="BE7"/>
  <c r="BT10"/>
  <c r="BV10"/>
  <c r="BX10"/>
  <c r="BZ10"/>
  <c r="CB10"/>
  <c r="CD10"/>
  <c r="CE10"/>
  <c r="C58"/>
  <c r="BN50"/>
  <c r="BJ50" s="1"/>
  <c r="BE6"/>
  <c r="BT9"/>
  <c r="BV9"/>
  <c r="BX9"/>
  <c r="BZ9"/>
  <c r="CB9"/>
  <c r="CD9"/>
  <c r="C57"/>
  <c r="BN49"/>
  <c r="BJ49" s="1"/>
  <c r="BE5"/>
  <c r="BT8"/>
  <c r="BV8"/>
  <c r="BX8"/>
  <c r="BZ8"/>
  <c r="CB8"/>
  <c r="CD8"/>
  <c r="P53"/>
  <c r="P53" i="48" s="1"/>
  <c r="S80" i="49"/>
  <c r="Q80"/>
  <c r="O80"/>
  <c r="M80"/>
  <c r="K80"/>
  <c r="I80"/>
  <c r="BT28" i="48"/>
  <c r="BV28"/>
  <c r="BX28"/>
  <c r="BZ28"/>
  <c r="CB28"/>
  <c r="CD28"/>
  <c r="CE28"/>
  <c r="BJ69"/>
  <c r="C76"/>
  <c r="R76"/>
  <c r="C75"/>
  <c r="R75"/>
  <c r="R75" i="50" s="1"/>
  <c r="C74" i="48"/>
  <c r="R74"/>
  <c r="C73"/>
  <c r="C72"/>
  <c r="R72" s="1"/>
  <c r="R72" i="49" s="1"/>
  <c r="C71" i="48"/>
  <c r="R71" s="1"/>
  <c r="C69"/>
  <c r="BJ17"/>
  <c r="BF25"/>
  <c r="BC18"/>
  <c r="BC19"/>
  <c r="BN61"/>
  <c r="BJ61" s="1"/>
  <c r="BE17"/>
  <c r="BE49"/>
  <c r="BE50"/>
  <c r="BE51"/>
  <c r="BE52"/>
  <c r="BI61"/>
  <c r="BT20"/>
  <c r="BV20"/>
  <c r="BX20"/>
  <c r="BZ20"/>
  <c r="CB20"/>
  <c r="CD20"/>
  <c r="BN60"/>
  <c r="BJ60" s="1"/>
  <c r="BT19"/>
  <c r="BV19"/>
  <c r="BX19"/>
  <c r="BZ19"/>
  <c r="CB19"/>
  <c r="CD19"/>
  <c r="CE19"/>
  <c r="C67"/>
  <c r="BN59"/>
  <c r="BJ59" s="1"/>
  <c r="BE15"/>
  <c r="BT18"/>
  <c r="BV18"/>
  <c r="BX18"/>
  <c r="BZ18"/>
  <c r="CB18"/>
  <c r="CD18"/>
  <c r="C66"/>
  <c r="BN58"/>
  <c r="BJ58" s="1"/>
  <c r="BE14"/>
  <c r="BI58" s="1"/>
  <c r="BT17"/>
  <c r="BV17"/>
  <c r="BX17"/>
  <c r="BZ17"/>
  <c r="CB17"/>
  <c r="CD17"/>
  <c r="CE17"/>
  <c r="C65"/>
  <c r="BN57"/>
  <c r="BJ57" s="1"/>
  <c r="BE13"/>
  <c r="BT16"/>
  <c r="BV16"/>
  <c r="BX16"/>
  <c r="BZ16"/>
  <c r="CB16"/>
  <c r="CD16"/>
  <c r="BN56"/>
  <c r="BJ56" s="1"/>
  <c r="BT15"/>
  <c r="BV15"/>
  <c r="BX15"/>
  <c r="BZ15"/>
  <c r="CB15"/>
  <c r="CD15"/>
  <c r="CE15"/>
  <c r="BN55"/>
  <c r="BJ55" s="1"/>
  <c r="BT14"/>
  <c r="CE14"/>
  <c r="BV14"/>
  <c r="BX14"/>
  <c r="BZ14"/>
  <c r="CB14"/>
  <c r="CD14"/>
  <c r="BN54"/>
  <c r="BJ54" s="1"/>
  <c r="BT13"/>
  <c r="BV13"/>
  <c r="BX13"/>
  <c r="BZ13"/>
  <c r="CB13"/>
  <c r="CD13"/>
  <c r="CE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CE11"/>
  <c r="C59"/>
  <c r="BN51"/>
  <c r="BJ51" s="1"/>
  <c r="BE7"/>
  <c r="BT10"/>
  <c r="BV10"/>
  <c r="BX10"/>
  <c r="BZ10"/>
  <c r="CB10"/>
  <c r="CD10"/>
  <c r="C58"/>
  <c r="BN50"/>
  <c r="BJ50" s="1"/>
  <c r="BE6"/>
  <c r="BT9"/>
  <c r="BV9"/>
  <c r="BX9"/>
  <c r="BZ9"/>
  <c r="CB9"/>
  <c r="CD9"/>
  <c r="CE9"/>
  <c r="C57"/>
  <c r="BN49"/>
  <c r="BJ49" s="1"/>
  <c r="BE5"/>
  <c r="BT8"/>
  <c r="BV8"/>
  <c r="BX8"/>
  <c r="BZ8"/>
  <c r="CB8"/>
  <c r="CD8"/>
  <c r="R53"/>
  <c r="B109" i="52" s="1"/>
  <c r="I80" i="50"/>
  <c r="K80"/>
  <c r="M80"/>
  <c r="O80"/>
  <c r="Q80"/>
  <c r="S80"/>
  <c r="U80"/>
  <c r="C58" i="49"/>
  <c r="BF25"/>
  <c r="BC18"/>
  <c r="BC19"/>
  <c r="BN50"/>
  <c r="BJ50" s="1"/>
  <c r="BE6"/>
  <c r="BG50" s="1"/>
  <c r="BE49"/>
  <c r="BE50"/>
  <c r="BE51"/>
  <c r="BE52"/>
  <c r="BT9"/>
  <c r="BV9"/>
  <c r="BX9"/>
  <c r="BZ9"/>
  <c r="CB9"/>
  <c r="CD9"/>
  <c r="C59"/>
  <c r="BN51"/>
  <c r="BJ51" s="1"/>
  <c r="BE7"/>
  <c r="BT10"/>
  <c r="BV10"/>
  <c r="BX10"/>
  <c r="BZ10"/>
  <c r="CB10"/>
  <c r="CD10"/>
  <c r="CE10"/>
  <c r="C60"/>
  <c r="BN52"/>
  <c r="BJ52" s="1"/>
  <c r="BE8"/>
  <c r="BT11"/>
  <c r="BV11"/>
  <c r="BX11"/>
  <c r="BZ11"/>
  <c r="CB11"/>
  <c r="CD11"/>
  <c r="CE11"/>
  <c r="BN53"/>
  <c r="BJ53" s="1"/>
  <c r="BT12"/>
  <c r="BV12"/>
  <c r="BX12"/>
  <c r="BZ12"/>
  <c r="CB12"/>
  <c r="CD12"/>
  <c r="C62"/>
  <c r="BN54"/>
  <c r="BJ54" s="1"/>
  <c r="BE10"/>
  <c r="BG54" s="1"/>
  <c r="BT13"/>
  <c r="CE13"/>
  <c r="BV13"/>
  <c r="BX13"/>
  <c r="BZ13"/>
  <c r="CB13"/>
  <c r="CD13"/>
  <c r="BN55"/>
  <c r="BJ55" s="1"/>
  <c r="BT14"/>
  <c r="BV14"/>
  <c r="BX14"/>
  <c r="BZ14"/>
  <c r="CB14"/>
  <c r="CD14"/>
  <c r="CE14"/>
  <c r="BN56"/>
  <c r="BJ56" s="1"/>
  <c r="BT15"/>
  <c r="BV15"/>
  <c r="BX15"/>
  <c r="BZ15"/>
  <c r="CB15"/>
  <c r="CD15"/>
  <c r="CE15"/>
  <c r="C65"/>
  <c r="BN57"/>
  <c r="BJ57" s="1"/>
  <c r="BE13"/>
  <c r="BG57" s="1"/>
  <c r="BT16"/>
  <c r="BV16"/>
  <c r="BX16"/>
  <c r="BZ16"/>
  <c r="CB16"/>
  <c r="CD16"/>
  <c r="BN58"/>
  <c r="BJ58" s="1"/>
  <c r="BT17"/>
  <c r="BV17"/>
  <c r="BX17"/>
  <c r="BZ17"/>
  <c r="CB17"/>
  <c r="CD17"/>
  <c r="C67"/>
  <c r="BN59"/>
  <c r="BJ59" s="1"/>
  <c r="BE15"/>
  <c r="BG59" s="1"/>
  <c r="BT18"/>
  <c r="BV18"/>
  <c r="BX18"/>
  <c r="CE18"/>
  <c r="BZ18"/>
  <c r="CB18"/>
  <c r="CD18"/>
  <c r="BN60"/>
  <c r="BJ60" s="1"/>
  <c r="BT19"/>
  <c r="BV19"/>
  <c r="BX19"/>
  <c r="BZ19"/>
  <c r="CB19"/>
  <c r="CD19"/>
  <c r="CE19"/>
  <c r="C69"/>
  <c r="BJ17" s="1"/>
  <c r="BN61"/>
  <c r="BJ61" s="1"/>
  <c r="BE17"/>
  <c r="BT20"/>
  <c r="BV20"/>
  <c r="BX20"/>
  <c r="BZ20"/>
  <c r="CB20"/>
  <c r="CD20"/>
  <c r="C71"/>
  <c r="BJ19" s="1"/>
  <c r="C72"/>
  <c r="BJ20" s="1"/>
  <c r="T72"/>
  <c r="T72" i="50" s="1"/>
  <c r="C73" i="49"/>
  <c r="BJ21" s="1"/>
  <c r="T73"/>
  <c r="T73" i="50" s="1"/>
  <c r="C74" i="49"/>
  <c r="BJ22" s="1"/>
  <c r="T74"/>
  <c r="T74" i="50" s="1"/>
  <c r="C75" i="49"/>
  <c r="BJ23" s="1"/>
  <c r="T75"/>
  <c r="T75" i="50" s="1"/>
  <c r="C76" i="49"/>
  <c r="BJ24" s="1"/>
  <c r="T76"/>
  <c r="T76" i="50" s="1"/>
  <c r="BC31" i="49"/>
  <c r="BG26"/>
  <c r="BI69" s="1"/>
  <c r="BK69" s="1"/>
  <c r="T77" s="1"/>
  <c r="T77" i="50" s="1"/>
  <c r="BT28" i="49"/>
  <c r="BV28"/>
  <c r="BX28"/>
  <c r="BZ28"/>
  <c r="CB28"/>
  <c r="CD28"/>
  <c r="C57"/>
  <c r="BN49"/>
  <c r="BJ49" s="1"/>
  <c r="BE5"/>
  <c r="BG49" s="1"/>
  <c r="BT8"/>
  <c r="BV8"/>
  <c r="BX8"/>
  <c r="BZ8"/>
  <c r="CB8"/>
  <c r="CD8"/>
  <c r="CE8"/>
  <c r="T53"/>
  <c r="V7" i="48"/>
  <c r="V7" i="47"/>
  <c r="V7" i="44"/>
  <c r="V7" i="43"/>
  <c r="S34" i="40"/>
  <c r="E34" i="24"/>
  <c r="B1" i="3"/>
  <c r="A1" i="48" s="1"/>
  <c r="K1" i="51"/>
  <c r="A2"/>
  <c r="B3" i="3"/>
  <c r="AZ4" i="48" s="1"/>
  <c r="L2" i="3"/>
  <c r="D3" i="51" s="1"/>
  <c r="G3"/>
  <c r="C11"/>
  <c r="C12"/>
  <c r="C13"/>
  <c r="C14"/>
  <c r="K10" i="3"/>
  <c r="D11" i="51" s="1"/>
  <c r="I11"/>
  <c r="K11"/>
  <c r="M11"/>
  <c r="O11"/>
  <c r="Q11"/>
  <c r="S11"/>
  <c r="U11"/>
  <c r="W11"/>
  <c r="C17"/>
  <c r="K11" i="3"/>
  <c r="D12" i="51" s="1"/>
  <c r="I12"/>
  <c r="K12"/>
  <c r="M12"/>
  <c r="O12"/>
  <c r="Q12"/>
  <c r="S12"/>
  <c r="U12"/>
  <c r="W12"/>
  <c r="K12" i="3"/>
  <c r="D13" i="51" s="1"/>
  <c r="I13"/>
  <c r="K13"/>
  <c r="M13"/>
  <c r="O13"/>
  <c r="Q13"/>
  <c r="S13"/>
  <c r="U13"/>
  <c r="W13"/>
  <c r="K13" i="3"/>
  <c r="D14" i="51" s="1"/>
  <c r="I14"/>
  <c r="K14"/>
  <c r="M14"/>
  <c r="O14"/>
  <c r="Q14"/>
  <c r="S14"/>
  <c r="U14"/>
  <c r="W14"/>
  <c r="K14" i="3"/>
  <c r="D15" i="51" s="1"/>
  <c r="I15"/>
  <c r="K15"/>
  <c r="M15"/>
  <c r="O15"/>
  <c r="Q15"/>
  <c r="S15"/>
  <c r="U15"/>
  <c r="W15"/>
  <c r="C21"/>
  <c r="K15" i="3"/>
  <c r="D16" i="51" s="1"/>
  <c r="I16"/>
  <c r="K16"/>
  <c r="M16"/>
  <c r="O16"/>
  <c r="Q16"/>
  <c r="S16"/>
  <c r="U16"/>
  <c r="W16"/>
  <c r="K16" i="3"/>
  <c r="D17" i="51" s="1"/>
  <c r="I17"/>
  <c r="K17"/>
  <c r="M17"/>
  <c r="O17"/>
  <c r="Q17"/>
  <c r="S17"/>
  <c r="U17"/>
  <c r="W17"/>
  <c r="C23"/>
  <c r="K17" i="3"/>
  <c r="D18" i="51" s="1"/>
  <c r="I18"/>
  <c r="K18"/>
  <c r="M18"/>
  <c r="O18"/>
  <c r="Q18"/>
  <c r="S18"/>
  <c r="U18"/>
  <c r="W18"/>
  <c r="K18" i="3"/>
  <c r="D19" i="49" s="1"/>
  <c r="I19" i="51"/>
  <c r="K19"/>
  <c r="M19"/>
  <c r="O19"/>
  <c r="Q19"/>
  <c r="S19"/>
  <c r="U19"/>
  <c r="W19"/>
  <c r="C25"/>
  <c r="K19" i="3"/>
  <c r="I20" i="51"/>
  <c r="K20"/>
  <c r="M20"/>
  <c r="O20"/>
  <c r="Q20"/>
  <c r="S20"/>
  <c r="U20"/>
  <c r="W20"/>
  <c r="C26"/>
  <c r="K20" i="3"/>
  <c r="D21" i="51" s="1"/>
  <c r="I21"/>
  <c r="K21"/>
  <c r="M21"/>
  <c r="O21"/>
  <c r="Q21"/>
  <c r="S21"/>
  <c r="U21"/>
  <c r="W21"/>
  <c r="C27"/>
  <c r="K21" i="3"/>
  <c r="D22" i="51"/>
  <c r="I22"/>
  <c r="K22"/>
  <c r="M22"/>
  <c r="O22"/>
  <c r="Q22"/>
  <c r="S22"/>
  <c r="U22"/>
  <c r="W22"/>
  <c r="C28"/>
  <c r="K22" i="3"/>
  <c r="I23" i="51"/>
  <c r="K23"/>
  <c r="M23"/>
  <c r="O23"/>
  <c r="Q23"/>
  <c r="S23"/>
  <c r="U23"/>
  <c r="W23"/>
  <c r="C29"/>
  <c r="K23" i="3"/>
  <c r="D24" i="51" s="1"/>
  <c r="I24"/>
  <c r="K24"/>
  <c r="M24"/>
  <c r="O24"/>
  <c r="Q24"/>
  <c r="S24"/>
  <c r="U24"/>
  <c r="W24"/>
  <c r="C30"/>
  <c r="K24" i="3"/>
  <c r="D25" i="51"/>
  <c r="I25"/>
  <c r="K25"/>
  <c r="M25"/>
  <c r="O25"/>
  <c r="Q25"/>
  <c r="S25"/>
  <c r="U25"/>
  <c r="W25"/>
  <c r="K25" i="3"/>
  <c r="D26" i="51" s="1"/>
  <c r="I26"/>
  <c r="K26"/>
  <c r="M26"/>
  <c r="O26"/>
  <c r="Q26"/>
  <c r="S26"/>
  <c r="U26"/>
  <c r="W26"/>
  <c r="K26" i="3"/>
  <c r="D27" i="51" s="1"/>
  <c r="I27"/>
  <c r="K27"/>
  <c r="M27"/>
  <c r="O27"/>
  <c r="Q27"/>
  <c r="S27"/>
  <c r="U27"/>
  <c r="W27"/>
  <c r="K27" i="3"/>
  <c r="D28" i="51" s="1"/>
  <c r="I28"/>
  <c r="K28"/>
  <c r="M28"/>
  <c r="O28"/>
  <c r="Q28"/>
  <c r="S28"/>
  <c r="U28"/>
  <c r="W28"/>
  <c r="K28" i="3"/>
  <c r="D29" i="51" s="1"/>
  <c r="I29"/>
  <c r="K29"/>
  <c r="M29"/>
  <c r="O29"/>
  <c r="Q29"/>
  <c r="S29"/>
  <c r="U29"/>
  <c r="W29"/>
  <c r="K29" i="3"/>
  <c r="D30" i="51" s="1"/>
  <c r="I30"/>
  <c r="K30"/>
  <c r="M30"/>
  <c r="O30"/>
  <c r="Q30"/>
  <c r="S30"/>
  <c r="U30"/>
  <c r="W30"/>
  <c r="I31"/>
  <c r="K31"/>
  <c r="M31"/>
  <c r="O31"/>
  <c r="Q31"/>
  <c r="S31"/>
  <c r="U31"/>
  <c r="W31"/>
  <c r="I32"/>
  <c r="K32"/>
  <c r="M32"/>
  <c r="Q32"/>
  <c r="S32"/>
  <c r="U32"/>
  <c r="C12" i="39"/>
  <c r="C13"/>
  <c r="C14"/>
  <c r="C20"/>
  <c r="C21"/>
  <c r="C22"/>
  <c r="C23"/>
  <c r="BJ17" s="1"/>
  <c r="C25"/>
  <c r="BJ19"/>
  <c r="C26"/>
  <c r="BJ20" s="1"/>
  <c r="C27"/>
  <c r="BJ21"/>
  <c r="C28"/>
  <c r="BJ22"/>
  <c r="C29"/>
  <c r="BJ23"/>
  <c r="C30"/>
  <c r="BJ24"/>
  <c r="C11"/>
  <c r="C12" i="38"/>
  <c r="C13"/>
  <c r="C14"/>
  <c r="C16"/>
  <c r="C18"/>
  <c r="C19"/>
  <c r="C20"/>
  <c r="C21"/>
  <c r="C22"/>
  <c r="C23"/>
  <c r="BJ17" s="1"/>
  <c r="C25"/>
  <c r="BJ19"/>
  <c r="C26"/>
  <c r="BJ20"/>
  <c r="C27"/>
  <c r="BJ21"/>
  <c r="C28"/>
  <c r="BJ22"/>
  <c r="C29"/>
  <c r="BJ23"/>
  <c r="C30"/>
  <c r="BJ24"/>
  <c r="C11"/>
  <c r="C12" i="37"/>
  <c r="C13"/>
  <c r="C14"/>
  <c r="C15"/>
  <c r="C20"/>
  <c r="C21"/>
  <c r="C22"/>
  <c r="C23"/>
  <c r="C24"/>
  <c r="BJ18" s="1"/>
  <c r="C25"/>
  <c r="BJ19"/>
  <c r="C26"/>
  <c r="BJ20"/>
  <c r="C27"/>
  <c r="BJ21"/>
  <c r="C28"/>
  <c r="BJ22"/>
  <c r="C29"/>
  <c r="BJ23"/>
  <c r="C30"/>
  <c r="BJ24"/>
  <c r="C11"/>
  <c r="BJ17" i="36"/>
  <c r="BJ19"/>
  <c r="BJ20"/>
  <c r="BJ21"/>
  <c r="BJ22"/>
  <c r="BJ23"/>
  <c r="BJ24"/>
  <c r="BJ19" i="35"/>
  <c r="BJ20"/>
  <c r="BJ21"/>
  <c r="BJ22"/>
  <c r="BJ23"/>
  <c r="BJ24"/>
  <c r="BJ17" i="34"/>
  <c r="BJ19"/>
  <c r="BJ20"/>
  <c r="BJ21"/>
  <c r="BJ22"/>
  <c r="BJ23"/>
  <c r="BJ24"/>
  <c r="BJ7" i="24"/>
  <c r="BJ19"/>
  <c r="BJ20"/>
  <c r="BJ21"/>
  <c r="BJ22"/>
  <c r="BJ23"/>
  <c r="BJ24"/>
  <c r="C12" i="40"/>
  <c r="C13"/>
  <c r="C14"/>
  <c r="C20"/>
  <c r="C21"/>
  <c r="C22"/>
  <c r="C23"/>
  <c r="BJ17" s="1"/>
  <c r="C25"/>
  <c r="BJ19"/>
  <c r="C26"/>
  <c r="BJ20" s="1"/>
  <c r="C27"/>
  <c r="BJ21" s="1"/>
  <c r="C28"/>
  <c r="BJ22"/>
  <c r="C29"/>
  <c r="BJ23"/>
  <c r="C30"/>
  <c r="BJ24"/>
  <c r="C11"/>
  <c r="C12" i="41"/>
  <c r="C13"/>
  <c r="C14"/>
  <c r="C17"/>
  <c r="C20"/>
  <c r="C21"/>
  <c r="C23"/>
  <c r="BJ17" s="1"/>
  <c r="C24"/>
  <c r="BJ18" s="1"/>
  <c r="C25"/>
  <c r="C26"/>
  <c r="BJ20"/>
  <c r="C27"/>
  <c r="BJ21" s="1"/>
  <c r="C28"/>
  <c r="BJ22"/>
  <c r="C29"/>
  <c r="BJ23"/>
  <c r="C30"/>
  <c r="BJ24"/>
  <c r="C11"/>
  <c r="C58" i="50"/>
  <c r="C59"/>
  <c r="C60"/>
  <c r="C61"/>
  <c r="C63"/>
  <c r="C66"/>
  <c r="C67"/>
  <c r="C68"/>
  <c r="C69"/>
  <c r="BJ17" s="1"/>
  <c r="C71"/>
  <c r="BJ19"/>
  <c r="C72"/>
  <c r="BJ20" s="1"/>
  <c r="C73"/>
  <c r="BJ21"/>
  <c r="C74"/>
  <c r="BJ22"/>
  <c r="C75"/>
  <c r="BJ23"/>
  <c r="C76"/>
  <c r="BJ24"/>
  <c r="C57"/>
  <c r="BJ19" i="48"/>
  <c r="BJ20"/>
  <c r="BJ22"/>
  <c r="BJ23"/>
  <c r="BJ24"/>
  <c r="BJ17" i="47"/>
  <c r="BJ19"/>
  <c r="BJ21"/>
  <c r="BJ23"/>
  <c r="BJ17" i="46"/>
  <c r="BJ19"/>
  <c r="BJ20"/>
  <c r="BJ21"/>
  <c r="BJ22"/>
  <c r="BJ23"/>
  <c r="BJ24"/>
  <c r="BJ17" i="45"/>
  <c r="BJ19"/>
  <c r="BJ20"/>
  <c r="BJ21"/>
  <c r="BJ22"/>
  <c r="BJ23"/>
  <c r="BJ24"/>
  <c r="BJ24" i="44"/>
  <c r="BJ17"/>
  <c r="BJ20"/>
  <c r="BJ21"/>
  <c r="BJ22"/>
  <c r="BJ20" i="43"/>
  <c r="BJ22"/>
  <c r="BJ24"/>
  <c r="BN50" i="50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62" i="49"/>
  <c r="BJ62" s="1"/>
  <c r="BN63"/>
  <c r="BJ63" s="1"/>
  <c r="BN64"/>
  <c r="BJ64" s="1"/>
  <c r="BN65"/>
  <c r="BJ65" s="1"/>
  <c r="BN66"/>
  <c r="BJ66" s="1"/>
  <c r="BN67"/>
  <c r="BJ67" s="1"/>
  <c r="BN68"/>
  <c r="BJ68" s="1"/>
  <c r="BN62" i="48"/>
  <c r="BJ62" s="1"/>
  <c r="BN63"/>
  <c r="BJ63" s="1"/>
  <c r="BN64"/>
  <c r="BJ64" s="1"/>
  <c r="BN65"/>
  <c r="BJ65" s="1"/>
  <c r="BN66"/>
  <c r="BJ66" s="1"/>
  <c r="BN67"/>
  <c r="BJ67" s="1"/>
  <c r="BN68"/>
  <c r="BJ68" s="1"/>
  <c r="BN62" i="47"/>
  <c r="BJ62" s="1"/>
  <c r="BN63"/>
  <c r="BJ63" s="1"/>
  <c r="BN64"/>
  <c r="BJ64" s="1"/>
  <c r="BN65"/>
  <c r="BJ65" s="1"/>
  <c r="BN66"/>
  <c r="BJ66" s="1"/>
  <c r="BN67"/>
  <c r="BJ67" s="1"/>
  <c r="BN68"/>
  <c r="BJ68" s="1"/>
  <c r="BN62" i="46"/>
  <c r="BJ62" s="1"/>
  <c r="BN63"/>
  <c r="BJ63" s="1"/>
  <c r="BN64"/>
  <c r="BJ64" s="1"/>
  <c r="BN65"/>
  <c r="BJ65" s="1"/>
  <c r="BN66"/>
  <c r="BJ66" s="1"/>
  <c r="BN67"/>
  <c r="BJ67" s="1"/>
  <c r="BN68"/>
  <c r="BJ68" s="1"/>
  <c r="BN62" i="45"/>
  <c r="BJ62" s="1"/>
  <c r="BN63"/>
  <c r="BJ63" s="1"/>
  <c r="BN64"/>
  <c r="BJ64" s="1"/>
  <c r="BN65"/>
  <c r="BJ65" s="1"/>
  <c r="BN66"/>
  <c r="BJ66" s="1"/>
  <c r="BN67"/>
  <c r="BJ67" s="1"/>
  <c r="BN68"/>
  <c r="BJ68" s="1"/>
  <c r="BN62" i="44"/>
  <c r="BJ62" s="1"/>
  <c r="BN63"/>
  <c r="BJ63" s="1"/>
  <c r="BN64"/>
  <c r="BJ64" s="1"/>
  <c r="BN65"/>
  <c r="BJ65" s="1"/>
  <c r="BN66"/>
  <c r="BJ66" s="1"/>
  <c r="BN67"/>
  <c r="BJ67" s="1"/>
  <c r="BN68"/>
  <c r="BJ68" s="1"/>
  <c r="BN62" i="43"/>
  <c r="BJ62" s="1"/>
  <c r="BN63"/>
  <c r="BJ63" s="1"/>
  <c r="BN64"/>
  <c r="BJ64" s="1"/>
  <c r="BN65"/>
  <c r="BJ65" s="1"/>
  <c r="BN66"/>
  <c r="BJ66" s="1"/>
  <c r="BN67"/>
  <c r="BJ67" s="1"/>
  <c r="BN68"/>
  <c r="BJ68" s="1"/>
  <c r="BN50" i="41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40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39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38"/>
  <c r="BJ50" s="1"/>
  <c r="BN51"/>
  <c r="BJ51" s="1"/>
  <c r="BN52"/>
  <c r="BJ52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37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8" i="36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58" i="35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U34" i="49"/>
  <c r="BF25" i="40"/>
  <c r="BC18"/>
  <c r="BC19"/>
  <c r="BE6"/>
  <c r="BE49"/>
  <c r="BE50"/>
  <c r="BE51"/>
  <c r="BE52"/>
  <c r="BT9"/>
  <c r="BV9"/>
  <c r="BX9"/>
  <c r="BZ9"/>
  <c r="CB9"/>
  <c r="CD9"/>
  <c r="CE9"/>
  <c r="BE7"/>
  <c r="BT10"/>
  <c r="BV10"/>
  <c r="BX10"/>
  <c r="BZ10"/>
  <c r="CB10"/>
  <c r="CD10"/>
  <c r="BE8"/>
  <c r="BT11"/>
  <c r="BV11"/>
  <c r="BX11"/>
  <c r="BZ11"/>
  <c r="CB11"/>
  <c r="CD11"/>
  <c r="BT12"/>
  <c r="BV12"/>
  <c r="BX12"/>
  <c r="BZ12"/>
  <c r="CB12"/>
  <c r="CD12"/>
  <c r="BT13"/>
  <c r="BV13"/>
  <c r="BX13"/>
  <c r="BZ13"/>
  <c r="CB13"/>
  <c r="CD13"/>
  <c r="BE11"/>
  <c r="BT14"/>
  <c r="BV14"/>
  <c r="BX14"/>
  <c r="BZ14"/>
  <c r="CB14"/>
  <c r="CD14"/>
  <c r="BT15"/>
  <c r="BV15"/>
  <c r="BX15"/>
  <c r="BZ15"/>
  <c r="CB15"/>
  <c r="CD15"/>
  <c r="BT16"/>
  <c r="BV16"/>
  <c r="BX16"/>
  <c r="BZ16"/>
  <c r="CB16"/>
  <c r="CD16"/>
  <c r="BE14"/>
  <c r="BI58" s="1"/>
  <c r="BT17"/>
  <c r="CE17"/>
  <c r="BV17"/>
  <c r="BX17"/>
  <c r="BZ17"/>
  <c r="CB17"/>
  <c r="CD17"/>
  <c r="BE15"/>
  <c r="BI59" s="1"/>
  <c r="BT18"/>
  <c r="BV18"/>
  <c r="BX18"/>
  <c r="BZ18"/>
  <c r="CB18"/>
  <c r="CD18"/>
  <c r="CE18"/>
  <c r="BT19"/>
  <c r="BV19"/>
  <c r="BX19"/>
  <c r="CE19"/>
  <c r="BZ19"/>
  <c r="CB19"/>
  <c r="CD19"/>
  <c r="BE17"/>
  <c r="BI61" s="1"/>
  <c r="BT20"/>
  <c r="BV20"/>
  <c r="BX20"/>
  <c r="BZ20"/>
  <c r="CE20"/>
  <c r="CB20"/>
  <c r="CD20"/>
  <c r="T23"/>
  <c r="T23" i="50" s="1"/>
  <c r="BT21" i="40"/>
  <c r="BV21"/>
  <c r="BX21"/>
  <c r="BZ21"/>
  <c r="CB21"/>
  <c r="CD21"/>
  <c r="CE21"/>
  <c r="BE19"/>
  <c r="BI63" s="1"/>
  <c r="BT22"/>
  <c r="BV22"/>
  <c r="BX22"/>
  <c r="BZ22"/>
  <c r="CB22"/>
  <c r="CD22"/>
  <c r="CE22"/>
  <c r="T25"/>
  <c r="T25" i="45" s="1"/>
  <c r="T27" i="40"/>
  <c r="T28"/>
  <c r="T28" i="43" s="1"/>
  <c r="T29" i="40"/>
  <c r="T29" i="49" s="1"/>
  <c r="T30" i="40"/>
  <c r="T30" i="48" s="1"/>
  <c r="BT28" i="40"/>
  <c r="BV28"/>
  <c r="BX28"/>
  <c r="BZ28"/>
  <c r="CB28"/>
  <c r="CD28"/>
  <c r="BE5"/>
  <c r="BT8"/>
  <c r="BV8"/>
  <c r="BX8"/>
  <c r="BZ8"/>
  <c r="CB8"/>
  <c r="CD8"/>
  <c r="BC31" i="50"/>
  <c r="BG26"/>
  <c r="BI69" s="1"/>
  <c r="BK69" s="1"/>
  <c r="V77" s="1"/>
  <c r="BU28"/>
  <c r="BW28"/>
  <c r="BY28"/>
  <c r="CA28"/>
  <c r="CC28"/>
  <c r="CE28"/>
  <c r="V75"/>
  <c r="V74"/>
  <c r="V73"/>
  <c r="V72"/>
  <c r="BF25"/>
  <c r="BC18"/>
  <c r="BC19" s="1"/>
  <c r="BE19"/>
  <c r="BE49"/>
  <c r="BE50"/>
  <c r="BE51"/>
  <c r="BE52"/>
  <c r="BI63"/>
  <c r="BU22"/>
  <c r="BW22"/>
  <c r="BY22"/>
  <c r="CA22"/>
  <c r="CF22"/>
  <c r="CC22"/>
  <c r="CE22"/>
  <c r="V71"/>
  <c r="BU21"/>
  <c r="BW21"/>
  <c r="BY21"/>
  <c r="CA21"/>
  <c r="CC21"/>
  <c r="CE21"/>
  <c r="CF21"/>
  <c r="BE17"/>
  <c r="BU20"/>
  <c r="BW20"/>
  <c r="BY20"/>
  <c r="CA20"/>
  <c r="CC20"/>
  <c r="CE20"/>
  <c r="V69"/>
  <c r="BU19"/>
  <c r="BW19"/>
  <c r="BY19"/>
  <c r="CA19"/>
  <c r="CC19"/>
  <c r="CE19"/>
  <c r="CF19"/>
  <c r="BE15"/>
  <c r="BG59" s="1"/>
  <c r="BU18"/>
  <c r="BW18"/>
  <c r="BY18"/>
  <c r="CA18"/>
  <c r="CF18"/>
  <c r="CC18"/>
  <c r="CE18"/>
  <c r="BE14"/>
  <c r="BU17"/>
  <c r="BW17"/>
  <c r="BY17"/>
  <c r="CA17"/>
  <c r="CC17"/>
  <c r="CE17"/>
  <c r="CF17"/>
  <c r="BE13"/>
  <c r="BU16"/>
  <c r="BW16"/>
  <c r="BY16"/>
  <c r="CA16"/>
  <c r="CC16"/>
  <c r="CE16"/>
  <c r="CF16"/>
  <c r="BU15"/>
  <c r="BW15"/>
  <c r="BY15"/>
  <c r="CA15"/>
  <c r="CC15"/>
  <c r="CE15"/>
  <c r="CF15"/>
  <c r="BU14"/>
  <c r="BW14"/>
  <c r="BY14"/>
  <c r="CA14"/>
  <c r="CC14"/>
  <c r="CE14"/>
  <c r="BU13"/>
  <c r="BW13"/>
  <c r="BY13"/>
  <c r="CA13"/>
  <c r="CC13"/>
  <c r="CE13"/>
  <c r="BU12"/>
  <c r="BW12"/>
  <c r="BY12"/>
  <c r="CA12"/>
  <c r="CC12"/>
  <c r="CE12"/>
  <c r="CF12"/>
  <c r="BE8"/>
  <c r="BU11"/>
  <c r="BW11"/>
  <c r="BY11"/>
  <c r="CA11"/>
  <c r="CC11"/>
  <c r="CE11"/>
  <c r="CF11"/>
  <c r="BE7"/>
  <c r="BU10"/>
  <c r="BW10"/>
  <c r="BY10"/>
  <c r="CA10"/>
  <c r="CC10"/>
  <c r="CE10"/>
  <c r="BE6"/>
  <c r="BU9"/>
  <c r="BW9"/>
  <c r="BY9"/>
  <c r="CA9"/>
  <c r="CC9"/>
  <c r="CE9"/>
  <c r="BE5"/>
  <c r="BU8"/>
  <c r="BW8"/>
  <c r="BY8"/>
  <c r="CA8"/>
  <c r="CF8"/>
  <c r="CC8"/>
  <c r="CE8"/>
  <c r="V53"/>
  <c r="K1"/>
  <c r="A2"/>
  <c r="D2"/>
  <c r="BF2"/>
  <c r="G3"/>
  <c r="J3"/>
  <c r="AZ3"/>
  <c r="AZ4"/>
  <c r="BS8"/>
  <c r="BS9"/>
  <c r="BS10"/>
  <c r="C11"/>
  <c r="D11"/>
  <c r="E11"/>
  <c r="BT8" i="35"/>
  <c r="BV8"/>
  <c r="CB8"/>
  <c r="CD8"/>
  <c r="BE51" i="36"/>
  <c r="BE52"/>
  <c r="BT8"/>
  <c r="BV8"/>
  <c r="BX8"/>
  <c r="BZ8"/>
  <c r="CB8"/>
  <c r="CD8"/>
  <c r="BC18" i="37"/>
  <c r="BC19" s="1"/>
  <c r="BE5"/>
  <c r="BG49" s="1"/>
  <c r="BT8"/>
  <c r="BV8"/>
  <c r="BX8"/>
  <c r="BZ8"/>
  <c r="CB8"/>
  <c r="CD8"/>
  <c r="BF25" i="38"/>
  <c r="BC18"/>
  <c r="BC19" s="1"/>
  <c r="BE5"/>
  <c r="BE49"/>
  <c r="BE50"/>
  <c r="BE51"/>
  <c r="BE52"/>
  <c r="BT8"/>
  <c r="BV8"/>
  <c r="BX8"/>
  <c r="BZ8"/>
  <c r="CB8"/>
  <c r="CD8"/>
  <c r="BF25" i="39"/>
  <c r="BC18"/>
  <c r="BC19"/>
  <c r="BE5"/>
  <c r="BE49"/>
  <c r="BE50"/>
  <c r="BE51"/>
  <c r="BE52"/>
  <c r="BT8"/>
  <c r="BV8"/>
  <c r="BX8"/>
  <c r="BZ8"/>
  <c r="CE8"/>
  <c r="CB8"/>
  <c r="CD8"/>
  <c r="BF25" i="41"/>
  <c r="BC18"/>
  <c r="BC19" s="1"/>
  <c r="BE5"/>
  <c r="BE49"/>
  <c r="BE50"/>
  <c r="BE51"/>
  <c r="BE52"/>
  <c r="BT8"/>
  <c r="BV8"/>
  <c r="BX8"/>
  <c r="BZ8"/>
  <c r="CB8"/>
  <c r="CD8"/>
  <c r="BS11" i="50"/>
  <c r="C12"/>
  <c r="D12"/>
  <c r="E12"/>
  <c r="BT9" i="35"/>
  <c r="BV9"/>
  <c r="CB9"/>
  <c r="CD9"/>
  <c r="BT9" i="36"/>
  <c r="BV9"/>
  <c r="BX9"/>
  <c r="BZ9"/>
  <c r="CB9"/>
  <c r="CD9"/>
  <c r="BE6" i="37"/>
  <c r="BT9"/>
  <c r="BV9"/>
  <c r="BX9"/>
  <c r="BZ9"/>
  <c r="CB9"/>
  <c r="CD9"/>
  <c r="BE6" i="38"/>
  <c r="BT9"/>
  <c r="BV9"/>
  <c r="BX9"/>
  <c r="BZ9"/>
  <c r="CB9"/>
  <c r="CD9"/>
  <c r="BE6" i="39"/>
  <c r="BT9"/>
  <c r="BV9"/>
  <c r="BX9"/>
  <c r="BZ9"/>
  <c r="CB9"/>
  <c r="CD9"/>
  <c r="CE9"/>
  <c r="BE6" i="41"/>
  <c r="BT9"/>
  <c r="BV9"/>
  <c r="CE9"/>
  <c r="BX9"/>
  <c r="BZ9"/>
  <c r="CB9"/>
  <c r="CD9"/>
  <c r="C13" i="50"/>
  <c r="D13"/>
  <c r="E13"/>
  <c r="BT10" i="35"/>
  <c r="BV10"/>
  <c r="CB10"/>
  <c r="CD10"/>
  <c r="BT10" i="36"/>
  <c r="BV10"/>
  <c r="BX10"/>
  <c r="BZ10"/>
  <c r="CE10" s="1"/>
  <c r="CB10"/>
  <c r="CD10"/>
  <c r="BE7" i="37"/>
  <c r="BT10"/>
  <c r="BV10"/>
  <c r="BX10"/>
  <c r="BZ10"/>
  <c r="CB10"/>
  <c r="CD10"/>
  <c r="BE7" i="38"/>
  <c r="BG51" s="1"/>
  <c r="BT10"/>
  <c r="BV10"/>
  <c r="BX10"/>
  <c r="BZ10"/>
  <c r="CB10"/>
  <c r="CD10"/>
  <c r="BE7" i="39"/>
  <c r="BT10"/>
  <c r="BV10"/>
  <c r="BX10"/>
  <c r="BZ10"/>
  <c r="CB10"/>
  <c r="CD10"/>
  <c r="BE7" i="41"/>
  <c r="BT10"/>
  <c r="BV10"/>
  <c r="BX10"/>
  <c r="BZ10"/>
  <c r="CB10"/>
  <c r="CD10"/>
  <c r="BS13" i="50"/>
  <c r="C14"/>
  <c r="D14"/>
  <c r="E14"/>
  <c r="BT11" i="35"/>
  <c r="BV11"/>
  <c r="CB11"/>
  <c r="CD11"/>
  <c r="BT11" i="36"/>
  <c r="BV11"/>
  <c r="BX11"/>
  <c r="BZ11"/>
  <c r="CB11"/>
  <c r="CD11"/>
  <c r="BE8" i="37"/>
  <c r="BT11"/>
  <c r="BV11"/>
  <c r="BX11"/>
  <c r="BZ11"/>
  <c r="CB11"/>
  <c r="CD11"/>
  <c r="BE8" i="38"/>
  <c r="BG52" s="1"/>
  <c r="BT11"/>
  <c r="BV11"/>
  <c r="BX11"/>
  <c r="BZ11"/>
  <c r="CB11"/>
  <c r="CD11"/>
  <c r="BE8" i="39"/>
  <c r="BG52" s="1"/>
  <c r="BT11"/>
  <c r="CE11"/>
  <c r="BV11"/>
  <c r="BX11"/>
  <c r="BZ11"/>
  <c r="CB11"/>
  <c r="CD11"/>
  <c r="BE8" i="41"/>
  <c r="BG52" s="1"/>
  <c r="BT11"/>
  <c r="BV11"/>
  <c r="BX11"/>
  <c r="BZ11"/>
  <c r="CB11"/>
  <c r="CD11"/>
  <c r="BS14" i="50"/>
  <c r="C15"/>
  <c r="D15"/>
  <c r="E15"/>
  <c r="BT12" i="35"/>
  <c r="BV12"/>
  <c r="CB12"/>
  <c r="CD12"/>
  <c r="BT12" i="36"/>
  <c r="BV12"/>
  <c r="BX12"/>
  <c r="BZ12"/>
  <c r="CB12"/>
  <c r="CD12"/>
  <c r="BT12" i="37"/>
  <c r="BV12"/>
  <c r="BX12"/>
  <c r="BZ12"/>
  <c r="CB12"/>
  <c r="CD12"/>
  <c r="BT12" i="38"/>
  <c r="BV12"/>
  <c r="BX12"/>
  <c r="BZ12"/>
  <c r="CB12"/>
  <c r="CD12"/>
  <c r="BE9" i="39"/>
  <c r="BT12"/>
  <c r="BV12"/>
  <c r="BX12"/>
  <c r="BZ12"/>
  <c r="CB12"/>
  <c r="CD12"/>
  <c r="BT12" i="41"/>
  <c r="CE12"/>
  <c r="BV12"/>
  <c r="BX12"/>
  <c r="BZ12"/>
  <c r="CB12"/>
  <c r="CD12"/>
  <c r="BS15" i="50"/>
  <c r="D16"/>
  <c r="E16"/>
  <c r="BT13" i="35"/>
  <c r="BV13"/>
  <c r="CB13"/>
  <c r="CD13"/>
  <c r="BT13" i="36"/>
  <c r="BV13"/>
  <c r="BX13"/>
  <c r="BZ13"/>
  <c r="CB13"/>
  <c r="CD13"/>
  <c r="BE10" i="37"/>
  <c r="BG54" s="1"/>
  <c r="BT13"/>
  <c r="BV13"/>
  <c r="BX13"/>
  <c r="BZ13"/>
  <c r="CB13"/>
  <c r="CD13"/>
  <c r="BT13" i="38"/>
  <c r="BV13"/>
  <c r="BX13"/>
  <c r="BZ13"/>
  <c r="CB13"/>
  <c r="CD13"/>
  <c r="BT13" i="39"/>
  <c r="BV13"/>
  <c r="CE13"/>
  <c r="BX13"/>
  <c r="BZ13"/>
  <c r="CB13"/>
  <c r="CD13"/>
  <c r="BT13" i="41"/>
  <c r="BV13"/>
  <c r="CE13"/>
  <c r="BX13"/>
  <c r="BZ13"/>
  <c r="CB13"/>
  <c r="CD13"/>
  <c r="D17" i="50"/>
  <c r="E17"/>
  <c r="CB14" i="35"/>
  <c r="CD14"/>
  <c r="BT14" i="36"/>
  <c r="BV14"/>
  <c r="BX14"/>
  <c r="BZ14"/>
  <c r="CB14"/>
  <c r="CD14"/>
  <c r="BT14" i="37"/>
  <c r="BV14"/>
  <c r="BX14"/>
  <c r="BZ14"/>
  <c r="CB14"/>
  <c r="CD14"/>
  <c r="BT14" i="38"/>
  <c r="BV14"/>
  <c r="BX14"/>
  <c r="CE14" s="1"/>
  <c r="BZ14"/>
  <c r="CB14"/>
  <c r="CD14"/>
  <c r="BE11" i="39"/>
  <c r="BT14"/>
  <c r="BV14"/>
  <c r="BX14"/>
  <c r="BZ14"/>
  <c r="CB14"/>
  <c r="CD14"/>
  <c r="BT14" i="41"/>
  <c r="CE14"/>
  <c r="BV14"/>
  <c r="BX14"/>
  <c r="BZ14"/>
  <c r="CB14"/>
  <c r="CD14"/>
  <c r="BS17" i="50"/>
  <c r="D18"/>
  <c r="E18"/>
  <c r="BT15" i="35"/>
  <c r="BV15"/>
  <c r="CB15"/>
  <c r="CD15"/>
  <c r="BT15" i="36"/>
  <c r="BV15"/>
  <c r="BX15"/>
  <c r="BZ15"/>
  <c r="CB15"/>
  <c r="CD15"/>
  <c r="BT15" i="37"/>
  <c r="BV15"/>
  <c r="BX15"/>
  <c r="BZ15"/>
  <c r="CE15" s="1"/>
  <c r="CB15"/>
  <c r="CD15"/>
  <c r="BT15" i="38"/>
  <c r="BV15"/>
  <c r="BX15"/>
  <c r="BZ15"/>
  <c r="CB15"/>
  <c r="CD15"/>
  <c r="BE12" i="39"/>
  <c r="BT15"/>
  <c r="BV15"/>
  <c r="CE15"/>
  <c r="BX15"/>
  <c r="BZ15"/>
  <c r="CB15"/>
  <c r="CD15"/>
  <c r="BE12" i="41"/>
  <c r="BT15"/>
  <c r="BV15"/>
  <c r="CE15"/>
  <c r="BX15"/>
  <c r="BZ15"/>
  <c r="CB15"/>
  <c r="CD15"/>
  <c r="BS18" i="50"/>
  <c r="D19"/>
  <c r="E19"/>
  <c r="BT16" i="35"/>
  <c r="BV16"/>
  <c r="CB16"/>
  <c r="CD16"/>
  <c r="BT16" i="36"/>
  <c r="BV16"/>
  <c r="BX16"/>
  <c r="BZ16"/>
  <c r="CB16"/>
  <c r="CD16"/>
  <c r="BE13" i="37"/>
  <c r="BG57" s="1"/>
  <c r="BT16"/>
  <c r="BV16"/>
  <c r="BX16"/>
  <c r="CE16" s="1"/>
  <c r="BZ16"/>
  <c r="CB16"/>
  <c r="CD16"/>
  <c r="BT16" i="38"/>
  <c r="BV16"/>
  <c r="BX16"/>
  <c r="BZ16"/>
  <c r="CE16" s="1"/>
  <c r="CB16"/>
  <c r="CD16"/>
  <c r="BT16" i="39"/>
  <c r="BV16"/>
  <c r="BX16"/>
  <c r="BZ16"/>
  <c r="CE16"/>
  <c r="CB16"/>
  <c r="CD16"/>
  <c r="BT16" i="41"/>
  <c r="BV16"/>
  <c r="BX16"/>
  <c r="CE16"/>
  <c r="BZ16"/>
  <c r="CB16"/>
  <c r="CD16"/>
  <c r="C20" i="50"/>
  <c r="E20"/>
  <c r="BE14" i="35"/>
  <c r="BI58" s="1"/>
  <c r="BT17"/>
  <c r="BV17"/>
  <c r="BX17"/>
  <c r="BZ17"/>
  <c r="CB17"/>
  <c r="CD17"/>
  <c r="BE14" i="36"/>
  <c r="BT17"/>
  <c r="BV17"/>
  <c r="BX17"/>
  <c r="BZ17"/>
  <c r="CB17"/>
  <c r="CD17"/>
  <c r="BE14" i="37"/>
  <c r="BT17"/>
  <c r="BV17"/>
  <c r="BX17"/>
  <c r="BZ17"/>
  <c r="CB17"/>
  <c r="CD17"/>
  <c r="BE14" i="38"/>
  <c r="BT17"/>
  <c r="BV17"/>
  <c r="BX17"/>
  <c r="BZ17"/>
  <c r="CE17" s="1"/>
  <c r="CB17"/>
  <c r="CD17"/>
  <c r="BE14" i="39"/>
  <c r="BI58" s="1"/>
  <c r="BT17"/>
  <c r="BV17"/>
  <c r="BX17"/>
  <c r="CE17"/>
  <c r="BZ17"/>
  <c r="CB17"/>
  <c r="CD17"/>
  <c r="BE14" i="41"/>
  <c r="BT17"/>
  <c r="BV17"/>
  <c r="BX17"/>
  <c r="BZ17"/>
  <c r="CE17"/>
  <c r="CB17"/>
  <c r="CD17"/>
  <c r="BE20" i="50"/>
  <c r="BS20"/>
  <c r="C21"/>
  <c r="D21"/>
  <c r="E21"/>
  <c r="BE15" i="35"/>
  <c r="BI59" s="1"/>
  <c r="BT18"/>
  <c r="BV18"/>
  <c r="BX18"/>
  <c r="BZ18"/>
  <c r="CB18"/>
  <c r="CD18"/>
  <c r="BE15" i="36"/>
  <c r="BT18"/>
  <c r="BV18"/>
  <c r="BX18"/>
  <c r="BZ18"/>
  <c r="CB18"/>
  <c r="CD18"/>
  <c r="BE15" i="37"/>
  <c r="BT18"/>
  <c r="CE18" s="1"/>
  <c r="BV18"/>
  <c r="BX18"/>
  <c r="BZ18"/>
  <c r="CB18"/>
  <c r="CD18"/>
  <c r="BE15" i="38"/>
  <c r="BT18"/>
  <c r="BV18"/>
  <c r="BX18"/>
  <c r="BZ18"/>
  <c r="CB18"/>
  <c r="CD18"/>
  <c r="BE15" i="39"/>
  <c r="BI59" s="1"/>
  <c r="BT18"/>
  <c r="BV18"/>
  <c r="BX18"/>
  <c r="BZ18"/>
  <c r="CB18"/>
  <c r="CD18"/>
  <c r="BE15" i="41"/>
  <c r="BT18"/>
  <c r="BV18"/>
  <c r="BX18"/>
  <c r="BZ18"/>
  <c r="CB18"/>
  <c r="CD18"/>
  <c r="BE21" i="50"/>
  <c r="BG65"/>
  <c r="C22"/>
  <c r="D22"/>
  <c r="E22"/>
  <c r="BT19" i="35"/>
  <c r="BV19"/>
  <c r="BX19"/>
  <c r="BZ19"/>
  <c r="CB19"/>
  <c r="CD19"/>
  <c r="BE16" i="36"/>
  <c r="BT19"/>
  <c r="BV19"/>
  <c r="BX19"/>
  <c r="BZ19"/>
  <c r="CB19"/>
  <c r="CD19"/>
  <c r="BT19" i="37"/>
  <c r="BV19"/>
  <c r="BX19"/>
  <c r="BZ19"/>
  <c r="CB19"/>
  <c r="CD19"/>
  <c r="BE16" i="38"/>
  <c r="BT19"/>
  <c r="BV19"/>
  <c r="BX19"/>
  <c r="BZ19"/>
  <c r="CE19" s="1"/>
  <c r="CB19"/>
  <c r="CD19"/>
  <c r="BE16" i="39"/>
  <c r="BI60" s="1"/>
  <c r="BT19"/>
  <c r="BV19"/>
  <c r="BX19"/>
  <c r="BZ19"/>
  <c r="CB19"/>
  <c r="CD19"/>
  <c r="CE19"/>
  <c r="BE16" i="41"/>
  <c r="BT19"/>
  <c r="BV19"/>
  <c r="BX19"/>
  <c r="CE19"/>
  <c r="BZ19"/>
  <c r="CB19"/>
  <c r="CD19"/>
  <c r="BE22" i="50"/>
  <c r="BS22"/>
  <c r="C23"/>
  <c r="D23"/>
  <c r="E23"/>
  <c r="BE17" i="35"/>
  <c r="BG61" s="1"/>
  <c r="BT20"/>
  <c r="BV20"/>
  <c r="BX20"/>
  <c r="BZ20"/>
  <c r="CB20"/>
  <c r="CD20"/>
  <c r="BE17" i="36"/>
  <c r="BI61"/>
  <c r="BT20"/>
  <c r="BV20"/>
  <c r="BX20"/>
  <c r="BZ20"/>
  <c r="CB20"/>
  <c r="CD20"/>
  <c r="BE17" i="37"/>
  <c r="BI61"/>
  <c r="BT20"/>
  <c r="BV20"/>
  <c r="BX20"/>
  <c r="BZ20"/>
  <c r="CE20" s="1"/>
  <c r="CB20"/>
  <c r="CD20"/>
  <c r="BE17" i="38"/>
  <c r="BI61" s="1"/>
  <c r="BT20"/>
  <c r="BV20"/>
  <c r="BX20"/>
  <c r="BZ20"/>
  <c r="CE20" s="1"/>
  <c r="CB20"/>
  <c r="CD20"/>
  <c r="BE17" i="39"/>
  <c r="BI61"/>
  <c r="BT20"/>
  <c r="BV20"/>
  <c r="BX20"/>
  <c r="BZ20"/>
  <c r="CB20"/>
  <c r="CD20"/>
  <c r="R23"/>
  <c r="R23" i="43" s="1"/>
  <c r="BE17" i="41"/>
  <c r="BI61" s="1"/>
  <c r="BT20"/>
  <c r="BV20"/>
  <c r="BX20"/>
  <c r="BZ20"/>
  <c r="CB20"/>
  <c r="CD20"/>
  <c r="V23"/>
  <c r="V23" i="46" s="1"/>
  <c r="BE23" i="50"/>
  <c r="BI67" s="1"/>
  <c r="BS23"/>
  <c r="BU23"/>
  <c r="CF23"/>
  <c r="BW23"/>
  <c r="BY23"/>
  <c r="CA23"/>
  <c r="CC23"/>
  <c r="CE23"/>
  <c r="D24"/>
  <c r="E24"/>
  <c r="BN62" i="24"/>
  <c r="BJ62" s="1"/>
  <c r="BT21"/>
  <c r="CE21"/>
  <c r="BV21"/>
  <c r="BX21"/>
  <c r="BZ21"/>
  <c r="CB21"/>
  <c r="CD21"/>
  <c r="BN62" i="34"/>
  <c r="BJ62" s="1"/>
  <c r="BX21"/>
  <c r="BT21"/>
  <c r="CE21"/>
  <c r="BV21"/>
  <c r="BZ21"/>
  <c r="CB21"/>
  <c r="CD21"/>
  <c r="BT21" i="35"/>
  <c r="BV21"/>
  <c r="BX21"/>
  <c r="BZ21"/>
  <c r="CB21"/>
  <c r="CD21"/>
  <c r="BE18" i="36"/>
  <c r="BI62" s="1"/>
  <c r="BT21"/>
  <c r="BV21"/>
  <c r="BX21"/>
  <c r="BZ21"/>
  <c r="CB21"/>
  <c r="CD21"/>
  <c r="BT21" i="37"/>
  <c r="BV21"/>
  <c r="BX21"/>
  <c r="CE21" s="1"/>
  <c r="BZ21"/>
  <c r="CB21"/>
  <c r="CD21"/>
  <c r="N24"/>
  <c r="BT21" i="38"/>
  <c r="BV21"/>
  <c r="BX21"/>
  <c r="BZ21"/>
  <c r="CB21"/>
  <c r="CD21"/>
  <c r="BE18" i="39"/>
  <c r="BI62" s="1"/>
  <c r="BT21"/>
  <c r="BV21"/>
  <c r="CE21"/>
  <c r="BX21"/>
  <c r="BZ21"/>
  <c r="CB21"/>
  <c r="CD21"/>
  <c r="BE18" i="41"/>
  <c r="BI62" s="1"/>
  <c r="BT21"/>
  <c r="BV21"/>
  <c r="CE21"/>
  <c r="BX21"/>
  <c r="BZ21"/>
  <c r="CB21"/>
  <c r="CD21"/>
  <c r="BE24" i="50"/>
  <c r="BS24"/>
  <c r="BU24"/>
  <c r="CF24"/>
  <c r="BW24"/>
  <c r="BY24"/>
  <c r="CA24"/>
  <c r="CC24"/>
  <c r="CE24"/>
  <c r="C25"/>
  <c r="D25"/>
  <c r="E25"/>
  <c r="BE19" i="24"/>
  <c r="BI63"/>
  <c r="BN63"/>
  <c r="BJ63" s="1"/>
  <c r="BT22"/>
  <c r="BV22"/>
  <c r="BX22"/>
  <c r="BZ22"/>
  <c r="CB22"/>
  <c r="CD22"/>
  <c r="BN63" i="34"/>
  <c r="BJ63" s="1"/>
  <c r="BE19"/>
  <c r="BI63" s="1"/>
  <c r="BX22"/>
  <c r="BT22"/>
  <c r="CE22"/>
  <c r="BV22"/>
  <c r="BZ22"/>
  <c r="CB22"/>
  <c r="CD22"/>
  <c r="BE19" i="35"/>
  <c r="BI63" s="1"/>
  <c r="BT22"/>
  <c r="BV22"/>
  <c r="BX22"/>
  <c r="BZ22"/>
  <c r="CB22"/>
  <c r="CD22"/>
  <c r="BE19" i="36"/>
  <c r="BI63"/>
  <c r="BT22"/>
  <c r="BV22"/>
  <c r="BX22"/>
  <c r="BZ22"/>
  <c r="CB22"/>
  <c r="CD22"/>
  <c r="BE19" i="37"/>
  <c r="BI63"/>
  <c r="BT22"/>
  <c r="BV22"/>
  <c r="BX22"/>
  <c r="BZ22"/>
  <c r="CB22"/>
  <c r="CD22"/>
  <c r="N25"/>
  <c r="N25" i="46" s="1"/>
  <c r="BE19" i="38"/>
  <c r="BI63" s="1"/>
  <c r="BT22"/>
  <c r="BV22"/>
  <c r="BX22"/>
  <c r="CE22" s="1"/>
  <c r="BZ22"/>
  <c r="CB22"/>
  <c r="CD22"/>
  <c r="P25"/>
  <c r="P25" i="45" s="1"/>
  <c r="BE19" i="39"/>
  <c r="BI63" s="1"/>
  <c r="BT22"/>
  <c r="BV22"/>
  <c r="BX22"/>
  <c r="CE22"/>
  <c r="BZ22"/>
  <c r="CB22"/>
  <c r="CD22"/>
  <c r="R25"/>
  <c r="BE19" i="41"/>
  <c r="BI63"/>
  <c r="BT22"/>
  <c r="BV22"/>
  <c r="BX22"/>
  <c r="CE22"/>
  <c r="BZ22"/>
  <c r="CB22"/>
  <c r="CD22"/>
  <c r="BS25" i="50"/>
  <c r="BU25"/>
  <c r="BW25"/>
  <c r="BY25"/>
  <c r="CA25"/>
  <c r="CC25"/>
  <c r="CE25"/>
  <c r="CF25"/>
  <c r="C26"/>
  <c r="D26"/>
  <c r="E26"/>
  <c r="N26" i="37"/>
  <c r="N26" i="43" s="1"/>
  <c r="P26" i="38"/>
  <c r="P26" i="47" s="1"/>
  <c r="R26" i="39"/>
  <c r="R26" i="41" s="1"/>
  <c r="V26"/>
  <c r="V26" i="50" s="1"/>
  <c r="BS26"/>
  <c r="BU26"/>
  <c r="BW26"/>
  <c r="BY26"/>
  <c r="CA26"/>
  <c r="CC26"/>
  <c r="CE26"/>
  <c r="C27"/>
  <c r="D27"/>
  <c r="E27"/>
  <c r="N27" i="37"/>
  <c r="P27" i="38"/>
  <c r="P27" i="47" s="1"/>
  <c r="R27" i="39"/>
  <c r="R27" i="46" s="1"/>
  <c r="V27" i="41"/>
  <c r="F73" i="44" s="1"/>
  <c r="BF27" i="50"/>
  <c r="BS27"/>
  <c r="BU27"/>
  <c r="BW27"/>
  <c r="BY27"/>
  <c r="CA27"/>
  <c r="CC27"/>
  <c r="CE27"/>
  <c r="C28"/>
  <c r="D28"/>
  <c r="E28"/>
  <c r="N28" i="37"/>
  <c r="N28" i="43" s="1"/>
  <c r="P28" i="38"/>
  <c r="R28" i="39"/>
  <c r="R28" i="43" s="1"/>
  <c r="C29" i="50"/>
  <c r="D29"/>
  <c r="E29"/>
  <c r="N29" i="37"/>
  <c r="N29" i="48" s="1"/>
  <c r="P29" i="38"/>
  <c r="R29" i="39"/>
  <c r="V29" i="41"/>
  <c r="V29" i="48" s="1"/>
  <c r="BT29" i="50"/>
  <c r="BV29"/>
  <c r="BW29"/>
  <c r="BX29"/>
  <c r="BY29"/>
  <c r="BZ29"/>
  <c r="CA29"/>
  <c r="CB29"/>
  <c r="CC29"/>
  <c r="CD29"/>
  <c r="CE29"/>
  <c r="C30"/>
  <c r="D30"/>
  <c r="E30"/>
  <c r="N30" i="37"/>
  <c r="N30" i="43" s="1"/>
  <c r="P30" i="38"/>
  <c r="P30" i="43" s="1"/>
  <c r="R30" i="39"/>
  <c r="R30" i="49" s="1"/>
  <c r="V30" i="41"/>
  <c r="BT28" i="34"/>
  <c r="BX28"/>
  <c r="BV28"/>
  <c r="BZ28"/>
  <c r="CB28"/>
  <c r="CD28"/>
  <c r="BT28" i="35"/>
  <c r="BV28"/>
  <c r="CB28"/>
  <c r="CD28"/>
  <c r="BT28" i="36"/>
  <c r="BV28"/>
  <c r="BX28"/>
  <c r="BZ28"/>
  <c r="CB28"/>
  <c r="CD28"/>
  <c r="BT28" i="37"/>
  <c r="BV28"/>
  <c r="BX28"/>
  <c r="BZ28"/>
  <c r="CE28" s="1"/>
  <c r="BJ69" s="1"/>
  <c r="CB28"/>
  <c r="CD28"/>
  <c r="BC31" i="38"/>
  <c r="BG26"/>
  <c r="BI69" s="1"/>
  <c r="BT28"/>
  <c r="BV28"/>
  <c r="BX28"/>
  <c r="BZ28"/>
  <c r="CB28"/>
  <c r="CD28"/>
  <c r="BT28" i="39"/>
  <c r="BV28"/>
  <c r="BX28"/>
  <c r="BZ28"/>
  <c r="CB28"/>
  <c r="CD28"/>
  <c r="BC31" i="41"/>
  <c r="BG26"/>
  <c r="BI69" s="1"/>
  <c r="BK69" s="1"/>
  <c r="V31" s="1"/>
  <c r="F77" i="43" s="1"/>
  <c r="BT28" i="41"/>
  <c r="BV28"/>
  <c r="BX28"/>
  <c r="BZ28"/>
  <c r="CB28"/>
  <c r="CD28"/>
  <c r="E34" i="50"/>
  <c r="G34"/>
  <c r="I34"/>
  <c r="K34"/>
  <c r="M34"/>
  <c r="O34"/>
  <c r="Q34"/>
  <c r="S34"/>
  <c r="U34"/>
  <c r="W34"/>
  <c r="A47"/>
  <c r="K47"/>
  <c r="A48"/>
  <c r="D48"/>
  <c r="D49"/>
  <c r="G49"/>
  <c r="BG51"/>
  <c r="F53"/>
  <c r="D57"/>
  <c r="E57"/>
  <c r="BG57"/>
  <c r="D58"/>
  <c r="E58"/>
  <c r="D59"/>
  <c r="E59"/>
  <c r="D60"/>
  <c r="E60"/>
  <c r="D61"/>
  <c r="E61"/>
  <c r="D62"/>
  <c r="E62"/>
  <c r="D63"/>
  <c r="E63"/>
  <c r="BG63"/>
  <c r="D64"/>
  <c r="E64"/>
  <c r="BG64"/>
  <c r="BI64"/>
  <c r="E65"/>
  <c r="E66"/>
  <c r="BG66"/>
  <c r="BI66"/>
  <c r="D67"/>
  <c r="E67"/>
  <c r="BG67"/>
  <c r="D68"/>
  <c r="E68"/>
  <c r="E69"/>
  <c r="D70"/>
  <c r="E70"/>
  <c r="D71"/>
  <c r="E71"/>
  <c r="D72"/>
  <c r="E72"/>
  <c r="D73"/>
  <c r="E73"/>
  <c r="D74"/>
  <c r="E74"/>
  <c r="D75"/>
  <c r="E75"/>
  <c r="D76"/>
  <c r="E76"/>
  <c r="E80"/>
  <c r="G80"/>
  <c r="I34" i="43"/>
  <c r="K34" i="44"/>
  <c r="M34" i="45"/>
  <c r="O34" i="46"/>
  <c r="Q34" i="47"/>
  <c r="S34" i="48"/>
  <c r="BE19" i="49"/>
  <c r="BT22"/>
  <c r="BV22"/>
  <c r="CE22"/>
  <c r="BX22"/>
  <c r="BZ22"/>
  <c r="CB22"/>
  <c r="CD22"/>
  <c r="BT21"/>
  <c r="BV21"/>
  <c r="CE21"/>
  <c r="BX21"/>
  <c r="BZ21"/>
  <c r="CB21"/>
  <c r="CD21"/>
  <c r="K1"/>
  <c r="A2"/>
  <c r="BF2"/>
  <c r="AZ3"/>
  <c r="AZ4"/>
  <c r="F7"/>
  <c r="BR8"/>
  <c r="BR9"/>
  <c r="BR10"/>
  <c r="C11"/>
  <c r="D11"/>
  <c r="E11"/>
  <c r="BR11"/>
  <c r="C12"/>
  <c r="D12"/>
  <c r="E12"/>
  <c r="C13"/>
  <c r="D13"/>
  <c r="E13"/>
  <c r="C14"/>
  <c r="D14"/>
  <c r="E14"/>
  <c r="BR14"/>
  <c r="D15"/>
  <c r="E15"/>
  <c r="BR15"/>
  <c r="D16"/>
  <c r="E16"/>
  <c r="D17"/>
  <c r="E17"/>
  <c r="BR17"/>
  <c r="D18"/>
  <c r="E18"/>
  <c r="BR18"/>
  <c r="C19"/>
  <c r="E19"/>
  <c r="BR19"/>
  <c r="C20"/>
  <c r="E20"/>
  <c r="BE20"/>
  <c r="BR20"/>
  <c r="C21"/>
  <c r="D21"/>
  <c r="E21"/>
  <c r="BE21"/>
  <c r="D22"/>
  <c r="E22"/>
  <c r="BE22"/>
  <c r="BG66" s="1"/>
  <c r="BR22"/>
  <c r="C23"/>
  <c r="D23"/>
  <c r="E23"/>
  <c r="BE23"/>
  <c r="BG67" s="1"/>
  <c r="BR23"/>
  <c r="BT23"/>
  <c r="BV23"/>
  <c r="BX23"/>
  <c r="BZ23"/>
  <c r="CB23"/>
  <c r="CD23"/>
  <c r="CE23"/>
  <c r="D24"/>
  <c r="E24"/>
  <c r="BE24"/>
  <c r="BR24"/>
  <c r="BT24"/>
  <c r="BV24"/>
  <c r="BX24"/>
  <c r="CE24"/>
  <c r="BZ24"/>
  <c r="CB24"/>
  <c r="CD24"/>
  <c r="C25"/>
  <c r="D25"/>
  <c r="E25"/>
  <c r="BR25"/>
  <c r="BT25"/>
  <c r="CE25"/>
  <c r="BV25"/>
  <c r="BX25"/>
  <c r="BZ25"/>
  <c r="CB25"/>
  <c r="CD25"/>
  <c r="C26"/>
  <c r="D26"/>
  <c r="E26"/>
  <c r="BR26"/>
  <c r="BT26"/>
  <c r="BV26"/>
  <c r="BX26"/>
  <c r="BZ26"/>
  <c r="CE26"/>
  <c r="CB26"/>
  <c r="CD26"/>
  <c r="C27"/>
  <c r="D27"/>
  <c r="E27"/>
  <c r="BF27"/>
  <c r="BR27"/>
  <c r="BT27"/>
  <c r="BV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E34"/>
  <c r="G34"/>
  <c r="I34"/>
  <c r="K34"/>
  <c r="M34"/>
  <c r="O34"/>
  <c r="Q34"/>
  <c r="S34"/>
  <c r="W34"/>
  <c r="K47"/>
  <c r="A48"/>
  <c r="G49"/>
  <c r="BG52"/>
  <c r="F53"/>
  <c r="D57"/>
  <c r="E57"/>
  <c r="D58"/>
  <c r="E58"/>
  <c r="D59"/>
  <c r="E59"/>
  <c r="D60"/>
  <c r="E60"/>
  <c r="D61"/>
  <c r="E61"/>
  <c r="D62"/>
  <c r="E62"/>
  <c r="D63"/>
  <c r="E63"/>
  <c r="D64"/>
  <c r="E64"/>
  <c r="BG64"/>
  <c r="BI64"/>
  <c r="E65"/>
  <c r="BG65"/>
  <c r="BI65"/>
  <c r="D66"/>
  <c r="E66"/>
  <c r="BI66"/>
  <c r="D67"/>
  <c r="E67"/>
  <c r="BI67"/>
  <c r="D68"/>
  <c r="E68"/>
  <c r="BG68"/>
  <c r="BI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8"/>
  <c r="BI63"/>
  <c r="BT22"/>
  <c r="BV22"/>
  <c r="BX22"/>
  <c r="BZ22"/>
  <c r="CB22"/>
  <c r="CD22"/>
  <c r="BE18"/>
  <c r="BI62" s="1"/>
  <c r="BT21"/>
  <c r="BV21"/>
  <c r="BX21"/>
  <c r="BZ21"/>
  <c r="CB21"/>
  <c r="CD21"/>
  <c r="K1"/>
  <c r="A2"/>
  <c r="BF2"/>
  <c r="G3"/>
  <c r="J3"/>
  <c r="AZ3"/>
  <c r="BR8"/>
  <c r="BR9"/>
  <c r="BR10"/>
  <c r="C11"/>
  <c r="D11"/>
  <c r="E11"/>
  <c r="BR11"/>
  <c r="C12"/>
  <c r="D12"/>
  <c r="E12"/>
  <c r="C13"/>
  <c r="D13"/>
  <c r="E13"/>
  <c r="C14"/>
  <c r="D14"/>
  <c r="E14"/>
  <c r="D15"/>
  <c r="E15"/>
  <c r="C16"/>
  <c r="D16"/>
  <c r="E16"/>
  <c r="D17"/>
  <c r="E17"/>
  <c r="BR17"/>
  <c r="D18"/>
  <c r="E18"/>
  <c r="BR18"/>
  <c r="E19"/>
  <c r="C20"/>
  <c r="E20"/>
  <c r="BE20"/>
  <c r="BI64"/>
  <c r="BR20"/>
  <c r="C21"/>
  <c r="D21"/>
  <c r="E21"/>
  <c r="BE21"/>
  <c r="BI65" s="1"/>
  <c r="C22"/>
  <c r="D22"/>
  <c r="E22"/>
  <c r="BE22"/>
  <c r="BI66" s="1"/>
  <c r="BR22"/>
  <c r="C23"/>
  <c r="E23"/>
  <c r="BE23"/>
  <c r="BI67"/>
  <c r="BR23"/>
  <c r="BT23"/>
  <c r="CE23"/>
  <c r="BV23"/>
  <c r="BX23"/>
  <c r="BZ23"/>
  <c r="CB23"/>
  <c r="CD23"/>
  <c r="D24"/>
  <c r="E24"/>
  <c r="BE24"/>
  <c r="BI68" s="1"/>
  <c r="BR24"/>
  <c r="BT24"/>
  <c r="BV24"/>
  <c r="BX24"/>
  <c r="BZ24"/>
  <c r="CB24"/>
  <c r="CD24"/>
  <c r="C25"/>
  <c r="D25"/>
  <c r="E25"/>
  <c r="BR25"/>
  <c r="BT25"/>
  <c r="BV25"/>
  <c r="CE25"/>
  <c r="BX25"/>
  <c r="BZ25"/>
  <c r="CB25"/>
  <c r="CD25"/>
  <c r="C26"/>
  <c r="D26"/>
  <c r="E26"/>
  <c r="BR26"/>
  <c r="BT26"/>
  <c r="BV26"/>
  <c r="CE26"/>
  <c r="BX26"/>
  <c r="BZ26"/>
  <c r="CB26"/>
  <c r="CD26"/>
  <c r="C27"/>
  <c r="D27"/>
  <c r="E27"/>
  <c r="BF27"/>
  <c r="BF30"/>
  <c r="BR27"/>
  <c r="BT27"/>
  <c r="BV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E34"/>
  <c r="G34"/>
  <c r="I34"/>
  <c r="K34"/>
  <c r="M34"/>
  <c r="O34"/>
  <c r="Q34"/>
  <c r="U34"/>
  <c r="W34"/>
  <c r="K47"/>
  <c r="A48"/>
  <c r="D48"/>
  <c r="G49"/>
  <c r="BG49"/>
  <c r="BG51"/>
  <c r="BG52"/>
  <c r="F53"/>
  <c r="D57"/>
  <c r="E57"/>
  <c r="D58"/>
  <c r="E58"/>
  <c r="D59"/>
  <c r="E59"/>
  <c r="BG59"/>
  <c r="D60"/>
  <c r="E60"/>
  <c r="D61"/>
  <c r="E61"/>
  <c r="BG61"/>
  <c r="D62"/>
  <c r="E62"/>
  <c r="D63"/>
  <c r="E63"/>
  <c r="BG63"/>
  <c r="D64"/>
  <c r="E64"/>
  <c r="BG64"/>
  <c r="E65"/>
  <c r="BG65"/>
  <c r="E66"/>
  <c r="BG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7"/>
  <c r="BI63"/>
  <c r="BT22"/>
  <c r="BV22"/>
  <c r="BX22"/>
  <c r="CE22"/>
  <c r="BZ22"/>
  <c r="CB22"/>
  <c r="CD22"/>
  <c r="BT21"/>
  <c r="BV21"/>
  <c r="BX21"/>
  <c r="BZ21"/>
  <c r="CE21"/>
  <c r="CB21"/>
  <c r="CD21"/>
  <c r="K1"/>
  <c r="A2"/>
  <c r="AZ2"/>
  <c r="BF2"/>
  <c r="D3"/>
  <c r="J3"/>
  <c r="AZ3"/>
  <c r="BR8"/>
  <c r="BR9"/>
  <c r="BR10"/>
  <c r="C11"/>
  <c r="D11"/>
  <c r="E11"/>
  <c r="BR11"/>
  <c r="C12"/>
  <c r="D12"/>
  <c r="E12"/>
  <c r="C13"/>
  <c r="D13"/>
  <c r="E13"/>
  <c r="C14"/>
  <c r="D14"/>
  <c r="E14"/>
  <c r="D15"/>
  <c r="E15"/>
  <c r="D16"/>
  <c r="E16"/>
  <c r="BR16"/>
  <c r="D17"/>
  <c r="E17"/>
  <c r="BR17"/>
  <c r="D18"/>
  <c r="E18"/>
  <c r="BR18"/>
  <c r="E19"/>
  <c r="BR19"/>
  <c r="C20"/>
  <c r="E20"/>
  <c r="BE20"/>
  <c r="BR20"/>
  <c r="C21"/>
  <c r="D21"/>
  <c r="E21"/>
  <c r="BE21"/>
  <c r="D22"/>
  <c r="E22"/>
  <c r="BE22"/>
  <c r="BR22"/>
  <c r="C23"/>
  <c r="E23"/>
  <c r="BE23"/>
  <c r="BR23"/>
  <c r="BT23"/>
  <c r="BV23"/>
  <c r="CE23"/>
  <c r="BX23"/>
  <c r="BZ23"/>
  <c r="CB23"/>
  <c r="CD23"/>
  <c r="C24"/>
  <c r="D24"/>
  <c r="E24"/>
  <c r="BE24"/>
  <c r="BR24"/>
  <c r="BT24"/>
  <c r="BV24"/>
  <c r="BX24"/>
  <c r="CE24"/>
  <c r="BZ24"/>
  <c r="CB24"/>
  <c r="CD24"/>
  <c r="C25"/>
  <c r="D25"/>
  <c r="E25"/>
  <c r="BR25"/>
  <c r="BT25"/>
  <c r="BV25"/>
  <c r="BX25"/>
  <c r="BZ25"/>
  <c r="CB25"/>
  <c r="CD25"/>
  <c r="C26"/>
  <c r="D26"/>
  <c r="E26"/>
  <c r="BR26"/>
  <c r="BT26"/>
  <c r="BV26"/>
  <c r="BX26"/>
  <c r="BZ26"/>
  <c r="CB26"/>
  <c r="CD26"/>
  <c r="C27"/>
  <c r="D27"/>
  <c r="E27"/>
  <c r="BR27"/>
  <c r="BT27"/>
  <c r="CE27"/>
  <c r="BV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E34"/>
  <c r="G34"/>
  <c r="I34"/>
  <c r="K34"/>
  <c r="M34"/>
  <c r="O34"/>
  <c r="S34"/>
  <c r="U34"/>
  <c r="W34"/>
  <c r="A47"/>
  <c r="K47"/>
  <c r="A48"/>
  <c r="D48"/>
  <c r="BG49"/>
  <c r="BG50"/>
  <c r="BG51"/>
  <c r="D57"/>
  <c r="E57"/>
  <c r="D58"/>
  <c r="E58"/>
  <c r="BG58"/>
  <c r="D59"/>
  <c r="E59"/>
  <c r="BG59"/>
  <c r="D60"/>
  <c r="E60"/>
  <c r="D61"/>
  <c r="E61"/>
  <c r="D62"/>
  <c r="E62"/>
  <c r="D63"/>
  <c r="E63"/>
  <c r="D64"/>
  <c r="E64"/>
  <c r="BG64"/>
  <c r="BI64"/>
  <c r="E65"/>
  <c r="BG65"/>
  <c r="BI65"/>
  <c r="E66"/>
  <c r="BG66"/>
  <c r="BI66"/>
  <c r="D67"/>
  <c r="E67"/>
  <c r="BG67"/>
  <c r="BI67"/>
  <c r="D68"/>
  <c r="E68"/>
  <c r="BG68"/>
  <c r="BI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6"/>
  <c r="BG63" s="1"/>
  <c r="BI63"/>
  <c r="BT22"/>
  <c r="BV22"/>
  <c r="BX22"/>
  <c r="BZ22"/>
  <c r="CE22"/>
  <c r="CB22"/>
  <c r="CD22"/>
  <c r="BT21"/>
  <c r="BV21"/>
  <c r="BX21"/>
  <c r="BZ21"/>
  <c r="CE21"/>
  <c r="CB21"/>
  <c r="CD21"/>
  <c r="K1"/>
  <c r="A2"/>
  <c r="AZ2"/>
  <c r="BF2"/>
  <c r="G3"/>
  <c r="J3"/>
  <c r="AZ3"/>
  <c r="BR8"/>
  <c r="BR9"/>
  <c r="BR10"/>
  <c r="C11"/>
  <c r="D11"/>
  <c r="E11"/>
  <c r="BR11"/>
  <c r="C12"/>
  <c r="D12"/>
  <c r="E12"/>
  <c r="BR12"/>
  <c r="C13"/>
  <c r="D13"/>
  <c r="E13"/>
  <c r="BR13"/>
  <c r="C14"/>
  <c r="D14"/>
  <c r="E14"/>
  <c r="C15"/>
  <c r="D15"/>
  <c r="E15"/>
  <c r="D16"/>
  <c r="E16"/>
  <c r="C17"/>
  <c r="D17"/>
  <c r="E17"/>
  <c r="BR17"/>
  <c r="C18"/>
  <c r="D18"/>
  <c r="E18"/>
  <c r="BR18"/>
  <c r="E19"/>
  <c r="BR19"/>
  <c r="C20"/>
  <c r="E20"/>
  <c r="BE20"/>
  <c r="BR20"/>
  <c r="C21"/>
  <c r="D21"/>
  <c r="E21"/>
  <c r="BE21"/>
  <c r="C22"/>
  <c r="D22"/>
  <c r="E22"/>
  <c r="BE22"/>
  <c r="BR22"/>
  <c r="C23"/>
  <c r="D23"/>
  <c r="E23"/>
  <c r="BE23"/>
  <c r="BR23"/>
  <c r="BT23"/>
  <c r="BV23"/>
  <c r="CE23"/>
  <c r="BX23"/>
  <c r="BZ23"/>
  <c r="CB23"/>
  <c r="CD23"/>
  <c r="D24"/>
  <c r="E24"/>
  <c r="BE24"/>
  <c r="BR24"/>
  <c r="BT24"/>
  <c r="BV24"/>
  <c r="BX24"/>
  <c r="CE24"/>
  <c r="BZ24"/>
  <c r="CB24"/>
  <c r="CD24"/>
  <c r="C25"/>
  <c r="D25"/>
  <c r="E25"/>
  <c r="BR25"/>
  <c r="BT25"/>
  <c r="BV25"/>
  <c r="BX25"/>
  <c r="BZ25"/>
  <c r="CB25"/>
  <c r="CD25"/>
  <c r="C26"/>
  <c r="D26"/>
  <c r="E26"/>
  <c r="BR26"/>
  <c r="BT26"/>
  <c r="BV26"/>
  <c r="BX26"/>
  <c r="BZ26"/>
  <c r="CB26"/>
  <c r="CD26"/>
  <c r="C27"/>
  <c r="D27"/>
  <c r="E27"/>
  <c r="BF27"/>
  <c r="BF30"/>
  <c r="BR27"/>
  <c r="BT27"/>
  <c r="BV27"/>
  <c r="CE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E34"/>
  <c r="G34"/>
  <c r="I34"/>
  <c r="K34"/>
  <c r="M34"/>
  <c r="Q34"/>
  <c r="S34"/>
  <c r="U34"/>
  <c r="W34"/>
  <c r="K47"/>
  <c r="A48"/>
  <c r="BG50"/>
  <c r="BG51"/>
  <c r="F53"/>
  <c r="D57"/>
  <c r="E57"/>
  <c r="D58"/>
  <c r="E58"/>
  <c r="BG58"/>
  <c r="D59"/>
  <c r="E59"/>
  <c r="D60"/>
  <c r="E60"/>
  <c r="D61"/>
  <c r="E61"/>
  <c r="BG61"/>
  <c r="D62"/>
  <c r="E62"/>
  <c r="D63"/>
  <c r="E63"/>
  <c r="D64"/>
  <c r="E64"/>
  <c r="BG64"/>
  <c r="BI64"/>
  <c r="E65"/>
  <c r="BG65"/>
  <c r="BI65"/>
  <c r="E66"/>
  <c r="BG66"/>
  <c r="BI66"/>
  <c r="D67"/>
  <c r="E67"/>
  <c r="BG67"/>
  <c r="BI67"/>
  <c r="D68"/>
  <c r="E68"/>
  <c r="BG68"/>
  <c r="BI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5"/>
  <c r="BI63" s="1"/>
  <c r="BT22"/>
  <c r="BV22"/>
  <c r="BX22"/>
  <c r="BZ22"/>
  <c r="CB22"/>
  <c r="CD22"/>
  <c r="BT21"/>
  <c r="BV21"/>
  <c r="BX21"/>
  <c r="BZ21"/>
  <c r="CB21"/>
  <c r="CD21"/>
  <c r="K1"/>
  <c r="A2"/>
  <c r="D2"/>
  <c r="BF2"/>
  <c r="G3"/>
  <c r="J3"/>
  <c r="AZ3"/>
  <c r="AZ4"/>
  <c r="BR8"/>
  <c r="BR9"/>
  <c r="BR10"/>
  <c r="C11"/>
  <c r="D11"/>
  <c r="E11"/>
  <c r="BR11"/>
  <c r="C12"/>
  <c r="D12"/>
  <c r="E12"/>
  <c r="BR12"/>
  <c r="C13"/>
  <c r="D13"/>
  <c r="E13"/>
  <c r="BR13"/>
  <c r="C14"/>
  <c r="D14"/>
  <c r="E14"/>
  <c r="C15"/>
  <c r="D15"/>
  <c r="E15"/>
  <c r="D16"/>
  <c r="E16"/>
  <c r="BR16"/>
  <c r="C17"/>
  <c r="D17"/>
  <c r="E17"/>
  <c r="BR17"/>
  <c r="C18"/>
  <c r="D18"/>
  <c r="E18"/>
  <c r="BR18"/>
  <c r="E19"/>
  <c r="BR19"/>
  <c r="C20"/>
  <c r="E20"/>
  <c r="BE20"/>
  <c r="BR20"/>
  <c r="C21"/>
  <c r="D21"/>
  <c r="E21"/>
  <c r="BE21"/>
  <c r="C22"/>
  <c r="D22"/>
  <c r="E22"/>
  <c r="BE22"/>
  <c r="BI66"/>
  <c r="BR22"/>
  <c r="C23"/>
  <c r="D23"/>
  <c r="E23"/>
  <c r="BE23"/>
  <c r="BR23"/>
  <c r="BT23"/>
  <c r="BV23"/>
  <c r="BX23"/>
  <c r="BZ23"/>
  <c r="CB23"/>
  <c r="CD23"/>
  <c r="D24"/>
  <c r="E24"/>
  <c r="BE24"/>
  <c r="BI68"/>
  <c r="BR24"/>
  <c r="BT24"/>
  <c r="CE24"/>
  <c r="BV24"/>
  <c r="BX24"/>
  <c r="BZ24"/>
  <c r="CB24"/>
  <c r="CD24"/>
  <c r="C25"/>
  <c r="D25"/>
  <c r="E25"/>
  <c r="BR25"/>
  <c r="BT25"/>
  <c r="BV25"/>
  <c r="BX25"/>
  <c r="CE25"/>
  <c r="BZ25"/>
  <c r="CB25"/>
  <c r="CD25"/>
  <c r="C26"/>
  <c r="D26"/>
  <c r="E26"/>
  <c r="BR26"/>
  <c r="BT26"/>
  <c r="BV26"/>
  <c r="BX26"/>
  <c r="BZ26"/>
  <c r="CE26"/>
  <c r="CB26"/>
  <c r="CD26"/>
  <c r="C27"/>
  <c r="D27"/>
  <c r="E27"/>
  <c r="BF27"/>
  <c r="BR27"/>
  <c r="BT27"/>
  <c r="BV27"/>
  <c r="BX27"/>
  <c r="BZ27"/>
  <c r="CB27"/>
  <c r="CD27"/>
  <c r="C28"/>
  <c r="D28"/>
  <c r="E28"/>
  <c r="C29"/>
  <c r="D29"/>
  <c r="E29"/>
  <c r="BS29"/>
  <c r="BU29"/>
  <c r="BV29"/>
  <c r="BW29"/>
  <c r="BX29"/>
  <c r="BY29"/>
  <c r="BZ29"/>
  <c r="CA29"/>
  <c r="CB29"/>
  <c r="CC29"/>
  <c r="CD29"/>
  <c r="C30"/>
  <c r="D30"/>
  <c r="E30"/>
  <c r="E34"/>
  <c r="G34"/>
  <c r="I34"/>
  <c r="K34"/>
  <c r="O34"/>
  <c r="Q34"/>
  <c r="S34"/>
  <c r="U34"/>
  <c r="W34"/>
  <c r="K47"/>
  <c r="A48"/>
  <c r="D48"/>
  <c r="BG49"/>
  <c r="BG51"/>
  <c r="BG52"/>
  <c r="F53"/>
  <c r="D57"/>
  <c r="E57"/>
  <c r="D58"/>
  <c r="E58"/>
  <c r="D59"/>
  <c r="E59"/>
  <c r="BG59"/>
  <c r="D60"/>
  <c r="E60"/>
  <c r="D61"/>
  <c r="E61"/>
  <c r="BG61"/>
  <c r="D62"/>
  <c r="E62"/>
  <c r="D63"/>
  <c r="E63"/>
  <c r="BG63"/>
  <c r="D64"/>
  <c r="E64"/>
  <c r="BG64"/>
  <c r="BI64"/>
  <c r="E65"/>
  <c r="BG65"/>
  <c r="BI65"/>
  <c r="D66"/>
  <c r="E66"/>
  <c r="BG66"/>
  <c r="D67"/>
  <c r="E67"/>
  <c r="BG67"/>
  <c r="BI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4"/>
  <c r="BI63"/>
  <c r="BT22"/>
  <c r="BV22"/>
  <c r="BX22"/>
  <c r="BZ22"/>
  <c r="CB22"/>
  <c r="CD22"/>
  <c r="BT21"/>
  <c r="BV21"/>
  <c r="BX21"/>
  <c r="BZ21"/>
  <c r="CB21"/>
  <c r="CD21"/>
  <c r="K1"/>
  <c r="A2"/>
  <c r="BF2"/>
  <c r="G3"/>
  <c r="J3"/>
  <c r="AZ3"/>
  <c r="BR8"/>
  <c r="BR9"/>
  <c r="BR10"/>
  <c r="C11"/>
  <c r="D11"/>
  <c r="E11"/>
  <c r="BR11"/>
  <c r="C12"/>
  <c r="D12"/>
  <c r="E12"/>
  <c r="BR12"/>
  <c r="C13"/>
  <c r="D13"/>
  <c r="E13"/>
  <c r="BR13"/>
  <c r="C14"/>
  <c r="D14"/>
  <c r="E14"/>
  <c r="C15"/>
  <c r="D15"/>
  <c r="E15"/>
  <c r="D16"/>
  <c r="E16"/>
  <c r="BR16"/>
  <c r="C17"/>
  <c r="D17"/>
  <c r="E17"/>
  <c r="BR17"/>
  <c r="C18"/>
  <c r="D18"/>
  <c r="E18"/>
  <c r="BR18"/>
  <c r="E19"/>
  <c r="BR19"/>
  <c r="C20"/>
  <c r="E20"/>
  <c r="BE20"/>
  <c r="BG64" s="1"/>
  <c r="BR20"/>
  <c r="C21"/>
  <c r="D21"/>
  <c r="E21"/>
  <c r="BE21"/>
  <c r="BG65"/>
  <c r="C22"/>
  <c r="D22"/>
  <c r="E22"/>
  <c r="BE22"/>
  <c r="BG66" s="1"/>
  <c r="BR22"/>
  <c r="C23"/>
  <c r="D23"/>
  <c r="E23"/>
  <c r="BE23"/>
  <c r="BG67" s="1"/>
  <c r="BR23"/>
  <c r="BT23"/>
  <c r="BV23"/>
  <c r="BX23"/>
  <c r="BZ23"/>
  <c r="CB23"/>
  <c r="CD23"/>
  <c r="C24"/>
  <c r="D24"/>
  <c r="E24"/>
  <c r="BE24"/>
  <c r="BG68"/>
  <c r="BR24"/>
  <c r="BT24"/>
  <c r="BV24"/>
  <c r="BX24"/>
  <c r="BZ24"/>
  <c r="CB24"/>
  <c r="CD24"/>
  <c r="C25"/>
  <c r="D25"/>
  <c r="E25"/>
  <c r="BR25"/>
  <c r="BT25"/>
  <c r="BV25"/>
  <c r="BX25"/>
  <c r="BZ25"/>
  <c r="CE25"/>
  <c r="CB25"/>
  <c r="CD25"/>
  <c r="C26"/>
  <c r="D26"/>
  <c r="E26"/>
  <c r="BR26"/>
  <c r="BT26"/>
  <c r="BV26"/>
  <c r="BX26"/>
  <c r="BZ26"/>
  <c r="CB26"/>
  <c r="CD26"/>
  <c r="C27"/>
  <c r="D27"/>
  <c r="E27"/>
  <c r="BF27"/>
  <c r="BR27"/>
  <c r="BT27"/>
  <c r="BV27"/>
  <c r="CE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E34"/>
  <c r="G34"/>
  <c r="I34"/>
  <c r="M34"/>
  <c r="O34"/>
  <c r="Q34"/>
  <c r="S34"/>
  <c r="U34"/>
  <c r="W34"/>
  <c r="K47"/>
  <c r="A48"/>
  <c r="G49"/>
  <c r="BG50"/>
  <c r="BG52"/>
  <c r="F53"/>
  <c r="D57"/>
  <c r="E57"/>
  <c r="D58"/>
  <c r="E58"/>
  <c r="D59"/>
  <c r="E59"/>
  <c r="D60"/>
  <c r="E60"/>
  <c r="D61"/>
  <c r="E61"/>
  <c r="BG61"/>
  <c r="D62"/>
  <c r="E62"/>
  <c r="D63"/>
  <c r="E63"/>
  <c r="BG63"/>
  <c r="D64"/>
  <c r="E64"/>
  <c r="E65"/>
  <c r="E66"/>
  <c r="BI66"/>
  <c r="D67"/>
  <c r="E67"/>
  <c r="BI67"/>
  <c r="D68"/>
  <c r="E68"/>
  <c r="BI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K47" i="43"/>
  <c r="G80"/>
  <c r="BE20" i="41"/>
  <c r="BI64"/>
  <c r="BT23"/>
  <c r="BV23"/>
  <c r="BX23"/>
  <c r="BZ23"/>
  <c r="CB23"/>
  <c r="CD23"/>
  <c r="CE23"/>
  <c r="BE21"/>
  <c r="BI65" s="1"/>
  <c r="BT24"/>
  <c r="BV24"/>
  <c r="BX24"/>
  <c r="BZ24"/>
  <c r="CB24"/>
  <c r="CD24"/>
  <c r="BE22"/>
  <c r="BI66" s="1"/>
  <c r="BT25"/>
  <c r="BV25"/>
  <c r="CE25"/>
  <c r="BX25"/>
  <c r="BZ25"/>
  <c r="CB25"/>
  <c r="CD25"/>
  <c r="BE23"/>
  <c r="BI67" s="1"/>
  <c r="BT26"/>
  <c r="CE26"/>
  <c r="BV26"/>
  <c r="BX26"/>
  <c r="BZ26"/>
  <c r="CB26"/>
  <c r="CD26"/>
  <c r="BE24"/>
  <c r="BI68"/>
  <c r="BT27"/>
  <c r="BV27"/>
  <c r="BX27"/>
  <c r="BZ27"/>
  <c r="CB27"/>
  <c r="CD27"/>
  <c r="CE27"/>
  <c r="W34" i="43"/>
  <c r="A47"/>
  <c r="D48"/>
  <c r="A48"/>
  <c r="D76"/>
  <c r="D59"/>
  <c r="D60"/>
  <c r="D61"/>
  <c r="D62"/>
  <c r="D63"/>
  <c r="D64"/>
  <c r="D65"/>
  <c r="D67"/>
  <c r="D68"/>
  <c r="D69"/>
  <c r="D70"/>
  <c r="D71"/>
  <c r="D72"/>
  <c r="D73"/>
  <c r="D74"/>
  <c r="D75"/>
  <c r="D58"/>
  <c r="D57"/>
  <c r="BT21"/>
  <c r="BV21"/>
  <c r="BX21"/>
  <c r="CE21"/>
  <c r="BZ21"/>
  <c r="CB21"/>
  <c r="CD21"/>
  <c r="BE19"/>
  <c r="BG63"/>
  <c r="BI63"/>
  <c r="BT22"/>
  <c r="BV22"/>
  <c r="BX22"/>
  <c r="CE22"/>
  <c r="BZ22"/>
  <c r="CB22"/>
  <c r="CD22"/>
  <c r="BE20"/>
  <c r="BG64"/>
  <c r="BT23"/>
  <c r="BV23"/>
  <c r="BX23"/>
  <c r="BZ23"/>
  <c r="CB23"/>
  <c r="CD23"/>
  <c r="CE23"/>
  <c r="BE21"/>
  <c r="BI65" s="1"/>
  <c r="BT24"/>
  <c r="BV24"/>
  <c r="BX24"/>
  <c r="BZ24"/>
  <c r="CB24"/>
  <c r="CD24"/>
  <c r="CE24"/>
  <c r="BE22"/>
  <c r="BI66" s="1"/>
  <c r="BT25"/>
  <c r="BV25"/>
  <c r="BX25"/>
  <c r="BZ25"/>
  <c r="CE25"/>
  <c r="CB25"/>
  <c r="CD25"/>
  <c r="BE23"/>
  <c r="BG67" s="1"/>
  <c r="BI67"/>
  <c r="BT26"/>
  <c r="BV26"/>
  <c r="BX26"/>
  <c r="BZ26"/>
  <c r="CE26"/>
  <c r="CB26"/>
  <c r="CD26"/>
  <c r="BE24"/>
  <c r="BG68" s="1"/>
  <c r="BT27"/>
  <c r="BV27"/>
  <c r="BX27"/>
  <c r="BZ27"/>
  <c r="CB27"/>
  <c r="CD27"/>
  <c r="CE27"/>
  <c r="E76"/>
  <c r="E59"/>
  <c r="E60"/>
  <c r="E61"/>
  <c r="E62"/>
  <c r="E63"/>
  <c r="E64"/>
  <c r="E65"/>
  <c r="E66"/>
  <c r="E67"/>
  <c r="E68"/>
  <c r="E69"/>
  <c r="E70"/>
  <c r="E71"/>
  <c r="E72"/>
  <c r="E73"/>
  <c r="E74"/>
  <c r="E75"/>
  <c r="E58"/>
  <c r="E57"/>
  <c r="J3"/>
  <c r="E80"/>
  <c r="K1"/>
  <c r="A2"/>
  <c r="D2"/>
  <c r="BF2"/>
  <c r="D3"/>
  <c r="AZ3"/>
  <c r="BR8"/>
  <c r="BR9"/>
  <c r="BR10"/>
  <c r="C11"/>
  <c r="D11"/>
  <c r="E11"/>
  <c r="BR11"/>
  <c r="C12"/>
  <c r="D12"/>
  <c r="E12"/>
  <c r="BR12"/>
  <c r="C13"/>
  <c r="D13"/>
  <c r="E13"/>
  <c r="BR13"/>
  <c r="C14"/>
  <c r="D14"/>
  <c r="E14"/>
  <c r="C15"/>
  <c r="D15"/>
  <c r="E15"/>
  <c r="D16"/>
  <c r="E16"/>
  <c r="BR16"/>
  <c r="C17"/>
  <c r="D17"/>
  <c r="E17"/>
  <c r="BR17"/>
  <c r="C18"/>
  <c r="D18"/>
  <c r="E18"/>
  <c r="BR18"/>
  <c r="E19"/>
  <c r="BR19"/>
  <c r="C20"/>
  <c r="E20"/>
  <c r="BR20"/>
  <c r="C21"/>
  <c r="D21"/>
  <c r="E21"/>
  <c r="C22"/>
  <c r="D22"/>
  <c r="E22"/>
  <c r="BR22"/>
  <c r="C23"/>
  <c r="D23"/>
  <c r="E23"/>
  <c r="BR23"/>
  <c r="C24"/>
  <c r="D24"/>
  <c r="E24"/>
  <c r="BR24"/>
  <c r="C25"/>
  <c r="D25"/>
  <c r="E25"/>
  <c r="BR25"/>
  <c r="C26"/>
  <c r="D26"/>
  <c r="E26"/>
  <c r="BE20" i="24"/>
  <c r="BI64" s="1"/>
  <c r="BN64"/>
  <c r="BJ64" s="1"/>
  <c r="BT23"/>
  <c r="BV23"/>
  <c r="BX23"/>
  <c r="BZ23"/>
  <c r="CB23"/>
  <c r="CD23"/>
  <c r="CE23"/>
  <c r="BN64" i="34"/>
  <c r="BJ64" s="1"/>
  <c r="BE20"/>
  <c r="BI64"/>
  <c r="BX23"/>
  <c r="CE23"/>
  <c r="BT23"/>
  <c r="BV23"/>
  <c r="BZ23"/>
  <c r="CB23"/>
  <c r="CD23"/>
  <c r="BE20" i="35"/>
  <c r="BI64" s="1"/>
  <c r="BT23"/>
  <c r="BV23"/>
  <c r="BX23"/>
  <c r="BZ23"/>
  <c r="CB23"/>
  <c r="CD23"/>
  <c r="BE20" i="36"/>
  <c r="BI64" s="1"/>
  <c r="BT23"/>
  <c r="BV23"/>
  <c r="BX23"/>
  <c r="BZ23"/>
  <c r="CE23" s="1"/>
  <c r="CB23"/>
  <c r="CD23"/>
  <c r="BE20" i="37"/>
  <c r="BI64" s="1"/>
  <c r="BT23"/>
  <c r="BV23"/>
  <c r="BX23"/>
  <c r="BZ23"/>
  <c r="CB23"/>
  <c r="CD23"/>
  <c r="BE20" i="38"/>
  <c r="BI64"/>
  <c r="BT23"/>
  <c r="BV23"/>
  <c r="BX23"/>
  <c r="BZ23"/>
  <c r="CB23"/>
  <c r="CD23"/>
  <c r="BE20" i="39"/>
  <c r="BI64"/>
  <c r="BT23"/>
  <c r="CE23"/>
  <c r="BV23"/>
  <c r="BX23"/>
  <c r="BZ23"/>
  <c r="CB23"/>
  <c r="CD23"/>
  <c r="BE20" i="40"/>
  <c r="BI64" s="1"/>
  <c r="BT23"/>
  <c r="BV23"/>
  <c r="BX23"/>
  <c r="BZ23"/>
  <c r="CB23"/>
  <c r="CD23"/>
  <c r="CE23"/>
  <c r="BR26" i="43"/>
  <c r="C27"/>
  <c r="D27"/>
  <c r="E27"/>
  <c r="BE21" i="24"/>
  <c r="BI65" s="1"/>
  <c r="BN65"/>
  <c r="BJ65" s="1"/>
  <c r="BT24"/>
  <c r="BV24"/>
  <c r="BX24"/>
  <c r="BZ24"/>
  <c r="CB24"/>
  <c r="CD24"/>
  <c r="BN65" i="34"/>
  <c r="BJ65" s="1"/>
  <c r="BE21"/>
  <c r="BI65" s="1"/>
  <c r="BX24"/>
  <c r="BT24"/>
  <c r="BV24"/>
  <c r="BZ24"/>
  <c r="CB24"/>
  <c r="CD24"/>
  <c r="CE24"/>
  <c r="BE21" i="35"/>
  <c r="BI65" s="1"/>
  <c r="BT24"/>
  <c r="BV24"/>
  <c r="BX24"/>
  <c r="BZ24"/>
  <c r="CB24"/>
  <c r="CD24"/>
  <c r="BE21" i="36"/>
  <c r="BI65" s="1"/>
  <c r="BT24"/>
  <c r="BV24"/>
  <c r="BX24"/>
  <c r="BZ24"/>
  <c r="CE24" s="1"/>
  <c r="CB24"/>
  <c r="CD24"/>
  <c r="BE21" i="37"/>
  <c r="BI65" s="1"/>
  <c r="BT24"/>
  <c r="BV24"/>
  <c r="BX24"/>
  <c r="CE24" s="1"/>
  <c r="BZ24"/>
  <c r="CB24"/>
  <c r="CD24"/>
  <c r="BE21" i="38"/>
  <c r="BI65" s="1"/>
  <c r="BT24"/>
  <c r="BV24"/>
  <c r="BX24"/>
  <c r="BZ24"/>
  <c r="CB24"/>
  <c r="CD24"/>
  <c r="BE21" i="39"/>
  <c r="BI65" s="1"/>
  <c r="BT24"/>
  <c r="BV24"/>
  <c r="CE24"/>
  <c r="BX24"/>
  <c r="BZ24"/>
  <c r="CB24"/>
  <c r="CD24"/>
  <c r="BE21" i="40"/>
  <c r="BI65"/>
  <c r="BT24"/>
  <c r="CE24"/>
  <c r="BV24"/>
  <c r="BX24"/>
  <c r="BZ24"/>
  <c r="CB24"/>
  <c r="CD24"/>
  <c r="BF27" i="43"/>
  <c r="BF30"/>
  <c r="BR27"/>
  <c r="C28"/>
  <c r="D28"/>
  <c r="E28"/>
  <c r="BE22" i="24"/>
  <c r="BI66"/>
  <c r="BN66"/>
  <c r="BJ66" s="1"/>
  <c r="BT25"/>
  <c r="BV25"/>
  <c r="BX25"/>
  <c r="BZ25"/>
  <c r="CB25"/>
  <c r="CD25"/>
  <c r="BN66" i="34"/>
  <c r="BJ66" s="1"/>
  <c r="BE22"/>
  <c r="BI66" s="1"/>
  <c r="BX25"/>
  <c r="BT25"/>
  <c r="CE25"/>
  <c r="BV25"/>
  <c r="BZ25"/>
  <c r="CB25"/>
  <c r="CD25"/>
  <c r="BE22" i="35"/>
  <c r="BI66" s="1"/>
  <c r="BT25"/>
  <c r="BV25"/>
  <c r="BX25"/>
  <c r="BZ25"/>
  <c r="CB25"/>
  <c r="CD25"/>
  <c r="BE22" i="36"/>
  <c r="BI66" s="1"/>
  <c r="BT25"/>
  <c r="BV25"/>
  <c r="BX25"/>
  <c r="BZ25"/>
  <c r="CB25"/>
  <c r="CD25"/>
  <c r="BE22" i="37"/>
  <c r="BI66" s="1"/>
  <c r="BT25"/>
  <c r="BV25"/>
  <c r="BX25"/>
  <c r="BZ25"/>
  <c r="CB25"/>
  <c r="CD25"/>
  <c r="BE22" i="38"/>
  <c r="BI66" s="1"/>
  <c r="BT25"/>
  <c r="BV25"/>
  <c r="BX25"/>
  <c r="BZ25"/>
  <c r="CB25"/>
  <c r="CD25"/>
  <c r="BE22" i="39"/>
  <c r="BI66" s="1"/>
  <c r="BT25"/>
  <c r="BV25"/>
  <c r="CE25"/>
  <c r="BX25"/>
  <c r="BZ25"/>
  <c r="CB25"/>
  <c r="CD25"/>
  <c r="BE22" i="40"/>
  <c r="BI66" s="1"/>
  <c r="BT25"/>
  <c r="CE25"/>
  <c r="BV25"/>
  <c r="BX25"/>
  <c r="BZ25"/>
  <c r="CB25"/>
  <c r="CD25"/>
  <c r="C29" i="43"/>
  <c r="D29"/>
  <c r="E29"/>
  <c r="BE23" i="24"/>
  <c r="BI67"/>
  <c r="BN67"/>
  <c r="BJ67" s="1"/>
  <c r="BT26"/>
  <c r="BV26"/>
  <c r="BX26"/>
  <c r="BZ26"/>
  <c r="CB26"/>
  <c r="CD26"/>
  <c r="BN67" i="34"/>
  <c r="BJ67" s="1"/>
  <c r="BE23"/>
  <c r="BI67" s="1"/>
  <c r="BX26"/>
  <c r="BT26"/>
  <c r="CE26"/>
  <c r="BV26"/>
  <c r="BZ26"/>
  <c r="CB26"/>
  <c r="CD26"/>
  <c r="BE23" i="35"/>
  <c r="BI67" s="1"/>
  <c r="BT26"/>
  <c r="BV26"/>
  <c r="BX26"/>
  <c r="BZ26"/>
  <c r="CB26"/>
  <c r="CD26"/>
  <c r="BE23" i="36"/>
  <c r="BI67" s="1"/>
  <c r="BT26"/>
  <c r="BV26"/>
  <c r="BX26"/>
  <c r="BZ26"/>
  <c r="CB26"/>
  <c r="CD26"/>
  <c r="BE23" i="37"/>
  <c r="BI67"/>
  <c r="BT26"/>
  <c r="BV26"/>
  <c r="BX26"/>
  <c r="BZ26"/>
  <c r="CB26"/>
  <c r="CD26"/>
  <c r="BE23" i="38"/>
  <c r="BI67"/>
  <c r="BT26"/>
  <c r="BV26"/>
  <c r="BX26"/>
  <c r="BZ26"/>
  <c r="CB26"/>
  <c r="CD26"/>
  <c r="BE23" i="39"/>
  <c r="BI67" s="1"/>
  <c r="BT26"/>
  <c r="BV26"/>
  <c r="CE26"/>
  <c r="BX26"/>
  <c r="BZ26"/>
  <c r="CB26"/>
  <c r="CD26"/>
  <c r="BE23" i="40"/>
  <c r="BI67" s="1"/>
  <c r="BT26"/>
  <c r="CE26"/>
  <c r="BV26"/>
  <c r="BX26"/>
  <c r="BZ26"/>
  <c r="CB26"/>
  <c r="CD26"/>
  <c r="BS29" i="43"/>
  <c r="CE6"/>
  <c r="E78" i="52"/>
  <c r="E80" s="1"/>
  <c r="BU29" i="43"/>
  <c r="BV29"/>
  <c r="BW29"/>
  <c r="BX29"/>
  <c r="BY29"/>
  <c r="BZ29"/>
  <c r="CA29"/>
  <c r="CB29"/>
  <c r="CC29"/>
  <c r="CD29"/>
  <c r="C30"/>
  <c r="D30"/>
  <c r="E30"/>
  <c r="BE24" i="24"/>
  <c r="BI68" s="1"/>
  <c r="BN68"/>
  <c r="BJ68" s="1"/>
  <c r="BT27"/>
  <c r="BV27"/>
  <c r="BX27"/>
  <c r="BZ27"/>
  <c r="CB27"/>
  <c r="CD27"/>
  <c r="BN68" i="34"/>
  <c r="BJ68" s="1"/>
  <c r="BE24"/>
  <c r="BI68" s="1"/>
  <c r="BX27"/>
  <c r="BT27"/>
  <c r="BV27"/>
  <c r="BZ27"/>
  <c r="CB27"/>
  <c r="CD27"/>
  <c r="BE24" i="35"/>
  <c r="BI68" s="1"/>
  <c r="BT27"/>
  <c r="BV27"/>
  <c r="BX27"/>
  <c r="BZ27"/>
  <c r="CB27"/>
  <c r="CD27"/>
  <c r="BE24" i="36"/>
  <c r="BI68" s="1"/>
  <c r="BT27"/>
  <c r="BV27"/>
  <c r="BX27"/>
  <c r="BZ27"/>
  <c r="CB27"/>
  <c r="CD27"/>
  <c r="BE24" i="37"/>
  <c r="BI68" s="1"/>
  <c r="BT27"/>
  <c r="BV27"/>
  <c r="BX27"/>
  <c r="BZ27"/>
  <c r="CB27"/>
  <c r="CD27"/>
  <c r="BE24" i="38"/>
  <c r="BI68" s="1"/>
  <c r="BT27"/>
  <c r="BV27"/>
  <c r="BX27"/>
  <c r="BZ27"/>
  <c r="CB27"/>
  <c r="CD27"/>
  <c r="BE24" i="39"/>
  <c r="BI68" s="1"/>
  <c r="BT27"/>
  <c r="BV27"/>
  <c r="BX27"/>
  <c r="BZ27"/>
  <c r="CB27"/>
  <c r="CD27"/>
  <c r="BE24" i="40"/>
  <c r="BI68" s="1"/>
  <c r="BT27"/>
  <c r="BV27"/>
  <c r="BX27"/>
  <c r="BZ27"/>
  <c r="CE27"/>
  <c r="CB27"/>
  <c r="CD27"/>
  <c r="E34" i="43"/>
  <c r="G34"/>
  <c r="K34"/>
  <c r="M34"/>
  <c r="O34"/>
  <c r="Q34"/>
  <c r="S34"/>
  <c r="U34"/>
  <c r="BG50"/>
  <c r="BG52"/>
  <c r="BG59"/>
  <c r="BG61"/>
  <c r="BG66"/>
  <c r="BS29" i="41"/>
  <c r="BT29"/>
  <c r="BU29"/>
  <c r="BV29"/>
  <c r="BW29"/>
  <c r="BX29"/>
  <c r="BY29"/>
  <c r="BZ29"/>
  <c r="CA29"/>
  <c r="CB29"/>
  <c r="CC29"/>
  <c r="CD29"/>
  <c r="BS29" i="40"/>
  <c r="BT29"/>
  <c r="BU29"/>
  <c r="BV29"/>
  <c r="BW29"/>
  <c r="BX29"/>
  <c r="BY29"/>
  <c r="BZ29"/>
  <c r="CA29"/>
  <c r="CB29"/>
  <c r="CC29"/>
  <c r="CD29"/>
  <c r="BS29" i="39"/>
  <c r="BT29"/>
  <c r="BU29"/>
  <c r="BV29"/>
  <c r="BW29"/>
  <c r="BX29"/>
  <c r="BY29"/>
  <c r="BZ29"/>
  <c r="CA29"/>
  <c r="CB29"/>
  <c r="F7" i="35"/>
  <c r="BS29" i="38"/>
  <c r="BU29"/>
  <c r="BV29" s="1"/>
  <c r="BW29"/>
  <c r="BX29" s="1"/>
  <c r="BY29"/>
  <c r="BZ29" s="1"/>
  <c r="CA29"/>
  <c r="CB29"/>
  <c r="CC29"/>
  <c r="CD29"/>
  <c r="BS29" i="36"/>
  <c r="BT29" s="1"/>
  <c r="BU29"/>
  <c r="BV29"/>
  <c r="BW29"/>
  <c r="BX29" s="1"/>
  <c r="BY29"/>
  <c r="BZ29" s="1"/>
  <c r="CA29"/>
  <c r="CB29"/>
  <c r="CC29"/>
  <c r="CD29"/>
  <c r="CA29" i="35"/>
  <c r="CB29"/>
  <c r="CC29"/>
  <c r="CD29"/>
  <c r="BU29" i="34"/>
  <c r="CE6"/>
  <c r="E30" i="52"/>
  <c r="E33" s="1"/>
  <c r="BV29" i="34"/>
  <c r="BW29"/>
  <c r="BX29"/>
  <c r="CA29"/>
  <c r="CB29"/>
  <c r="CC29"/>
  <c r="CD29"/>
  <c r="F7" i="38"/>
  <c r="A1"/>
  <c r="A1" i="40"/>
  <c r="S34" i="41"/>
  <c r="U34"/>
  <c r="K1"/>
  <c r="A2"/>
  <c r="D2"/>
  <c r="BF2"/>
  <c r="AZ3"/>
  <c r="BR8"/>
  <c r="BR9"/>
  <c r="BR10"/>
  <c r="E11"/>
  <c r="D11"/>
  <c r="BR11"/>
  <c r="E12"/>
  <c r="D12"/>
  <c r="BR12"/>
  <c r="E13"/>
  <c r="D13"/>
  <c r="E14"/>
  <c r="D14"/>
  <c r="BR14"/>
  <c r="E15"/>
  <c r="D15"/>
  <c r="E16"/>
  <c r="D16"/>
  <c r="E17"/>
  <c r="D17"/>
  <c r="BR17"/>
  <c r="E18"/>
  <c r="D18"/>
  <c r="BR18"/>
  <c r="E19"/>
  <c r="BR19"/>
  <c r="E20"/>
  <c r="D20"/>
  <c r="BR20"/>
  <c r="E21"/>
  <c r="D21"/>
  <c r="BR21"/>
  <c r="E22"/>
  <c r="D22"/>
  <c r="BR22"/>
  <c r="E23"/>
  <c r="D23"/>
  <c r="BR23"/>
  <c r="E24"/>
  <c r="D24"/>
  <c r="BR24"/>
  <c r="E25"/>
  <c r="D25"/>
  <c r="BR25"/>
  <c r="E26"/>
  <c r="D26"/>
  <c r="BR26"/>
  <c r="E27"/>
  <c r="D27"/>
  <c r="BF27"/>
  <c r="BF30"/>
  <c r="BR27"/>
  <c r="E28"/>
  <c r="D28"/>
  <c r="E29"/>
  <c r="D29"/>
  <c r="E30"/>
  <c r="D30"/>
  <c r="E34"/>
  <c r="G34"/>
  <c r="I34"/>
  <c r="K34"/>
  <c r="M34"/>
  <c r="O34"/>
  <c r="Q34"/>
  <c r="BG49"/>
  <c r="BG50"/>
  <c r="BG51"/>
  <c r="BG56"/>
  <c r="BG58"/>
  <c r="BG59"/>
  <c r="BG61"/>
  <c r="BG63"/>
  <c r="BG64"/>
  <c r="BG65"/>
  <c r="BG66"/>
  <c r="BG67"/>
  <c r="BG68"/>
  <c r="K1" i="40"/>
  <c r="A2"/>
  <c r="D2"/>
  <c r="AZ2"/>
  <c r="BF2"/>
  <c r="D3"/>
  <c r="G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8"/>
  <c r="BR9"/>
  <c r="BR10"/>
  <c r="D11"/>
  <c r="W11"/>
  <c r="BR11"/>
  <c r="D12"/>
  <c r="W12"/>
  <c r="BR12"/>
  <c r="D13"/>
  <c r="W13"/>
  <c r="D14"/>
  <c r="W14"/>
  <c r="D15"/>
  <c r="W15"/>
  <c r="BR15"/>
  <c r="D16"/>
  <c r="W16"/>
  <c r="D17"/>
  <c r="W17"/>
  <c r="BR17"/>
  <c r="D18"/>
  <c r="W18"/>
  <c r="BR18"/>
  <c r="D19"/>
  <c r="W19"/>
  <c r="BR19"/>
  <c r="W20"/>
  <c r="BR20"/>
  <c r="D21"/>
  <c r="W21"/>
  <c r="BR21"/>
  <c r="D22"/>
  <c r="W22"/>
  <c r="BR22"/>
  <c r="D23"/>
  <c r="W23"/>
  <c r="BR23"/>
  <c r="D24"/>
  <c r="W24"/>
  <c r="BR24"/>
  <c r="D25"/>
  <c r="W25"/>
  <c r="BR25"/>
  <c r="D26"/>
  <c r="W26"/>
  <c r="BR26"/>
  <c r="D27"/>
  <c r="W27"/>
  <c r="BF27"/>
  <c r="BR27"/>
  <c r="D28"/>
  <c r="W28"/>
  <c r="D29"/>
  <c r="W29"/>
  <c r="D30"/>
  <c r="W30"/>
  <c r="W31"/>
  <c r="E34"/>
  <c r="G34"/>
  <c r="I34"/>
  <c r="K34"/>
  <c r="M34"/>
  <c r="O34"/>
  <c r="Q34"/>
  <c r="BG49"/>
  <c r="BG51"/>
  <c r="BG52"/>
  <c r="BG58"/>
  <c r="BG59"/>
  <c r="BG61"/>
  <c r="BG64"/>
  <c r="BG65"/>
  <c r="BG66"/>
  <c r="BG67"/>
  <c r="Q34" i="39"/>
  <c r="E11"/>
  <c r="E12"/>
  <c r="E13"/>
  <c r="E14"/>
  <c r="E15"/>
  <c r="E16"/>
  <c r="E17"/>
  <c r="E18"/>
  <c r="E19"/>
  <c r="E20"/>
  <c r="E21"/>
  <c r="E22"/>
  <c r="E23"/>
  <c r="K1"/>
  <c r="A2"/>
  <c r="D2"/>
  <c r="BF2"/>
  <c r="D3"/>
  <c r="G3"/>
  <c r="E24"/>
  <c r="E25"/>
  <c r="E26"/>
  <c r="E27"/>
  <c r="E28"/>
  <c r="E29"/>
  <c r="E30"/>
  <c r="AZ3"/>
  <c r="AZ4"/>
  <c r="BR8"/>
  <c r="BR9"/>
  <c r="BR10"/>
  <c r="D11"/>
  <c r="U11"/>
  <c r="W11"/>
  <c r="BR11"/>
  <c r="D12"/>
  <c r="U12"/>
  <c r="W12"/>
  <c r="BR12"/>
  <c r="D13"/>
  <c r="U13"/>
  <c r="W13"/>
  <c r="BR13"/>
  <c r="D14"/>
  <c r="U14"/>
  <c r="W14"/>
  <c r="BR14"/>
  <c r="D15"/>
  <c r="U15"/>
  <c r="W15"/>
  <c r="BR15"/>
  <c r="D16"/>
  <c r="U16"/>
  <c r="W16"/>
  <c r="BR16"/>
  <c r="D17"/>
  <c r="U17"/>
  <c r="W17"/>
  <c r="BR17"/>
  <c r="D18"/>
  <c r="U18"/>
  <c r="W18"/>
  <c r="BR18"/>
  <c r="U19"/>
  <c r="W19"/>
  <c r="BR19"/>
  <c r="D20"/>
  <c r="U20"/>
  <c r="W20"/>
  <c r="BR20"/>
  <c r="D21"/>
  <c r="U21"/>
  <c r="W21"/>
  <c r="D22"/>
  <c r="U22"/>
  <c r="W22"/>
  <c r="BR22"/>
  <c r="D23"/>
  <c r="U23"/>
  <c r="W23"/>
  <c r="BR23"/>
  <c r="D24"/>
  <c r="U24"/>
  <c r="W24"/>
  <c r="BR24"/>
  <c r="D25"/>
  <c r="U25"/>
  <c r="W25"/>
  <c r="BR25"/>
  <c r="D26"/>
  <c r="U26"/>
  <c r="W26"/>
  <c r="BR26"/>
  <c r="D27"/>
  <c r="U27"/>
  <c r="W27"/>
  <c r="BF27"/>
  <c r="BR27"/>
  <c r="D28"/>
  <c r="U28"/>
  <c r="W28"/>
  <c r="D29"/>
  <c r="U29"/>
  <c r="W29"/>
  <c r="D30"/>
  <c r="U30"/>
  <c r="W30"/>
  <c r="U31"/>
  <c r="W31"/>
  <c r="E34"/>
  <c r="G34"/>
  <c r="I34"/>
  <c r="K34"/>
  <c r="M34"/>
  <c r="O34"/>
  <c r="BG49"/>
  <c r="BG51"/>
  <c r="BG53"/>
  <c r="BG55"/>
  <c r="BG59"/>
  <c r="BG61"/>
  <c r="BG62"/>
  <c r="BG63"/>
  <c r="BG64"/>
  <c r="BG66"/>
  <c r="BG67"/>
  <c r="BG68"/>
  <c r="O34" i="38"/>
  <c r="BF2"/>
  <c r="BF2" i="37"/>
  <c r="BF2" i="36"/>
  <c r="BF2" i="35"/>
  <c r="BF2" i="34"/>
  <c r="K1" i="38"/>
  <c r="A2"/>
  <c r="D3"/>
  <c r="G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8"/>
  <c r="BR9"/>
  <c r="BR10"/>
  <c r="D11"/>
  <c r="S11"/>
  <c r="U11"/>
  <c r="W11"/>
  <c r="BR11"/>
  <c r="D12"/>
  <c r="S12"/>
  <c r="U12"/>
  <c r="W12"/>
  <c r="D13"/>
  <c r="S13"/>
  <c r="U13"/>
  <c r="W13"/>
  <c r="BR13"/>
  <c r="D14"/>
  <c r="S14"/>
  <c r="U14"/>
  <c r="W14"/>
  <c r="BR14"/>
  <c r="D15"/>
  <c r="S15"/>
  <c r="U15"/>
  <c r="W15"/>
  <c r="D16"/>
  <c r="S16"/>
  <c r="U16"/>
  <c r="W16"/>
  <c r="BR16"/>
  <c r="D17"/>
  <c r="S17"/>
  <c r="U17"/>
  <c r="W17"/>
  <c r="BR17"/>
  <c r="D18"/>
  <c r="S18"/>
  <c r="U18"/>
  <c r="W18"/>
  <c r="BR18"/>
  <c r="S19"/>
  <c r="U19"/>
  <c r="W19"/>
  <c r="BR19"/>
  <c r="S20"/>
  <c r="U20"/>
  <c r="W20"/>
  <c r="BR20"/>
  <c r="D21"/>
  <c r="S21"/>
  <c r="U21"/>
  <c r="W21"/>
  <c r="BR21"/>
  <c r="D22"/>
  <c r="S22"/>
  <c r="U22"/>
  <c r="W22"/>
  <c r="BR22"/>
  <c r="D23"/>
  <c r="S23"/>
  <c r="U23"/>
  <c r="W23"/>
  <c r="BR23"/>
  <c r="D24"/>
  <c r="S24"/>
  <c r="U24"/>
  <c r="W24"/>
  <c r="BR24"/>
  <c r="D25"/>
  <c r="S25"/>
  <c r="U25"/>
  <c r="W25"/>
  <c r="BR25"/>
  <c r="D26"/>
  <c r="S26"/>
  <c r="U26"/>
  <c r="W26"/>
  <c r="BR26"/>
  <c r="D27"/>
  <c r="S27"/>
  <c r="U27"/>
  <c r="W27"/>
  <c r="BF27"/>
  <c r="BR27"/>
  <c r="D28"/>
  <c r="S28"/>
  <c r="U28"/>
  <c r="W28"/>
  <c r="D29"/>
  <c r="S29"/>
  <c r="U29"/>
  <c r="W29"/>
  <c r="D30"/>
  <c r="S30"/>
  <c r="U30"/>
  <c r="W30"/>
  <c r="S31"/>
  <c r="U31"/>
  <c r="W31"/>
  <c r="E34"/>
  <c r="G34"/>
  <c r="I34"/>
  <c r="K34"/>
  <c r="M34"/>
  <c r="BG50"/>
  <c r="BG59"/>
  <c r="BG63"/>
  <c r="BG64"/>
  <c r="BG65"/>
  <c r="BG66"/>
  <c r="BG67"/>
  <c r="J3" i="37"/>
  <c r="M34"/>
  <c r="K1"/>
  <c r="A2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8"/>
  <c r="BR9"/>
  <c r="BR10"/>
  <c r="D11"/>
  <c r="Q11"/>
  <c r="S11"/>
  <c r="U11"/>
  <c r="W11"/>
  <c r="BR11"/>
  <c r="D12"/>
  <c r="Q12"/>
  <c r="S12"/>
  <c r="U12"/>
  <c r="W12"/>
  <c r="D13"/>
  <c r="Q13"/>
  <c r="S13"/>
  <c r="U13"/>
  <c r="W13"/>
  <c r="D14"/>
  <c r="Q14"/>
  <c r="S14"/>
  <c r="U14"/>
  <c r="W14"/>
  <c r="BR14"/>
  <c r="D15"/>
  <c r="Q15"/>
  <c r="S15"/>
  <c r="U15"/>
  <c r="W15"/>
  <c r="BR15"/>
  <c r="D16"/>
  <c r="Q16"/>
  <c r="S16"/>
  <c r="U16"/>
  <c r="W16"/>
  <c r="D17"/>
  <c r="Q17"/>
  <c r="S17"/>
  <c r="U17"/>
  <c r="W17"/>
  <c r="BR17"/>
  <c r="D18"/>
  <c r="Q18"/>
  <c r="S18"/>
  <c r="U18"/>
  <c r="W18"/>
  <c r="BR18"/>
  <c r="Q19"/>
  <c r="S19"/>
  <c r="U19"/>
  <c r="W19"/>
  <c r="BR19"/>
  <c r="Q20"/>
  <c r="S20"/>
  <c r="U20"/>
  <c r="W20"/>
  <c r="BR20"/>
  <c r="D21"/>
  <c r="Q21"/>
  <c r="S21"/>
  <c r="U21"/>
  <c r="W21"/>
  <c r="BR21"/>
  <c r="D22"/>
  <c r="Q22"/>
  <c r="S22"/>
  <c r="U22"/>
  <c r="W22"/>
  <c r="BR22"/>
  <c r="D23"/>
  <c r="Q23"/>
  <c r="S23"/>
  <c r="U23"/>
  <c r="W23"/>
  <c r="BR23"/>
  <c r="D24"/>
  <c r="Q24"/>
  <c r="S24"/>
  <c r="U24"/>
  <c r="W24"/>
  <c r="BR24"/>
  <c r="D25"/>
  <c r="Q25"/>
  <c r="S25"/>
  <c r="U25"/>
  <c r="W25"/>
  <c r="BR25"/>
  <c r="D26"/>
  <c r="Q26"/>
  <c r="S26"/>
  <c r="U26"/>
  <c r="W26"/>
  <c r="BR26"/>
  <c r="D27"/>
  <c r="Q27"/>
  <c r="S27"/>
  <c r="U27"/>
  <c r="W27"/>
  <c r="BR27"/>
  <c r="D28"/>
  <c r="Q28"/>
  <c r="S28"/>
  <c r="U28"/>
  <c r="W28"/>
  <c r="D29"/>
  <c r="Q29"/>
  <c r="S29"/>
  <c r="U29"/>
  <c r="W29"/>
  <c r="D30"/>
  <c r="Q30"/>
  <c r="S30"/>
  <c r="U30"/>
  <c r="W30"/>
  <c r="Q31"/>
  <c r="S31"/>
  <c r="U31"/>
  <c r="W31"/>
  <c r="E34"/>
  <c r="G34"/>
  <c r="I34"/>
  <c r="K34"/>
  <c r="BG50"/>
  <c r="BG51"/>
  <c r="BG52"/>
  <c r="BG58"/>
  <c r="BG61"/>
  <c r="BG63"/>
  <c r="BG64"/>
  <c r="BG65"/>
  <c r="BG67"/>
  <c r="BG68"/>
  <c r="K34" i="36"/>
  <c r="I34"/>
  <c r="E34"/>
  <c r="G34"/>
  <c r="E34" i="35"/>
  <c r="G34"/>
  <c r="I34"/>
  <c r="E36" i="34"/>
  <c r="G36"/>
  <c r="K1" i="36"/>
  <c r="A2"/>
  <c r="D2"/>
  <c r="G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AZ4"/>
  <c r="BR8"/>
  <c r="BR9"/>
  <c r="BR10"/>
  <c r="D11"/>
  <c r="O11"/>
  <c r="Q11"/>
  <c r="S11"/>
  <c r="U11"/>
  <c r="W11"/>
  <c r="BR11"/>
  <c r="D12"/>
  <c r="O12"/>
  <c r="Q12"/>
  <c r="S12"/>
  <c r="U12"/>
  <c r="W12"/>
  <c r="D13"/>
  <c r="O13"/>
  <c r="Q13"/>
  <c r="S13"/>
  <c r="U13"/>
  <c r="W13"/>
  <c r="BR13"/>
  <c r="D14"/>
  <c r="O14"/>
  <c r="Q14"/>
  <c r="S14"/>
  <c r="U14"/>
  <c r="W14"/>
  <c r="BR14"/>
  <c r="D15"/>
  <c r="O15"/>
  <c r="Q15"/>
  <c r="S15"/>
  <c r="U15"/>
  <c r="W15"/>
  <c r="D16"/>
  <c r="O16"/>
  <c r="Q16"/>
  <c r="S16"/>
  <c r="U16"/>
  <c r="W16"/>
  <c r="BR16"/>
  <c r="D17"/>
  <c r="O17"/>
  <c r="Q17"/>
  <c r="S17"/>
  <c r="U17"/>
  <c r="W17"/>
  <c r="BR17"/>
  <c r="D18"/>
  <c r="O18"/>
  <c r="Q18"/>
  <c r="S18"/>
  <c r="U18"/>
  <c r="W18"/>
  <c r="BR18"/>
  <c r="O19"/>
  <c r="Q19"/>
  <c r="S19"/>
  <c r="U19"/>
  <c r="W19"/>
  <c r="BR19"/>
  <c r="O20"/>
  <c r="Q20"/>
  <c r="S20"/>
  <c r="U20"/>
  <c r="W20"/>
  <c r="BR20"/>
  <c r="D21"/>
  <c r="O21"/>
  <c r="Q21"/>
  <c r="S21"/>
  <c r="U21"/>
  <c r="W21"/>
  <c r="BR21"/>
  <c r="D22"/>
  <c r="O22"/>
  <c r="Q22"/>
  <c r="S22"/>
  <c r="U22"/>
  <c r="W22"/>
  <c r="BR22"/>
  <c r="D23"/>
  <c r="O23"/>
  <c r="Q23"/>
  <c r="S23"/>
  <c r="U23"/>
  <c r="W23"/>
  <c r="BR23"/>
  <c r="D24"/>
  <c r="O24"/>
  <c r="Q24"/>
  <c r="S24"/>
  <c r="U24"/>
  <c r="W24"/>
  <c r="BR24"/>
  <c r="D25"/>
  <c r="O25"/>
  <c r="Q25"/>
  <c r="S25"/>
  <c r="U25"/>
  <c r="W25"/>
  <c r="BR25"/>
  <c r="D26"/>
  <c r="O26"/>
  <c r="Q26"/>
  <c r="S26"/>
  <c r="U26"/>
  <c r="W26"/>
  <c r="BR26"/>
  <c r="D27"/>
  <c r="O27"/>
  <c r="Q27"/>
  <c r="S27"/>
  <c r="U27"/>
  <c r="W27"/>
  <c r="BR27"/>
  <c r="D28"/>
  <c r="O28"/>
  <c r="Q28"/>
  <c r="S28"/>
  <c r="U28"/>
  <c r="W28"/>
  <c r="D29"/>
  <c r="O29"/>
  <c r="Q29"/>
  <c r="S29"/>
  <c r="U29"/>
  <c r="W29"/>
  <c r="D30"/>
  <c r="O30"/>
  <c r="Q30"/>
  <c r="S30"/>
  <c r="U30"/>
  <c r="W30"/>
  <c r="O31"/>
  <c r="Q31"/>
  <c r="S31"/>
  <c r="U31"/>
  <c r="W31"/>
  <c r="BG49"/>
  <c r="BG52"/>
  <c r="BG54"/>
  <c r="BG59"/>
  <c r="BG60"/>
  <c r="BG61"/>
  <c r="BG63"/>
  <c r="BG64"/>
  <c r="BG65"/>
  <c r="BG66"/>
  <c r="BG67"/>
  <c r="BG68"/>
  <c r="C7" i="3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I11" i="24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K1" i="35"/>
  <c r="A2"/>
  <c r="D2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AZ4"/>
  <c r="BR8"/>
  <c r="BR9"/>
  <c r="BR10"/>
  <c r="D11"/>
  <c r="M11"/>
  <c r="O11"/>
  <c r="Q11"/>
  <c r="S11"/>
  <c r="U11"/>
  <c r="W11"/>
  <c r="BR11"/>
  <c r="D12"/>
  <c r="M12"/>
  <c r="O12"/>
  <c r="Q12"/>
  <c r="S12"/>
  <c r="U12"/>
  <c r="W12"/>
  <c r="BR12"/>
  <c r="D13"/>
  <c r="M13"/>
  <c r="O13"/>
  <c r="Q13"/>
  <c r="S13"/>
  <c r="U13"/>
  <c r="W13"/>
  <c r="BR13"/>
  <c r="D14"/>
  <c r="M14"/>
  <c r="O14"/>
  <c r="Q14"/>
  <c r="S14"/>
  <c r="U14"/>
  <c r="W14"/>
  <c r="BR14"/>
  <c r="D15"/>
  <c r="M15"/>
  <c r="O15"/>
  <c r="Q15"/>
  <c r="S15"/>
  <c r="U15"/>
  <c r="W15"/>
  <c r="BR15"/>
  <c r="D16"/>
  <c r="M16"/>
  <c r="O16"/>
  <c r="Q16"/>
  <c r="S16"/>
  <c r="U16"/>
  <c r="W16"/>
  <c r="BR16"/>
  <c r="D17"/>
  <c r="M17"/>
  <c r="O17"/>
  <c r="Q17"/>
  <c r="S17"/>
  <c r="U17"/>
  <c r="W17"/>
  <c r="BR17"/>
  <c r="D18"/>
  <c r="M18"/>
  <c r="O18"/>
  <c r="Q18"/>
  <c r="S18"/>
  <c r="U18"/>
  <c r="W18"/>
  <c r="BR18"/>
  <c r="M19"/>
  <c r="O19"/>
  <c r="Q19"/>
  <c r="S19"/>
  <c r="U19"/>
  <c r="W19"/>
  <c r="BR19"/>
  <c r="D20"/>
  <c r="M20"/>
  <c r="O20"/>
  <c r="Q20"/>
  <c r="S20"/>
  <c r="U20"/>
  <c r="W20"/>
  <c r="BR20"/>
  <c r="D21"/>
  <c r="M21"/>
  <c r="O21"/>
  <c r="Q21"/>
  <c r="S21"/>
  <c r="U21"/>
  <c r="W21"/>
  <c r="D22"/>
  <c r="M22"/>
  <c r="O22"/>
  <c r="Q22"/>
  <c r="S22"/>
  <c r="U22"/>
  <c r="W22"/>
  <c r="BR22"/>
  <c r="D23"/>
  <c r="M23"/>
  <c r="O23"/>
  <c r="Q23"/>
  <c r="S23"/>
  <c r="U23"/>
  <c r="W23"/>
  <c r="BR23"/>
  <c r="D24"/>
  <c r="M24"/>
  <c r="O24"/>
  <c r="Q24"/>
  <c r="S24"/>
  <c r="U24"/>
  <c r="W24"/>
  <c r="BR24"/>
  <c r="D25"/>
  <c r="M25"/>
  <c r="O25"/>
  <c r="Q25"/>
  <c r="S25"/>
  <c r="U25"/>
  <c r="W25"/>
  <c r="BR25"/>
  <c r="D26"/>
  <c r="M26"/>
  <c r="O26"/>
  <c r="Q26"/>
  <c r="S26"/>
  <c r="U26"/>
  <c r="W26"/>
  <c r="BR26"/>
  <c r="D27"/>
  <c r="M27"/>
  <c r="O27"/>
  <c r="Q27"/>
  <c r="S27"/>
  <c r="U27"/>
  <c r="W27"/>
  <c r="BR27"/>
  <c r="D28"/>
  <c r="M28"/>
  <c r="O28"/>
  <c r="Q28"/>
  <c r="S28"/>
  <c r="U28"/>
  <c r="W28"/>
  <c r="D29"/>
  <c r="M29"/>
  <c r="O29"/>
  <c r="Q29"/>
  <c r="S29"/>
  <c r="U29"/>
  <c r="W29"/>
  <c r="D30"/>
  <c r="M30"/>
  <c r="O30"/>
  <c r="Q30"/>
  <c r="S30"/>
  <c r="U30"/>
  <c r="W30"/>
  <c r="M31"/>
  <c r="O31"/>
  <c r="Q31"/>
  <c r="S31"/>
  <c r="U31"/>
  <c r="W31"/>
  <c r="BG58"/>
  <c r="BG59"/>
  <c r="BG63"/>
  <c r="BG64"/>
  <c r="BG65"/>
  <c r="BG67"/>
  <c r="BG68"/>
  <c r="BF2" i="24"/>
  <c r="E11" i="34"/>
  <c r="E12"/>
  <c r="E13"/>
  <c r="E14"/>
  <c r="E15"/>
  <c r="E16"/>
  <c r="E17"/>
  <c r="E18"/>
  <c r="E19"/>
  <c r="E20"/>
  <c r="E21"/>
  <c r="E22"/>
  <c r="E23"/>
  <c r="K1"/>
  <c r="A2"/>
  <c r="G3"/>
  <c r="E24"/>
  <c r="E25"/>
  <c r="E26"/>
  <c r="E27"/>
  <c r="E28"/>
  <c r="E29"/>
  <c r="E30"/>
  <c r="AZ3"/>
  <c r="AZ4"/>
  <c r="BR8"/>
  <c r="BR9"/>
  <c r="BR10"/>
  <c r="D11"/>
  <c r="K11"/>
  <c r="M11"/>
  <c r="O11"/>
  <c r="Q11"/>
  <c r="S11"/>
  <c r="U11"/>
  <c r="W11"/>
  <c r="BR11"/>
  <c r="D12"/>
  <c r="K12"/>
  <c r="M12"/>
  <c r="O12"/>
  <c r="Q12"/>
  <c r="S12"/>
  <c r="U12"/>
  <c r="W12"/>
  <c r="BR12"/>
  <c r="D13"/>
  <c r="K13"/>
  <c r="M13"/>
  <c r="O13"/>
  <c r="Q13"/>
  <c r="S13"/>
  <c r="U13"/>
  <c r="W13"/>
  <c r="D14"/>
  <c r="K14"/>
  <c r="M14"/>
  <c r="O14"/>
  <c r="Q14"/>
  <c r="S14"/>
  <c r="U14"/>
  <c r="W14"/>
  <c r="BR14"/>
  <c r="D15"/>
  <c r="K15"/>
  <c r="M15"/>
  <c r="O15"/>
  <c r="Q15"/>
  <c r="S15"/>
  <c r="U15"/>
  <c r="W15"/>
  <c r="D16"/>
  <c r="K16"/>
  <c r="M16"/>
  <c r="O16"/>
  <c r="Q16"/>
  <c r="S16"/>
  <c r="U16"/>
  <c r="W16"/>
  <c r="D17"/>
  <c r="K17"/>
  <c r="M17"/>
  <c r="O17"/>
  <c r="Q17"/>
  <c r="S17"/>
  <c r="U17"/>
  <c r="W17"/>
  <c r="BR17"/>
  <c r="D18"/>
  <c r="K18"/>
  <c r="M18"/>
  <c r="O18"/>
  <c r="Q18"/>
  <c r="S18"/>
  <c r="U18"/>
  <c r="W18"/>
  <c r="BR18"/>
  <c r="K19"/>
  <c r="M19"/>
  <c r="O19"/>
  <c r="Q19"/>
  <c r="S19"/>
  <c r="U19"/>
  <c r="W19"/>
  <c r="BR19"/>
  <c r="D20"/>
  <c r="K20"/>
  <c r="M20"/>
  <c r="O20"/>
  <c r="Q20"/>
  <c r="S20"/>
  <c r="U20"/>
  <c r="W20"/>
  <c r="BR20"/>
  <c r="D21"/>
  <c r="K21"/>
  <c r="M21"/>
  <c r="O21"/>
  <c r="Q21"/>
  <c r="S21"/>
  <c r="U21"/>
  <c r="W21"/>
  <c r="D22"/>
  <c r="K22"/>
  <c r="M22"/>
  <c r="O22"/>
  <c r="Q22"/>
  <c r="S22"/>
  <c r="U22"/>
  <c r="W22"/>
  <c r="BR22"/>
  <c r="D23"/>
  <c r="K23"/>
  <c r="M23"/>
  <c r="O23"/>
  <c r="Q23"/>
  <c r="S23"/>
  <c r="U23"/>
  <c r="W23"/>
  <c r="BR23"/>
  <c r="D24"/>
  <c r="K24"/>
  <c r="M24"/>
  <c r="O24"/>
  <c r="Q24"/>
  <c r="S24"/>
  <c r="U24"/>
  <c r="W24"/>
  <c r="BR24"/>
  <c r="D25"/>
  <c r="K25"/>
  <c r="M25"/>
  <c r="O25"/>
  <c r="Q25"/>
  <c r="S25"/>
  <c r="U25"/>
  <c r="W25"/>
  <c r="BR25"/>
  <c r="D26"/>
  <c r="K26"/>
  <c r="M26"/>
  <c r="O26"/>
  <c r="Q26"/>
  <c r="S26"/>
  <c r="U26"/>
  <c r="W26"/>
  <c r="BR26"/>
  <c r="D27"/>
  <c r="K27"/>
  <c r="M27"/>
  <c r="O27"/>
  <c r="Q27"/>
  <c r="S27"/>
  <c r="U27"/>
  <c r="W27"/>
  <c r="BR27"/>
  <c r="D28"/>
  <c r="K28"/>
  <c r="M28"/>
  <c r="O28"/>
  <c r="Q28"/>
  <c r="S28"/>
  <c r="U28"/>
  <c r="W28"/>
  <c r="D29"/>
  <c r="K29"/>
  <c r="M29"/>
  <c r="O29"/>
  <c r="Q29"/>
  <c r="S29"/>
  <c r="U29"/>
  <c r="W29"/>
  <c r="D30"/>
  <c r="K30"/>
  <c r="M30"/>
  <c r="O30"/>
  <c r="Q30"/>
  <c r="S30"/>
  <c r="U30"/>
  <c r="W30"/>
  <c r="K31"/>
  <c r="M31"/>
  <c r="O31"/>
  <c r="Q31"/>
  <c r="S31"/>
  <c r="U31"/>
  <c r="W31"/>
  <c r="BG58"/>
  <c r="BG59"/>
  <c r="BG61"/>
  <c r="BG63"/>
  <c r="BG64"/>
  <c r="BG65"/>
  <c r="BG66"/>
  <c r="BG67"/>
  <c r="BG68"/>
  <c r="BF27" i="24"/>
  <c r="BF29"/>
  <c r="BG59"/>
  <c r="BG61"/>
  <c r="BG63"/>
  <c r="BG64"/>
  <c r="BG65"/>
  <c r="BG66"/>
  <c r="BG67"/>
  <c r="BG68"/>
  <c r="D21"/>
  <c r="D22"/>
  <c r="D23"/>
  <c r="D24"/>
  <c r="D25"/>
  <c r="D26"/>
  <c r="D27"/>
  <c r="D28"/>
  <c r="D29"/>
  <c r="D30"/>
  <c r="AJ64"/>
  <c r="AC28"/>
  <c r="AC30"/>
  <c r="AC31"/>
  <c r="AC32"/>
  <c r="AC33"/>
  <c r="BR17"/>
  <c r="BR18"/>
  <c r="BR19"/>
  <c r="BR20"/>
  <c r="BR21"/>
  <c r="BR22"/>
  <c r="BR24"/>
  <c r="BR25"/>
  <c r="BR26"/>
  <c r="BR27"/>
  <c r="K25"/>
  <c r="M25"/>
  <c r="O25"/>
  <c r="Q25"/>
  <c r="S25"/>
  <c r="U25"/>
  <c r="W25"/>
  <c r="K26"/>
  <c r="M26"/>
  <c r="O26"/>
  <c r="Q26"/>
  <c r="S26"/>
  <c r="U26"/>
  <c r="W26"/>
  <c r="K27"/>
  <c r="M27"/>
  <c r="O27"/>
  <c r="Q27"/>
  <c r="S27"/>
  <c r="U27"/>
  <c r="W27"/>
  <c r="K28"/>
  <c r="M28"/>
  <c r="O28"/>
  <c r="Q28"/>
  <c r="S28"/>
  <c r="U28"/>
  <c r="W28"/>
  <c r="K29"/>
  <c r="M29"/>
  <c r="O29"/>
  <c r="Q29"/>
  <c r="S29"/>
  <c r="U29"/>
  <c r="W29"/>
  <c r="K30"/>
  <c r="M30"/>
  <c r="O30"/>
  <c r="Q30"/>
  <c r="S30"/>
  <c r="U30"/>
  <c r="W30"/>
  <c r="K24"/>
  <c r="M24"/>
  <c r="O24"/>
  <c r="Q24"/>
  <c r="S24"/>
  <c r="U24"/>
  <c r="W24"/>
  <c r="K21"/>
  <c r="M21"/>
  <c r="O21"/>
  <c r="Q21"/>
  <c r="S21"/>
  <c r="U21"/>
  <c r="W21"/>
  <c r="K22"/>
  <c r="M22"/>
  <c r="O22"/>
  <c r="Q22"/>
  <c r="S22"/>
  <c r="U22"/>
  <c r="W22"/>
  <c r="K23"/>
  <c r="M23"/>
  <c r="O23"/>
  <c r="Q23"/>
  <c r="S23"/>
  <c r="U23"/>
  <c r="W23"/>
  <c r="AQ42"/>
  <c r="K11"/>
  <c r="K12"/>
  <c r="K13"/>
  <c r="K14"/>
  <c r="K15"/>
  <c r="K16"/>
  <c r="K17"/>
  <c r="K18"/>
  <c r="K19"/>
  <c r="K20"/>
  <c r="K31"/>
  <c r="M11"/>
  <c r="M12"/>
  <c r="M13"/>
  <c r="M14"/>
  <c r="M15"/>
  <c r="M16"/>
  <c r="M17"/>
  <c r="M18"/>
  <c r="M19"/>
  <c r="M20"/>
  <c r="M31"/>
  <c r="W11"/>
  <c r="W12"/>
  <c r="W13"/>
  <c r="W14"/>
  <c r="W15"/>
  <c r="W16"/>
  <c r="W17"/>
  <c r="W18"/>
  <c r="W19"/>
  <c r="W20"/>
  <c r="W31"/>
  <c r="U11"/>
  <c r="U12"/>
  <c r="U13"/>
  <c r="U14"/>
  <c r="U15"/>
  <c r="U16"/>
  <c r="U17"/>
  <c r="U18"/>
  <c r="U19"/>
  <c r="U20"/>
  <c r="U31"/>
  <c r="S11"/>
  <c r="S12"/>
  <c r="S13"/>
  <c r="S14"/>
  <c r="S15"/>
  <c r="S16"/>
  <c r="S17"/>
  <c r="S18"/>
  <c r="S19"/>
  <c r="S20"/>
  <c r="S31"/>
  <c r="Q11"/>
  <c r="Q12"/>
  <c r="Q13"/>
  <c r="Q14"/>
  <c r="Q15"/>
  <c r="Q16"/>
  <c r="Q17"/>
  <c r="Q18"/>
  <c r="Q19"/>
  <c r="Q20"/>
  <c r="Q31"/>
  <c r="O11"/>
  <c r="O12"/>
  <c r="O13"/>
  <c r="O14"/>
  <c r="O15"/>
  <c r="O16"/>
  <c r="O17"/>
  <c r="O18"/>
  <c r="O19"/>
  <c r="O20"/>
  <c r="O31"/>
  <c r="D18"/>
  <c r="D17"/>
  <c r="D16"/>
  <c r="D15"/>
  <c r="D14"/>
  <c r="D13"/>
  <c r="D12"/>
  <c r="D11"/>
  <c r="G3"/>
  <c r="A2"/>
  <c r="K1"/>
  <c r="A1"/>
  <c r="E91" i="3"/>
  <c r="E92"/>
  <c r="E93"/>
  <c r="E94"/>
  <c r="E95"/>
  <c r="E96"/>
  <c r="E97"/>
  <c r="E98"/>
  <c r="E99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AQ43" i="24"/>
  <c r="BR9"/>
  <c r="BR11"/>
  <c r="BR12"/>
  <c r="BR15"/>
  <c r="BR16"/>
  <c r="AZ3"/>
  <c r="AZ2"/>
  <c r="AN39"/>
  <c r="AM39"/>
  <c r="AL39"/>
  <c r="AL40"/>
  <c r="AO39"/>
  <c r="AP39"/>
  <c r="AQ39"/>
  <c r="E8" i="3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M40" i="24"/>
  <c r="AM41"/>
  <c r="BW31" i="39"/>
  <c r="AL41" i="24"/>
  <c r="BW31" i="40"/>
  <c r="BW31" i="41"/>
  <c r="BW31" i="34"/>
  <c r="CE26" i="24"/>
  <c r="CE6" i="45"/>
  <c r="E90" i="52"/>
  <c r="E93" s="1"/>
  <c r="BT29" i="45"/>
  <c r="BW31"/>
  <c r="CE25" i="46"/>
  <c r="CE28" i="41"/>
  <c r="BJ69"/>
  <c r="CE11"/>
  <c r="CE10"/>
  <c r="CE15" i="40"/>
  <c r="CE20" i="49"/>
  <c r="BG52" i="47"/>
  <c r="CE8" i="44"/>
  <c r="CE16"/>
  <c r="CE9" i="43"/>
  <c r="CE29"/>
  <c r="CE17"/>
  <c r="BG59" i="37"/>
  <c r="CE24" i="24"/>
  <c r="BG67" i="48"/>
  <c r="BW31"/>
  <c r="CE24"/>
  <c r="BG51" i="49"/>
  <c r="BI65" i="50"/>
  <c r="CF26"/>
  <c r="CE20" i="41"/>
  <c r="CE18"/>
  <c r="CE17" i="35"/>
  <c r="CF10" i="50"/>
  <c r="CF29"/>
  <c r="CF13"/>
  <c r="CE11" i="40"/>
  <c r="BG58" i="48"/>
  <c r="CE17" i="47"/>
  <c r="CE9" i="46"/>
  <c r="AL42" i="35"/>
  <c r="AL43"/>
  <c r="AM41"/>
  <c r="BG66"/>
  <c r="BG58" i="36"/>
  <c r="BG66" i="37"/>
  <c r="BG49" i="38"/>
  <c r="BG65" i="39"/>
  <c r="CE27"/>
  <c r="CE25" i="36"/>
  <c r="CE24" i="38"/>
  <c r="CE23" i="35"/>
  <c r="BI64" i="43"/>
  <c r="BI65" i="44"/>
  <c r="CE6"/>
  <c r="E84" i="52"/>
  <c r="E87" s="1"/>
  <c r="CE26" i="44"/>
  <c r="CE22"/>
  <c r="BG68" i="45"/>
  <c r="CE22"/>
  <c r="CE26" i="46"/>
  <c r="BG63" i="47"/>
  <c r="CE26"/>
  <c r="CE27" i="48"/>
  <c r="CE21"/>
  <c r="CE6" i="49"/>
  <c r="E114" i="52"/>
  <c r="E117" s="1"/>
  <c r="E118" s="1"/>
  <c r="BI63" i="49"/>
  <c r="BG63"/>
  <c r="BG52" i="50"/>
  <c r="CF27"/>
  <c r="CF28"/>
  <c r="BJ69"/>
  <c r="CE8" i="40"/>
  <c r="CE16"/>
  <c r="CE14"/>
  <c r="V24" i="41"/>
  <c r="V24" i="43" s="1"/>
  <c r="CE16" i="49"/>
  <c r="CE16" i="48"/>
  <c r="R69"/>
  <c r="CE11" i="46"/>
  <c r="CE19"/>
  <c r="CE10" i="45"/>
  <c r="CE11"/>
  <c r="CE20"/>
  <c r="CE12" i="44"/>
  <c r="CE28" i="43"/>
  <c r="BJ69"/>
  <c r="CE23" i="45"/>
  <c r="BW31" i="46"/>
  <c r="BW31" i="47"/>
  <c r="CE27" i="49"/>
  <c r="CE19" i="37"/>
  <c r="CE12" i="49"/>
  <c r="CE8" i="48"/>
  <c r="P72" i="47"/>
  <c r="P72" i="49" s="1"/>
  <c r="BJ20" i="47"/>
  <c r="P74"/>
  <c r="BJ22"/>
  <c r="J75" i="44"/>
  <c r="BJ23"/>
  <c r="CE13" i="43"/>
  <c r="CE18" i="24"/>
  <c r="BG58" i="38"/>
  <c r="BG58" i="39"/>
  <c r="BG65" i="43"/>
  <c r="BW31" i="44"/>
  <c r="CE27" i="45"/>
  <c r="CE21"/>
  <c r="CE6" i="46"/>
  <c r="E96" i="52"/>
  <c r="E98" s="1"/>
  <c r="BW31" i="49"/>
  <c r="CE28" i="39"/>
  <c r="BJ69"/>
  <c r="V28" i="41"/>
  <c r="CE20" i="39"/>
  <c r="CE18"/>
  <c r="CE29"/>
  <c r="CE17" i="37"/>
  <c r="CE8" i="41"/>
  <c r="CE29"/>
  <c r="CE13" i="40"/>
  <c r="BJ19" i="41"/>
  <c r="V25"/>
  <c r="V25" i="49" s="1"/>
  <c r="R73" i="48"/>
  <c r="BJ21"/>
  <c r="CE9" i="47"/>
  <c r="CE14" i="44"/>
  <c r="AL41" i="41"/>
  <c r="BG68" i="38"/>
  <c r="BG63" i="40"/>
  <c r="CE6" i="39"/>
  <c r="E60" i="52"/>
  <c r="E63" s="1"/>
  <c r="CE6" i="40"/>
  <c r="E66" i="52"/>
  <c r="E69" s="1"/>
  <c r="CE6" i="41"/>
  <c r="E72" i="52"/>
  <c r="E75" s="1"/>
  <c r="CE27" i="34"/>
  <c r="CE27" i="24"/>
  <c r="BT29" i="43"/>
  <c r="BW31"/>
  <c r="CE25" i="24"/>
  <c r="BI68" i="43"/>
  <c r="CE24" i="41"/>
  <c r="BI64" i="44"/>
  <c r="CE24"/>
  <c r="CE23"/>
  <c r="CE21"/>
  <c r="CE25" i="47"/>
  <c r="BG68" i="48"/>
  <c r="CE22"/>
  <c r="BG58" i="50"/>
  <c r="CE28" i="34"/>
  <c r="BJ69"/>
  <c r="CF6" i="50"/>
  <c r="BU29"/>
  <c r="BX31"/>
  <c r="CE22" i="24"/>
  <c r="BG68" i="50"/>
  <c r="BI68"/>
  <c r="CE20" i="36"/>
  <c r="CE15" i="38"/>
  <c r="CE14" i="39"/>
  <c r="CE12"/>
  <c r="CE10"/>
  <c r="CF9" i="50"/>
  <c r="CF14"/>
  <c r="V76"/>
  <c r="CE12" i="40"/>
  <c r="CE10"/>
  <c r="CE17" i="49"/>
  <c r="CE9"/>
  <c r="CE13" i="47"/>
  <c r="CE13" i="46"/>
  <c r="CE14" i="45"/>
  <c r="CE15"/>
  <c r="CE10" i="44"/>
  <c r="CE18"/>
  <c r="CE20"/>
  <c r="CE17" i="34"/>
  <c r="AM41" i="37"/>
  <c r="AL41"/>
  <c r="B120" i="52"/>
  <c r="B121"/>
  <c r="B123"/>
  <c r="B122"/>
  <c r="B124"/>
  <c r="B119"/>
  <c r="CE28" i="40"/>
  <c r="BJ69"/>
  <c r="CE10" i="48"/>
  <c r="CE18"/>
  <c r="CE8" i="47"/>
  <c r="CE12"/>
  <c r="CE16"/>
  <c r="CE28"/>
  <c r="BJ69"/>
  <c r="CE28" i="46"/>
  <c r="BJ69"/>
  <c r="CE9" i="44"/>
  <c r="CE11"/>
  <c r="CE13"/>
  <c r="CE15"/>
  <c r="CE17"/>
  <c r="CE19"/>
  <c r="CE10" i="43"/>
  <c r="CE14"/>
  <c r="CE18"/>
  <c r="H69"/>
  <c r="BJ17"/>
  <c r="H71"/>
  <c r="H71" i="44" s="1"/>
  <c r="BJ19" i="43"/>
  <c r="H73"/>
  <c r="H73" i="45" s="1"/>
  <c r="BJ21" i="43"/>
  <c r="H75"/>
  <c r="H75" i="49" s="1"/>
  <c r="BJ23" i="43"/>
  <c r="CE17" i="24"/>
  <c r="CE11"/>
  <c r="AE32" i="37"/>
  <c r="AF32" s="1"/>
  <c r="AG32" s="1"/>
  <c r="AJ66"/>
  <c r="AJ58"/>
  <c r="CE6" i="47"/>
  <c r="E102" i="52"/>
  <c r="E105" s="1"/>
  <c r="E106" s="1"/>
  <c r="CE6" i="48"/>
  <c r="E108" i="52"/>
  <c r="E111" s="1"/>
  <c r="E112" s="1"/>
  <c r="CF20" i="50"/>
  <c r="W32" i="51"/>
  <c r="O32"/>
  <c r="CE28" i="49"/>
  <c r="BJ69"/>
  <c r="T69"/>
  <c r="T69" i="50" s="1"/>
  <c r="CE12" i="48"/>
  <c r="CE20"/>
  <c r="P76" i="47"/>
  <c r="P76" i="49" s="1"/>
  <c r="BJ24" i="47"/>
  <c r="J71" i="44"/>
  <c r="BJ19"/>
  <c r="CE28"/>
  <c r="BJ69"/>
  <c r="CE18" i="34"/>
  <c r="CE15" i="24"/>
  <c r="AN41" i="36"/>
  <c r="AL42"/>
  <c r="AL43"/>
  <c r="AE26" i="37"/>
  <c r="AF26" s="1"/>
  <c r="AG26" s="1"/>
  <c r="AJ60"/>
  <c r="AN40" i="38"/>
  <c r="AJ48" i="39"/>
  <c r="CE8" i="45"/>
  <c r="CE12"/>
  <c r="CE16"/>
  <c r="BA8"/>
  <c r="CE15" i="34"/>
  <c r="CE12"/>
  <c r="CE19" i="24"/>
  <c r="CE16"/>
  <c r="AL41" i="36"/>
  <c r="AM41"/>
  <c r="AE28" i="37"/>
  <c r="AF28" s="1"/>
  <c r="AG28" s="1"/>
  <c r="AJ62"/>
  <c r="B114" i="52"/>
  <c r="B115"/>
  <c r="B117"/>
  <c r="B116"/>
  <c r="B118"/>
  <c r="B113"/>
  <c r="T53" i="50"/>
  <c r="B112" i="52"/>
  <c r="CE8" i="46"/>
  <c r="CE10"/>
  <c r="CE12"/>
  <c r="CE14"/>
  <c r="CE16"/>
  <c r="CE18"/>
  <c r="CE20"/>
  <c r="CE9" i="45"/>
  <c r="CE13"/>
  <c r="CE17"/>
  <c r="CE13" i="34"/>
  <c r="CE10"/>
  <c r="CE20" i="24"/>
  <c r="CE12"/>
  <c r="CE10"/>
  <c r="AE30" i="37"/>
  <c r="AF30" s="1"/>
  <c r="AG30" s="1"/>
  <c r="AJ64"/>
  <c r="AJ56"/>
  <c r="AM41" i="45"/>
  <c r="AL41"/>
  <c r="AM41" i="34"/>
  <c r="AO40"/>
  <c r="AN40" i="35"/>
  <c r="CE14" i="24"/>
  <c r="AL41" i="38"/>
  <c r="AM41"/>
  <c r="AM40"/>
  <c r="BA8" i="37"/>
  <c r="BI49" s="1"/>
  <c r="AO41" i="39"/>
  <c r="AM42"/>
  <c r="AM43"/>
  <c r="AN41"/>
  <c r="AT88" i="40"/>
  <c r="AE28" i="46"/>
  <c r="AF28" s="1"/>
  <c r="AG28" s="1"/>
  <c r="AJ62"/>
  <c r="CE20" i="34"/>
  <c r="CE11"/>
  <c r="CE9"/>
  <c r="CE29"/>
  <c r="CE9" i="24"/>
  <c r="AN40" i="36"/>
  <c r="AM40" i="37"/>
  <c r="AL42" i="40"/>
  <c r="AL43"/>
  <c r="AL42" i="43"/>
  <c r="AL43"/>
  <c r="AN40"/>
  <c r="AN41"/>
  <c r="AL41" i="44"/>
  <c r="AM40"/>
  <c r="AM41"/>
  <c r="AM41" i="39"/>
  <c r="AO40"/>
  <c r="AN40" i="40"/>
  <c r="AE33" i="45"/>
  <c r="AF33" s="1"/>
  <c r="AG33" s="1"/>
  <c r="AJ67"/>
  <c r="AE30" i="46"/>
  <c r="AF30" s="1"/>
  <c r="AG30" s="1"/>
  <c r="AJ64"/>
  <c r="AE28" i="47"/>
  <c r="AF28" s="1"/>
  <c r="AG28" s="1"/>
  <c r="AJ62"/>
  <c r="AM40" i="41"/>
  <c r="AM41"/>
  <c r="AM40" i="45"/>
  <c r="AL41" i="46"/>
  <c r="AM40"/>
  <c r="AM41"/>
  <c r="AE32"/>
  <c r="AF32" s="1"/>
  <c r="AG32" s="1"/>
  <c r="AJ66"/>
  <c r="AM41" i="43"/>
  <c r="AL41"/>
  <c r="AO40"/>
  <c r="AN40" i="44"/>
  <c r="AE26" i="46"/>
  <c r="AF26" s="1"/>
  <c r="AG26" s="1"/>
  <c r="AJ60"/>
  <c r="AE32" i="47"/>
  <c r="AF32" s="1"/>
  <c r="AG32" s="1"/>
  <c r="AJ66"/>
  <c r="AJ58"/>
  <c r="AJ49" i="46"/>
  <c r="AN41" i="47"/>
  <c r="AL42"/>
  <c r="AL43"/>
  <c r="AE26"/>
  <c r="AF26" s="1"/>
  <c r="AG26" s="1"/>
  <c r="AJ60"/>
  <c r="AJ58" i="41"/>
  <c r="AJ62"/>
  <c r="AJ66"/>
  <c r="AT88" i="44"/>
  <c r="AT88" i="47"/>
  <c r="AE30"/>
  <c r="AF30" s="1"/>
  <c r="AG30" s="1"/>
  <c r="AJ64"/>
  <c r="AL41" i="49"/>
  <c r="AM40"/>
  <c r="AN40"/>
  <c r="AN40" i="47"/>
  <c r="AM40" i="48"/>
  <c r="BC18" i="35"/>
  <c r="BC19"/>
  <c r="BF27"/>
  <c r="BF30"/>
  <c r="AM41" i="48"/>
  <c r="AM40" i="50"/>
  <c r="AM41"/>
  <c r="AJ67"/>
  <c r="BY1" i="49"/>
  <c r="BE1"/>
  <c r="BF30" i="50"/>
  <c r="BE1" i="39"/>
  <c r="BF30" i="49"/>
  <c r="E37" i="52"/>
  <c r="E31"/>
  <c r="H53" i="43"/>
  <c r="H53" i="49" s="1"/>
  <c r="T54" s="1"/>
  <c r="E67" i="52"/>
  <c r="E73"/>
  <c r="E115"/>
  <c r="P7" i="38"/>
  <c r="BY1"/>
  <c r="BE1"/>
  <c r="BF30" i="39"/>
  <c r="BF30" i="40"/>
  <c r="BF30" i="45"/>
  <c r="V8" i="41"/>
  <c r="C73" i="52" s="1"/>
  <c r="B73"/>
  <c r="B75"/>
  <c r="BT29" i="37"/>
  <c r="BF30" i="38"/>
  <c r="BF30" i="44"/>
  <c r="E110" i="52"/>
  <c r="C11" i="34"/>
  <c r="Z14"/>
  <c r="AJ48" s="1"/>
  <c r="C11" i="24"/>
  <c r="Z14"/>
  <c r="BE5" i="34"/>
  <c r="BG49" s="1"/>
  <c r="Z19" i="24"/>
  <c r="AJ53" s="1"/>
  <c r="BE10" i="34"/>
  <c r="C16" i="24"/>
  <c r="BJ10" s="1"/>
  <c r="Z15"/>
  <c r="AJ49" s="1"/>
  <c r="C12" i="34"/>
  <c r="BE6"/>
  <c r="BG50" s="1"/>
  <c r="Z15"/>
  <c r="C12" i="24"/>
  <c r="BE6"/>
  <c r="Z17"/>
  <c r="AJ51" s="1"/>
  <c r="Z17" i="34"/>
  <c r="Z21"/>
  <c r="BE12" i="24"/>
  <c r="BG56" s="1"/>
  <c r="Z33"/>
  <c r="Z33" i="34"/>
  <c r="Z29" i="24"/>
  <c r="Z29" i="34"/>
  <c r="Z25" i="24"/>
  <c r="AJ59" s="1"/>
  <c r="Z25" i="34"/>
  <c r="Z32" i="24"/>
  <c r="Z32" i="34"/>
  <c r="AE32" s="1"/>
  <c r="AF32" s="1"/>
  <c r="AG32" s="1"/>
  <c r="Z28" i="24"/>
  <c r="Z28" i="34"/>
  <c r="Z24" i="24"/>
  <c r="AJ58" s="1"/>
  <c r="Z24" i="34"/>
  <c r="AJ58" s="1"/>
  <c r="AM42" i="49"/>
  <c r="AM43"/>
  <c r="AO40"/>
  <c r="AO41"/>
  <c r="AJ66" i="34"/>
  <c r="AE33" i="24"/>
  <c r="AF33" s="1"/>
  <c r="AG33" s="1"/>
  <c r="AJ67"/>
  <c r="BJ5"/>
  <c r="AM42" i="44"/>
  <c r="AM43"/>
  <c r="AO41"/>
  <c r="AO40"/>
  <c r="AM42" i="38"/>
  <c r="AM43"/>
  <c r="AO40"/>
  <c r="AO41"/>
  <c r="AE32" i="24"/>
  <c r="AF32" s="1"/>
  <c r="AG32" s="1"/>
  <c r="AJ66"/>
  <c r="AE29" i="34"/>
  <c r="AF29" s="1"/>
  <c r="AG29" s="1"/>
  <c r="AJ63"/>
  <c r="H53" i="48"/>
  <c r="R54" s="1"/>
  <c r="S60" s="1"/>
  <c r="AN42" i="43"/>
  <c r="AN43"/>
  <c r="AP40"/>
  <c r="AN40" i="45"/>
  <c r="AN41"/>
  <c r="AL42"/>
  <c r="AL43"/>
  <c r="AM42" i="40"/>
  <c r="AM43"/>
  <c r="AO40"/>
  <c r="AO41"/>
  <c r="AN41"/>
  <c r="CE29" i="47"/>
  <c r="CE29" i="40"/>
  <c r="AE28" i="34"/>
  <c r="AF28" s="1"/>
  <c r="AG28" s="1"/>
  <c r="AJ62"/>
  <c r="AE29" i="24"/>
  <c r="AF29" s="1"/>
  <c r="AG29" s="1"/>
  <c r="AJ63"/>
  <c r="E74" i="52"/>
  <c r="AN40" i="48"/>
  <c r="AL42"/>
  <c r="AL43"/>
  <c r="AP40" i="39"/>
  <c r="AN42"/>
  <c r="AN43"/>
  <c r="AM42" i="36"/>
  <c r="AM43"/>
  <c r="AO40"/>
  <c r="AO41"/>
  <c r="AL42" i="38"/>
  <c r="AL43"/>
  <c r="AN41"/>
  <c r="AM42" i="35"/>
  <c r="AM43"/>
  <c r="AO40"/>
  <c r="AO41"/>
  <c r="CE29" i="46"/>
  <c r="CE29" i="45"/>
  <c r="CE29" i="44"/>
  <c r="AL42" i="49"/>
  <c r="AL43"/>
  <c r="AN41"/>
  <c r="BG50" i="24"/>
  <c r="B54" i="52"/>
  <c r="B57"/>
  <c r="B55"/>
  <c r="B53"/>
  <c r="B56"/>
  <c r="B58"/>
  <c r="P8" i="38"/>
  <c r="C56" i="52" s="1"/>
  <c r="P7" i="47"/>
  <c r="P7" i="46"/>
  <c r="P7" i="43"/>
  <c r="P7" i="44"/>
  <c r="P7" i="41"/>
  <c r="P7" i="49"/>
  <c r="P7" i="45"/>
  <c r="P7" i="48"/>
  <c r="P7" i="50"/>
  <c r="P7" i="39"/>
  <c r="P7" i="40"/>
  <c r="AN40" i="50"/>
  <c r="AL42"/>
  <c r="AL43"/>
  <c r="AL42" i="46"/>
  <c r="AL43"/>
  <c r="AL42" i="37"/>
  <c r="AL43"/>
  <c r="AN40"/>
  <c r="AN41"/>
  <c r="AN40" i="46"/>
  <c r="AE28" i="24"/>
  <c r="AF28" s="1"/>
  <c r="AG28" s="1"/>
  <c r="AJ62"/>
  <c r="AE33" i="34"/>
  <c r="AF33" s="1"/>
  <c r="AG33" s="1"/>
  <c r="AJ67"/>
  <c r="AJ51"/>
  <c r="AJ49"/>
  <c r="AJ48" i="24"/>
  <c r="W30" i="41"/>
  <c r="E104" i="52"/>
  <c r="E116"/>
  <c r="AM42" i="47"/>
  <c r="AM43"/>
  <c r="AO40"/>
  <c r="AM41" i="49"/>
  <c r="AN40" i="41"/>
  <c r="AN41"/>
  <c r="AL42"/>
  <c r="AL43"/>
  <c r="AN41" i="44"/>
  <c r="AL42"/>
  <c r="AL43"/>
  <c r="AO41" i="43"/>
  <c r="AM42"/>
  <c r="AM43"/>
  <c r="AP40" i="34"/>
  <c r="AN42"/>
  <c r="AN43"/>
  <c r="AO41"/>
  <c r="CE29" i="49"/>
  <c r="CE29" i="48"/>
  <c r="AN41" i="35"/>
  <c r="AN40" i="24"/>
  <c r="AL42"/>
  <c r="AL43"/>
  <c r="AO41"/>
  <c r="AO40"/>
  <c r="AM42"/>
  <c r="AM43"/>
  <c r="AN41"/>
  <c r="AO42" i="34"/>
  <c r="AO43"/>
  <c r="AQ40"/>
  <c r="AP42"/>
  <c r="AP43"/>
  <c r="AN42" i="47"/>
  <c r="AN43"/>
  <c r="AP41"/>
  <c r="AP40"/>
  <c r="AO42" i="39"/>
  <c r="AO43"/>
  <c r="AQ40"/>
  <c r="AP42"/>
  <c r="AP43"/>
  <c r="AM42" i="48"/>
  <c r="AM43"/>
  <c r="AO40"/>
  <c r="AQ41" i="43"/>
  <c r="AO42"/>
  <c r="AO43"/>
  <c r="AQ40"/>
  <c r="AP42"/>
  <c r="AP43"/>
  <c r="AN41" i="48"/>
  <c r="AN42" i="40"/>
  <c r="AN43"/>
  <c r="AP41"/>
  <c r="AP40"/>
  <c r="AP41" i="43"/>
  <c r="AM42" i="46"/>
  <c r="AM43"/>
  <c r="AO41"/>
  <c r="AO40"/>
  <c r="AN41"/>
  <c r="AO41" i="50"/>
  <c r="AM42"/>
  <c r="AM43"/>
  <c r="AO40"/>
  <c r="AN42" i="35"/>
  <c r="AN43"/>
  <c r="AP41"/>
  <c r="AP40"/>
  <c r="AN42" i="38"/>
  <c r="AN43"/>
  <c r="AP41"/>
  <c r="AP40"/>
  <c r="AN42" i="49"/>
  <c r="AN43"/>
  <c r="AP40"/>
  <c r="AP41" i="34"/>
  <c r="AM42" i="41"/>
  <c r="AM43"/>
  <c r="AO40"/>
  <c r="AO41" i="47"/>
  <c r="AM42" i="37"/>
  <c r="AM43"/>
  <c r="AO40"/>
  <c r="AN41" i="50"/>
  <c r="AN42" i="36"/>
  <c r="AN43"/>
  <c r="AP41"/>
  <c r="AP40"/>
  <c r="AP41" i="39"/>
  <c r="AM42" i="45"/>
  <c r="AM43"/>
  <c r="AO40"/>
  <c r="AO41"/>
  <c r="AN42" i="44"/>
  <c r="AN43"/>
  <c r="AP40"/>
  <c r="AP41"/>
  <c r="AO42" i="49"/>
  <c r="AO43"/>
  <c r="AQ40"/>
  <c r="AP42"/>
  <c r="AP43"/>
  <c r="AN42" i="41"/>
  <c r="AN43"/>
  <c r="AP41"/>
  <c r="AP40"/>
  <c r="AP41" i="49"/>
  <c r="AP40" i="48"/>
  <c r="AP41"/>
  <c r="AN42"/>
  <c r="AN43"/>
  <c r="AO42" i="36"/>
  <c r="AO43"/>
  <c r="AQ40"/>
  <c r="AP42"/>
  <c r="AP43"/>
  <c r="AQ41"/>
  <c r="AO42" i="38"/>
  <c r="AO43"/>
  <c r="AQ40"/>
  <c r="AP42"/>
  <c r="AP43"/>
  <c r="AQ41"/>
  <c r="AP40" i="50"/>
  <c r="AN42"/>
  <c r="AN43"/>
  <c r="AP41"/>
  <c r="AO42" i="40"/>
  <c r="AO43"/>
  <c r="AQ41"/>
  <c r="AQ40"/>
  <c r="AP42"/>
  <c r="AP43"/>
  <c r="AQ41" i="39"/>
  <c r="AQ41" i="34"/>
  <c r="AN42" i="45"/>
  <c r="AN43"/>
  <c r="AP40"/>
  <c r="AO42" i="44"/>
  <c r="AO43"/>
  <c r="AQ40"/>
  <c r="AP42"/>
  <c r="AP43"/>
  <c r="AP40" i="37"/>
  <c r="AN42"/>
  <c r="AN43"/>
  <c r="AP41"/>
  <c r="AO41"/>
  <c r="AO41" i="41"/>
  <c r="AO42" i="35"/>
  <c r="AO43"/>
  <c r="AQ40"/>
  <c r="AP42"/>
  <c r="AP43"/>
  <c r="AQ41"/>
  <c r="AN42" i="46"/>
  <c r="AN43"/>
  <c r="AP41"/>
  <c r="AP40"/>
  <c r="AO41" i="48"/>
  <c r="AO42" i="47"/>
  <c r="AO43"/>
  <c r="AQ40"/>
  <c r="AP42"/>
  <c r="AP43"/>
  <c r="AP40" i="24"/>
  <c r="AP41"/>
  <c r="AN42"/>
  <c r="AN43"/>
  <c r="AO42" i="45"/>
  <c r="AO43"/>
  <c r="AQ40"/>
  <c r="AP42"/>
  <c r="AP43"/>
  <c r="AQ41" i="50"/>
  <c r="AO42"/>
  <c r="AO43"/>
  <c r="AQ40"/>
  <c r="AP42"/>
  <c r="AP43"/>
  <c r="AO42" i="46"/>
  <c r="AO43"/>
  <c r="AQ40"/>
  <c r="AP42"/>
  <c r="AP43"/>
  <c r="AQ41"/>
  <c r="AO42" i="37"/>
  <c r="AO43"/>
  <c r="AQ40"/>
  <c r="AP42"/>
  <c r="AP43"/>
  <c r="AP41" i="45"/>
  <c r="AQ41" i="41"/>
  <c r="AO42"/>
  <c r="AO43"/>
  <c r="AQ40"/>
  <c r="AP42"/>
  <c r="AP43"/>
  <c r="AQ40" i="24"/>
  <c r="AP42"/>
  <c r="AP43"/>
  <c r="AO42"/>
  <c r="AO43"/>
  <c r="AQ41" i="47"/>
  <c r="AQ41" i="44"/>
  <c r="AO42" i="48"/>
  <c r="AO43"/>
  <c r="AQ40"/>
  <c r="AP42"/>
  <c r="AP43"/>
  <c r="AQ41" i="49"/>
  <c r="AQ41" i="24"/>
  <c r="AQ41" i="48"/>
  <c r="AQ41" i="37"/>
  <c r="AQ41" i="45"/>
  <c r="AE31" i="24" l="1"/>
  <c r="AF31" s="1"/>
  <c r="AG31" s="1"/>
  <c r="AJ65"/>
  <c r="AE26"/>
  <c r="AF26" s="1"/>
  <c r="AG26" s="1"/>
  <c r="AJ60"/>
  <c r="BG68" i="40"/>
  <c r="AJ65" i="37"/>
  <c r="E76" i="52"/>
  <c r="E64"/>
  <c r="T71" i="49"/>
  <c r="T71" i="50" s="1"/>
  <c r="BE49" i="34"/>
  <c r="BA8" s="1"/>
  <c r="BI50" s="1"/>
  <c r="E94" i="52"/>
  <c r="T26" i="40"/>
  <c r="AE33" i="37"/>
  <c r="AF33" s="1"/>
  <c r="AG33" s="1"/>
  <c r="AE30" i="41"/>
  <c r="AF30" s="1"/>
  <c r="AG30" s="1"/>
  <c r="AE33" i="43"/>
  <c r="AF33" s="1"/>
  <c r="AG33" s="1"/>
  <c r="AE29"/>
  <c r="AF29" s="1"/>
  <c r="AG29" s="1"/>
  <c r="AE31" i="45"/>
  <c r="AF31" s="1"/>
  <c r="AG31" s="1"/>
  <c r="AE26"/>
  <c r="AF26" s="1"/>
  <c r="AG26" s="1"/>
  <c r="AE29" i="46"/>
  <c r="AF29" s="1"/>
  <c r="AG29" s="1"/>
  <c r="E70" i="52"/>
  <c r="E88"/>
  <c r="AJ60" i="40"/>
  <c r="BF30" i="36"/>
  <c r="BJ69" i="24"/>
  <c r="CE29"/>
  <c r="E78" i="49"/>
  <c r="E32" i="24"/>
  <c r="E7" i="3"/>
  <c r="E11" i="52"/>
  <c r="E15" s="1"/>
  <c r="E16" s="1"/>
  <c r="BA8" i="41"/>
  <c r="BI52" s="1"/>
  <c r="BI54" i="34"/>
  <c r="BA8" i="39"/>
  <c r="BI49" s="1"/>
  <c r="BA8" i="49"/>
  <c r="BA8" i="47"/>
  <c r="BA8" i="46"/>
  <c r="BI50" s="1"/>
  <c r="A1" i="36"/>
  <c r="A47" i="44"/>
  <c r="A1"/>
  <c r="AZ2" i="50"/>
  <c r="A1"/>
  <c r="A1" i="39"/>
  <c r="AZ2" i="43"/>
  <c r="A1"/>
  <c r="A47" i="48"/>
  <c r="AZ2"/>
  <c r="A47" i="49"/>
  <c r="AZ2"/>
  <c r="D3" i="24"/>
  <c r="D3" i="41"/>
  <c r="D49" i="43"/>
  <c r="D3" i="45"/>
  <c r="D3" i="35"/>
  <c r="D49" i="46"/>
  <c r="D20" i="51"/>
  <c r="D20" i="49"/>
  <c r="D20" i="48"/>
  <c r="D20" i="47"/>
  <c r="D20" i="46"/>
  <c r="D66" i="48"/>
  <c r="BG57"/>
  <c r="AE27" i="37"/>
  <c r="AF27" s="1"/>
  <c r="AG27" s="1"/>
  <c r="AJ61"/>
  <c r="AJ61" i="40"/>
  <c r="AE27"/>
  <c r="AF27" s="1"/>
  <c r="AG27" s="1"/>
  <c r="AE26" i="44"/>
  <c r="AF26" s="1"/>
  <c r="AG26" s="1"/>
  <c r="AJ60"/>
  <c r="AJ61" i="50"/>
  <c r="AE27"/>
  <c r="AF27" s="1"/>
  <c r="AG27" s="1"/>
  <c r="J23" i="35"/>
  <c r="J23" i="49" s="1"/>
  <c r="BJ17" i="35"/>
  <c r="Z27" i="24"/>
  <c r="Z27" i="34"/>
  <c r="Z27" i="36"/>
  <c r="C24" i="34"/>
  <c r="Z27" i="48"/>
  <c r="Z27" i="45"/>
  <c r="C70" i="43"/>
  <c r="C70" i="44"/>
  <c r="C70" i="47"/>
  <c r="C24" i="24"/>
  <c r="C24" i="35"/>
  <c r="Z27" i="41"/>
  <c r="Z27" i="39"/>
  <c r="C24" i="36"/>
  <c r="Z27" i="38"/>
  <c r="C70" i="45"/>
  <c r="C70" i="46"/>
  <c r="C24" i="51"/>
  <c r="C24" i="40"/>
  <c r="C70" i="50"/>
  <c r="C24"/>
  <c r="BE18" i="38"/>
  <c r="BR21" i="49"/>
  <c r="BE18" i="47"/>
  <c r="BR21"/>
  <c r="BR21" i="46"/>
  <c r="Z27" i="35"/>
  <c r="Z27" i="49"/>
  <c r="Z27" i="47"/>
  <c r="Z27" i="44"/>
  <c r="C70" i="48"/>
  <c r="C24" i="39"/>
  <c r="BE18" i="40"/>
  <c r="BS21" i="50"/>
  <c r="BE18" i="34"/>
  <c r="BE18" i="49"/>
  <c r="BR21" i="48"/>
  <c r="C24"/>
  <c r="C24" i="46"/>
  <c r="Z22" i="34"/>
  <c r="AJ56" s="1"/>
  <c r="C19" i="35"/>
  <c r="C65" i="44"/>
  <c r="Z22" i="24"/>
  <c r="AJ56" s="1"/>
  <c r="BE13" i="34"/>
  <c r="BG57" s="1"/>
  <c r="BE13" i="35"/>
  <c r="BG57" s="1"/>
  <c r="Z22" i="43"/>
  <c r="AJ56" s="1"/>
  <c r="Z22" i="38"/>
  <c r="BE13" i="44"/>
  <c r="BG57" s="1"/>
  <c r="Z22" i="50"/>
  <c r="AJ56" s="1"/>
  <c r="Z22" i="40"/>
  <c r="AJ56" s="1"/>
  <c r="C65" i="45"/>
  <c r="C65" i="46"/>
  <c r="C19" i="39"/>
  <c r="BE13" i="40"/>
  <c r="BR16" i="49"/>
  <c r="C19" i="47"/>
  <c r="C19" i="46"/>
  <c r="Z22" i="36"/>
  <c r="AJ56" s="1"/>
  <c r="Z22" i="48"/>
  <c r="BE13" i="45"/>
  <c r="BG57" s="1"/>
  <c r="BE13" i="46"/>
  <c r="C19" i="40"/>
  <c r="C19" i="41"/>
  <c r="C65" i="50"/>
  <c r="C19"/>
  <c r="BE13" i="38"/>
  <c r="BG57" s="1"/>
  <c r="BE13" i="41"/>
  <c r="BG57" s="1"/>
  <c r="BR16" i="48"/>
  <c r="BE9" i="24"/>
  <c r="BG53" s="1"/>
  <c r="Z18"/>
  <c r="AJ52" s="1"/>
  <c r="C15"/>
  <c r="BJ9" s="1"/>
  <c r="C15" i="34"/>
  <c r="Z18" i="36"/>
  <c r="AJ52" s="1"/>
  <c r="C15"/>
  <c r="Z18" i="50"/>
  <c r="AJ52" s="1"/>
  <c r="Z18" i="49"/>
  <c r="AJ52" s="1"/>
  <c r="Z18" i="45"/>
  <c r="AJ52" s="1"/>
  <c r="Z18" i="43"/>
  <c r="AJ52" s="1"/>
  <c r="Z18" i="40"/>
  <c r="AJ52" s="1"/>
  <c r="Z18" i="38"/>
  <c r="C61" i="43"/>
  <c r="C61" i="44"/>
  <c r="BE9" i="46"/>
  <c r="BE9" i="34"/>
  <c r="BG53" s="1"/>
  <c r="BE9" i="36"/>
  <c r="BG53" s="1"/>
  <c r="Z18" i="39"/>
  <c r="AJ52" s="1"/>
  <c r="BE9" i="43"/>
  <c r="BG53" s="1"/>
  <c r="BE9" i="44"/>
  <c r="BG53" s="1"/>
  <c r="C61" i="46"/>
  <c r="Z18" i="34"/>
  <c r="AJ52" s="1"/>
  <c r="Z18" i="46"/>
  <c r="Z18" i="44"/>
  <c r="AJ52" s="1"/>
  <c r="Z18" i="41"/>
  <c r="BE9" i="45"/>
  <c r="BG53" s="1"/>
  <c r="BE9" i="48"/>
  <c r="BE9" i="49"/>
  <c r="BG53" s="1"/>
  <c r="C15" i="38"/>
  <c r="C15" i="40"/>
  <c r="BE9"/>
  <c r="BE9" i="50"/>
  <c r="BG53" s="1"/>
  <c r="BS12"/>
  <c r="BE9" i="37"/>
  <c r="BG53" s="1"/>
  <c r="BE9" i="38"/>
  <c r="BG53" s="1"/>
  <c r="BR12" i="49"/>
  <c r="BR12" i="48"/>
  <c r="C15"/>
  <c r="Z18" i="47"/>
  <c r="AJ52" s="1"/>
  <c r="Z18" i="37"/>
  <c r="C61" i="45"/>
  <c r="C61" i="48"/>
  <c r="C61" i="49"/>
  <c r="C15" i="51"/>
  <c r="C15" i="39"/>
  <c r="BE10" i="24"/>
  <c r="BG54" s="1"/>
  <c r="C16" i="34"/>
  <c r="BG62" i="36"/>
  <c r="BR13" i="34"/>
  <c r="BR21" i="35"/>
  <c r="D20" i="36"/>
  <c r="BR12"/>
  <c r="BR16" i="37"/>
  <c r="BR12"/>
  <c r="D20" i="38"/>
  <c r="BR16" i="40"/>
  <c r="BR13"/>
  <c r="D19" i="41"/>
  <c r="BR16"/>
  <c r="BR13"/>
  <c r="D20" i="43"/>
  <c r="C19"/>
  <c r="C16"/>
  <c r="BE18"/>
  <c r="D66"/>
  <c r="D65" i="44"/>
  <c r="D20"/>
  <c r="C19"/>
  <c r="C16"/>
  <c r="BE18"/>
  <c r="BR21" i="45"/>
  <c r="D20"/>
  <c r="C19"/>
  <c r="C16"/>
  <c r="D66" i="46"/>
  <c r="BE18"/>
  <c r="D66" i="47"/>
  <c r="D65"/>
  <c r="C24" i="49"/>
  <c r="D65" i="50"/>
  <c r="BG49"/>
  <c r="BE18" i="37"/>
  <c r="BE18" i="24"/>
  <c r="BI61" i="35"/>
  <c r="D20" i="50"/>
  <c r="BE13" i="39"/>
  <c r="BS16" i="50"/>
  <c r="BE10" i="41"/>
  <c r="BG54" s="1"/>
  <c r="BE10" i="39"/>
  <c r="BI54" s="1"/>
  <c r="BI61" i="50"/>
  <c r="BG61"/>
  <c r="BE18"/>
  <c r="C15" i="41"/>
  <c r="C16" i="40"/>
  <c r="C24" i="38"/>
  <c r="D23" i="51"/>
  <c r="D69" i="50"/>
  <c r="D23" i="48"/>
  <c r="D23" i="47"/>
  <c r="C19" i="51"/>
  <c r="BG50" i="48"/>
  <c r="C62"/>
  <c r="BE9" i="47"/>
  <c r="BE13"/>
  <c r="BE10" i="43"/>
  <c r="C65"/>
  <c r="Z22" i="41"/>
  <c r="Z27" i="43"/>
  <c r="Z19" i="45"/>
  <c r="AJ53" s="1"/>
  <c r="Z22" i="46"/>
  <c r="AJ56" s="1"/>
  <c r="Z22" i="49"/>
  <c r="AJ56" s="1"/>
  <c r="BE9" i="35"/>
  <c r="AE26"/>
  <c r="AF26" s="1"/>
  <c r="AG26" s="1"/>
  <c r="AJ60"/>
  <c r="BG62" i="48"/>
  <c r="BI61" i="49"/>
  <c r="BG61"/>
  <c r="BI61" i="47"/>
  <c r="BG61"/>
  <c r="BI59" i="46"/>
  <c r="BG59"/>
  <c r="AJ60" i="38"/>
  <c r="AE26"/>
  <c r="AF26" s="1"/>
  <c r="AG26" s="1"/>
  <c r="C19" i="24"/>
  <c r="BJ13" s="1"/>
  <c r="BR13"/>
  <c r="Z19" i="41"/>
  <c r="C62" i="45"/>
  <c r="Z19" i="48"/>
  <c r="Z19" i="47"/>
  <c r="AJ53" s="1"/>
  <c r="Z19" i="46"/>
  <c r="AJ53" s="1"/>
  <c r="Z19" i="44"/>
  <c r="AJ53" s="1"/>
  <c r="Z19" i="37"/>
  <c r="AJ53" s="1"/>
  <c r="BE10" i="45"/>
  <c r="BG54" s="1"/>
  <c r="BE10" i="35"/>
  <c r="Z19" i="43"/>
  <c r="AJ53" s="1"/>
  <c r="Z19" i="39"/>
  <c r="AJ53" s="1"/>
  <c r="Z19" i="38"/>
  <c r="AJ53" s="1"/>
  <c r="BE10" i="44"/>
  <c r="BG54" s="1"/>
  <c r="C62" i="46"/>
  <c r="BE10" i="47"/>
  <c r="BG54" s="1"/>
  <c r="C16" i="37"/>
  <c r="C16" i="41"/>
  <c r="C62" i="50"/>
  <c r="BE10" i="40"/>
  <c r="BE10" i="50"/>
  <c r="C16"/>
  <c r="BE10" i="38"/>
  <c r="BG54" s="1"/>
  <c r="BR13" i="49"/>
  <c r="BR13" i="48"/>
  <c r="C16" i="46"/>
  <c r="Z19" i="36"/>
  <c r="AJ53" s="1"/>
  <c r="C62" i="44"/>
  <c r="BE10" i="46"/>
  <c r="C62" i="47"/>
  <c r="C16"/>
  <c r="Z19" i="34"/>
  <c r="AJ53" s="1"/>
  <c r="D20" i="24"/>
  <c r="BR21" i="34"/>
  <c r="BR16"/>
  <c r="D20" i="37"/>
  <c r="BR13"/>
  <c r="BG61" i="38"/>
  <c r="BR12"/>
  <c r="BG50" i="39"/>
  <c r="BR21"/>
  <c r="BG55" i="40"/>
  <c r="D20"/>
  <c r="BG62" i="41"/>
  <c r="BR21" i="43"/>
  <c r="D66" i="44"/>
  <c r="BR21"/>
  <c r="C24" i="45"/>
  <c r="BE18"/>
  <c r="BR16" i="46"/>
  <c r="C15" i="47"/>
  <c r="BR13"/>
  <c r="BR12"/>
  <c r="C19" i="48"/>
  <c r="C16" i="49"/>
  <c r="C15"/>
  <c r="D66" i="50"/>
  <c r="BE18" i="35"/>
  <c r="P23" i="38"/>
  <c r="P23" i="50" s="1"/>
  <c r="BE9" i="41"/>
  <c r="BJ17" i="24"/>
  <c r="BJ17" i="37"/>
  <c r="N23"/>
  <c r="N23" i="50" s="1"/>
  <c r="C19" i="37"/>
  <c r="C16" i="39"/>
  <c r="C16" i="51"/>
  <c r="C70" i="49"/>
  <c r="BE10" i="48"/>
  <c r="C61" i="47"/>
  <c r="C65"/>
  <c r="C62" i="43"/>
  <c r="BE13"/>
  <c r="BG57" s="1"/>
  <c r="Z27" i="46"/>
  <c r="AE26" i="49"/>
  <c r="AF26" s="1"/>
  <c r="AG26" s="1"/>
  <c r="AJ60"/>
  <c r="C15" i="35"/>
  <c r="Z18"/>
  <c r="AJ52" s="1"/>
  <c r="BA8" i="40"/>
  <c r="BI49" s="1"/>
  <c r="AE26" i="43"/>
  <c r="AF26" s="1"/>
  <c r="AG26" s="1"/>
  <c r="AJ60"/>
  <c r="Z15" i="45"/>
  <c r="AJ49" s="1"/>
  <c r="Z15" i="49"/>
  <c r="AJ49" s="1"/>
  <c r="Z23" i="48"/>
  <c r="AJ57" s="1"/>
  <c r="Z23" i="47"/>
  <c r="AJ57" s="1"/>
  <c r="C66" i="44"/>
  <c r="Z23" i="41"/>
  <c r="AJ57" s="1"/>
  <c r="Z16" i="35"/>
  <c r="AJ50" s="1"/>
  <c r="Z16" i="47"/>
  <c r="AJ50" s="1"/>
  <c r="Z16" i="46"/>
  <c r="AJ50" s="1"/>
  <c r="C59" i="43"/>
  <c r="BE7" i="44"/>
  <c r="BG51" s="1"/>
  <c r="Z16" i="34"/>
  <c r="AJ50" s="1"/>
  <c r="Z16" i="38"/>
  <c r="AJ50" s="1"/>
  <c r="BE7" i="43"/>
  <c r="BG51" s="1"/>
  <c r="C59" i="44"/>
  <c r="BA8" i="38"/>
  <c r="BA8" i="50"/>
  <c r="BI58" s="1"/>
  <c r="BA8" i="48"/>
  <c r="BI49" s="1"/>
  <c r="Z25" i="43"/>
  <c r="C68" i="46"/>
  <c r="BE16"/>
  <c r="Z15" i="35"/>
  <c r="AJ49" s="1"/>
  <c r="C12"/>
  <c r="BE6" i="36"/>
  <c r="BG50" s="1"/>
  <c r="Z15" i="44"/>
  <c r="AJ49" s="1"/>
  <c r="Z15" i="41"/>
  <c r="Z15" i="39"/>
  <c r="C58" i="45"/>
  <c r="BE6" i="35"/>
  <c r="C12" i="36"/>
  <c r="Z15" i="48"/>
  <c r="AJ49" s="1"/>
  <c r="Z15" i="43"/>
  <c r="AJ49" s="1"/>
  <c r="Z15" i="40"/>
  <c r="AJ49" s="1"/>
  <c r="Z15" i="37"/>
  <c r="AJ49" s="1"/>
  <c r="BE6" i="45"/>
  <c r="BG50" s="1"/>
  <c r="BR8" i="24"/>
  <c r="BE5" i="35"/>
  <c r="Z14" i="38"/>
  <c r="BE5" i="43"/>
  <c r="C57" i="44"/>
  <c r="C57" i="46"/>
  <c r="C11" i="35"/>
  <c r="Z14" i="50"/>
  <c r="AJ48" s="1"/>
  <c r="Z14" i="49"/>
  <c r="AJ48" s="1"/>
  <c r="Z14" i="47"/>
  <c r="AJ48" s="1"/>
  <c r="Z14" i="46"/>
  <c r="AJ48" s="1"/>
  <c r="Z14" i="45"/>
  <c r="C57" i="43"/>
  <c r="BE5" i="44"/>
  <c r="BG49" s="1"/>
  <c r="BE5" i="46"/>
  <c r="BA8" i="35"/>
  <c r="BA8" i="43"/>
  <c r="BI50" s="1"/>
  <c r="AC29" i="24"/>
  <c r="AK63"/>
  <c r="AL63" s="1"/>
  <c r="AC27"/>
  <c r="E78" i="44"/>
  <c r="AK60" i="24"/>
  <c r="AL60" s="1"/>
  <c r="E78" i="43"/>
  <c r="E32" i="34"/>
  <c r="E78" i="50"/>
  <c r="B26" i="52"/>
  <c r="BY1" i="24"/>
  <c r="BC31"/>
  <c r="CE21" i="35"/>
  <c r="CE16"/>
  <c r="CE9"/>
  <c r="CE22"/>
  <c r="CE28"/>
  <c r="BJ69" s="1"/>
  <c r="CE26"/>
  <c r="CE19"/>
  <c r="CE18"/>
  <c r="CE10"/>
  <c r="CE13" i="36"/>
  <c r="CE11"/>
  <c r="CE21"/>
  <c r="CE19"/>
  <c r="CE27"/>
  <c r="CE26"/>
  <c r="CE12"/>
  <c r="CE22" i="37"/>
  <c r="BC31"/>
  <c r="CE8" i="38"/>
  <c r="C55" i="52"/>
  <c r="P8" i="40"/>
  <c r="CE27" i="38"/>
  <c r="CE26"/>
  <c r="CE25"/>
  <c r="CE21"/>
  <c r="CE18"/>
  <c r="CE13"/>
  <c r="CE12"/>
  <c r="CE23"/>
  <c r="CE28"/>
  <c r="BJ69" s="1"/>
  <c r="BK69" s="1"/>
  <c r="P31" s="1"/>
  <c r="CE10"/>
  <c r="CE6"/>
  <c r="E54" i="52" s="1"/>
  <c r="E56" s="1"/>
  <c r="CE9" i="38"/>
  <c r="CE11"/>
  <c r="BT29"/>
  <c r="BW31" s="1"/>
  <c r="CE14" i="37"/>
  <c r="CE27"/>
  <c r="CE26"/>
  <c r="CE25"/>
  <c r="CE23"/>
  <c r="CE10"/>
  <c r="CE8"/>
  <c r="CE6"/>
  <c r="E48" i="52" s="1"/>
  <c r="E51" s="1"/>
  <c r="E52" s="1"/>
  <c r="CE9" i="37"/>
  <c r="CE13"/>
  <c r="CE12"/>
  <c r="BW31"/>
  <c r="CE11"/>
  <c r="BE1"/>
  <c r="CE22" i="36"/>
  <c r="CE16"/>
  <c r="CE6"/>
  <c r="E42" i="52" s="1"/>
  <c r="E45" s="1"/>
  <c r="E46" s="1"/>
  <c r="CE18" i="36"/>
  <c r="CE15"/>
  <c r="CE14"/>
  <c r="CE9"/>
  <c r="CE8"/>
  <c r="CE28"/>
  <c r="BJ69" s="1"/>
  <c r="CE17"/>
  <c r="BW31"/>
  <c r="CE27" i="35"/>
  <c r="CE13"/>
  <c r="CE25"/>
  <c r="CE24"/>
  <c r="CE20"/>
  <c r="CE8"/>
  <c r="BW31"/>
  <c r="CE12"/>
  <c r="CE11"/>
  <c r="CE6"/>
  <c r="E36" i="52" s="1"/>
  <c r="E39" s="1"/>
  <c r="E40" s="1"/>
  <c r="CE15" i="35"/>
  <c r="CE14"/>
  <c r="BY1"/>
  <c r="BF30" i="34"/>
  <c r="BF30" i="24"/>
  <c r="E32" i="51"/>
  <c r="AA15" i="24"/>
  <c r="BJ6"/>
  <c r="E78" i="48"/>
  <c r="AK57" i="24"/>
  <c r="AL57" s="1"/>
  <c r="AK56"/>
  <c r="AL56" s="1"/>
  <c r="AK50"/>
  <c r="AL50" s="1"/>
  <c r="E78" i="47"/>
  <c r="AK59" i="24"/>
  <c r="AL59" s="1"/>
  <c r="L35" i="3"/>
  <c r="O35" s="1"/>
  <c r="G4"/>
  <c r="M49" i="48" s="1"/>
  <c r="E78" i="45"/>
  <c r="E78" i="46"/>
  <c r="AK54" i="24"/>
  <c r="AL54" s="1"/>
  <c r="AK51"/>
  <c r="AL51" s="1"/>
  <c r="E32" i="44"/>
  <c r="AK43" i="24"/>
  <c r="E32" i="48"/>
  <c r="D50" i="47"/>
  <c r="G50" s="1"/>
  <c r="D4" i="49"/>
  <c r="G4" s="1"/>
  <c r="E79" s="1"/>
  <c r="D50" i="43"/>
  <c r="G50" s="1"/>
  <c r="D4" i="38"/>
  <c r="G4" s="1"/>
  <c r="D4" i="24"/>
  <c r="G4" s="1"/>
  <c r="E33" s="1"/>
  <c r="D50" i="46"/>
  <c r="G50" s="1"/>
  <c r="D4" i="39"/>
  <c r="G4" s="1"/>
  <c r="D4" i="51"/>
  <c r="G4" s="1"/>
  <c r="D4" i="50"/>
  <c r="G4" s="1"/>
  <c r="E79" s="1"/>
  <c r="D4" i="47"/>
  <c r="G4" s="1"/>
  <c r="D50" i="44"/>
  <c r="G50" s="1"/>
  <c r="D50" i="49"/>
  <c r="G50" s="1"/>
  <c r="D4" i="34"/>
  <c r="G4" s="1"/>
  <c r="D4" i="46"/>
  <c r="G4" s="1"/>
  <c r="D50" i="50"/>
  <c r="G50" s="1"/>
  <c r="D4" i="36"/>
  <c r="G4" s="1"/>
  <c r="D4" i="40"/>
  <c r="G4" s="1"/>
  <c r="D4" i="48"/>
  <c r="G4" s="1"/>
  <c r="E79" s="1"/>
  <c r="D4" i="45"/>
  <c r="G4" s="1"/>
  <c r="D4" i="44"/>
  <c r="G4" s="1"/>
  <c r="E79" s="1"/>
  <c r="D4" i="43"/>
  <c r="G4" s="1"/>
  <c r="E79" s="1"/>
  <c r="D4" i="37"/>
  <c r="G4" s="1"/>
  <c r="D50" i="48"/>
  <c r="G50" s="1"/>
  <c r="D50" i="45"/>
  <c r="G50" s="1"/>
  <c r="D4" i="35"/>
  <c r="G4" s="1"/>
  <c r="D4" i="41"/>
  <c r="G4" s="1"/>
  <c r="E18" i="52"/>
  <c r="D3" i="37"/>
  <c r="D49" i="44"/>
  <c r="D3"/>
  <c r="D3" i="46"/>
  <c r="D49" i="48"/>
  <c r="D3"/>
  <c r="D49" i="49"/>
  <c r="D3"/>
  <c r="D3" i="50"/>
  <c r="L5" i="3"/>
  <c r="D3" i="34"/>
  <c r="D3" i="36"/>
  <c r="D49" i="45"/>
  <c r="D49" i="47"/>
  <c r="G3" i="41"/>
  <c r="G49" i="43"/>
  <c r="G49" i="47"/>
  <c r="G3"/>
  <c r="G3" i="49"/>
  <c r="G3" i="35"/>
  <c r="G3" i="37"/>
  <c r="G3" i="43"/>
  <c r="G49" i="45"/>
  <c r="AZ2" i="35"/>
  <c r="AZ2" i="38"/>
  <c r="AZ2" i="39"/>
  <c r="AZ2" i="41"/>
  <c r="A1"/>
  <c r="A1" i="34"/>
  <c r="A1" i="37"/>
  <c r="AZ2" i="44"/>
  <c r="A47" i="46"/>
  <c r="A1" i="49"/>
  <c r="A1" i="51"/>
  <c r="AZ2" i="34"/>
  <c r="AZ2" i="36"/>
  <c r="AZ2" i="37"/>
  <c r="A1" i="35"/>
  <c r="A47" i="45"/>
  <c r="AZ2"/>
  <c r="A1"/>
  <c r="A1" i="46"/>
  <c r="A1" i="47"/>
  <c r="AZ4" i="24"/>
  <c r="D2"/>
  <c r="D2" i="37"/>
  <c r="D2" i="38"/>
  <c r="AZ4" i="41"/>
  <c r="AZ4" i="43"/>
  <c r="AZ4" i="44"/>
  <c r="D48" i="46"/>
  <c r="D2"/>
  <c r="AZ4" i="47"/>
  <c r="D2" i="48"/>
  <c r="D48" i="49"/>
  <c r="D2"/>
  <c r="D2" i="51"/>
  <c r="D2" i="34"/>
  <c r="AZ4" i="37"/>
  <c r="AZ4" i="38"/>
  <c r="AZ4" i="40"/>
  <c r="D48" i="44"/>
  <c r="D2"/>
  <c r="AZ4" i="46"/>
  <c r="D2" i="47"/>
  <c r="BI58" i="38"/>
  <c r="BI54"/>
  <c r="BI49"/>
  <c r="BI59" i="49"/>
  <c r="BI53"/>
  <c r="BI50"/>
  <c r="BI54"/>
  <c r="BI57"/>
  <c r="BI57" i="34"/>
  <c r="BI53"/>
  <c r="BI59"/>
  <c r="BI60" i="41"/>
  <c r="BI60" i="38"/>
  <c r="BI59" i="36"/>
  <c r="BI57" i="41"/>
  <c r="BI53" i="38"/>
  <c r="BI52" i="37"/>
  <c r="BI50" i="38"/>
  <c r="D19" i="51"/>
  <c r="D19" i="48"/>
  <c r="AJ57" i="38"/>
  <c r="AJ52"/>
  <c r="AJ49"/>
  <c r="AJ52" i="41"/>
  <c r="AJ49"/>
  <c r="Z20" i="24"/>
  <c r="C17"/>
  <c r="BE11" i="36"/>
  <c r="Z20" i="50"/>
  <c r="Z20" i="49"/>
  <c r="Z20" i="46"/>
  <c r="Z20" i="34"/>
  <c r="Z20" i="35"/>
  <c r="Z20" i="36"/>
  <c r="C17"/>
  <c r="Z20" i="45"/>
  <c r="Z20" i="44"/>
  <c r="Z20" i="39"/>
  <c r="Z20" i="37"/>
  <c r="C63" i="43"/>
  <c r="BE11" i="44"/>
  <c r="Z20" i="48"/>
  <c r="Z20" i="47"/>
  <c r="Z20" i="41"/>
  <c r="Z20" i="38"/>
  <c r="C63" i="46"/>
  <c r="C63" i="47"/>
  <c r="C63" i="49"/>
  <c r="Z20" i="43"/>
  <c r="BE11"/>
  <c r="C63" i="44"/>
  <c r="BE11" i="46"/>
  <c r="C63" i="48"/>
  <c r="BE11" i="49"/>
  <c r="C17" i="34"/>
  <c r="BE11" i="35"/>
  <c r="BE11" i="48"/>
  <c r="C17" i="39"/>
  <c r="C17" i="38"/>
  <c r="C17" i="37"/>
  <c r="BE11" i="38"/>
  <c r="C17" i="49"/>
  <c r="BE11" i="34"/>
  <c r="C17" i="35"/>
  <c r="Z20" i="40"/>
  <c r="C17"/>
  <c r="BE11" i="37"/>
  <c r="BE11" i="41"/>
  <c r="BR14" i="48"/>
  <c r="C17" i="47"/>
  <c r="Z21" i="36"/>
  <c r="BE12" i="35"/>
  <c r="BE12" i="36"/>
  <c r="Z21" i="45"/>
  <c r="Z21" i="44"/>
  <c r="C18" i="24"/>
  <c r="Z21" i="50"/>
  <c r="Z21" i="49"/>
  <c r="Z21" i="47"/>
  <c r="Z21" i="40"/>
  <c r="C64" i="43"/>
  <c r="C64" i="44"/>
  <c r="Z21" i="37"/>
  <c r="C64" i="45"/>
  <c r="C64" i="46"/>
  <c r="C64" i="47"/>
  <c r="BE12" i="48"/>
  <c r="C18" i="34"/>
  <c r="C18" i="35"/>
  <c r="Z21" i="41"/>
  <c r="Z21" i="38"/>
  <c r="BE12" i="44"/>
  <c r="BE12" i="45"/>
  <c r="BE12" i="46"/>
  <c r="BE12" i="47"/>
  <c r="C64" i="48"/>
  <c r="C18" i="51"/>
  <c r="C18" i="36"/>
  <c r="Z21" i="48"/>
  <c r="Z21" i="46"/>
  <c r="BE12" i="49"/>
  <c r="BE12" i="50"/>
  <c r="C18"/>
  <c r="C18" i="49"/>
  <c r="Z21" i="24"/>
  <c r="C64" i="49"/>
  <c r="BE12" i="40"/>
  <c r="BE12" i="38"/>
  <c r="BR15" i="48"/>
  <c r="C18" i="47"/>
  <c r="S70" i="48"/>
  <c r="S70" i="50" s="1"/>
  <c r="P8" i="43"/>
  <c r="C53" i="52"/>
  <c r="F54" i="44"/>
  <c r="AJ59" i="34"/>
  <c r="BR14" i="24"/>
  <c r="D19"/>
  <c r="BR15" i="36"/>
  <c r="D19" i="37"/>
  <c r="BG60" i="38"/>
  <c r="BG60" i="39"/>
  <c r="D19"/>
  <c r="BG60" i="41"/>
  <c r="BG56" i="43"/>
  <c r="BR15"/>
  <c r="BR14"/>
  <c r="D19" i="44"/>
  <c r="D19" i="45"/>
  <c r="D65" i="46"/>
  <c r="BR15"/>
  <c r="BR14"/>
  <c r="C18" i="48"/>
  <c r="C17"/>
  <c r="D65" i="49"/>
  <c r="BI59" i="41"/>
  <c r="BI59" i="38"/>
  <c r="BI59" i="37"/>
  <c r="BE12"/>
  <c r="C17" i="50"/>
  <c r="BI53" i="37"/>
  <c r="BI52" i="39"/>
  <c r="BI50" i="50"/>
  <c r="BG50"/>
  <c r="BI52"/>
  <c r="BI53"/>
  <c r="BE11"/>
  <c r="BI57"/>
  <c r="BI59"/>
  <c r="C18" i="41"/>
  <c r="C18" i="39"/>
  <c r="BE11" i="47"/>
  <c r="BI49" i="45"/>
  <c r="C63"/>
  <c r="BI53" i="43"/>
  <c r="BI59"/>
  <c r="BI58" i="34"/>
  <c r="AJ59" i="37"/>
  <c r="Z21" i="39"/>
  <c r="AJ49"/>
  <c r="AJ59" i="43"/>
  <c r="Z21"/>
  <c r="AJ51" i="48"/>
  <c r="BJ15" i="24"/>
  <c r="P8" i="45"/>
  <c r="P8" i="47"/>
  <c r="C58" i="52"/>
  <c r="BG54" i="34"/>
  <c r="AJ55"/>
  <c r="BI58" i="41"/>
  <c r="BI57" i="37"/>
  <c r="BI56" i="41"/>
  <c r="BI54" i="37"/>
  <c r="BI53" i="47"/>
  <c r="BG53"/>
  <c r="BI57"/>
  <c r="BG57"/>
  <c r="AJ49"/>
  <c r="BE11" i="24"/>
  <c r="P8" i="49"/>
  <c r="C54" i="52"/>
  <c r="C75"/>
  <c r="BE12" i="34"/>
  <c r="BI59" i="45"/>
  <c r="BI52"/>
  <c r="BI50"/>
  <c r="D19" i="34"/>
  <c r="BR15"/>
  <c r="D19" i="35"/>
  <c r="D19" i="36"/>
  <c r="D19" i="38"/>
  <c r="BR15"/>
  <c r="BG56" i="39"/>
  <c r="BG50" i="40"/>
  <c r="BR14"/>
  <c r="BR15" i="41"/>
  <c r="D19" i="43"/>
  <c r="BR15" i="44"/>
  <c r="BR14"/>
  <c r="D65" i="45"/>
  <c r="BR15"/>
  <c r="BR14"/>
  <c r="BG52" i="46"/>
  <c r="D19"/>
  <c r="D19" i="47"/>
  <c r="BR15"/>
  <c r="BR14"/>
  <c r="D65" i="48"/>
  <c r="BI60" i="36"/>
  <c r="BI58" i="37"/>
  <c r="BI58" i="36"/>
  <c r="BI52" i="38"/>
  <c r="BI51"/>
  <c r="BI51" i="37"/>
  <c r="BI50"/>
  <c r="C64" i="50"/>
  <c r="C18" i="40"/>
  <c r="C18" i="37"/>
  <c r="BI51" i="45"/>
  <c r="BE11"/>
  <c r="BI57"/>
  <c r="AJ55" i="35"/>
  <c r="AJ52" i="37"/>
  <c r="AJ53" i="48"/>
  <c r="Z25" i="35"/>
  <c r="C22" i="34"/>
  <c r="Z25" i="47"/>
  <c r="Z25" i="45"/>
  <c r="Z25" i="44"/>
  <c r="Z25" i="36"/>
  <c r="C22" i="24"/>
  <c r="C22" i="35"/>
  <c r="Z25" i="50"/>
  <c r="Z25" i="49"/>
  <c r="Z25" i="40"/>
  <c r="BE16" i="24"/>
  <c r="BE16" i="34"/>
  <c r="BE16" i="44"/>
  <c r="C22" i="36"/>
  <c r="Z25" i="41"/>
  <c r="Z25" i="38"/>
  <c r="BE16" i="43"/>
  <c r="C68" i="44"/>
  <c r="BE16" i="47"/>
  <c r="BE16" i="48"/>
  <c r="BE16" i="49"/>
  <c r="Z25" i="46"/>
  <c r="C68" i="43"/>
  <c r="C68" i="47"/>
  <c r="C68" i="48"/>
  <c r="C68" i="49"/>
  <c r="C22" i="51"/>
  <c r="Z25" i="48"/>
  <c r="Z25" i="39"/>
  <c r="C68" i="45"/>
  <c r="BE16" i="40"/>
  <c r="BE16" i="50"/>
  <c r="BE16" i="37"/>
  <c r="C22" i="47"/>
  <c r="BE16" i="45"/>
  <c r="C22" i="41"/>
  <c r="BS19" i="50"/>
  <c r="BE16" i="35"/>
  <c r="C22" i="49"/>
  <c r="BR19" i="48"/>
  <c r="BI51" i="49"/>
  <c r="BI58" i="47"/>
  <c r="AJ58" i="40"/>
  <c r="AJ50"/>
  <c r="AJ53" i="41"/>
  <c r="AJ51" i="43"/>
  <c r="AJ48" i="45"/>
  <c r="AJ52" i="46"/>
  <c r="Z23" i="24"/>
  <c r="Z23" i="35"/>
  <c r="C20" i="24"/>
  <c r="C20" i="35"/>
  <c r="Z23" i="46"/>
  <c r="Z23" i="45"/>
  <c r="Z23" i="44"/>
  <c r="Z23" i="36"/>
  <c r="C20" i="34"/>
  <c r="Z23" i="50"/>
  <c r="Z23" i="49"/>
  <c r="Z23" i="40"/>
  <c r="Z23" i="37"/>
  <c r="BE14" i="24"/>
  <c r="Z23" i="34"/>
  <c r="Z23" i="39"/>
  <c r="BE14" i="43"/>
  <c r="BE14" i="45"/>
  <c r="C66" i="49"/>
  <c r="C20" i="51"/>
  <c r="C20" i="36"/>
  <c r="Z23" i="43"/>
  <c r="BE14" i="44"/>
  <c r="C66" i="45"/>
  <c r="C66" i="47"/>
  <c r="BE14" i="49"/>
  <c r="BI49"/>
  <c r="BI52"/>
  <c r="BI59" i="48"/>
  <c r="BI59" i="47"/>
  <c r="AJ56" i="38"/>
  <c r="AJ48"/>
  <c r="AJ48" i="40"/>
  <c r="AJ56" i="41"/>
  <c r="AJ48"/>
  <c r="BI52" i="43"/>
  <c r="BI57"/>
  <c r="AJ56" i="48"/>
  <c r="AJ52"/>
  <c r="AJ48"/>
  <c r="C13" i="36"/>
  <c r="BA8" i="44"/>
  <c r="BI52" s="1"/>
  <c r="BI51" i="43"/>
  <c r="AJ58" i="48"/>
  <c r="AJ50"/>
  <c r="C14" i="24"/>
  <c r="BE8"/>
  <c r="C14" i="34"/>
  <c r="BE8" i="35"/>
  <c r="C14" i="36"/>
  <c r="Z17" i="47"/>
  <c r="Z17" i="46"/>
  <c r="Z17" i="44"/>
  <c r="Z17" i="35"/>
  <c r="BE8" i="34"/>
  <c r="Z17" i="50"/>
  <c r="Z17" i="49"/>
  <c r="Z17" i="45"/>
  <c r="Z17" i="40"/>
  <c r="BR10" i="24"/>
  <c r="C13" i="34"/>
  <c r="C13" i="35"/>
  <c r="BE7" i="36"/>
  <c r="BE49" s="1"/>
  <c r="BA8" s="1"/>
  <c r="BI57" s="1"/>
  <c r="Z16" i="50"/>
  <c r="Z16" i="49"/>
  <c r="Z16" i="45"/>
  <c r="Z16" i="24"/>
  <c r="BE7" i="34"/>
  <c r="Z16" i="36"/>
  <c r="BE7" i="35"/>
  <c r="Z16" i="44"/>
  <c r="Z16" i="43"/>
  <c r="Z16" i="39"/>
  <c r="Z24"/>
  <c r="Z22"/>
  <c r="Z19" i="40"/>
  <c r="Z14" i="43"/>
  <c r="Z24" i="44"/>
  <c r="Z22"/>
  <c r="Z14"/>
  <c r="Z24" i="45"/>
  <c r="Z22"/>
  <c r="Z24" i="46"/>
  <c r="Z19" i="49"/>
  <c r="Z19" i="50"/>
  <c r="C21" i="36"/>
  <c r="C16"/>
  <c r="C16" i="35"/>
  <c r="Z22"/>
  <c r="C19" i="34"/>
  <c r="BE5" i="24"/>
  <c r="J53" i="44"/>
  <c r="J53" i="47" s="1"/>
  <c r="E124" i="52"/>
  <c r="BY1" i="48"/>
  <c r="B108" i="52"/>
  <c r="B103"/>
  <c r="P8" i="41"/>
  <c r="P8" i="39"/>
  <c r="P8" i="46"/>
  <c r="C57" i="52"/>
  <c r="P8" i="44"/>
  <c r="P8" i="48"/>
  <c r="P8" i="50"/>
  <c r="E62" i="52"/>
  <c r="E68"/>
  <c r="F54" i="48"/>
  <c r="W17" i="41"/>
  <c r="G63" i="44" s="1"/>
  <c r="V8" i="50"/>
  <c r="W23" i="41"/>
  <c r="W23" i="47" s="1"/>
  <c r="W28" i="41"/>
  <c r="W28" i="45" s="1"/>
  <c r="V8" i="49"/>
  <c r="W26" i="41"/>
  <c r="G72" i="47" s="1"/>
  <c r="B78" i="52"/>
  <c r="E81"/>
  <c r="E82" s="1"/>
  <c r="R53" i="50"/>
  <c r="B111" i="52"/>
  <c r="R53" i="49"/>
  <c r="B110" i="52"/>
  <c r="B107"/>
  <c r="B102"/>
  <c r="B101"/>
  <c r="B106"/>
  <c r="P53" i="49"/>
  <c r="BE1" i="47"/>
  <c r="P53" i="50"/>
  <c r="B105" i="52"/>
  <c r="B104"/>
  <c r="BC31" i="46"/>
  <c r="N53"/>
  <c r="B100" i="52"/>
  <c r="N53" i="47"/>
  <c r="BY1" i="46"/>
  <c r="B96" i="52"/>
  <c r="E99"/>
  <c r="E100" s="1"/>
  <c r="B99"/>
  <c r="N53" i="50"/>
  <c r="B95" i="52"/>
  <c r="B97"/>
  <c r="E92"/>
  <c r="BE1" i="45"/>
  <c r="L53"/>
  <c r="E86" i="52"/>
  <c r="J53" i="50"/>
  <c r="J53" i="46"/>
  <c r="J53" i="49"/>
  <c r="B83" i="52"/>
  <c r="C118"/>
  <c r="U69" i="49"/>
  <c r="U69" i="50" s="1"/>
  <c r="AA26" s="1"/>
  <c r="AK60" s="1"/>
  <c r="AL60" s="1"/>
  <c r="U75" i="49"/>
  <c r="U75" i="50" s="1"/>
  <c r="AA32" s="1"/>
  <c r="U60" i="49"/>
  <c r="U60" i="50" s="1"/>
  <c r="S65" i="48"/>
  <c r="S65" i="50" s="1"/>
  <c r="H53" i="47"/>
  <c r="P54" s="1"/>
  <c r="S61" i="48"/>
  <c r="B80" i="52"/>
  <c r="S68" i="48"/>
  <c r="S68" i="50" s="1"/>
  <c r="B79" i="52"/>
  <c r="BY1" i="43"/>
  <c r="S57" i="48"/>
  <c r="S57" i="49" s="1"/>
  <c r="H54" i="43"/>
  <c r="I71" s="1"/>
  <c r="H53" i="46"/>
  <c r="N54" s="1"/>
  <c r="N54" i="47" s="1"/>
  <c r="H53" i="45"/>
  <c r="L54" s="1"/>
  <c r="U74" i="49"/>
  <c r="U74" i="50" s="1"/>
  <c r="AA31" s="1"/>
  <c r="AK65" s="1"/>
  <c r="AL65" s="1"/>
  <c r="U67" i="49"/>
  <c r="U67" i="50" s="1"/>
  <c r="AA24" s="1"/>
  <c r="U61" i="49"/>
  <c r="U61" i="50" s="1"/>
  <c r="AA18" s="1"/>
  <c r="C107" i="52"/>
  <c r="C109"/>
  <c r="S72" i="48"/>
  <c r="S72" i="50" s="1"/>
  <c r="S66" i="48"/>
  <c r="S66" i="49" s="1"/>
  <c r="AA23" s="1"/>
  <c r="S69" i="48"/>
  <c r="S71"/>
  <c r="S71" i="49" s="1"/>
  <c r="AA28" s="1"/>
  <c r="AK62" s="1"/>
  <c r="AL62" s="1"/>
  <c r="S67" i="48"/>
  <c r="S67" i="49" s="1"/>
  <c r="AA24" s="1"/>
  <c r="R54"/>
  <c r="C112" i="52"/>
  <c r="S64" i="48"/>
  <c r="S64" i="50" s="1"/>
  <c r="S58" i="48"/>
  <c r="S58" i="50" s="1"/>
  <c r="S74" i="48"/>
  <c r="S74" i="49" s="1"/>
  <c r="AA31" s="1"/>
  <c r="AK65" s="1"/>
  <c r="AL65" s="1"/>
  <c r="C111" i="52"/>
  <c r="S73" i="48"/>
  <c r="S59"/>
  <c r="S59" i="49" s="1"/>
  <c r="AA16" s="1"/>
  <c r="AC16" s="1"/>
  <c r="T54" i="50"/>
  <c r="U58" i="49"/>
  <c r="U58" i="50" s="1"/>
  <c r="U59" i="49"/>
  <c r="U59" i="50" s="1"/>
  <c r="R54"/>
  <c r="S63" i="48"/>
  <c r="S63" i="49" s="1"/>
  <c r="AA20" s="1"/>
  <c r="AC20" s="1"/>
  <c r="S62" i="48"/>
  <c r="S62" i="50" s="1"/>
  <c r="C110" i="52"/>
  <c r="C113"/>
  <c r="U57" i="49"/>
  <c r="U57" i="50" s="1"/>
  <c r="U73" i="49"/>
  <c r="U73" i="50" s="1"/>
  <c r="AA30" s="1"/>
  <c r="U63" i="49"/>
  <c r="U63" i="50" s="1"/>
  <c r="AA20" s="1"/>
  <c r="AC20" s="1"/>
  <c r="U64" i="49"/>
  <c r="U64" i="50" s="1"/>
  <c r="AA21" s="1"/>
  <c r="U66" i="49"/>
  <c r="U66" i="50" s="1"/>
  <c r="AA23" s="1"/>
  <c r="U76" i="49"/>
  <c r="U76" i="50" s="1"/>
  <c r="AA33" s="1"/>
  <c r="AC33" s="1"/>
  <c r="C114" i="52"/>
  <c r="U65" i="49"/>
  <c r="U65" i="50" s="1"/>
  <c r="AA22" s="1"/>
  <c r="C117" i="52"/>
  <c r="U71" i="49"/>
  <c r="U71" i="50" s="1"/>
  <c r="AA28" s="1"/>
  <c r="AK62" s="1"/>
  <c r="AL62" s="1"/>
  <c r="C115" i="52"/>
  <c r="U68" i="49"/>
  <c r="U68" i="50" s="1"/>
  <c r="U70" i="49"/>
  <c r="U70" i="50" s="1"/>
  <c r="AA27" s="1"/>
  <c r="AC27" s="1"/>
  <c r="U62" i="49"/>
  <c r="U62" i="50" s="1"/>
  <c r="AA19" s="1"/>
  <c r="AC19" s="1"/>
  <c r="U72" i="49"/>
  <c r="U72" i="50" s="1"/>
  <c r="AA29" s="1"/>
  <c r="AC29" s="1"/>
  <c r="U77" i="49"/>
  <c r="U77" i="50" s="1"/>
  <c r="C116" i="52"/>
  <c r="S75" i="48"/>
  <c r="S75" i="50" s="1"/>
  <c r="S77" i="48"/>
  <c r="S77" i="50" s="1"/>
  <c r="S76" i="48"/>
  <c r="C108" i="52"/>
  <c r="C92"/>
  <c r="I64" i="43"/>
  <c r="I64" i="45" s="1"/>
  <c r="H53" i="44"/>
  <c r="J54" s="1"/>
  <c r="B82" i="52"/>
  <c r="B77"/>
  <c r="B81"/>
  <c r="BC31" i="43"/>
  <c r="BG26" s="1"/>
  <c r="BI69" s="1"/>
  <c r="BK69" s="1"/>
  <c r="H77" s="1"/>
  <c r="H77" i="47" s="1"/>
  <c r="H53" i="50"/>
  <c r="V54" s="1"/>
  <c r="F54" i="46"/>
  <c r="F54" i="49"/>
  <c r="F54" i="47"/>
  <c r="V8"/>
  <c r="V8" i="48"/>
  <c r="W24" i="41"/>
  <c r="W24" i="49" s="1"/>
  <c r="C76" i="52"/>
  <c r="C72"/>
  <c r="W27" i="41"/>
  <c r="W11"/>
  <c r="W11" i="47" s="1"/>
  <c r="W21" i="41"/>
  <c r="G67" i="50" s="1"/>
  <c r="C71" i="52"/>
  <c r="B71"/>
  <c r="B74"/>
  <c r="V7" i="46"/>
  <c r="V7" i="50"/>
  <c r="F54" i="45"/>
  <c r="V8" i="43"/>
  <c r="V8" i="44"/>
  <c r="W16" i="41"/>
  <c r="W16" i="48" s="1"/>
  <c r="W14" i="41"/>
  <c r="W20"/>
  <c r="G66" i="49" s="1"/>
  <c r="W18" i="41"/>
  <c r="W18" i="47" s="1"/>
  <c r="W19" i="41"/>
  <c r="G65" i="45" s="1"/>
  <c r="W29" i="41"/>
  <c r="W29" i="44" s="1"/>
  <c r="W13" i="41"/>
  <c r="W13" i="50" s="1"/>
  <c r="F54"/>
  <c r="F54" i="43"/>
  <c r="V8" i="45"/>
  <c r="V8" i="46"/>
  <c r="C74" i="52"/>
  <c r="W22" i="41"/>
  <c r="W22" i="44" s="1"/>
  <c r="W12" i="41"/>
  <c r="G58" i="43" s="1"/>
  <c r="W31" i="41"/>
  <c r="W31" i="43" s="1"/>
  <c r="W15" i="41"/>
  <c r="W15" i="44" s="1"/>
  <c r="W25" i="41"/>
  <c r="G71" i="49" s="1"/>
  <c r="B72" i="52"/>
  <c r="B76"/>
  <c r="F53" i="43"/>
  <c r="F53" i="47"/>
  <c r="V7" i="45"/>
  <c r="BY1" i="40"/>
  <c r="BE1"/>
  <c r="T7"/>
  <c r="R8" i="39"/>
  <c r="B60" i="52"/>
  <c r="R7" i="48"/>
  <c r="R7" i="45"/>
  <c r="B62" i="52"/>
  <c r="R7" i="50"/>
  <c r="R7" i="47"/>
  <c r="R7" i="41"/>
  <c r="B61" i="52"/>
  <c r="B64"/>
  <c r="R7" i="49"/>
  <c r="R7" i="46"/>
  <c r="R7" i="40"/>
  <c r="B63" i="52"/>
  <c r="B59"/>
  <c r="R7" i="44"/>
  <c r="R7" i="43"/>
  <c r="BY1" i="39"/>
  <c r="BC31"/>
  <c r="BG26" s="1"/>
  <c r="BI69" s="1"/>
  <c r="BK69" s="1"/>
  <c r="R31" s="1"/>
  <c r="BG26" i="37"/>
  <c r="BI69" s="1"/>
  <c r="BK69" s="1"/>
  <c r="N31" s="1"/>
  <c r="N31" i="43" s="1"/>
  <c r="N7" i="37"/>
  <c r="B46" i="52"/>
  <c r="L7" i="43"/>
  <c r="L7" i="41"/>
  <c r="L7" i="37"/>
  <c r="B42" i="52"/>
  <c r="B44"/>
  <c r="L8" i="36"/>
  <c r="L7" i="48"/>
  <c r="L7" i="44"/>
  <c r="L7" i="40"/>
  <c r="B41" i="52"/>
  <c r="B43"/>
  <c r="L7" i="50"/>
  <c r="L7" i="45"/>
  <c r="L7" i="46"/>
  <c r="L7" i="38"/>
  <c r="B45" i="52"/>
  <c r="L7" i="49"/>
  <c r="L7" i="47"/>
  <c r="L7" i="39"/>
  <c r="BE1" i="36"/>
  <c r="BY1"/>
  <c r="BC31" i="35"/>
  <c r="BG26" s="1"/>
  <c r="BI69" s="1"/>
  <c r="BK69" s="1"/>
  <c r="J31" s="1"/>
  <c r="J31" i="40" s="1"/>
  <c r="BE1" i="35"/>
  <c r="J7"/>
  <c r="BE1" i="34"/>
  <c r="H7" i="46"/>
  <c r="H7" i="45"/>
  <c r="H7" i="50"/>
  <c r="H7" i="44"/>
  <c r="H7" i="38"/>
  <c r="B31" i="52"/>
  <c r="H7" i="49"/>
  <c r="H7" i="48"/>
  <c r="H7" i="47"/>
  <c r="H7" i="39"/>
  <c r="B33" i="52"/>
  <c r="B29"/>
  <c r="B34"/>
  <c r="BY1" i="34"/>
  <c r="B32" i="52"/>
  <c r="H8" i="34"/>
  <c r="H7" i="37"/>
  <c r="H7" i="41"/>
  <c r="H7" i="43"/>
  <c r="B30" i="52"/>
  <c r="E34"/>
  <c r="H7" i="35"/>
  <c r="H7" i="36"/>
  <c r="H7" i="40"/>
  <c r="E32" i="41"/>
  <c r="E32" i="38"/>
  <c r="E33" s="1"/>
  <c r="E32" i="52"/>
  <c r="E32" i="35"/>
  <c r="E32" i="36"/>
  <c r="E32" i="49"/>
  <c r="E32" i="43"/>
  <c r="E32" i="45"/>
  <c r="E32" i="40"/>
  <c r="N26" i="45"/>
  <c r="R27" i="49"/>
  <c r="N26" i="50"/>
  <c r="N26" i="40"/>
  <c r="J30" i="38"/>
  <c r="F70" i="46"/>
  <c r="V24"/>
  <c r="F70" i="49"/>
  <c r="H72" i="46"/>
  <c r="V24" i="50"/>
  <c r="F70"/>
  <c r="R28" i="41"/>
  <c r="H29" i="37"/>
  <c r="F25" i="43"/>
  <c r="F70" i="45"/>
  <c r="H75" i="48"/>
  <c r="J28" i="36"/>
  <c r="H28" i="37"/>
  <c r="H71" i="48"/>
  <c r="N73" i="47"/>
  <c r="J72" i="45"/>
  <c r="J74" i="47"/>
  <c r="V27" i="49"/>
  <c r="P27" i="50"/>
  <c r="F29" i="35"/>
  <c r="F27"/>
  <c r="F28" i="44"/>
  <c r="F23" i="48"/>
  <c r="F69" i="45"/>
  <c r="H25" i="35"/>
  <c r="F28" i="37"/>
  <c r="F23"/>
  <c r="E32" i="50"/>
  <c r="E32" i="37"/>
  <c r="E32" i="39"/>
  <c r="E32" i="47"/>
  <c r="E33" s="1"/>
  <c r="P75" i="49"/>
  <c r="P75" i="50"/>
  <c r="J72"/>
  <c r="J72" i="49"/>
  <c r="J74" i="48"/>
  <c r="J74" i="50"/>
  <c r="J74" i="45"/>
  <c r="J74" i="46"/>
  <c r="H72" i="48"/>
  <c r="H72" i="44"/>
  <c r="H72" i="45"/>
  <c r="J23" i="46"/>
  <c r="H72" i="49"/>
  <c r="P75" i="48"/>
  <c r="J25" i="44"/>
  <c r="E32" i="46"/>
  <c r="P73" i="49"/>
  <c r="P73" i="48"/>
  <c r="H72" i="47"/>
  <c r="F70" i="44"/>
  <c r="E26" i="52"/>
  <c r="E27"/>
  <c r="E28" s="1"/>
  <c r="J76" i="46"/>
  <c r="P27" i="39"/>
  <c r="P27" i="46"/>
  <c r="L71" i="49"/>
  <c r="V26"/>
  <c r="J75" i="50"/>
  <c r="J75" i="49"/>
  <c r="P74" i="50"/>
  <c r="P74" i="49"/>
  <c r="F73" i="50"/>
  <c r="V27" i="44"/>
  <c r="V27" i="48"/>
  <c r="F73" i="45"/>
  <c r="V27"/>
  <c r="F73" i="49"/>
  <c r="V27" i="47"/>
  <c r="V27" i="46"/>
  <c r="V27" i="50"/>
  <c r="F73" i="47"/>
  <c r="V27" i="43"/>
  <c r="F73"/>
  <c r="F73" i="46"/>
  <c r="F73" i="48"/>
  <c r="N24" i="38"/>
  <c r="N24" i="43"/>
  <c r="N24" i="50"/>
  <c r="V23" i="47"/>
  <c r="V23" i="49"/>
  <c r="V23" i="45"/>
  <c r="F69" i="50"/>
  <c r="V23" i="43"/>
  <c r="F69" i="48"/>
  <c r="F69" i="47"/>
  <c r="N23" i="43"/>
  <c r="F7" i="50"/>
  <c r="F7" i="45"/>
  <c r="F7" i="37"/>
  <c r="F7" i="40"/>
  <c r="B27" i="52"/>
  <c r="F7" i="44"/>
  <c r="B23" i="52"/>
  <c r="F7" i="46"/>
  <c r="F7" i="43"/>
  <c r="F7" i="34"/>
  <c r="F7" i="36"/>
  <c r="F7" i="41"/>
  <c r="B25" i="52"/>
  <c r="B28"/>
  <c r="F7" i="47"/>
  <c r="F7" i="39"/>
  <c r="B24" i="52"/>
  <c r="F71" i="47"/>
  <c r="R23" i="44"/>
  <c r="N26" i="49"/>
  <c r="H26" i="37"/>
  <c r="R27" i="41"/>
  <c r="R27" i="43"/>
  <c r="H26" i="45"/>
  <c r="V29" i="44"/>
  <c r="F75" i="49"/>
  <c r="F75" i="47"/>
  <c r="F75" i="48"/>
  <c r="N76" i="47"/>
  <c r="P69" i="50"/>
  <c r="F75" i="44"/>
  <c r="L74" i="47"/>
  <c r="L74" i="46"/>
  <c r="H30" i="40"/>
  <c r="H30" i="35"/>
  <c r="H30" i="43"/>
  <c r="H30" i="47"/>
  <c r="H30" i="37"/>
  <c r="H30" i="36"/>
  <c r="F29" i="43"/>
  <c r="F29" i="36"/>
  <c r="F29" i="48"/>
  <c r="F29" i="38"/>
  <c r="F29" i="49"/>
  <c r="H28" i="45"/>
  <c r="H28" i="41"/>
  <c r="H28" i="35"/>
  <c r="F27" i="49"/>
  <c r="F27" i="34"/>
  <c r="F27" i="39"/>
  <c r="J25" i="49"/>
  <c r="J25" i="47"/>
  <c r="J25" i="46"/>
  <c r="J25" i="37"/>
  <c r="J25" i="50"/>
  <c r="F23" i="39"/>
  <c r="F23" i="35"/>
  <c r="F23" i="44"/>
  <c r="H28" i="36"/>
  <c r="F29" i="40"/>
  <c r="F23"/>
  <c r="H30" i="41"/>
  <c r="T25" i="43"/>
  <c r="F27" i="48"/>
  <c r="H26"/>
  <c r="J25"/>
  <c r="R28"/>
  <c r="R28" i="50"/>
  <c r="R25" i="43"/>
  <c r="R25" i="48"/>
  <c r="J73" i="49"/>
  <c r="J73" i="48"/>
  <c r="J73" i="47"/>
  <c r="H76" i="50"/>
  <c r="H76" i="48"/>
  <c r="H76" i="45"/>
  <c r="H76" i="47"/>
  <c r="H76" i="44"/>
  <c r="J29"/>
  <c r="J29" i="43"/>
  <c r="J29" i="38"/>
  <c r="J29" i="37"/>
  <c r="J29" i="47"/>
  <c r="J29" i="41"/>
  <c r="J27"/>
  <c r="J27" i="38"/>
  <c r="J27" i="45"/>
  <c r="F25" i="41"/>
  <c r="F25" i="40"/>
  <c r="F25" i="34"/>
  <c r="J23" i="36"/>
  <c r="H76" i="49"/>
  <c r="P69"/>
  <c r="R26"/>
  <c r="F29" i="47"/>
  <c r="F23" i="34"/>
  <c r="F25" i="35"/>
  <c r="H26"/>
  <c r="H26" i="38"/>
  <c r="F23"/>
  <c r="H26" i="39"/>
  <c r="J27" i="40"/>
  <c r="F29" i="41"/>
  <c r="F23" i="47"/>
  <c r="J27" i="48"/>
  <c r="H28" i="43"/>
  <c r="R23" i="41"/>
  <c r="R23" i="45"/>
  <c r="R23" i="47"/>
  <c r="R23" i="48"/>
  <c r="F23" i="50"/>
  <c r="H73" i="44"/>
  <c r="H75" i="47"/>
  <c r="H75" i="46"/>
  <c r="H75" i="50"/>
  <c r="H75" i="44"/>
  <c r="H71" i="47"/>
  <c r="H71" i="49"/>
  <c r="H71" i="50"/>
  <c r="H71" i="46"/>
  <c r="R71" i="50"/>
  <c r="R71" i="49"/>
  <c r="P71"/>
  <c r="P71" i="48"/>
  <c r="P71" i="50"/>
  <c r="V31" i="49"/>
  <c r="F77"/>
  <c r="F75" i="46"/>
  <c r="F75" i="45"/>
  <c r="V29" i="43"/>
  <c r="V29" i="46"/>
  <c r="V29" i="50"/>
  <c r="F75" i="43"/>
  <c r="N76" i="49"/>
  <c r="N76" i="48"/>
  <c r="H69" i="47"/>
  <c r="H69" i="46"/>
  <c r="T29" i="47"/>
  <c r="T29" i="44"/>
  <c r="H71" i="45"/>
  <c r="H75"/>
  <c r="J76" i="49"/>
  <c r="R27" i="44"/>
  <c r="R27" i="40"/>
  <c r="R27" i="48"/>
  <c r="R27" i="45"/>
  <c r="N26" i="38"/>
  <c r="N26" i="48"/>
  <c r="N26" i="47"/>
  <c r="N26" i="46"/>
  <c r="N26" i="39"/>
  <c r="N26" i="41"/>
  <c r="N26" i="44"/>
  <c r="N25" i="45"/>
  <c r="N25" i="44"/>
  <c r="N73" i="49"/>
  <c r="N73" i="48"/>
  <c r="AK43" i="44"/>
  <c r="N28" i="45"/>
  <c r="N28" i="40"/>
  <c r="BA8" i="24"/>
  <c r="V24" i="47"/>
  <c r="F70"/>
  <c r="V24" i="45"/>
  <c r="F70" i="43"/>
  <c r="V24" i="49"/>
  <c r="F70" i="48"/>
  <c r="V24"/>
  <c r="V24" i="44"/>
  <c r="N28" i="46"/>
  <c r="T28" i="50"/>
  <c r="V28"/>
  <c r="F74"/>
  <c r="P28" i="48"/>
  <c r="P28" i="47"/>
  <c r="P28" i="39"/>
  <c r="P28" i="43"/>
  <c r="P28" i="41"/>
  <c r="P28" i="45"/>
  <c r="P28" i="49"/>
  <c r="N27" i="39"/>
  <c r="N27" i="49"/>
  <c r="N27" i="46"/>
  <c r="P28" i="50"/>
  <c r="V31" i="44"/>
  <c r="V31" i="48"/>
  <c r="V31" i="46"/>
  <c r="F77" i="44"/>
  <c r="N27" i="50"/>
  <c r="T28" i="48"/>
  <c r="V31" i="45"/>
  <c r="H73" i="48"/>
  <c r="H73" i="47"/>
  <c r="H69" i="44"/>
  <c r="H69" i="48"/>
  <c r="N27" i="38"/>
  <c r="N27" i="40"/>
  <c r="N28" i="47"/>
  <c r="AK43" i="43"/>
  <c r="H30" i="48"/>
  <c r="H30" i="46"/>
  <c r="H30" i="44"/>
  <c r="H30" i="39"/>
  <c r="H30" i="50"/>
  <c r="H30" i="49"/>
  <c r="H30" i="45"/>
  <c r="H30" i="38"/>
  <c r="J29" i="50"/>
  <c r="J29" i="48"/>
  <c r="J29" i="46"/>
  <c r="J29" i="45"/>
  <c r="J29" i="39"/>
  <c r="J29" i="49"/>
  <c r="J29" i="40"/>
  <c r="F29" i="50"/>
  <c r="F29" i="46"/>
  <c r="F29" i="45"/>
  <c r="F29" i="44"/>
  <c r="F29" i="39"/>
  <c r="F29" i="37"/>
  <c r="H28" i="50"/>
  <c r="H28" i="47"/>
  <c r="H28" i="38"/>
  <c r="H28" i="49"/>
  <c r="H28" i="48"/>
  <c r="H28" i="46"/>
  <c r="H28" i="44"/>
  <c r="H28" i="40"/>
  <c r="J27" i="50"/>
  <c r="J27" i="47"/>
  <c r="J27" i="46"/>
  <c r="J27" i="43"/>
  <c r="J27" i="36"/>
  <c r="J27" i="44"/>
  <c r="J27" i="49"/>
  <c r="J27" i="39"/>
  <c r="F27" i="43"/>
  <c r="F27" i="41"/>
  <c r="F27" i="40"/>
  <c r="F27" i="38"/>
  <c r="F27" i="37"/>
  <c r="F27" i="50"/>
  <c r="F27" i="47"/>
  <c r="F27" i="46"/>
  <c r="F27" i="44"/>
  <c r="F27" i="36"/>
  <c r="H26" i="50"/>
  <c r="H26" i="43"/>
  <c r="H26" i="47"/>
  <c r="H26" i="46"/>
  <c r="H26" i="44"/>
  <c r="H26" i="41"/>
  <c r="H26" i="40"/>
  <c r="H26" i="36"/>
  <c r="J25" i="39"/>
  <c r="J25" i="38"/>
  <c r="J25" i="43"/>
  <c r="J25" i="41"/>
  <c r="J25" i="40"/>
  <c r="J25" i="36"/>
  <c r="F25" i="49"/>
  <c r="F25" i="48"/>
  <c r="F25" i="47"/>
  <c r="F25" i="46"/>
  <c r="F25" i="45"/>
  <c r="F25" i="44"/>
  <c r="F25" i="50"/>
  <c r="F25" i="39"/>
  <c r="F25" i="38"/>
  <c r="F25" i="36"/>
  <c r="J23" i="47"/>
  <c r="J23" i="41"/>
  <c r="F23" i="49"/>
  <c r="F23" i="45"/>
  <c r="F23" i="43"/>
  <c r="F23" i="41"/>
  <c r="F23" i="36"/>
  <c r="R75" i="49"/>
  <c r="J71" i="45"/>
  <c r="J71" i="46"/>
  <c r="V30" i="47"/>
  <c r="F76"/>
  <c r="R28"/>
  <c r="R28" i="40"/>
  <c r="R28" i="45"/>
  <c r="R28" i="49"/>
  <c r="R28" i="44"/>
  <c r="W30" i="49"/>
  <c r="G76"/>
  <c r="J75" i="47"/>
  <c r="N77" i="50"/>
  <c r="N77" i="48"/>
  <c r="T31" i="44"/>
  <c r="T31" i="49"/>
  <c r="F71" i="45"/>
  <c r="V25" i="44"/>
  <c r="AK43" i="50"/>
  <c r="H74" i="48"/>
  <c r="H74" i="49"/>
  <c r="P74" i="48"/>
  <c r="H74" i="45"/>
  <c r="R28" i="46"/>
  <c r="V30" i="49"/>
  <c r="P29" i="41"/>
  <c r="P29" i="45"/>
  <c r="P28" i="46"/>
  <c r="P28" i="40"/>
  <c r="P28" i="44"/>
  <c r="T28" i="49"/>
  <c r="T28" i="41"/>
  <c r="T28" i="46"/>
  <c r="T28" i="44"/>
  <c r="T28" i="47"/>
  <c r="T28" i="45"/>
  <c r="F75" i="50"/>
  <c r="V29" i="49"/>
  <c r="V29" i="45"/>
  <c r="V29" i="47"/>
  <c r="F69" i="44"/>
  <c r="V23" i="50"/>
  <c r="F69" i="46"/>
  <c r="F69" i="49"/>
  <c r="V23" i="48"/>
  <c r="F69" i="43"/>
  <c r="V23" i="44"/>
  <c r="T23" i="46"/>
  <c r="T23" i="45"/>
  <c r="R73" i="49"/>
  <c r="R73" i="50"/>
  <c r="T26" i="46"/>
  <c r="T26" i="50"/>
  <c r="T26" i="43"/>
  <c r="L69" i="50"/>
  <c r="L69" i="49"/>
  <c r="L69" i="46"/>
  <c r="L69" i="47"/>
  <c r="L73" i="50"/>
  <c r="L73" i="47"/>
  <c r="L75" i="49"/>
  <c r="L75" i="48"/>
  <c r="L75" i="46"/>
  <c r="L75" i="47"/>
  <c r="L30" i="46"/>
  <c r="L30" i="44"/>
  <c r="L30" i="49"/>
  <c r="L30" i="48"/>
  <c r="L30" i="45"/>
  <c r="L30" i="40"/>
  <c r="L30" i="39"/>
  <c r="L30" i="37"/>
  <c r="L30" i="43"/>
  <c r="L30" i="50"/>
  <c r="L30" i="41"/>
  <c r="L28" i="44"/>
  <c r="L28" i="41"/>
  <c r="L28" i="47"/>
  <c r="L28" i="39"/>
  <c r="L28" i="45"/>
  <c r="L28" i="43"/>
  <c r="L28" i="40"/>
  <c r="L28" i="50"/>
  <c r="L28" i="48"/>
  <c r="L28" i="46"/>
  <c r="L26" i="47"/>
  <c r="L26" i="43"/>
  <c r="L26" i="41"/>
  <c r="L26" i="50"/>
  <c r="L26" i="49"/>
  <c r="L26" i="44"/>
  <c r="L26" i="40"/>
  <c r="L26" i="48"/>
  <c r="L26" i="39"/>
  <c r="L26" i="37"/>
  <c r="L26" i="46"/>
  <c r="L26" i="38"/>
  <c r="J71" i="48"/>
  <c r="L75" i="50"/>
  <c r="J69" i="45"/>
  <c r="L30" i="38"/>
  <c r="N28"/>
  <c r="N28" i="48"/>
  <c r="N28" i="44"/>
  <c r="N28" i="50"/>
  <c r="N28" i="41"/>
  <c r="N69" i="49"/>
  <c r="N69" i="48"/>
  <c r="N71" i="50"/>
  <c r="N71" i="47"/>
  <c r="N71" i="48"/>
  <c r="L74"/>
  <c r="L74" i="49"/>
  <c r="L74" i="50"/>
  <c r="L76"/>
  <c r="L76" i="46"/>
  <c r="L76" i="49"/>
  <c r="J69" i="46"/>
  <c r="J69" i="48"/>
  <c r="J69" i="47"/>
  <c r="J69" i="49"/>
  <c r="L27" i="44"/>
  <c r="L27" i="41"/>
  <c r="L27" i="37"/>
  <c r="AK43" i="35"/>
  <c r="L69" i="48"/>
  <c r="J77" i="47"/>
  <c r="J77" i="50"/>
  <c r="V28" i="45"/>
  <c r="V28" i="49"/>
  <c r="F74" i="46"/>
  <c r="F74" i="43"/>
  <c r="V28" i="46"/>
  <c r="F74" i="48"/>
  <c r="T26" i="44"/>
  <c r="L28" i="38"/>
  <c r="L28" i="49"/>
  <c r="L26" i="45"/>
  <c r="N30" i="46"/>
  <c r="N30" i="45"/>
  <c r="AK43" i="48"/>
  <c r="AK43" i="34"/>
  <c r="J75" i="45"/>
  <c r="J75" i="48"/>
  <c r="J75" i="46"/>
  <c r="N23" i="39"/>
  <c r="V26" i="48"/>
  <c r="V26" i="44"/>
  <c r="T29" i="46"/>
  <c r="T29" i="41"/>
  <c r="F30" i="50"/>
  <c r="F30" i="49"/>
  <c r="F30" i="48"/>
  <c r="F30" i="47"/>
  <c r="F30" i="45"/>
  <c r="F30" i="40"/>
  <c r="F30" i="46"/>
  <c r="F30" i="41"/>
  <c r="F30" i="36"/>
  <c r="F30" i="35"/>
  <c r="F30" i="38"/>
  <c r="F30" i="44"/>
  <c r="F30" i="34"/>
  <c r="J28" i="47"/>
  <c r="J28" i="44"/>
  <c r="J28" i="46"/>
  <c r="J28" i="48"/>
  <c r="J28" i="45"/>
  <c r="J28" i="43"/>
  <c r="J28" i="40"/>
  <c r="J28" i="41"/>
  <c r="J28" i="38"/>
  <c r="J28" i="37"/>
  <c r="J28" i="49"/>
  <c r="H27"/>
  <c r="H27" i="48"/>
  <c r="H27" i="43"/>
  <c r="H27" i="44"/>
  <c r="H27" i="41"/>
  <c r="H27" i="50"/>
  <c r="H27" i="46"/>
  <c r="H27" i="37"/>
  <c r="H27" i="47"/>
  <c r="H27" i="40"/>
  <c r="H27" i="39"/>
  <c r="H27" i="38"/>
  <c r="H27" i="36"/>
  <c r="H27" i="35"/>
  <c r="H27" i="45"/>
  <c r="J26" i="44"/>
  <c r="J26" i="48"/>
  <c r="J26" i="45"/>
  <c r="J26" i="46"/>
  <c r="J26" i="37"/>
  <c r="J26" i="36"/>
  <c r="J26" i="40"/>
  <c r="J26" i="39"/>
  <c r="J26" i="47"/>
  <c r="J26" i="38"/>
  <c r="J26" i="49"/>
  <c r="H23" i="43"/>
  <c r="H23" i="47"/>
  <c r="H23" i="41"/>
  <c r="H23" i="39"/>
  <c r="H23" i="46"/>
  <c r="H23" i="44"/>
  <c r="H23" i="40"/>
  <c r="H23" i="49"/>
  <c r="H23" i="37"/>
  <c r="H23" i="35"/>
  <c r="H23" i="48"/>
  <c r="J28" i="50"/>
  <c r="F30" i="39"/>
  <c r="L29" i="50"/>
  <c r="L29" i="48"/>
  <c r="L29" i="46"/>
  <c r="L29" i="40"/>
  <c r="L29" i="39"/>
  <c r="L29" i="49"/>
  <c r="L29" i="47"/>
  <c r="L29" i="44"/>
  <c r="L29" i="43"/>
  <c r="L29" i="37"/>
  <c r="L29" i="41"/>
  <c r="L29" i="38"/>
  <c r="AK43" i="47"/>
  <c r="H23" i="50"/>
  <c r="H25" i="36"/>
  <c r="L27" i="38"/>
  <c r="H23"/>
  <c r="J26" i="43"/>
  <c r="H23" i="45"/>
  <c r="L29"/>
  <c r="R26"/>
  <c r="R26" i="44"/>
  <c r="R26" i="40"/>
  <c r="R26" i="48"/>
  <c r="R26" i="47"/>
  <c r="R26" i="50"/>
  <c r="R26" i="43"/>
  <c r="R26" i="46"/>
  <c r="P25" i="47"/>
  <c r="P25" i="43"/>
  <c r="P25" i="44"/>
  <c r="P25" i="49"/>
  <c r="J30" i="48"/>
  <c r="J30" i="49"/>
  <c r="J30" i="43"/>
  <c r="J30" i="46"/>
  <c r="J30" i="37"/>
  <c r="J30" i="36"/>
  <c r="J30" i="47"/>
  <c r="J30" i="45"/>
  <c r="J30" i="40"/>
  <c r="J30" i="39"/>
  <c r="J30" i="41"/>
  <c r="J30" i="50"/>
  <c r="H29" i="43"/>
  <c r="H29" i="49"/>
  <c r="H29" i="48"/>
  <c r="H29" i="41"/>
  <c r="H29" i="50"/>
  <c r="H29" i="45"/>
  <c r="H29" i="46"/>
  <c r="H29" i="44"/>
  <c r="H29" i="39"/>
  <c r="H29" i="38"/>
  <c r="H29" i="35"/>
  <c r="H29" i="40"/>
  <c r="H29" i="36"/>
  <c r="F28" i="48"/>
  <c r="F28" i="41"/>
  <c r="F28" i="39"/>
  <c r="F28" i="45"/>
  <c r="F28" i="40"/>
  <c r="F28" i="46"/>
  <c r="F28" i="43"/>
  <c r="F28" i="50"/>
  <c r="F28" i="36"/>
  <c r="F28" i="34"/>
  <c r="F28" i="49"/>
  <c r="F28" i="35"/>
  <c r="F26" i="49"/>
  <c r="F26" i="50"/>
  <c r="F26" i="44"/>
  <c r="F26" i="48"/>
  <c r="F26" i="47"/>
  <c r="F26" i="46"/>
  <c r="F26" i="41"/>
  <c r="F26" i="40"/>
  <c r="F26" i="39"/>
  <c r="F26" i="45"/>
  <c r="F26" i="38"/>
  <c r="F26" i="43"/>
  <c r="F26" i="35"/>
  <c r="F26" i="37"/>
  <c r="F26" i="34"/>
  <c r="H25" i="43"/>
  <c r="H25" i="48"/>
  <c r="H25" i="45"/>
  <c r="H25" i="49"/>
  <c r="H25" i="44"/>
  <c r="H25" i="41"/>
  <c r="H25" i="39"/>
  <c r="H25" i="46"/>
  <c r="H25" i="37"/>
  <c r="H25" i="38"/>
  <c r="J26" i="50"/>
  <c r="L27"/>
  <c r="L27" i="45"/>
  <c r="L27" i="48"/>
  <c r="L27" i="47"/>
  <c r="L27" i="43"/>
  <c r="L27" i="40"/>
  <c r="L27" i="39"/>
  <c r="L27" i="46"/>
  <c r="L27" i="49"/>
  <c r="L23"/>
  <c r="L23" i="44"/>
  <c r="L23" i="46"/>
  <c r="L23" i="43"/>
  <c r="L23" i="38"/>
  <c r="L23" i="37"/>
  <c r="L23" i="50"/>
  <c r="L23" i="48"/>
  <c r="L23" i="45"/>
  <c r="L23" i="47"/>
  <c r="L23" i="41"/>
  <c r="L23" i="40"/>
  <c r="AK43" i="41"/>
  <c r="AK43" i="45"/>
  <c r="V25" i="47"/>
  <c r="F71" i="43"/>
  <c r="F71" i="48"/>
  <c r="V25" i="43"/>
  <c r="F71" i="49"/>
  <c r="F71" i="44"/>
  <c r="V25" i="50"/>
  <c r="V25" i="48"/>
  <c r="F71" i="46"/>
  <c r="F71" i="50"/>
  <c r="V25" i="46"/>
  <c r="V25" i="45"/>
  <c r="H23" i="36"/>
  <c r="H25" i="40"/>
  <c r="F30" i="43"/>
  <c r="F28" i="47"/>
  <c r="H25"/>
  <c r="AK43" i="37"/>
  <c r="O32" i="24"/>
  <c r="F76" i="48"/>
  <c r="V30" i="46"/>
  <c r="V30" i="48"/>
  <c r="V30" i="43"/>
  <c r="F76" i="50"/>
  <c r="F76" i="45"/>
  <c r="F76" i="49"/>
  <c r="F76" i="44"/>
  <c r="V30" i="45"/>
  <c r="F76" i="46"/>
  <c r="V30" i="50"/>
  <c r="N24" i="47"/>
  <c r="N24" i="40"/>
  <c r="N24" i="48"/>
  <c r="N24" i="41"/>
  <c r="N24" i="46"/>
  <c r="P23" i="44"/>
  <c r="T26" i="47"/>
  <c r="T26" i="49"/>
  <c r="T26" i="41"/>
  <c r="T26" i="45"/>
  <c r="T26" i="48"/>
  <c r="H73" i="49"/>
  <c r="H73" i="50"/>
  <c r="H73" i="46"/>
  <c r="H69" i="45"/>
  <c r="H69" i="50"/>
  <c r="H69" i="49"/>
  <c r="T31" i="43"/>
  <c r="T31" i="46"/>
  <c r="F74" i="49"/>
  <c r="F74" i="44"/>
  <c r="V28" i="43"/>
  <c r="V28" i="48"/>
  <c r="V28" i="44"/>
  <c r="F74" i="45"/>
  <c r="F74" i="47"/>
  <c r="V28"/>
  <c r="P72" i="50"/>
  <c r="P72" i="48"/>
  <c r="F77" i="47"/>
  <c r="F77" i="50"/>
  <c r="V31" i="47"/>
  <c r="V31" i="43"/>
  <c r="F77" i="48"/>
  <c r="V31" i="50"/>
  <c r="F77" i="46"/>
  <c r="F77" i="45"/>
  <c r="S32" i="34"/>
  <c r="S32" i="37"/>
  <c r="N27" i="44"/>
  <c r="N27" i="48"/>
  <c r="N27" i="41"/>
  <c r="N27" i="45"/>
  <c r="T30" i="43"/>
  <c r="T30" i="47"/>
  <c r="T30" i="45"/>
  <c r="T25" i="47"/>
  <c r="T25" i="44"/>
  <c r="T25" i="48"/>
  <c r="T25" i="46"/>
  <c r="J73" i="45"/>
  <c r="J73" i="46"/>
  <c r="U32" i="37"/>
  <c r="N28" i="49"/>
  <c r="N28" i="39"/>
  <c r="AK43" i="46"/>
  <c r="I32" i="24"/>
  <c r="S32" i="36"/>
  <c r="T27" i="47"/>
  <c r="T27" i="43"/>
  <c r="T27" i="46"/>
  <c r="T27" i="44"/>
  <c r="T27" i="45"/>
  <c r="T27" i="49"/>
  <c r="T27" i="41"/>
  <c r="T27" i="48"/>
  <c r="T27" i="50"/>
  <c r="BW69" i="36"/>
  <c r="AK43" i="38"/>
  <c r="AK43" i="36"/>
  <c r="AK43" i="49"/>
  <c r="R69"/>
  <c r="R69" i="50"/>
  <c r="W32" i="37"/>
  <c r="M32" i="34"/>
  <c r="Q32"/>
  <c r="N77" i="47"/>
  <c r="N77" i="49"/>
  <c r="N30" i="44"/>
  <c r="N30" i="48"/>
  <c r="N30" i="39"/>
  <c r="N30" i="49"/>
  <c r="N30" i="47"/>
  <c r="N30" i="38"/>
  <c r="N30" i="50"/>
  <c r="R29" i="44"/>
  <c r="R29" i="45"/>
  <c r="R29" i="50"/>
  <c r="P26" i="46"/>
  <c r="P26" i="50"/>
  <c r="P26" i="48"/>
  <c r="P26" i="45"/>
  <c r="P26" i="44"/>
  <c r="P26" i="43"/>
  <c r="P26" i="49"/>
  <c r="P26" i="39"/>
  <c r="P26" i="41"/>
  <c r="P26" i="40"/>
  <c r="P76" i="50"/>
  <c r="P76" i="48"/>
  <c r="S32" i="24"/>
  <c r="U32"/>
  <c r="Q32" i="36"/>
  <c r="W32" i="40"/>
  <c r="J77" i="48"/>
  <c r="J77" i="45"/>
  <c r="J77" i="46"/>
  <c r="J71" i="47"/>
  <c r="J71" i="49"/>
  <c r="J71" i="50"/>
  <c r="S32" i="35"/>
  <c r="R30" i="41"/>
  <c r="R30" i="45"/>
  <c r="R30" i="50"/>
  <c r="R30" i="40"/>
  <c r="R30" i="43"/>
  <c r="N29" i="49"/>
  <c r="N29" i="47"/>
  <c r="N29" i="39"/>
  <c r="N29" i="38"/>
  <c r="P27" i="45"/>
  <c r="P27" i="49"/>
  <c r="P27" i="44"/>
  <c r="P27" i="48"/>
  <c r="P27" i="41"/>
  <c r="P27" i="40"/>
  <c r="P27" i="43"/>
  <c r="F72" i="48"/>
  <c r="F72" i="49"/>
  <c r="V26" i="43"/>
  <c r="F72"/>
  <c r="F72" i="47"/>
  <c r="F72" i="44"/>
  <c r="V26" i="47"/>
  <c r="V26" i="46"/>
  <c r="F72"/>
  <c r="V26" i="45"/>
  <c r="F72"/>
  <c r="F72" i="50"/>
  <c r="W32" i="34"/>
  <c r="W32" i="35"/>
  <c r="U32" i="36"/>
  <c r="F76" i="43"/>
  <c r="V30" i="44"/>
  <c r="T30" i="49"/>
  <c r="T30" i="50"/>
  <c r="T30" i="44"/>
  <c r="T30" i="46"/>
  <c r="T30" i="41"/>
  <c r="T25"/>
  <c r="T25" i="49"/>
  <c r="T25" i="50"/>
  <c r="R74" i="49"/>
  <c r="R74" i="50"/>
  <c r="N27" i="43"/>
  <c r="N27" i="47"/>
  <c r="J72"/>
  <c r="J72" i="48"/>
  <c r="J76" i="50"/>
  <c r="J76" i="48"/>
  <c r="J76" i="47"/>
  <c r="N69"/>
  <c r="N69" i="50"/>
  <c r="AK43" i="39"/>
  <c r="AG30" i="43"/>
  <c r="L25" i="45"/>
  <c r="L25" i="38"/>
  <c r="L25" i="46"/>
  <c r="L25" i="41"/>
  <c r="L25" i="40"/>
  <c r="L25" i="47"/>
  <c r="L25" i="43"/>
  <c r="L25" i="49"/>
  <c r="L25" i="50"/>
  <c r="L25" i="44"/>
  <c r="L25" i="37"/>
  <c r="L25" i="39"/>
  <c r="L25" i="48"/>
  <c r="W30"/>
  <c r="G76" i="46"/>
  <c r="G76" i="45"/>
  <c r="W30" i="47"/>
  <c r="W30" i="44"/>
  <c r="G76" i="50"/>
  <c r="W30" i="46"/>
  <c r="W30" i="45"/>
  <c r="W30" i="43"/>
  <c r="G76"/>
  <c r="AA33" s="1"/>
  <c r="G76" i="44"/>
  <c r="G76" i="48"/>
  <c r="G76" i="47"/>
  <c r="W30" i="50"/>
  <c r="AG29" i="36"/>
  <c r="BW69" i="34"/>
  <c r="BW69" i="37"/>
  <c r="BW69" i="39"/>
  <c r="BW69" i="40"/>
  <c r="BW69" i="41"/>
  <c r="BW69" i="43"/>
  <c r="BW69" i="44"/>
  <c r="BW69" i="45"/>
  <c r="BW69" i="46"/>
  <c r="BW69" i="47"/>
  <c r="BW69" i="48"/>
  <c r="BW69" i="49"/>
  <c r="BX69" i="50"/>
  <c r="AK43" i="40"/>
  <c r="W32" i="38"/>
  <c r="S60" i="49"/>
  <c r="AA17" s="1"/>
  <c r="S60" i="50"/>
  <c r="P30" i="44"/>
  <c r="P30" i="45"/>
  <c r="P30" i="40"/>
  <c r="P30" i="47"/>
  <c r="P30" i="48"/>
  <c r="P30" i="41"/>
  <c r="P30" i="49"/>
  <c r="P30" i="46"/>
  <c r="P30" i="50"/>
  <c r="P30" i="39"/>
  <c r="T31" i="41"/>
  <c r="T31" i="50"/>
  <c r="T31" i="48"/>
  <c r="T31" i="45"/>
  <c r="N74" i="47"/>
  <c r="N74" i="48"/>
  <c r="N74" i="49"/>
  <c r="L71" i="46"/>
  <c r="L71" i="48"/>
  <c r="L71" i="47"/>
  <c r="N75" i="50"/>
  <c r="N75" i="47"/>
  <c r="N75" i="49"/>
  <c r="L72" i="50"/>
  <c r="L72" i="49"/>
  <c r="L72" i="47"/>
  <c r="L72" i="48"/>
  <c r="H74" i="50"/>
  <c r="H74" i="47"/>
  <c r="H74" i="46"/>
  <c r="H74" i="44"/>
  <c r="Q32" i="24"/>
  <c r="K32"/>
  <c r="K32" i="34"/>
  <c r="M32" i="35"/>
  <c r="O32"/>
  <c r="U32" i="38"/>
  <c r="N29" i="50"/>
  <c r="N29" i="43"/>
  <c r="N29" i="45"/>
  <c r="N29" i="41"/>
  <c r="N29" i="46"/>
  <c r="N29" i="44"/>
  <c r="N29" i="40"/>
  <c r="N23" i="38"/>
  <c r="N23" i="40"/>
  <c r="N23" i="46"/>
  <c r="T29" i="45"/>
  <c r="T29" i="50"/>
  <c r="T29" i="43"/>
  <c r="T29" i="48"/>
  <c r="W32" i="24"/>
  <c r="M32"/>
  <c r="O32" i="34"/>
  <c r="U32"/>
  <c r="Q32" i="35"/>
  <c r="U32" i="39"/>
  <c r="R29" i="41"/>
  <c r="R29" i="40"/>
  <c r="R29" i="46"/>
  <c r="R29" i="43"/>
  <c r="R29" i="47"/>
  <c r="R29" i="48"/>
  <c r="R29" i="49"/>
  <c r="R25" i="45"/>
  <c r="R25" i="47"/>
  <c r="R25" i="40"/>
  <c r="R25" i="41"/>
  <c r="R25" i="49"/>
  <c r="R25" i="44"/>
  <c r="R25" i="50"/>
  <c r="R25" i="46"/>
  <c r="N25" i="49"/>
  <c r="N25" i="39"/>
  <c r="N25" i="47"/>
  <c r="N25" i="50"/>
  <c r="N25" i="40"/>
  <c r="N25" i="43"/>
  <c r="N25" i="41"/>
  <c r="N25" i="38"/>
  <c r="N25" i="48"/>
  <c r="T23" i="41"/>
  <c r="T23" i="47"/>
  <c r="T23" i="44"/>
  <c r="T23" i="49"/>
  <c r="T23" i="48"/>
  <c r="T23" i="43"/>
  <c r="U32" i="35"/>
  <c r="W32" i="36"/>
  <c r="O32"/>
  <c r="Q32" i="37"/>
  <c r="R30" i="48"/>
  <c r="R30" i="47"/>
  <c r="R30" i="44"/>
  <c r="R30" i="46"/>
  <c r="P29" i="47"/>
  <c r="P29" i="49"/>
  <c r="P29" i="46"/>
  <c r="P29" i="44"/>
  <c r="P29" i="40"/>
  <c r="P29" i="39"/>
  <c r="P29" i="50"/>
  <c r="P29" i="48"/>
  <c r="P29" i="43"/>
  <c r="R27" i="50"/>
  <c r="R27" i="47"/>
  <c r="N24" i="44"/>
  <c r="N24" i="49"/>
  <c r="N24" i="45"/>
  <c r="N24" i="39"/>
  <c r="S32" i="38"/>
  <c r="W32" i="39"/>
  <c r="N30" i="41"/>
  <c r="N30" i="40"/>
  <c r="P25" i="50"/>
  <c r="P25" i="46"/>
  <c r="P25" i="41"/>
  <c r="P25" i="40"/>
  <c r="P25" i="48"/>
  <c r="P25" i="39"/>
  <c r="R23" i="46"/>
  <c r="R23" i="40"/>
  <c r="R23" i="50"/>
  <c r="R23" i="49"/>
  <c r="R72" i="50"/>
  <c r="L73" i="46"/>
  <c r="L73" i="49"/>
  <c r="R76" i="50"/>
  <c r="R76" i="49"/>
  <c r="N72"/>
  <c r="N72" i="50"/>
  <c r="N72" i="48"/>
  <c r="L76" i="47"/>
  <c r="L76" i="48"/>
  <c r="BI49" i="36" l="1"/>
  <c r="BI52"/>
  <c r="BI54" i="47"/>
  <c r="BI54" i="36"/>
  <c r="BI53"/>
  <c r="M3" i="46"/>
  <c r="E79" i="45"/>
  <c r="M3" i="37"/>
  <c r="E33" i="45"/>
  <c r="E14" i="52"/>
  <c r="M3" i="40"/>
  <c r="M3" i="35"/>
  <c r="M3" i="48"/>
  <c r="M49" i="43"/>
  <c r="M3" i="47"/>
  <c r="AG4"/>
  <c r="BC11"/>
  <c r="AG4" i="24"/>
  <c r="M3" i="43"/>
  <c r="BC11" i="35"/>
  <c r="M3" i="51"/>
  <c r="A14" s="1"/>
  <c r="BI57" i="48"/>
  <c r="BI50" i="39"/>
  <c r="BI56"/>
  <c r="BI56" i="43"/>
  <c r="BI55" i="40"/>
  <c r="P23" i="45"/>
  <c r="P23" i="43"/>
  <c r="J23" i="38"/>
  <c r="J23" i="45"/>
  <c r="P23" i="47"/>
  <c r="J23" i="40"/>
  <c r="BI54" i="41"/>
  <c r="BI50"/>
  <c r="BI51" i="39"/>
  <c r="BI55"/>
  <c r="P23" i="49"/>
  <c r="P23" i="46"/>
  <c r="J23" i="43"/>
  <c r="J23" i="37"/>
  <c r="J23" i="50"/>
  <c r="BI51" i="41"/>
  <c r="BI49"/>
  <c r="BI53" i="39"/>
  <c r="N23" i="48"/>
  <c r="J23" i="39"/>
  <c r="J23" i="44"/>
  <c r="J23" i="48"/>
  <c r="BI53" i="41"/>
  <c r="BI52" i="46"/>
  <c r="BI51"/>
  <c r="BI52" i="48"/>
  <c r="BI52" i="40"/>
  <c r="BI50" i="47"/>
  <c r="BI52"/>
  <c r="I77" i="43"/>
  <c r="I77" i="46" s="1"/>
  <c r="I57" i="43"/>
  <c r="I57" i="45" s="1"/>
  <c r="BI51" i="40"/>
  <c r="BI51" i="50"/>
  <c r="BI51" i="48"/>
  <c r="H54" i="47"/>
  <c r="BI50" i="40"/>
  <c r="BI50" i="48"/>
  <c r="BI49" i="50"/>
  <c r="BI51" i="47"/>
  <c r="BI49"/>
  <c r="A16" i="51"/>
  <c r="A15"/>
  <c r="N23" i="47"/>
  <c r="P23" i="39"/>
  <c r="P23" i="41"/>
  <c r="N23" i="49"/>
  <c r="P23" i="40"/>
  <c r="BC11" i="24"/>
  <c r="AG4" i="49"/>
  <c r="BC11" i="46"/>
  <c r="BC11" i="39"/>
  <c r="AG4" i="41"/>
  <c r="AG4" i="38"/>
  <c r="A17" i="51"/>
  <c r="A11"/>
  <c r="N23" i="45"/>
  <c r="P23" i="48"/>
  <c r="N23" i="44"/>
  <c r="N23" i="41"/>
  <c r="AG4" i="45"/>
  <c r="BC11" i="49"/>
  <c r="AG4" i="37"/>
  <c r="AG4" i="40"/>
  <c r="BI49" i="35"/>
  <c r="BG49"/>
  <c r="BI50"/>
  <c r="BG50"/>
  <c r="AE27" i="46"/>
  <c r="AF27" s="1"/>
  <c r="AG27" s="1"/>
  <c r="AJ61"/>
  <c r="BG62" i="45"/>
  <c r="BI62"/>
  <c r="BI54" i="46"/>
  <c r="BG54"/>
  <c r="BG54" i="50"/>
  <c r="BI54"/>
  <c r="BI54" i="43"/>
  <c r="BG54"/>
  <c r="BI62" i="37"/>
  <c r="BG62"/>
  <c r="BG62" i="44"/>
  <c r="BI62"/>
  <c r="AJ61"/>
  <c r="AE27"/>
  <c r="AF27" s="1"/>
  <c r="AG27" s="1"/>
  <c r="F24" i="24"/>
  <c r="BJ18"/>
  <c r="BI53" i="35"/>
  <c r="BG53"/>
  <c r="AE27" i="43"/>
  <c r="AF27" s="1"/>
  <c r="AG27" s="1"/>
  <c r="AJ61"/>
  <c r="H54" i="49"/>
  <c r="BI57" i="35"/>
  <c r="BI57" i="38"/>
  <c r="BI49" i="43"/>
  <c r="BG49"/>
  <c r="BJ18" i="49"/>
  <c r="T70"/>
  <c r="T70" i="50" s="1"/>
  <c r="BI62"/>
  <c r="BG62"/>
  <c r="BI62" i="46"/>
  <c r="BG62"/>
  <c r="BG62" i="43"/>
  <c r="BI62"/>
  <c r="BI62" i="49"/>
  <c r="BG62"/>
  <c r="R24" i="39"/>
  <c r="BJ18"/>
  <c r="AE27" i="49"/>
  <c r="AF27" s="1"/>
  <c r="AG27" s="1"/>
  <c r="AJ61"/>
  <c r="BI62" i="47"/>
  <c r="BG62"/>
  <c r="V70" i="50"/>
  <c r="BJ18"/>
  <c r="L70" i="45"/>
  <c r="BJ18"/>
  <c r="AJ61" i="41"/>
  <c r="AE27"/>
  <c r="AF27" s="1"/>
  <c r="AG27" s="1"/>
  <c r="J70" i="44"/>
  <c r="BJ18"/>
  <c r="H24" i="34"/>
  <c r="BJ18"/>
  <c r="BI60" i="46"/>
  <c r="BG60"/>
  <c r="BG57" i="39"/>
  <c r="BI57"/>
  <c r="BI57" i="40"/>
  <c r="BG57"/>
  <c r="BG62" i="38"/>
  <c r="BI62"/>
  <c r="L24" i="36"/>
  <c r="BJ18"/>
  <c r="AE27" i="45"/>
  <c r="AF27" s="1"/>
  <c r="AG27" s="1"/>
  <c r="AJ61"/>
  <c r="AJ61" i="34"/>
  <c r="AE27"/>
  <c r="AF27" s="1"/>
  <c r="AG27" s="1"/>
  <c r="BI53" i="45"/>
  <c r="BI54" i="48"/>
  <c r="BG54"/>
  <c r="BI54" i="40"/>
  <c r="BG54"/>
  <c r="BI57" i="46"/>
  <c r="BG57"/>
  <c r="BI62" i="40"/>
  <c r="BG62"/>
  <c r="AE27" i="47"/>
  <c r="AF27" s="1"/>
  <c r="AG27" s="1"/>
  <c r="AJ61"/>
  <c r="BJ18" i="46"/>
  <c r="N70"/>
  <c r="AJ61" i="39"/>
  <c r="AE27"/>
  <c r="AF27" s="1"/>
  <c r="AG27" s="1"/>
  <c r="P70" i="47"/>
  <c r="BJ18"/>
  <c r="AJ61" i="48"/>
  <c r="AE27"/>
  <c r="AF27" s="1"/>
  <c r="AG27" s="1"/>
  <c r="AE27" i="24"/>
  <c r="AF27" s="1"/>
  <c r="AG27" s="1"/>
  <c r="AJ61"/>
  <c r="BI53"/>
  <c r="I72" i="43"/>
  <c r="I72" i="50" s="1"/>
  <c r="I66" i="43"/>
  <c r="I66" i="49" s="1"/>
  <c r="BI50" i="36"/>
  <c r="BG53" i="41"/>
  <c r="BI54" i="45"/>
  <c r="BG54" i="39"/>
  <c r="BG49" i="46"/>
  <c r="BI49"/>
  <c r="BI62" i="35"/>
  <c r="BG62"/>
  <c r="BI54"/>
  <c r="BG54"/>
  <c r="P24" i="38"/>
  <c r="BJ18"/>
  <c r="BI62" i="24"/>
  <c r="BG62"/>
  <c r="BI53" i="40"/>
  <c r="BG53"/>
  <c r="BG53" i="48"/>
  <c r="BI53"/>
  <c r="BG53" i="46"/>
  <c r="BI53"/>
  <c r="BI62" i="34"/>
  <c r="BG62"/>
  <c r="BJ18" i="48"/>
  <c r="R70"/>
  <c r="AE27" i="35"/>
  <c r="AF27" s="1"/>
  <c r="AG27" s="1"/>
  <c r="AJ61"/>
  <c r="BJ18" i="40"/>
  <c r="T24"/>
  <c r="AE27" i="38"/>
  <c r="AF27" s="1"/>
  <c r="AG27" s="1"/>
  <c r="AJ61"/>
  <c r="J24" i="35"/>
  <c r="BJ18"/>
  <c r="H70" i="43"/>
  <c r="BJ18"/>
  <c r="AJ61" i="36"/>
  <c r="AE27"/>
  <c r="AF27" s="1"/>
  <c r="AG27" s="1"/>
  <c r="E33" i="35"/>
  <c r="E33" i="37"/>
  <c r="E33" i="49"/>
  <c r="E33" i="46"/>
  <c r="E33" i="41"/>
  <c r="A29" i="51"/>
  <c r="A30"/>
  <c r="A28"/>
  <c r="A19"/>
  <c r="M49" i="50"/>
  <c r="BC11"/>
  <c r="M49" i="45"/>
  <c r="BC11" i="38"/>
  <c r="M3" i="45"/>
  <c r="A24" i="51"/>
  <c r="A22"/>
  <c r="A27"/>
  <c r="A25"/>
  <c r="E33" i="34"/>
  <c r="A20" i="51"/>
  <c r="A18"/>
  <c r="A23"/>
  <c r="A21"/>
  <c r="A26"/>
  <c r="A12"/>
  <c r="A13"/>
  <c r="BI59" i="24"/>
  <c r="J31" i="44"/>
  <c r="E38" i="52"/>
  <c r="P31" i="41"/>
  <c r="P31" i="39"/>
  <c r="CE29" i="38"/>
  <c r="P31" i="40"/>
  <c r="P31" i="45"/>
  <c r="P31" i="43"/>
  <c r="E57" i="52"/>
  <c r="E58" s="1"/>
  <c r="P31" i="46"/>
  <c r="P31" i="47"/>
  <c r="P31" i="44"/>
  <c r="P31" i="50"/>
  <c r="P31" i="49"/>
  <c r="P31" i="48"/>
  <c r="E50" i="52"/>
  <c r="CE29" i="37"/>
  <c r="E44" i="52"/>
  <c r="CE29" i="36"/>
  <c r="BZ31"/>
  <c r="J31" i="48"/>
  <c r="J31" i="45"/>
  <c r="J31" i="38"/>
  <c r="CE29" i="35"/>
  <c r="J31" i="43"/>
  <c r="J31" i="39"/>
  <c r="J31" i="47"/>
  <c r="J31" i="36"/>
  <c r="H77" i="48"/>
  <c r="J31" i="37"/>
  <c r="J31" i="41"/>
  <c r="J31" i="49"/>
  <c r="J31" i="50"/>
  <c r="J31" i="46"/>
  <c r="AK61" i="50"/>
  <c r="AL61" s="1"/>
  <c r="G62" i="43"/>
  <c r="AA19" s="1"/>
  <c r="AK53" s="1"/>
  <c r="AL53" s="1"/>
  <c r="G68" i="46"/>
  <c r="G71" i="44"/>
  <c r="G62" i="49"/>
  <c r="W25" i="50"/>
  <c r="W16"/>
  <c r="G74" i="45"/>
  <c r="G68" i="48"/>
  <c r="W19" i="45"/>
  <c r="W25" i="47"/>
  <c r="G68"/>
  <c r="G65" i="50"/>
  <c r="G74"/>
  <c r="W25" i="46"/>
  <c r="G68" i="50"/>
  <c r="H77"/>
  <c r="G62" i="47"/>
  <c r="G65" i="43"/>
  <c r="BJ13" s="1"/>
  <c r="W28"/>
  <c r="W25" i="45"/>
  <c r="W25" i="49"/>
  <c r="W22" i="48"/>
  <c r="W22" i="47"/>
  <c r="W19" i="46"/>
  <c r="W16" i="44"/>
  <c r="W19" i="47"/>
  <c r="W16"/>
  <c r="G71" i="48"/>
  <c r="W25"/>
  <c r="W22" i="45"/>
  <c r="W22" i="49"/>
  <c r="W13"/>
  <c r="W19" i="44"/>
  <c r="W16" i="45"/>
  <c r="W19" i="49"/>
  <c r="W16" i="43"/>
  <c r="I64" i="46"/>
  <c r="N31" i="38"/>
  <c r="S70" i="49"/>
  <c r="AA27" s="1"/>
  <c r="BI57" i="24"/>
  <c r="BI51"/>
  <c r="G69" i="48"/>
  <c r="N31" i="46"/>
  <c r="AK50" i="49"/>
  <c r="AL50" s="1"/>
  <c r="G63" i="48"/>
  <c r="S62" i="49"/>
  <c r="AA19" s="1"/>
  <c r="AC19" s="1"/>
  <c r="E33" i="50"/>
  <c r="E33" i="40"/>
  <c r="E33" i="39"/>
  <c r="E33" i="43"/>
  <c r="AC17" i="24"/>
  <c r="W31" i="46"/>
  <c r="G66" i="43"/>
  <c r="AA23" s="1"/>
  <c r="AK57" s="1"/>
  <c r="AL57" s="1"/>
  <c r="I77" i="44"/>
  <c r="AE22" i="24"/>
  <c r="E79" i="46"/>
  <c r="E79" i="47"/>
  <c r="G72" i="43"/>
  <c r="AA29" s="1"/>
  <c r="AC29" s="1"/>
  <c r="G77" i="50"/>
  <c r="W20" i="49"/>
  <c r="BJ11" i="50"/>
  <c r="BC11" i="41"/>
  <c r="BC11" i="48"/>
  <c r="AG4" i="35"/>
  <c r="AG4" i="44"/>
  <c r="M3" i="38"/>
  <c r="M3" i="50"/>
  <c r="BP13" s="1"/>
  <c r="BC11" i="45"/>
  <c r="BC11" i="43"/>
  <c r="AG4" i="34"/>
  <c r="BC11" i="40"/>
  <c r="M49" i="47"/>
  <c r="M3" i="36"/>
  <c r="AG4" i="39"/>
  <c r="AG4" i="50"/>
  <c r="AE22" s="1"/>
  <c r="AF22" s="1"/>
  <c r="AG22" s="1"/>
  <c r="M49" i="49"/>
  <c r="AG4" i="46"/>
  <c r="M3" i="24"/>
  <c r="BC11" i="44"/>
  <c r="BC11" i="37"/>
  <c r="M3" i="44"/>
  <c r="M3" i="41"/>
  <c r="AG4" i="43"/>
  <c r="AG4" i="48"/>
  <c r="M49" i="46"/>
  <c r="BC11" i="34"/>
  <c r="M49" i="44"/>
  <c r="BC11" i="36"/>
  <c r="AG4"/>
  <c r="M3" i="34"/>
  <c r="M3" i="49"/>
  <c r="BO18" s="1"/>
  <c r="M3" i="39"/>
  <c r="AK49" i="24"/>
  <c r="AL49" s="1"/>
  <c r="AC15"/>
  <c r="BP17" i="50"/>
  <c r="AC24" i="24"/>
  <c r="AC22"/>
  <c r="AC19"/>
  <c r="AC14"/>
  <c r="AC23"/>
  <c r="W26" i="45"/>
  <c r="W13" i="43"/>
  <c r="I64" i="47"/>
  <c r="W24" i="48"/>
  <c r="E33" i="51"/>
  <c r="AC20" i="24"/>
  <c r="L4" i="3"/>
  <c r="N22"/>
  <c r="AC16" i="24"/>
  <c r="AC18"/>
  <c r="E33" i="44"/>
  <c r="E33" i="36"/>
  <c r="E33" i="48"/>
  <c r="E20" i="52"/>
  <c r="E21"/>
  <c r="E22" s="1"/>
  <c r="J4" i="50"/>
  <c r="J4" i="49"/>
  <c r="J4" i="48"/>
  <c r="J4" i="46"/>
  <c r="J50"/>
  <c r="J4" i="44"/>
  <c r="J50" i="43"/>
  <c r="J4" i="40"/>
  <c r="J4" i="38"/>
  <c r="J4" i="37"/>
  <c r="J4" i="24"/>
  <c r="J50" i="49"/>
  <c r="J50" i="48"/>
  <c r="J4" i="45"/>
  <c r="J50" i="44"/>
  <c r="J4" i="39"/>
  <c r="J50" i="50"/>
  <c r="J4" i="47"/>
  <c r="J50"/>
  <c r="J50" i="45"/>
  <c r="J4" i="34"/>
  <c r="J4" i="51"/>
  <c r="J4" i="43"/>
  <c r="J4" i="41"/>
  <c r="J4" i="36"/>
  <c r="J4" i="35"/>
  <c r="BJ10" i="50"/>
  <c r="N31"/>
  <c r="G63"/>
  <c r="W12" i="46"/>
  <c r="G75" i="48"/>
  <c r="N31"/>
  <c r="BJ13" i="50"/>
  <c r="AE14" i="24"/>
  <c r="AF14" s="1"/>
  <c r="AG14" s="1"/>
  <c r="AE25"/>
  <c r="AF25" s="1"/>
  <c r="AG25" s="1"/>
  <c r="AE24"/>
  <c r="AF24" s="1"/>
  <c r="AG24" s="1"/>
  <c r="AE17"/>
  <c r="AF17" s="1"/>
  <c r="AG17" s="1"/>
  <c r="AE19"/>
  <c r="AF19" s="1"/>
  <c r="AG19" s="1"/>
  <c r="AE18"/>
  <c r="AF18" s="1"/>
  <c r="AG18" s="1"/>
  <c r="N31" i="45"/>
  <c r="AE15" i="24"/>
  <c r="AF15" s="1"/>
  <c r="AG15" s="1"/>
  <c r="AA14" i="50"/>
  <c r="AE14" s="1"/>
  <c r="AF14" s="1"/>
  <c r="BJ5"/>
  <c r="N31" i="49"/>
  <c r="AA16" i="50"/>
  <c r="BJ7"/>
  <c r="S73"/>
  <c r="S73" i="49"/>
  <c r="AA30" s="1"/>
  <c r="AA14"/>
  <c r="AK48" s="1"/>
  <c r="AL48" s="1"/>
  <c r="BJ5"/>
  <c r="AA17" i="50"/>
  <c r="BJ8"/>
  <c r="AJ56" i="35"/>
  <c r="AE19" i="50"/>
  <c r="AF19" s="1"/>
  <c r="AG19" s="1"/>
  <c r="AJ53"/>
  <c r="AJ58" i="45"/>
  <c r="AJ48" i="43"/>
  <c r="AJ50" i="39"/>
  <c r="AJ50" i="36"/>
  <c r="AJ50" i="49"/>
  <c r="AE16"/>
  <c r="AF16" s="1"/>
  <c r="AG16" s="1"/>
  <c r="AJ51"/>
  <c r="AE17"/>
  <c r="AF17" s="1"/>
  <c r="AG17" s="1"/>
  <c r="AJ51" i="44"/>
  <c r="BI52" i="35"/>
  <c r="BG52"/>
  <c r="BI60" i="45"/>
  <c r="BG60"/>
  <c r="BI60" i="40"/>
  <c r="BG60"/>
  <c r="BI60" i="47"/>
  <c r="BG60"/>
  <c r="AJ59" i="41"/>
  <c r="BI60" i="24"/>
  <c r="BG60"/>
  <c r="AJ59" i="45"/>
  <c r="AJ55" i="43"/>
  <c r="N31" i="47"/>
  <c r="W28" i="49"/>
  <c r="W28" i="44"/>
  <c r="W18" i="43"/>
  <c r="N31" i="44"/>
  <c r="BG58" i="49"/>
  <c r="BI58"/>
  <c r="AJ57" i="43"/>
  <c r="BI58" i="45"/>
  <c r="BG58"/>
  <c r="BI58" i="24"/>
  <c r="BG58"/>
  <c r="AJ57" i="50"/>
  <c r="AJ57" i="45"/>
  <c r="AJ57" i="35"/>
  <c r="BI55" i="45"/>
  <c r="BG55"/>
  <c r="BI56" i="37"/>
  <c r="BG56"/>
  <c r="BG56" i="50"/>
  <c r="BI56"/>
  <c r="BI56" i="46"/>
  <c r="BG56"/>
  <c r="AJ55" i="41"/>
  <c r="AJ55" i="49"/>
  <c r="AJ55" i="45"/>
  <c r="BI55" i="37"/>
  <c r="BG55"/>
  <c r="BI55" i="34"/>
  <c r="BG55"/>
  <c r="AJ54" i="47"/>
  <c r="AJ54" i="37"/>
  <c r="AJ54" i="46"/>
  <c r="BJ11" i="24"/>
  <c r="AA15" i="43"/>
  <c r="AE15" s="1"/>
  <c r="AF15" s="1"/>
  <c r="AG15" s="1"/>
  <c r="BJ6"/>
  <c r="G60"/>
  <c r="G60" i="44"/>
  <c r="W27" i="46"/>
  <c r="G73"/>
  <c r="AC18" i="50"/>
  <c r="AE18"/>
  <c r="AF18" s="1"/>
  <c r="AG18" s="1"/>
  <c r="O65" i="46"/>
  <c r="O65" i="49" s="1"/>
  <c r="N54"/>
  <c r="Q73" i="47"/>
  <c r="Q73" i="49" s="1"/>
  <c r="Q65" i="47"/>
  <c r="Q65" i="48" s="1"/>
  <c r="W26"/>
  <c r="W26" i="46"/>
  <c r="BI49" i="24"/>
  <c r="BG49"/>
  <c r="AJ58" i="46"/>
  <c r="AJ56" i="44"/>
  <c r="AJ56" i="39"/>
  <c r="AJ50" i="44"/>
  <c r="AE16" i="24"/>
  <c r="AF16" s="1"/>
  <c r="AJ50"/>
  <c r="BG51" i="36"/>
  <c r="AJ51" i="40"/>
  <c r="BI52" i="34"/>
  <c r="BG52"/>
  <c r="AJ51" i="47"/>
  <c r="BI52" i="24"/>
  <c r="BG52"/>
  <c r="BI57" i="44"/>
  <c r="BI53"/>
  <c r="BI50"/>
  <c r="BI49"/>
  <c r="BI59"/>
  <c r="BI51"/>
  <c r="BI54"/>
  <c r="BI60" i="37"/>
  <c r="BG60"/>
  <c r="AJ59" i="39"/>
  <c r="BG60" i="49"/>
  <c r="BI60"/>
  <c r="BI60" i="43"/>
  <c r="BG60"/>
  <c r="BI60" i="44"/>
  <c r="BG60"/>
  <c r="AJ59" i="49"/>
  <c r="AJ59" i="36"/>
  <c r="N31" i="40"/>
  <c r="N31" i="41"/>
  <c r="G72" i="50"/>
  <c r="G74" i="44"/>
  <c r="W28" i="48"/>
  <c r="G58" i="49"/>
  <c r="G60" i="50"/>
  <c r="N31" i="39"/>
  <c r="AA25" i="50"/>
  <c r="AK59" s="1"/>
  <c r="AL59" s="1"/>
  <c r="BJ16"/>
  <c r="AJ57" i="39"/>
  <c r="AJ57" i="40"/>
  <c r="AJ57" i="36"/>
  <c r="BJ8" i="49"/>
  <c r="BI55" i="24"/>
  <c r="BG55"/>
  <c r="BJ9" i="50"/>
  <c r="BG56" i="38"/>
  <c r="BI56"/>
  <c r="AJ55" i="46"/>
  <c r="BI56" i="44"/>
  <c r="BG56"/>
  <c r="AJ55" i="40"/>
  <c r="BJ12" i="24"/>
  <c r="BI56" i="35"/>
  <c r="BG56"/>
  <c r="AJ54" i="40"/>
  <c r="BI55" i="38"/>
  <c r="BG55"/>
  <c r="BI55" i="48"/>
  <c r="BG55"/>
  <c r="AJ54" i="43"/>
  <c r="AJ54" i="38"/>
  <c r="BI55" i="44"/>
  <c r="BG55"/>
  <c r="AJ54"/>
  <c r="AJ54" i="35"/>
  <c r="AJ54" i="50"/>
  <c r="AE20"/>
  <c r="AF20" s="1"/>
  <c r="AG20" s="1"/>
  <c r="F8" i="24"/>
  <c r="F8" i="38" s="1"/>
  <c r="BI56" i="24"/>
  <c r="BI54"/>
  <c r="BI50"/>
  <c r="AC24" i="49"/>
  <c r="AE24"/>
  <c r="AF24" s="1"/>
  <c r="AG24" s="1"/>
  <c r="AC24" i="50"/>
  <c r="AE24"/>
  <c r="AF24" s="1"/>
  <c r="AG24" s="1"/>
  <c r="AJ56" i="45"/>
  <c r="AJ58" i="44"/>
  <c r="AJ58" i="39"/>
  <c r="BI51" i="35"/>
  <c r="BG51"/>
  <c r="AJ50" i="45"/>
  <c r="AJ51"/>
  <c r="AJ51" i="35"/>
  <c r="BJ8" i="24"/>
  <c r="BJ7" i="49"/>
  <c r="BG58" i="43"/>
  <c r="BI58"/>
  <c r="AJ57" i="37"/>
  <c r="AJ57" i="46"/>
  <c r="AE23" i="24"/>
  <c r="AF23" s="1"/>
  <c r="AG23" s="1"/>
  <c r="AJ57"/>
  <c r="BG60" i="50"/>
  <c r="BI60"/>
  <c r="AJ59" i="48"/>
  <c r="BI60"/>
  <c r="BG60"/>
  <c r="AJ59" i="38"/>
  <c r="BI60" i="34"/>
  <c r="BG60"/>
  <c r="AJ59" i="50"/>
  <c r="AJ59" i="44"/>
  <c r="AJ59" i="35"/>
  <c r="BJ12" i="50"/>
  <c r="BI56" i="34"/>
  <c r="BG56"/>
  <c r="BG56" i="40"/>
  <c r="BI56"/>
  <c r="AJ55" i="48"/>
  <c r="BI56" i="47"/>
  <c r="BG56"/>
  <c r="AJ55" i="38"/>
  <c r="BI56" i="48"/>
  <c r="BG56"/>
  <c r="AJ55" i="37"/>
  <c r="AJ55" i="47"/>
  <c r="AJ55" i="44"/>
  <c r="AJ55" i="36"/>
  <c r="BI55" i="41"/>
  <c r="BG55"/>
  <c r="BI55" i="35"/>
  <c r="BG55"/>
  <c r="BI55" i="46"/>
  <c r="BG55"/>
  <c r="BJ11" i="49"/>
  <c r="AJ54" i="41"/>
  <c r="AJ54" i="45"/>
  <c r="AJ54" i="34"/>
  <c r="BI55" i="36"/>
  <c r="BG55"/>
  <c r="AA15" i="50"/>
  <c r="BJ6"/>
  <c r="AJ53" i="49"/>
  <c r="AJ48" i="44"/>
  <c r="AJ53" i="40"/>
  <c r="AJ50" i="43"/>
  <c r="BI51" i="34"/>
  <c r="BG51"/>
  <c r="AJ50" i="50"/>
  <c r="AJ51"/>
  <c r="AJ51" i="46"/>
  <c r="BI58" i="44"/>
  <c r="BG58"/>
  <c r="BJ14" i="49"/>
  <c r="AJ57" i="34"/>
  <c r="AJ57" i="49"/>
  <c r="AE23"/>
  <c r="AF23" s="1"/>
  <c r="AG23" s="1"/>
  <c r="AJ57" i="44"/>
  <c r="BJ14" i="24"/>
  <c r="BJ15" i="49"/>
  <c r="BI60" i="35"/>
  <c r="BG60"/>
  <c r="AJ59" i="46"/>
  <c r="AJ59" i="40"/>
  <c r="BJ16" i="24"/>
  <c r="AJ59" i="47"/>
  <c r="AJ55" i="39"/>
  <c r="BI55" i="47"/>
  <c r="BG55"/>
  <c r="BJ14" i="50"/>
  <c r="BG55"/>
  <c r="BI55"/>
  <c r="AE21" i="24"/>
  <c r="AF21" s="1"/>
  <c r="AG21" s="1"/>
  <c r="AJ55"/>
  <c r="BI56" i="49"/>
  <c r="BG56"/>
  <c r="BI56" i="45"/>
  <c r="BG56"/>
  <c r="AE21" i="50"/>
  <c r="AF21" s="1"/>
  <c r="AG21" s="1"/>
  <c r="AJ55"/>
  <c r="BI56" i="36"/>
  <c r="BG56"/>
  <c r="BI55" i="49"/>
  <c r="BG55"/>
  <c r="BI55" i="43"/>
  <c r="BG55"/>
  <c r="AJ54" i="48"/>
  <c r="AJ54" i="39"/>
  <c r="AJ54" i="36"/>
  <c r="AJ54" i="49"/>
  <c r="AE20"/>
  <c r="AF20" s="1"/>
  <c r="AG20" s="1"/>
  <c r="AE20" i="24"/>
  <c r="AF20" s="1"/>
  <c r="AG20" s="1"/>
  <c r="AJ54"/>
  <c r="BJ15" i="50"/>
  <c r="J53" i="45"/>
  <c r="J53" i="48"/>
  <c r="W21" i="47"/>
  <c r="AK58" i="50"/>
  <c r="AL58" s="1"/>
  <c r="G72" i="46"/>
  <c r="G72" i="49"/>
  <c r="G77" i="43"/>
  <c r="G59"/>
  <c r="G66" i="50"/>
  <c r="I64" i="44"/>
  <c r="AA21" s="1"/>
  <c r="AC21" s="1"/>
  <c r="G66"/>
  <c r="G57" i="47"/>
  <c r="G70" i="45"/>
  <c r="W26" i="47"/>
  <c r="G72" i="44"/>
  <c r="W15" i="49"/>
  <c r="G77"/>
  <c r="G59" i="44"/>
  <c r="W11"/>
  <c r="I77" i="48"/>
  <c r="W11" i="45"/>
  <c r="W17" i="47"/>
  <c r="W23" i="46"/>
  <c r="G58" i="47"/>
  <c r="G75" i="46"/>
  <c r="G73" i="44"/>
  <c r="BP12" i="50"/>
  <c r="W23" i="44"/>
  <c r="W12" i="45"/>
  <c r="G75" i="47"/>
  <c r="G60" i="49"/>
  <c r="G73" i="47"/>
  <c r="W29" i="50"/>
  <c r="AC31"/>
  <c r="G63" i="43"/>
  <c r="AA20" s="1"/>
  <c r="AK54" s="1"/>
  <c r="AL54" s="1"/>
  <c r="G63" i="49"/>
  <c r="W12" i="47"/>
  <c r="W12" i="50"/>
  <c r="G75" i="44"/>
  <c r="W14" i="47"/>
  <c r="G60"/>
  <c r="G75" i="45"/>
  <c r="W27" i="43"/>
  <c r="W14" i="44"/>
  <c r="S71" i="50"/>
  <c r="W27" i="44"/>
  <c r="AK57" i="50"/>
  <c r="AL57" s="1"/>
  <c r="S75" i="49"/>
  <c r="AA32" s="1"/>
  <c r="AK66" s="1"/>
  <c r="AL66" s="1"/>
  <c r="W28" i="47"/>
  <c r="G63" i="46"/>
  <c r="G63" i="45"/>
  <c r="W17" i="43"/>
  <c r="W17" i="45"/>
  <c r="G74" i="43"/>
  <c r="AA31" s="1"/>
  <c r="BO25" s="1"/>
  <c r="G74" i="47"/>
  <c r="G74" i="46"/>
  <c r="W28" i="50"/>
  <c r="AC30"/>
  <c r="G71" i="47"/>
  <c r="W25" i="44"/>
  <c r="G71" i="45"/>
  <c r="W12" i="48"/>
  <c r="W12" i="44"/>
  <c r="G58" i="50"/>
  <c r="G68" i="43"/>
  <c r="AA25" s="1"/>
  <c r="W22" i="50"/>
  <c r="W22" i="43"/>
  <c r="G68" i="45"/>
  <c r="H77"/>
  <c r="W29" i="48"/>
  <c r="G75" i="50"/>
  <c r="G65" i="48"/>
  <c r="G65" i="46"/>
  <c r="G65" i="49"/>
  <c r="W14" i="43"/>
  <c r="G60" i="45"/>
  <c r="G60" i="46"/>
  <c r="W16"/>
  <c r="G62"/>
  <c r="G60" i="48"/>
  <c r="AC28" i="49"/>
  <c r="W29"/>
  <c r="W19" i="48"/>
  <c r="W14" i="46"/>
  <c r="G62" i="48"/>
  <c r="W27" i="49"/>
  <c r="G73" i="45"/>
  <c r="W29" i="46"/>
  <c r="S64" i="49"/>
  <c r="AA21" s="1"/>
  <c r="BO15" s="1"/>
  <c r="G73"/>
  <c r="W27" i="50"/>
  <c r="W27" i="48"/>
  <c r="W17" i="44"/>
  <c r="W17" i="50"/>
  <c r="AK53"/>
  <c r="AL53" s="1"/>
  <c r="W12" i="43"/>
  <c r="G58" i="48"/>
  <c r="G75" i="49"/>
  <c r="W27" i="45"/>
  <c r="G58" i="46"/>
  <c r="W17" i="48"/>
  <c r="W17" i="46"/>
  <c r="G63" i="47"/>
  <c r="W17" i="49"/>
  <c r="G74"/>
  <c r="G74" i="48"/>
  <c r="W28" i="46"/>
  <c r="W22"/>
  <c r="W25" i="43"/>
  <c r="G71" i="46"/>
  <c r="G71" i="50"/>
  <c r="G71" i="43"/>
  <c r="AA28" s="1"/>
  <c r="AK62" s="1"/>
  <c r="AL62" s="1"/>
  <c r="G58" i="45"/>
  <c r="W12" i="49"/>
  <c r="G58" i="44"/>
  <c r="G68" i="49"/>
  <c r="G68" i="44"/>
  <c r="W29" i="47"/>
  <c r="W29" i="43"/>
  <c r="W29" i="45"/>
  <c r="G65" i="47"/>
  <c r="G65" i="44"/>
  <c r="W14" i="50"/>
  <c r="W14" i="48"/>
  <c r="G62" i="50"/>
  <c r="G62" i="44"/>
  <c r="G62" i="45"/>
  <c r="AC28" i="50"/>
  <c r="G75" i="43"/>
  <c r="AA32" s="1"/>
  <c r="BO26" s="1"/>
  <c r="W19" i="50"/>
  <c r="W14" i="45"/>
  <c r="W16" i="49"/>
  <c r="G73" i="50"/>
  <c r="G73" i="43"/>
  <c r="AA30" s="1"/>
  <c r="AC30" s="1"/>
  <c r="H77" i="44"/>
  <c r="W14" i="49"/>
  <c r="S57" i="50"/>
  <c r="AK67"/>
  <c r="AL67" s="1"/>
  <c r="W27" i="47"/>
  <c r="G73" i="48"/>
  <c r="W19" i="43"/>
  <c r="G69" i="49"/>
  <c r="G69" i="50"/>
  <c r="G64" i="44"/>
  <c r="G67" i="48"/>
  <c r="G69" i="47"/>
  <c r="W23" i="49"/>
  <c r="W23" i="43"/>
  <c r="G69" i="45"/>
  <c r="W26" i="44"/>
  <c r="G72" i="45"/>
  <c r="G72" i="48"/>
  <c r="BO25" i="49"/>
  <c r="G61" i="50"/>
  <c r="W31" i="49"/>
  <c r="G59" i="45"/>
  <c r="G64"/>
  <c r="W20" i="47"/>
  <c r="G59"/>
  <c r="G57" i="48"/>
  <c r="G70" i="47"/>
  <c r="G57" i="44"/>
  <c r="G69" i="43"/>
  <c r="AA26" s="1"/>
  <c r="AC26" s="1"/>
  <c r="W24" i="44"/>
  <c r="W24" i="43"/>
  <c r="W11" i="46"/>
  <c r="W11" i="50"/>
  <c r="S72" i="49"/>
  <c r="AA29" s="1"/>
  <c r="AK63" s="1"/>
  <c r="AL63" s="1"/>
  <c r="W23" i="50"/>
  <c r="G61" i="43"/>
  <c r="S66" i="50"/>
  <c r="G69" i="46"/>
  <c r="G69" i="44"/>
  <c r="W23" i="48"/>
  <c r="W23" i="45"/>
  <c r="W26" i="49"/>
  <c r="W26" i="50"/>
  <c r="W26" i="43"/>
  <c r="W15" i="48"/>
  <c r="W31"/>
  <c r="W31" i="44"/>
  <c r="G59" i="49"/>
  <c r="G66" i="45"/>
  <c r="G66" i="46"/>
  <c r="BO14" i="49"/>
  <c r="W18" i="48"/>
  <c r="W11" i="43"/>
  <c r="W24" i="45"/>
  <c r="I77" i="50"/>
  <c r="G70" i="44"/>
  <c r="W11" i="49"/>
  <c r="W21" i="46"/>
  <c r="I71"/>
  <c r="I71" i="49"/>
  <c r="I71" i="44"/>
  <c r="AA28" s="1"/>
  <c r="AC28" s="1"/>
  <c r="O73" i="46"/>
  <c r="O73" i="50" s="1"/>
  <c r="Q57" i="47"/>
  <c r="Q57" i="49" s="1"/>
  <c r="I72"/>
  <c r="BP23" i="50"/>
  <c r="AK54"/>
  <c r="AL54" s="1"/>
  <c r="AK64"/>
  <c r="AL64" s="1"/>
  <c r="H77" i="46"/>
  <c r="I64" i="48"/>
  <c r="I57" i="44"/>
  <c r="BP22" i="50"/>
  <c r="H77" i="49"/>
  <c r="I77" i="45"/>
  <c r="S65" i="49"/>
  <c r="I64"/>
  <c r="I57" i="50"/>
  <c r="I77" i="49"/>
  <c r="I64" i="50"/>
  <c r="S67"/>
  <c r="I58" i="43"/>
  <c r="I58" i="44" s="1"/>
  <c r="I59" i="43"/>
  <c r="I59" i="45" s="1"/>
  <c r="C78" i="52"/>
  <c r="I61" i="43"/>
  <c r="I61" i="44" s="1"/>
  <c r="H54"/>
  <c r="O61" i="46"/>
  <c r="O61" i="48" s="1"/>
  <c r="I57" i="47"/>
  <c r="C97" i="52"/>
  <c r="AK52" i="50"/>
  <c r="AL52" s="1"/>
  <c r="S63"/>
  <c r="S68" i="49"/>
  <c r="AA25" s="1"/>
  <c r="AK54"/>
  <c r="AL54" s="1"/>
  <c r="I57" i="46"/>
  <c r="I77" i="47"/>
  <c r="I74" i="43"/>
  <c r="I74" i="46" s="1"/>
  <c r="I65" i="43"/>
  <c r="I65" i="44" s="1"/>
  <c r="C81" i="52"/>
  <c r="N53" i="49"/>
  <c r="B98" i="52"/>
  <c r="N53" i="48"/>
  <c r="L53"/>
  <c r="L53" i="50"/>
  <c r="B94" i="52"/>
  <c r="B89"/>
  <c r="B91"/>
  <c r="L53" i="49"/>
  <c r="B90" i="52"/>
  <c r="L53" i="47"/>
  <c r="L53" i="46"/>
  <c r="B92" i="52"/>
  <c r="B93"/>
  <c r="S77" i="49"/>
  <c r="S76"/>
  <c r="AA33" s="1"/>
  <c r="S76" i="50"/>
  <c r="AK55"/>
  <c r="AL55" s="1"/>
  <c r="AC21"/>
  <c r="S69"/>
  <c r="S69" i="49"/>
  <c r="AA26" s="1"/>
  <c r="M67" i="45"/>
  <c r="M59"/>
  <c r="M68"/>
  <c r="L54" i="46"/>
  <c r="M75" i="45"/>
  <c r="M62"/>
  <c r="L54" i="50"/>
  <c r="M57" i="45"/>
  <c r="C91" i="52"/>
  <c r="M65" i="45"/>
  <c r="M74"/>
  <c r="C89" i="52"/>
  <c r="M77" i="45"/>
  <c r="L54" i="47"/>
  <c r="M61" i="45"/>
  <c r="M61" i="49" s="1"/>
  <c r="L54"/>
  <c r="C90" i="52"/>
  <c r="M66" i="45"/>
  <c r="M71"/>
  <c r="M58"/>
  <c r="M63"/>
  <c r="M72"/>
  <c r="M64"/>
  <c r="M60"/>
  <c r="M69"/>
  <c r="C94" i="52"/>
  <c r="C93"/>
  <c r="M73" i="45"/>
  <c r="M73" i="49" s="1"/>
  <c r="M70" i="45"/>
  <c r="M70" i="47" s="1"/>
  <c r="M76" i="45"/>
  <c r="AC32" i="50"/>
  <c r="AK66"/>
  <c r="AL66" s="1"/>
  <c r="BP26"/>
  <c r="I71" i="48"/>
  <c r="I71" i="47"/>
  <c r="I71" i="50"/>
  <c r="I71" i="45"/>
  <c r="L54" i="48"/>
  <c r="AC22" i="50"/>
  <c r="AK56"/>
  <c r="AL56" s="1"/>
  <c r="S61"/>
  <c r="S78" i="48"/>
  <c r="S79" s="1"/>
  <c r="U50" s="1"/>
  <c r="S61" i="49"/>
  <c r="Q62" i="47"/>
  <c r="Q62" i="48" s="1"/>
  <c r="Q70" i="47"/>
  <c r="Q70" i="50" s="1"/>
  <c r="AK57" i="49"/>
  <c r="AL57" s="1"/>
  <c r="O68" i="46"/>
  <c r="O70"/>
  <c r="O57"/>
  <c r="C99" i="52"/>
  <c r="O69" i="46"/>
  <c r="C95" i="52"/>
  <c r="O67" i="46"/>
  <c r="O66"/>
  <c r="O71"/>
  <c r="O71" i="48" s="1"/>
  <c r="O74" i="46"/>
  <c r="O74" i="50" s="1"/>
  <c r="O77" i="46"/>
  <c r="O77" i="50" s="1"/>
  <c r="O60" i="46"/>
  <c r="O60" i="50" s="1"/>
  <c r="N54"/>
  <c r="N54" i="48"/>
  <c r="C100" i="52"/>
  <c r="O59" i="46"/>
  <c r="O58"/>
  <c r="O75"/>
  <c r="O62"/>
  <c r="O63"/>
  <c r="AC31" i="49"/>
  <c r="S74" i="50"/>
  <c r="C96" i="52"/>
  <c r="C98"/>
  <c r="U78" i="49"/>
  <c r="U79" s="1"/>
  <c r="Q63" i="47"/>
  <c r="Q63" i="49" s="1"/>
  <c r="C103" i="52"/>
  <c r="Q75" i="47"/>
  <c r="Q64"/>
  <c r="P54" i="50"/>
  <c r="Q61" i="47"/>
  <c r="Q72"/>
  <c r="Q59"/>
  <c r="Q67"/>
  <c r="Q76"/>
  <c r="P54" i="49"/>
  <c r="Q66" i="47"/>
  <c r="Q60"/>
  <c r="C102" i="52"/>
  <c r="C101"/>
  <c r="Q74" i="47"/>
  <c r="Q74" i="50" s="1"/>
  <c r="C105" i="52"/>
  <c r="Q68" i="47"/>
  <c r="Q68" i="50" s="1"/>
  <c r="Q69" i="47"/>
  <c r="Q69" i="49" s="1"/>
  <c r="Q71" i="47"/>
  <c r="P54" i="48"/>
  <c r="Q58" i="47"/>
  <c r="C104" i="52"/>
  <c r="AC26" i="50"/>
  <c r="AC23" i="49"/>
  <c r="O76" i="46"/>
  <c r="O72"/>
  <c r="O64"/>
  <c r="Q77" i="47"/>
  <c r="C106" i="52"/>
  <c r="C82"/>
  <c r="C79"/>
  <c r="I60" i="43"/>
  <c r="I63"/>
  <c r="H54" i="46"/>
  <c r="I68" i="43"/>
  <c r="I67"/>
  <c r="I62"/>
  <c r="I75"/>
  <c r="C80" i="52"/>
  <c r="I70" i="43"/>
  <c r="I69"/>
  <c r="I73"/>
  <c r="H54" i="48"/>
  <c r="C77" i="52"/>
  <c r="H54" i="45"/>
  <c r="I76" i="43"/>
  <c r="H54" i="50"/>
  <c r="I72" i="46"/>
  <c r="BO10" i="49"/>
  <c r="I57"/>
  <c r="AK58"/>
  <c r="AL58" s="1"/>
  <c r="I66" i="45"/>
  <c r="AC23" i="50"/>
  <c r="BP18"/>
  <c r="AK63"/>
  <c r="AL63" s="1"/>
  <c r="I66" i="47"/>
  <c r="I57" i="48"/>
  <c r="BP21" i="50"/>
  <c r="S59"/>
  <c r="S58" i="49"/>
  <c r="C122" i="52"/>
  <c r="W64" i="50"/>
  <c r="W57"/>
  <c r="W74"/>
  <c r="W61"/>
  <c r="C123" i="52"/>
  <c r="C120"/>
  <c r="C121"/>
  <c r="W72" i="50"/>
  <c r="W66"/>
  <c r="W67"/>
  <c r="W77"/>
  <c r="W73"/>
  <c r="W58"/>
  <c r="W62"/>
  <c r="W69"/>
  <c r="C124" i="52"/>
  <c r="W60" i="50"/>
  <c r="W70"/>
  <c r="W63"/>
  <c r="C119" i="52"/>
  <c r="W68" i="50"/>
  <c r="W59"/>
  <c r="W71"/>
  <c r="W76"/>
  <c r="W75"/>
  <c r="W65"/>
  <c r="K67" i="44"/>
  <c r="K61"/>
  <c r="K77"/>
  <c r="K66"/>
  <c r="K60"/>
  <c r="J54" i="48"/>
  <c r="J54" i="45"/>
  <c r="K59" i="44"/>
  <c r="K75"/>
  <c r="K69"/>
  <c r="K72"/>
  <c r="K70"/>
  <c r="K68"/>
  <c r="J54" i="46"/>
  <c r="K63" i="44"/>
  <c r="K57"/>
  <c r="K73"/>
  <c r="K58"/>
  <c r="K62"/>
  <c r="J54" i="47"/>
  <c r="J54" i="49"/>
  <c r="K71" i="44"/>
  <c r="K76"/>
  <c r="C83" i="52"/>
  <c r="K65" i="44"/>
  <c r="J54" i="50"/>
  <c r="K64" i="44"/>
  <c r="K74"/>
  <c r="G61" i="46"/>
  <c r="G61" i="47"/>
  <c r="W32" i="41"/>
  <c r="W33" s="1"/>
  <c r="U4" s="1"/>
  <c r="G64" i="49"/>
  <c r="W15" i="47"/>
  <c r="G61" i="45"/>
  <c r="G61" i="49"/>
  <c r="W15" i="45"/>
  <c r="W15" i="43"/>
  <c r="G77" i="44"/>
  <c r="G77" i="47"/>
  <c r="W31"/>
  <c r="G59" i="48"/>
  <c r="W13" i="45"/>
  <c r="W18" i="46"/>
  <c r="W18" i="49"/>
  <c r="W20" i="44"/>
  <c r="G66" i="48"/>
  <c r="W20" i="50"/>
  <c r="W13" i="44"/>
  <c r="W20" i="46"/>
  <c r="W21" i="48"/>
  <c r="G67" i="43"/>
  <c r="G57" i="50"/>
  <c r="G57" i="43"/>
  <c r="W24" i="47"/>
  <c r="G70" i="43"/>
  <c r="AA27" s="1"/>
  <c r="AC27" s="1"/>
  <c r="W13" i="48"/>
  <c r="W20"/>
  <c r="G70"/>
  <c r="W21" i="49"/>
  <c r="G70" i="50"/>
  <c r="G67" i="44"/>
  <c r="G57" i="46"/>
  <c r="G67" i="49"/>
  <c r="W24" i="46"/>
  <c r="W18" i="44"/>
  <c r="W15" i="50"/>
  <c r="G64"/>
  <c r="G64" i="46"/>
  <c r="W18" i="45"/>
  <c r="W21" i="50"/>
  <c r="G67" i="45"/>
  <c r="G67" i="46"/>
  <c r="G77"/>
  <c r="W15"/>
  <c r="G61" i="48"/>
  <c r="G61" i="44"/>
  <c r="W31" i="50"/>
  <c r="W31" i="45"/>
  <c r="G77"/>
  <c r="G77" i="48"/>
  <c r="W13" i="47"/>
  <c r="G59" i="46"/>
  <c r="G64" i="47"/>
  <c r="G64" i="48"/>
  <c r="G64" i="43"/>
  <c r="AA21" s="1"/>
  <c r="AK55" s="1"/>
  <c r="AL55" s="1"/>
  <c r="W20" i="45"/>
  <c r="W20" i="43"/>
  <c r="G59" i="50"/>
  <c r="W18"/>
  <c r="W21" i="43"/>
  <c r="W21" i="45"/>
  <c r="G57" i="49"/>
  <c r="W11" i="48"/>
  <c r="W24" i="50"/>
  <c r="G70" i="46"/>
  <c r="W13"/>
  <c r="G66" i="47"/>
  <c r="W21" i="44"/>
  <c r="G70" i="49"/>
  <c r="G57" i="45"/>
  <c r="G67" i="47"/>
  <c r="B68" i="52"/>
  <c r="B67"/>
  <c r="T7" i="45"/>
  <c r="T7" i="46"/>
  <c r="T8" i="40"/>
  <c r="B69" i="52"/>
  <c r="T7" i="50"/>
  <c r="T7" i="43"/>
  <c r="B70" i="52"/>
  <c r="T7" i="49"/>
  <c r="T7" i="44"/>
  <c r="T7" i="41"/>
  <c r="B66" i="52"/>
  <c r="B65"/>
  <c r="T7" i="48"/>
  <c r="T7" i="47"/>
  <c r="R31" i="40"/>
  <c r="R31" i="47"/>
  <c r="R31" i="50"/>
  <c r="R31" i="49"/>
  <c r="R31" i="48"/>
  <c r="R31" i="46"/>
  <c r="R31" i="45"/>
  <c r="R31" i="44"/>
  <c r="R31" i="43"/>
  <c r="R31" i="41"/>
  <c r="C59" i="52"/>
  <c r="S26" i="39"/>
  <c r="S16"/>
  <c r="S13"/>
  <c r="S23"/>
  <c r="C61" i="52"/>
  <c r="R8" i="49"/>
  <c r="R8" i="47"/>
  <c r="R8" i="45"/>
  <c r="C60" i="52"/>
  <c r="S14" i="39"/>
  <c r="S30"/>
  <c r="S20"/>
  <c r="S21"/>
  <c r="S31"/>
  <c r="S27"/>
  <c r="R8" i="44"/>
  <c r="R8" i="46"/>
  <c r="R8" i="40"/>
  <c r="C64" i="52"/>
  <c r="S18" i="39"/>
  <c r="C63" i="52"/>
  <c r="S24" i="39"/>
  <c r="S29"/>
  <c r="S25"/>
  <c r="S11"/>
  <c r="R8" i="50"/>
  <c r="R8" i="43"/>
  <c r="C62" i="52"/>
  <c r="S22" i="39"/>
  <c r="S12"/>
  <c r="S28"/>
  <c r="S15"/>
  <c r="S17"/>
  <c r="S19"/>
  <c r="R8" i="48"/>
  <c r="R8" i="41"/>
  <c r="B52" i="52"/>
  <c r="N7" i="46"/>
  <c r="N7" i="41"/>
  <c r="B48" i="52"/>
  <c r="N7" i="45"/>
  <c r="N7" i="44"/>
  <c r="N7" i="39"/>
  <c r="N8" i="37"/>
  <c r="B51" i="52"/>
  <c r="N7" i="50"/>
  <c r="N7" i="43"/>
  <c r="N7" i="38"/>
  <c r="B49" i="52"/>
  <c r="B50"/>
  <c r="N7" i="49"/>
  <c r="N7" i="48"/>
  <c r="N7" i="40"/>
  <c r="B47" i="52"/>
  <c r="N7" i="47"/>
  <c r="L8" i="50"/>
  <c r="L8" i="45"/>
  <c r="L8" i="47"/>
  <c r="C44" i="52"/>
  <c r="C41"/>
  <c r="L8" i="49"/>
  <c r="L8" i="38"/>
  <c r="C46" i="52"/>
  <c r="C42"/>
  <c r="L8" i="43"/>
  <c r="L8" i="41"/>
  <c r="L8" i="39"/>
  <c r="C43" i="52"/>
  <c r="L8" i="48"/>
  <c r="L8" i="46"/>
  <c r="L8" i="44"/>
  <c r="L8" i="40"/>
  <c r="L8" i="37"/>
  <c r="C45" i="52"/>
  <c r="B36"/>
  <c r="J7" i="40"/>
  <c r="J7" i="39"/>
  <c r="J7" i="38"/>
  <c r="J7" i="36"/>
  <c r="B39" i="52"/>
  <c r="B35"/>
  <c r="J7" i="44"/>
  <c r="J7" i="47"/>
  <c r="J7" i="46"/>
  <c r="J8" i="35"/>
  <c r="J7" i="48"/>
  <c r="B38" i="52"/>
  <c r="J7" i="50"/>
  <c r="J7" i="49"/>
  <c r="J7" i="37"/>
  <c r="B37" i="52"/>
  <c r="B40"/>
  <c r="J7" i="43"/>
  <c r="J7" i="45"/>
  <c r="J7" i="41"/>
  <c r="C29" i="52"/>
  <c r="C31"/>
  <c r="C33"/>
  <c r="H8" i="43"/>
  <c r="H8" i="49"/>
  <c r="H8" i="48"/>
  <c r="H8" i="39"/>
  <c r="H8" i="37"/>
  <c r="H8" i="50"/>
  <c r="H8" i="41"/>
  <c r="C32" i="52"/>
  <c r="H8" i="44"/>
  <c r="H8" i="40"/>
  <c r="H8" i="45"/>
  <c r="H8" i="35"/>
  <c r="C30" i="52"/>
  <c r="H8" i="47"/>
  <c r="H8" i="38"/>
  <c r="C34" i="52"/>
  <c r="H8" i="46"/>
  <c r="H8" i="36"/>
  <c r="F8" i="45"/>
  <c r="F8" i="44"/>
  <c r="F8" i="46"/>
  <c r="F8" i="37"/>
  <c r="F8" i="47"/>
  <c r="BX30" i="36"/>
  <c r="AC17" i="49"/>
  <c r="BO11"/>
  <c r="AK51"/>
  <c r="AL51" s="1"/>
  <c r="BZ31"/>
  <c r="BX30"/>
  <c r="BZ31" i="45"/>
  <c r="BX30"/>
  <c r="BZ31" i="40"/>
  <c r="BX30"/>
  <c r="BX30" i="34"/>
  <c r="BZ31"/>
  <c r="BO27" i="43"/>
  <c r="AK67"/>
  <c r="AL67" s="1"/>
  <c r="AC33"/>
  <c r="BZ31" i="48"/>
  <c r="BX30"/>
  <c r="BZ31" i="44"/>
  <c r="BX30"/>
  <c r="BX30" i="39"/>
  <c r="BZ31"/>
  <c r="BZ31" i="47"/>
  <c r="BX30"/>
  <c r="BZ31" i="43"/>
  <c r="BX30"/>
  <c r="BY30" i="50"/>
  <c r="CA31"/>
  <c r="BZ31" i="46"/>
  <c r="BX30"/>
  <c r="BZ31" i="41"/>
  <c r="BX30"/>
  <c r="BZ31" i="37"/>
  <c r="BX30"/>
  <c r="AF22" i="24" l="1"/>
  <c r="AG22" s="1"/>
  <c r="AC25"/>
  <c r="AC21"/>
  <c r="I72" i="44"/>
  <c r="AA29" s="1"/>
  <c r="BO23" s="1"/>
  <c r="I72" i="48"/>
  <c r="I72" i="45"/>
  <c r="I72" i="47"/>
  <c r="BP14" i="50"/>
  <c r="BO17" i="49"/>
  <c r="BP16" i="50"/>
  <c r="BO20" i="49"/>
  <c r="BP15" i="50"/>
  <c r="BP27"/>
  <c r="I66" i="44"/>
  <c r="I66" i="50"/>
  <c r="BP20"/>
  <c r="I66" i="46"/>
  <c r="BO22" i="49"/>
  <c r="BP25" i="50"/>
  <c r="BP9"/>
  <c r="BP10"/>
  <c r="BP24"/>
  <c r="BO24" i="49"/>
  <c r="BO19"/>
  <c r="H24" i="50"/>
  <c r="H24" i="48"/>
  <c r="H24" i="39"/>
  <c r="H24" i="47"/>
  <c r="H24" i="38"/>
  <c r="H24" i="44"/>
  <c r="H24" i="37"/>
  <c r="H24" i="49"/>
  <c r="H24" i="45"/>
  <c r="H24" i="40"/>
  <c r="H24" i="46"/>
  <c r="H24" i="41"/>
  <c r="H24" i="43"/>
  <c r="H24" i="35"/>
  <c r="H24" i="36"/>
  <c r="T24" i="45"/>
  <c r="T24" i="48"/>
  <c r="T24" i="49"/>
  <c r="T24" i="44"/>
  <c r="T24" i="41"/>
  <c r="T24" i="50"/>
  <c r="T24" i="43"/>
  <c r="T24" i="46"/>
  <c r="T24" i="47"/>
  <c r="R70" i="50"/>
  <c r="R70" i="49"/>
  <c r="P70" i="50"/>
  <c r="P70" i="48"/>
  <c r="P70" i="49"/>
  <c r="J24" i="48"/>
  <c r="J24" i="46"/>
  <c r="J24" i="47"/>
  <c r="J24" i="39"/>
  <c r="J24" i="41"/>
  <c r="J24" i="36"/>
  <c r="J24" i="40"/>
  <c r="J24" i="45"/>
  <c r="J24" i="43"/>
  <c r="J24" i="38"/>
  <c r="J24" i="50"/>
  <c r="J24" i="37"/>
  <c r="J24" i="49"/>
  <c r="J24" i="44"/>
  <c r="P24" i="40"/>
  <c r="P24" i="41"/>
  <c r="P24" i="49"/>
  <c r="P24" i="48"/>
  <c r="P24" i="47"/>
  <c r="P24" i="50"/>
  <c r="P24" i="39"/>
  <c r="P24" i="45"/>
  <c r="P24" i="44"/>
  <c r="P24" i="46"/>
  <c r="P24" i="43"/>
  <c r="L24" i="49"/>
  <c r="L24" i="44"/>
  <c r="L24" i="43"/>
  <c r="L24" i="40"/>
  <c r="L24" i="48"/>
  <c r="L24" i="41"/>
  <c r="L24" i="46"/>
  <c r="L24" i="50"/>
  <c r="L24" i="39"/>
  <c r="L24" i="37"/>
  <c r="L24" i="38"/>
  <c r="L24" i="45"/>
  <c r="L24" i="47"/>
  <c r="J70"/>
  <c r="J70" i="48"/>
  <c r="J70" i="49"/>
  <c r="J70" i="50"/>
  <c r="J70" i="45"/>
  <c r="J70" i="46"/>
  <c r="L70" i="48"/>
  <c r="L70" i="50"/>
  <c r="L70" i="47"/>
  <c r="L70" i="46"/>
  <c r="L70" i="49"/>
  <c r="R24" i="46"/>
  <c r="R24" i="50"/>
  <c r="R24" i="49"/>
  <c r="R24" i="44"/>
  <c r="R24" i="43"/>
  <c r="R24" i="45"/>
  <c r="R24" i="47"/>
  <c r="R24" i="40"/>
  <c r="R24" i="48"/>
  <c r="R24" i="41"/>
  <c r="H70" i="45"/>
  <c r="H70" i="46"/>
  <c r="H70" i="50"/>
  <c r="H70" i="47"/>
  <c r="H70" i="48"/>
  <c r="H70" i="49"/>
  <c r="H70" i="44"/>
  <c r="N70" i="48"/>
  <c r="N70" i="49"/>
  <c r="N70" i="47"/>
  <c r="N70" i="50"/>
  <c r="I66" i="48"/>
  <c r="F24" i="45"/>
  <c r="F24" i="39"/>
  <c r="F24" i="37"/>
  <c r="F24" i="35"/>
  <c r="F24" i="41"/>
  <c r="F24" i="46"/>
  <c r="F24" i="36"/>
  <c r="F24" i="44"/>
  <c r="F24" i="49"/>
  <c r="F24" i="48"/>
  <c r="F24" i="38"/>
  <c r="F24" i="50"/>
  <c r="F24" i="47"/>
  <c r="F24" i="34"/>
  <c r="F24" i="43"/>
  <c r="F24" i="40"/>
  <c r="AE23" i="50"/>
  <c r="AF23" s="1"/>
  <c r="AG23" s="1"/>
  <c r="AE17"/>
  <c r="AF17" s="1"/>
  <c r="AG17" s="1"/>
  <c r="BO21" i="49"/>
  <c r="F8" i="48"/>
  <c r="C25" i="52"/>
  <c r="C23"/>
  <c r="BO13" i="43"/>
  <c r="BJ10"/>
  <c r="AC19"/>
  <c r="AE19"/>
  <c r="AF19" s="1"/>
  <c r="AG19" s="1"/>
  <c r="AA22"/>
  <c r="BO16" s="1"/>
  <c r="AK61" i="49"/>
  <c r="AL61" s="1"/>
  <c r="Q73" i="50"/>
  <c r="O60" i="48"/>
  <c r="AK63" i="43"/>
  <c r="AL63" s="1"/>
  <c r="BO14"/>
  <c r="BP19" i="50"/>
  <c r="BJ14" i="43"/>
  <c r="AK49" i="50"/>
  <c r="AL49" s="1"/>
  <c r="G78" i="47"/>
  <c r="G79" s="1"/>
  <c r="AC23" i="43"/>
  <c r="BO13" i="49"/>
  <c r="BO8"/>
  <c r="AK50" i="50"/>
  <c r="AL50" s="1"/>
  <c r="AC16"/>
  <c r="AC27" i="49"/>
  <c r="BO20" i="43"/>
  <c r="G24" i="24"/>
  <c r="G24" i="40" s="1"/>
  <c r="F8" i="49"/>
  <c r="G26" i="24"/>
  <c r="G26" i="43" s="1"/>
  <c r="AC32"/>
  <c r="F8" i="50"/>
  <c r="F8" i="35"/>
  <c r="AC15" i="43"/>
  <c r="BO23"/>
  <c r="O65" i="50"/>
  <c r="O65" i="48"/>
  <c r="BJ10" i="49"/>
  <c r="AK53"/>
  <c r="AL53" s="1"/>
  <c r="AK60"/>
  <c r="AL60" s="1"/>
  <c r="M73" i="50"/>
  <c r="O65" i="47"/>
  <c r="BJ13" s="1"/>
  <c r="AE19" i="49"/>
  <c r="AF19" s="1"/>
  <c r="AG19" s="1"/>
  <c r="C26" i="52"/>
  <c r="G28" i="24"/>
  <c r="G28" i="36" s="1"/>
  <c r="C24" i="52"/>
  <c r="G27" i="24"/>
  <c r="G27" i="38" s="1"/>
  <c r="F8" i="39"/>
  <c r="G30" i="24"/>
  <c r="G30" i="50" s="1"/>
  <c r="F8" i="43"/>
  <c r="G23" i="24"/>
  <c r="G23" i="37" s="1"/>
  <c r="Q65" i="49"/>
  <c r="AE16" i="50"/>
  <c r="AF16" s="1"/>
  <c r="AG16" s="1"/>
  <c r="AC28" i="43"/>
  <c r="F8" i="41"/>
  <c r="G29" i="24"/>
  <c r="G29" i="50" s="1"/>
  <c r="G25" i="24"/>
  <c r="G25" i="43" s="1"/>
  <c r="F8" i="36"/>
  <c r="F8" i="34"/>
  <c r="C27" i="52"/>
  <c r="F8" i="40"/>
  <c r="AK60" i="43"/>
  <c r="AL60" s="1"/>
  <c r="C28" i="52"/>
  <c r="AL47" i="24"/>
  <c r="AM49" s="1"/>
  <c r="AN49" s="1"/>
  <c r="BO26"/>
  <c r="BO12"/>
  <c r="BO21"/>
  <c r="BO27"/>
  <c r="BO22"/>
  <c r="BO13"/>
  <c r="BO14"/>
  <c r="BO24"/>
  <c r="BO10"/>
  <c r="BO8"/>
  <c r="BO20"/>
  <c r="BO11"/>
  <c r="BO23"/>
  <c r="BO16"/>
  <c r="BO25"/>
  <c r="BO17"/>
  <c r="BO19"/>
  <c r="BO15"/>
  <c r="BO18"/>
  <c r="BO9"/>
  <c r="AC32" i="49"/>
  <c r="BO17" i="43"/>
  <c r="AK64" i="49"/>
  <c r="AL64" s="1"/>
  <c r="AK48" i="50"/>
  <c r="AL48" s="1"/>
  <c r="BJ12" i="49"/>
  <c r="AE23" i="43"/>
  <c r="AF23" s="1"/>
  <c r="AG23" s="1"/>
  <c r="BO9"/>
  <c r="BO22"/>
  <c r="BP8" i="50"/>
  <c r="Q73" i="48"/>
  <c r="AA30" s="1"/>
  <c r="AC30" s="1"/>
  <c r="AE25" i="49"/>
  <c r="AF25" s="1"/>
  <c r="AG25" s="1"/>
  <c r="AK49" i="43"/>
  <c r="AL49" s="1"/>
  <c r="AC14" i="50"/>
  <c r="AC30" i="49"/>
  <c r="BJ11" i="43"/>
  <c r="AE25" i="50"/>
  <c r="AF25" s="1"/>
  <c r="AG25" s="1"/>
  <c r="AA22" i="48"/>
  <c r="AC22" s="1"/>
  <c r="BJ13"/>
  <c r="AA14" i="43"/>
  <c r="AC14" s="1"/>
  <c r="BJ5"/>
  <c r="AA18" i="49"/>
  <c r="AC18" s="1"/>
  <c r="BJ9"/>
  <c r="BO19" i="43"/>
  <c r="AE25"/>
  <c r="AF25" s="1"/>
  <c r="AG25" s="1"/>
  <c r="AG16" i="24"/>
  <c r="AG2"/>
  <c r="AG3"/>
  <c r="BC12" s="1"/>
  <c r="AE21" i="43"/>
  <c r="AF21" s="1"/>
  <c r="AG21" s="1"/>
  <c r="BP11" i="50"/>
  <c r="AC17"/>
  <c r="G78" i="45"/>
  <c r="G79" s="1"/>
  <c r="AA15" i="49"/>
  <c r="AC15" s="1"/>
  <c r="BJ6"/>
  <c r="O73" i="48"/>
  <c r="Q65" i="50"/>
  <c r="AA22" i="49"/>
  <c r="AK56" s="1"/>
  <c r="AL56" s="1"/>
  <c r="BJ13"/>
  <c r="AA14" i="44"/>
  <c r="BO8" s="1"/>
  <c r="BJ5"/>
  <c r="AK51" i="50"/>
  <c r="AL51" s="1"/>
  <c r="BJ16" i="49"/>
  <c r="AC15" i="50"/>
  <c r="AE15"/>
  <c r="AF15" s="1"/>
  <c r="AG15" s="1"/>
  <c r="AE20" i="43"/>
  <c r="AF20" s="1"/>
  <c r="AG20" s="1"/>
  <c r="BJ12" i="44"/>
  <c r="AA24" i="43"/>
  <c r="BO18" s="1"/>
  <c r="BJ15"/>
  <c r="AA19" i="48"/>
  <c r="AC19" s="1"/>
  <c r="BJ10"/>
  <c r="AA22" i="44"/>
  <c r="BO16" s="1"/>
  <c r="BJ13"/>
  <c r="AA15"/>
  <c r="AC15" s="1"/>
  <c r="BJ6"/>
  <c r="AA16" i="43"/>
  <c r="BJ7"/>
  <c r="AE21" i="44"/>
  <c r="AF21" s="1"/>
  <c r="AG21" s="1"/>
  <c r="AC14" i="49"/>
  <c r="AE14"/>
  <c r="AF14" s="1"/>
  <c r="AC29"/>
  <c r="AC25" i="50"/>
  <c r="AA23" i="44"/>
  <c r="AC23" s="1"/>
  <c r="BJ14"/>
  <c r="AA18"/>
  <c r="BJ9"/>
  <c r="AA18" i="43"/>
  <c r="AC18" s="1"/>
  <c r="BJ9"/>
  <c r="BJ12"/>
  <c r="AA17"/>
  <c r="BJ8"/>
  <c r="AE21" i="49"/>
  <c r="AF21" s="1"/>
  <c r="AG21" s="1"/>
  <c r="BJ16" i="43"/>
  <c r="AG14" i="50"/>
  <c r="BO15" i="44"/>
  <c r="AK55"/>
  <c r="AL55" s="1"/>
  <c r="BO24" i="43"/>
  <c r="I61" i="50"/>
  <c r="I74" i="49"/>
  <c r="AK64" i="43"/>
  <c r="AL64" s="1"/>
  <c r="BO26" i="49"/>
  <c r="AK59" i="43"/>
  <c r="AL59" s="1"/>
  <c r="AK66"/>
  <c r="AL66" s="1"/>
  <c r="M70" i="48"/>
  <c r="I74" i="50"/>
  <c r="W32"/>
  <c r="W33" s="1"/>
  <c r="AK65" i="43"/>
  <c r="AL65" s="1"/>
  <c r="M70" i="50"/>
  <c r="I74" i="47"/>
  <c r="W32" i="43"/>
  <c r="W33" s="1"/>
  <c r="AK62" i="44"/>
  <c r="AL62" s="1"/>
  <c r="AC20" i="43"/>
  <c r="AC25"/>
  <c r="BO21"/>
  <c r="AK55" i="49"/>
  <c r="AL55" s="1"/>
  <c r="AC21"/>
  <c r="I61" i="46"/>
  <c r="I65" i="47"/>
  <c r="I74" i="48"/>
  <c r="AC31" i="43"/>
  <c r="I58" i="50"/>
  <c r="AC21" i="43"/>
  <c r="BO23" i="49"/>
  <c r="I58" i="45"/>
  <c r="I61" i="49"/>
  <c r="I74" i="45"/>
  <c r="I59" i="47"/>
  <c r="I59" i="44"/>
  <c r="Q57" i="48"/>
  <c r="BO15" i="43"/>
  <c r="I61" i="48"/>
  <c r="I61" i="47"/>
  <c r="I61" i="45"/>
  <c r="I58" i="47"/>
  <c r="I74" i="44"/>
  <c r="AA31" s="1"/>
  <c r="AK65" s="1"/>
  <c r="AL65" s="1"/>
  <c r="AC29"/>
  <c r="O74" i="49"/>
  <c r="I59" i="46"/>
  <c r="I58"/>
  <c r="O61" i="49"/>
  <c r="M78" i="45"/>
  <c r="M78" i="48" s="1"/>
  <c r="AK59" i="49"/>
  <c r="AL59" s="1"/>
  <c r="I59"/>
  <c r="Q57" i="50"/>
  <c r="O61" i="47"/>
  <c r="I65" i="49"/>
  <c r="I65" i="48"/>
  <c r="AC25" i="49"/>
  <c r="AK63" i="44"/>
  <c r="AL63" s="1"/>
  <c r="AC26" i="49"/>
  <c r="O73"/>
  <c r="I59" i="48"/>
  <c r="I58" i="49"/>
  <c r="O73" i="47"/>
  <c r="AA30" s="1"/>
  <c r="AC30" s="1"/>
  <c r="O61" i="50"/>
  <c r="I65" i="46"/>
  <c r="BO22" i="44"/>
  <c r="I59" i="50"/>
  <c r="I58" i="48"/>
  <c r="I65" i="45"/>
  <c r="I65" i="50"/>
  <c r="S78"/>
  <c r="S79"/>
  <c r="S78" i="49"/>
  <c r="U4" i="48"/>
  <c r="S79" i="49"/>
  <c r="Q78" i="47"/>
  <c r="Q78" i="50" s="1"/>
  <c r="I70" i="46"/>
  <c r="I70" i="50"/>
  <c r="I70" i="45"/>
  <c r="I70" i="49"/>
  <c r="I70" i="44"/>
  <c r="AA27" s="1"/>
  <c r="I70" i="48"/>
  <c r="I70" i="47"/>
  <c r="I60" i="48"/>
  <c r="I60" i="47"/>
  <c r="I60" i="45"/>
  <c r="I60" i="44"/>
  <c r="I60" i="50"/>
  <c r="I60" i="46"/>
  <c r="I60" i="49"/>
  <c r="Q67" i="50"/>
  <c r="Q67" i="49"/>
  <c r="Q67" i="48"/>
  <c r="O59"/>
  <c r="O59" i="47"/>
  <c r="O59" i="50"/>
  <c r="O59" i="49"/>
  <c r="O60" i="47"/>
  <c r="O60" i="49"/>
  <c r="M76" i="47"/>
  <c r="M76" i="48"/>
  <c r="M76" i="46"/>
  <c r="AA33" s="1"/>
  <c r="M66" i="47"/>
  <c r="M66" i="50"/>
  <c r="M65" i="49"/>
  <c r="M65" i="50"/>
  <c r="M65" i="48"/>
  <c r="M65" i="47"/>
  <c r="M65" i="46"/>
  <c r="M62" i="49"/>
  <c r="M62" i="50"/>
  <c r="M62" i="48"/>
  <c r="M62" i="47"/>
  <c r="M62" i="46"/>
  <c r="M59" i="50"/>
  <c r="M59" i="48"/>
  <c r="M59" i="49"/>
  <c r="M59" i="46"/>
  <c r="M59" i="47"/>
  <c r="Q63" i="50"/>
  <c r="O64" i="49"/>
  <c r="O64" i="50"/>
  <c r="O64" i="47"/>
  <c r="O64" i="48"/>
  <c r="Q71"/>
  <c r="AA28" s="1"/>
  <c r="Q71" i="50"/>
  <c r="Q71" i="49"/>
  <c r="Q66" i="50"/>
  <c r="Q66" i="49"/>
  <c r="Q66" i="48"/>
  <c r="O67" i="49"/>
  <c r="O67" i="47"/>
  <c r="O67" i="48"/>
  <c r="O67" i="50"/>
  <c r="M70" i="46"/>
  <c r="AA27" s="1"/>
  <c r="M70" i="49"/>
  <c r="M63" i="48"/>
  <c r="M63" i="49"/>
  <c r="M63" i="50"/>
  <c r="M63" i="47"/>
  <c r="M63" i="46"/>
  <c r="M77" i="49"/>
  <c r="M77" i="50"/>
  <c r="M77" i="47"/>
  <c r="M77" i="48"/>
  <c r="M77" i="46"/>
  <c r="M67" i="50"/>
  <c r="M67" i="49"/>
  <c r="M67" i="48"/>
  <c r="M67" i="47"/>
  <c r="M67" i="46"/>
  <c r="U78" i="50"/>
  <c r="M66" i="49"/>
  <c r="M66" i="46"/>
  <c r="I69" i="50"/>
  <c r="I69" i="47"/>
  <c r="I69" i="44"/>
  <c r="AA26" s="1"/>
  <c r="I69" i="49"/>
  <c r="I69" i="46"/>
  <c r="I69" i="48"/>
  <c r="I69" i="45"/>
  <c r="I62" i="49"/>
  <c r="I62" i="47"/>
  <c r="I62" i="48"/>
  <c r="I62" i="44"/>
  <c r="I62" i="45"/>
  <c r="I62" i="46"/>
  <c r="I62" i="50"/>
  <c r="I63" i="49"/>
  <c r="I63" i="44"/>
  <c r="I63" i="48"/>
  <c r="I63" i="47"/>
  <c r="I63" i="46"/>
  <c r="I63" i="50"/>
  <c r="I63" i="45"/>
  <c r="O76" i="47"/>
  <c r="AA33" s="1"/>
  <c r="O76" i="50"/>
  <c r="O76" i="49"/>
  <c r="O76" i="48"/>
  <c r="Q58" i="50"/>
  <c r="Q58" i="48"/>
  <c r="Q58" i="49"/>
  <c r="Q68" i="48"/>
  <c r="Q68" i="49"/>
  <c r="Q76" i="48"/>
  <c r="AA33" s="1"/>
  <c r="Q76" i="49"/>
  <c r="Q76" i="50"/>
  <c r="Q61"/>
  <c r="Q61" i="49"/>
  <c r="Q61" i="48"/>
  <c r="O58" i="47"/>
  <c r="O58" i="50"/>
  <c r="O58" i="48"/>
  <c r="O58" i="49"/>
  <c r="O71" i="50"/>
  <c r="O71" i="47"/>
  <c r="AA28" s="1"/>
  <c r="O71" i="49"/>
  <c r="O69" i="48"/>
  <c r="O69" i="50"/>
  <c r="O69" i="47"/>
  <c r="AA26" s="1"/>
  <c r="O69" i="49"/>
  <c r="O68"/>
  <c r="O68" i="48"/>
  <c r="O68" i="50"/>
  <c r="O68" i="47"/>
  <c r="Q62" i="49"/>
  <c r="Q62" i="50"/>
  <c r="M64" i="48"/>
  <c r="M64" i="49"/>
  <c r="M64" i="47"/>
  <c r="M64" i="46"/>
  <c r="M64" i="50"/>
  <c r="M71" i="49"/>
  <c r="M71" i="46"/>
  <c r="AA28" s="1"/>
  <c r="M71" i="47"/>
  <c r="M71" i="48"/>
  <c r="M71" i="50"/>
  <c r="M61" i="48"/>
  <c r="M61" i="46"/>
  <c r="M61" i="50"/>
  <c r="M61" i="47"/>
  <c r="M74" i="50"/>
  <c r="M74" i="46"/>
  <c r="AA31" s="1"/>
  <c r="M74" i="47"/>
  <c r="M74" i="48"/>
  <c r="M74" i="49"/>
  <c r="M68" i="50"/>
  <c r="M68" i="47"/>
  <c r="M68" i="46"/>
  <c r="M68" i="49"/>
  <c r="M68" i="48"/>
  <c r="I67"/>
  <c r="I67" i="50"/>
  <c r="I67" i="46"/>
  <c r="I67" i="49"/>
  <c r="I67" i="45"/>
  <c r="I67" i="47"/>
  <c r="I67" i="44"/>
  <c r="Q77" i="50"/>
  <c r="Q77" i="48"/>
  <c r="Q77" i="49"/>
  <c r="Q60" i="50"/>
  <c r="Q60" i="49"/>
  <c r="Q60" i="48"/>
  <c r="O63" i="49"/>
  <c r="O63" i="47"/>
  <c r="O63" i="50"/>
  <c r="O63" i="48"/>
  <c r="O66" i="50"/>
  <c r="O66" i="49"/>
  <c r="O66" i="48"/>
  <c r="O66" i="47"/>
  <c r="M72" i="46"/>
  <c r="AA29" s="1"/>
  <c r="M72" i="48"/>
  <c r="M72" i="49"/>
  <c r="M72" i="50"/>
  <c r="M72" i="47"/>
  <c r="M66" i="48"/>
  <c r="Q63"/>
  <c r="I68" i="46"/>
  <c r="I68" i="49"/>
  <c r="I68" i="47"/>
  <c r="I68" i="48"/>
  <c r="I68" i="44"/>
  <c r="I68" i="50"/>
  <c r="I68" i="45"/>
  <c r="Q74" i="49"/>
  <c r="Q74" i="48"/>
  <c r="AA31" s="1"/>
  <c r="Q59" i="49"/>
  <c r="Q59" i="50"/>
  <c r="Q59" i="48"/>
  <c r="Q64"/>
  <c r="Q64" i="49"/>
  <c r="Q64" i="50"/>
  <c r="O62" i="47"/>
  <c r="O62" i="49"/>
  <c r="O62" i="50"/>
  <c r="O62" i="48"/>
  <c r="O77" i="47"/>
  <c r="O77" i="48"/>
  <c r="O77" i="49"/>
  <c r="O57"/>
  <c r="O57" i="50"/>
  <c r="O57" i="48"/>
  <c r="O57" i="47"/>
  <c r="M69" i="50"/>
  <c r="M69" i="48"/>
  <c r="M69" i="46"/>
  <c r="AA26" s="1"/>
  <c r="M69" i="49"/>
  <c r="M69" i="47"/>
  <c r="M75" i="50"/>
  <c r="M75" i="49"/>
  <c r="M75" i="48"/>
  <c r="M75" i="46"/>
  <c r="AA32" s="1"/>
  <c r="M75" i="47"/>
  <c r="I78" i="43"/>
  <c r="I78" i="45" s="1"/>
  <c r="O78" i="46"/>
  <c r="O78" i="49" s="1"/>
  <c r="M76" i="50"/>
  <c r="M76" i="49"/>
  <c r="I76" i="48"/>
  <c r="I76" i="50"/>
  <c r="I76" i="44"/>
  <c r="AA33" s="1"/>
  <c r="I76" i="49"/>
  <c r="I76" i="47"/>
  <c r="I76" i="46"/>
  <c r="I76" i="45"/>
  <c r="I73" i="46"/>
  <c r="I73" i="50"/>
  <c r="I73" i="45"/>
  <c r="I73" i="47"/>
  <c r="I73" i="48"/>
  <c r="I73" i="49"/>
  <c r="I73" i="44"/>
  <c r="AA30" s="1"/>
  <c r="I75" i="48"/>
  <c r="I75" i="46"/>
  <c r="I75" i="49"/>
  <c r="I75" i="50"/>
  <c r="I75" i="44"/>
  <c r="AA32" s="1"/>
  <c r="I75" i="47"/>
  <c r="I75" i="45"/>
  <c r="O72" i="48"/>
  <c r="O72" i="50"/>
  <c r="O72" i="47"/>
  <c r="AA29" s="1"/>
  <c r="O72" i="49"/>
  <c r="Q69" i="50"/>
  <c r="Q69" i="48"/>
  <c r="AA26" s="1"/>
  <c r="Q72" i="49"/>
  <c r="Q72" i="50"/>
  <c r="Q72" i="48"/>
  <c r="AA29" s="1"/>
  <c r="Q75" i="49"/>
  <c r="Q75" i="50"/>
  <c r="Q75" i="48"/>
  <c r="AA32" s="1"/>
  <c r="O75" i="47"/>
  <c r="AA32" s="1"/>
  <c r="O75" i="49"/>
  <c r="O75" i="50"/>
  <c r="O75" i="48"/>
  <c r="O74" i="47"/>
  <c r="AA31" s="1"/>
  <c r="O74" i="48"/>
  <c r="O70" i="49"/>
  <c r="O70" i="48"/>
  <c r="O70" i="47"/>
  <c r="AA27" s="1"/>
  <c r="O70" i="50"/>
  <c r="Q70" i="48"/>
  <c r="AA27" s="1"/>
  <c r="Q70" i="49"/>
  <c r="M73" i="48"/>
  <c r="M73" i="46"/>
  <c r="AA30" s="1"/>
  <c r="M73" i="47"/>
  <c r="M60"/>
  <c r="M60" i="50"/>
  <c r="M60" i="46"/>
  <c r="M60" i="49"/>
  <c r="M60" i="48"/>
  <c r="M58"/>
  <c r="M58" i="49"/>
  <c r="M58" i="47"/>
  <c r="M58" i="50"/>
  <c r="M58" i="46"/>
  <c r="M57"/>
  <c r="M57" i="47"/>
  <c r="M57" i="48"/>
  <c r="M57" i="49"/>
  <c r="M57" i="50"/>
  <c r="AK67" i="49"/>
  <c r="AL67" s="1"/>
  <c r="AC33"/>
  <c r="BO27"/>
  <c r="K57" i="46"/>
  <c r="K57" i="48"/>
  <c r="K57" i="45"/>
  <c r="K57" i="50"/>
  <c r="K57" i="49"/>
  <c r="K57" i="47"/>
  <c r="K78" i="44"/>
  <c r="K59" i="49"/>
  <c r="K59" i="46"/>
  <c r="K59" i="47"/>
  <c r="K59" i="45"/>
  <c r="K59" i="48"/>
  <c r="K59" i="50"/>
  <c r="K62" i="48"/>
  <c r="K62" i="46"/>
  <c r="K62" i="47"/>
  <c r="K62" i="50"/>
  <c r="K62" i="45"/>
  <c r="K62" i="49"/>
  <c r="K72" i="47"/>
  <c r="K72" i="50"/>
  <c r="K72" i="49"/>
  <c r="K72" i="46"/>
  <c r="K72" i="45"/>
  <c r="AA29" s="1"/>
  <c r="K72" i="48"/>
  <c r="K71" i="47"/>
  <c r="K71" i="46"/>
  <c r="K71" i="50"/>
  <c r="K71" i="49"/>
  <c r="K71" i="45"/>
  <c r="AA28" s="1"/>
  <c r="K71" i="48"/>
  <c r="K58" i="46"/>
  <c r="K58" i="45"/>
  <c r="K58" i="49"/>
  <c r="K58" i="47"/>
  <c r="K58" i="50"/>
  <c r="K58" i="48"/>
  <c r="K69"/>
  <c r="K69" i="45"/>
  <c r="AA26" s="1"/>
  <c r="K69" i="46"/>
  <c r="K69" i="50"/>
  <c r="K69" i="47"/>
  <c r="K69" i="49"/>
  <c r="K61" i="48"/>
  <c r="K61" i="47"/>
  <c r="K61" i="45"/>
  <c r="K61" i="46"/>
  <c r="K61" i="50"/>
  <c r="K61" i="49"/>
  <c r="K74" i="50"/>
  <c r="K74" i="49"/>
  <c r="K74" i="47"/>
  <c r="K74" i="48"/>
  <c r="K74" i="46"/>
  <c r="K74" i="45"/>
  <c r="AA31" s="1"/>
  <c r="K70" i="47"/>
  <c r="K70" i="49"/>
  <c r="K70" i="48"/>
  <c r="K70" i="50"/>
  <c r="K70" i="45"/>
  <c r="AA27" s="1"/>
  <c r="K70" i="46"/>
  <c r="K66" i="45"/>
  <c r="K66" i="48"/>
  <c r="K66" i="49"/>
  <c r="K66" i="50"/>
  <c r="K66" i="47"/>
  <c r="K66" i="46"/>
  <c r="W78" i="50"/>
  <c r="W79" s="1"/>
  <c r="K64" i="46"/>
  <c r="K64" i="49"/>
  <c r="K64" i="45"/>
  <c r="K64" i="48"/>
  <c r="K64" i="47"/>
  <c r="K64" i="50"/>
  <c r="K76" i="47"/>
  <c r="K76" i="45"/>
  <c r="AA33" s="1"/>
  <c r="K76" i="49"/>
  <c r="K76" i="46"/>
  <c r="K76" i="50"/>
  <c r="K76" i="48"/>
  <c r="K63" i="46"/>
  <c r="K63" i="50"/>
  <c r="K63" i="45"/>
  <c r="K63" i="47"/>
  <c r="K63" i="48"/>
  <c r="K63" i="49"/>
  <c r="K77" i="45"/>
  <c r="K77" i="48"/>
  <c r="K77" i="46"/>
  <c r="K77" i="50"/>
  <c r="K77" i="47"/>
  <c r="K77" i="49"/>
  <c r="K65" i="50"/>
  <c r="K65" i="49"/>
  <c r="K65" i="46"/>
  <c r="K65" i="48"/>
  <c r="K65" i="45"/>
  <c r="K65" i="47"/>
  <c r="K73" i="50"/>
  <c r="K73" i="49"/>
  <c r="K73" i="45"/>
  <c r="AA30" s="1"/>
  <c r="K73" i="46"/>
  <c r="K73" i="48"/>
  <c r="K73" i="47"/>
  <c r="K68"/>
  <c r="K68" i="50"/>
  <c r="K68" i="48"/>
  <c r="K68" i="46"/>
  <c r="K68" i="45"/>
  <c r="K68" i="49"/>
  <c r="K75"/>
  <c r="K75" i="46"/>
  <c r="K75" i="47"/>
  <c r="K75" i="50"/>
  <c r="K75" i="45"/>
  <c r="AA32" s="1"/>
  <c r="K75" i="48"/>
  <c r="K60"/>
  <c r="K60" i="49"/>
  <c r="K60" i="45"/>
  <c r="K60" i="47"/>
  <c r="K60" i="50"/>
  <c r="K60" i="46"/>
  <c r="K67" i="45"/>
  <c r="K67" i="48"/>
  <c r="K67" i="50"/>
  <c r="K67" i="46"/>
  <c r="K67" i="49"/>
  <c r="K67" i="47"/>
  <c r="G78" i="46"/>
  <c r="G79" s="1"/>
  <c r="W32"/>
  <c r="W33" s="1"/>
  <c r="W32" i="48"/>
  <c r="W33" s="1"/>
  <c r="G78" i="50"/>
  <c r="G79" s="1"/>
  <c r="W32" i="47"/>
  <c r="W33" s="1"/>
  <c r="G78" i="49"/>
  <c r="G79" s="1"/>
  <c r="W32"/>
  <c r="W33" s="1"/>
  <c r="G78" i="43"/>
  <c r="G79" s="1"/>
  <c r="AK61"/>
  <c r="AL61" s="1"/>
  <c r="W32" i="44"/>
  <c r="W33" s="1"/>
  <c r="G78"/>
  <c r="G79" s="1"/>
  <c r="G78" i="48"/>
  <c r="G79" s="1"/>
  <c r="W32" i="45"/>
  <c r="W33" s="1"/>
  <c r="C70" i="52"/>
  <c r="U15" i="40"/>
  <c r="U31"/>
  <c r="U25"/>
  <c r="U24"/>
  <c r="U12"/>
  <c r="U30"/>
  <c r="T8" i="44"/>
  <c r="T8" i="43"/>
  <c r="C67" i="52"/>
  <c r="U19" i="40"/>
  <c r="U13"/>
  <c r="U29"/>
  <c r="U18"/>
  <c r="U28"/>
  <c r="T8" i="49"/>
  <c r="T8" i="50"/>
  <c r="T8" i="47"/>
  <c r="C66" i="52"/>
  <c r="C69"/>
  <c r="U23" i="40"/>
  <c r="U17"/>
  <c r="C65" i="52"/>
  <c r="U26" i="40"/>
  <c r="U22"/>
  <c r="T8" i="48"/>
  <c r="T8" i="41"/>
  <c r="C68" i="52"/>
  <c r="U11" i="40"/>
  <c r="U27"/>
  <c r="U21"/>
  <c r="U16"/>
  <c r="U20"/>
  <c r="U14"/>
  <c r="T8" i="45"/>
  <c r="T8" i="46"/>
  <c r="S19" i="45"/>
  <c r="S19" i="47"/>
  <c r="S19" i="41"/>
  <c r="S19" i="44"/>
  <c r="S19" i="49"/>
  <c r="S19" i="48"/>
  <c r="S19" i="43"/>
  <c r="S19" i="40"/>
  <c r="S19" i="50"/>
  <c r="S19" i="46"/>
  <c r="S24" i="48"/>
  <c r="S24" i="45"/>
  <c r="S24" i="49"/>
  <c r="S24" i="47"/>
  <c r="S24" i="41"/>
  <c r="S24" i="50"/>
  <c r="S24" i="46"/>
  <c r="S24" i="44"/>
  <c r="S24" i="40"/>
  <c r="AA27" s="1"/>
  <c r="S24" i="43"/>
  <c r="S31" i="40"/>
  <c r="S31" i="49"/>
  <c r="S31" i="43"/>
  <c r="S31" i="46"/>
  <c r="S31" i="47"/>
  <c r="S31" i="44"/>
  <c r="S31" i="50"/>
  <c r="S31" i="41"/>
  <c r="S31" i="48"/>
  <c r="S31" i="45"/>
  <c r="S26" i="48"/>
  <c r="S26" i="43"/>
  <c r="S26" i="50"/>
  <c r="S26" i="49"/>
  <c r="S26" i="40"/>
  <c r="AA29" s="1"/>
  <c r="S26" i="46"/>
  <c r="S26" i="47"/>
  <c r="S26" i="41"/>
  <c r="S26" i="45"/>
  <c r="S26" i="44"/>
  <c r="S28" i="47"/>
  <c r="S28" i="46"/>
  <c r="S28" i="43"/>
  <c r="S28" i="50"/>
  <c r="S28" i="44"/>
  <c r="S28" i="48"/>
  <c r="S28" i="45"/>
  <c r="S28" i="41"/>
  <c r="S28" i="49"/>
  <c r="S28" i="40"/>
  <c r="AA31" s="1"/>
  <c r="S29" i="50"/>
  <c r="S29" i="49"/>
  <c r="S29" i="48"/>
  <c r="S29" i="41"/>
  <c r="S29" i="40"/>
  <c r="AA32" s="1"/>
  <c r="S29" i="43"/>
  <c r="S29" i="47"/>
  <c r="S29" i="45"/>
  <c r="S29" i="44"/>
  <c r="S29" i="46"/>
  <c r="S27" i="47"/>
  <c r="S27" i="49"/>
  <c r="S27" i="50"/>
  <c r="S27" i="44"/>
  <c r="S27" i="46"/>
  <c r="S27" i="43"/>
  <c r="S27" i="45"/>
  <c r="S27" i="41"/>
  <c r="S27" i="40"/>
  <c r="AA30" s="1"/>
  <c r="S27" i="48"/>
  <c r="S30" i="43"/>
  <c r="S30" i="47"/>
  <c r="S30" i="41"/>
  <c r="S30" i="48"/>
  <c r="S30" i="44"/>
  <c r="S30" i="49"/>
  <c r="S30" i="45"/>
  <c r="S30" i="46"/>
  <c r="S30" i="40"/>
  <c r="AA33" s="1"/>
  <c r="S30" i="50"/>
  <c r="S13" i="40"/>
  <c r="S13" i="41"/>
  <c r="S13" i="43"/>
  <c r="S13" i="49"/>
  <c r="S13" i="46"/>
  <c r="S13" i="48"/>
  <c r="S13" i="47"/>
  <c r="S13" i="45"/>
  <c r="S13" i="50"/>
  <c r="S13" i="44"/>
  <c r="S12" i="45"/>
  <c r="S12" i="40"/>
  <c r="S12" i="41"/>
  <c r="S12" i="49"/>
  <c r="S12" i="43"/>
  <c r="S12" i="47"/>
  <c r="S12" i="50"/>
  <c r="S12" i="48"/>
  <c r="S12" i="44"/>
  <c r="S12" i="46"/>
  <c r="S14" i="45"/>
  <c r="S14" i="40"/>
  <c r="S14" i="48"/>
  <c r="S14" i="44"/>
  <c r="S14" i="46"/>
  <c r="S14" i="41"/>
  <c r="S14" i="43"/>
  <c r="S14" i="49"/>
  <c r="S14" i="47"/>
  <c r="S14" i="50"/>
  <c r="S16" i="49"/>
  <c r="S16" i="46"/>
  <c r="S16" i="43"/>
  <c r="S16" i="50"/>
  <c r="S16" i="41"/>
  <c r="S16" i="44"/>
  <c r="S16" i="48"/>
  <c r="S16" i="40"/>
  <c r="S16" i="47"/>
  <c r="S16" i="45"/>
  <c r="S17" i="50"/>
  <c r="S17" i="48"/>
  <c r="S17" i="47"/>
  <c r="S17" i="44"/>
  <c r="S17" i="41"/>
  <c r="S17" i="45"/>
  <c r="S17" i="43"/>
  <c r="S17" i="46"/>
  <c r="S17" i="49"/>
  <c r="S17" i="40"/>
  <c r="S22" i="50"/>
  <c r="S22" i="45"/>
  <c r="S22" i="48"/>
  <c r="S22" i="46"/>
  <c r="S22" i="40"/>
  <c r="S22" i="47"/>
  <c r="S22" i="43"/>
  <c r="S22" i="49"/>
  <c r="S22" i="41"/>
  <c r="S22" i="44"/>
  <c r="S11" i="47"/>
  <c r="S11" i="43"/>
  <c r="S11" i="46"/>
  <c r="S11" i="50"/>
  <c r="S11" i="48"/>
  <c r="S11" i="40"/>
  <c r="S32" i="39"/>
  <c r="S11" i="49"/>
  <c r="S11" i="41"/>
  <c r="S11" i="44"/>
  <c r="S11" i="45"/>
  <c r="S21" i="41"/>
  <c r="S21" i="44"/>
  <c r="S21" i="49"/>
  <c r="S21" i="47"/>
  <c r="S21" i="45"/>
  <c r="S21" i="48"/>
  <c r="S21" i="40"/>
  <c r="S21" i="43"/>
  <c r="S21" i="46"/>
  <c r="S21" i="50"/>
  <c r="S15"/>
  <c r="S15" i="49"/>
  <c r="S15" i="47"/>
  <c r="S15" i="41"/>
  <c r="S15" i="43"/>
  <c r="S15" i="45"/>
  <c r="S15" i="48"/>
  <c r="S15" i="46"/>
  <c r="S15" i="44"/>
  <c r="S15" i="40"/>
  <c r="S25" i="44"/>
  <c r="S25" i="45"/>
  <c r="S25" i="40"/>
  <c r="AA28" s="1"/>
  <c r="S25" i="49"/>
  <c r="S25" i="43"/>
  <c r="S25" i="46"/>
  <c r="S25" i="48"/>
  <c r="S25" i="47"/>
  <c r="S25" i="41"/>
  <c r="S25" i="50"/>
  <c r="S18" i="40"/>
  <c r="S18" i="49"/>
  <c r="S18" i="41"/>
  <c r="S18" i="47"/>
  <c r="S18" i="45"/>
  <c r="S18" i="50"/>
  <c r="S18" i="44"/>
  <c r="S18" i="43"/>
  <c r="S18" i="48"/>
  <c r="S18" i="46"/>
  <c r="S20" i="41"/>
  <c r="S20" i="49"/>
  <c r="S20" i="50"/>
  <c r="S20" i="40"/>
  <c r="S20" i="45"/>
  <c r="S20" i="44"/>
  <c r="S20" i="46"/>
  <c r="S20" i="47"/>
  <c r="S20" i="48"/>
  <c r="S20" i="43"/>
  <c r="S23" i="44"/>
  <c r="S23" i="41"/>
  <c r="S23" i="47"/>
  <c r="S23" i="50"/>
  <c r="S23" i="45"/>
  <c r="S23" i="43"/>
  <c r="S23" i="40"/>
  <c r="AA26" s="1"/>
  <c r="S23" i="46"/>
  <c r="S23" i="48"/>
  <c r="S23" i="49"/>
  <c r="C51" i="52"/>
  <c r="C47"/>
  <c r="O26" i="37"/>
  <c r="N8" i="47"/>
  <c r="N8" i="43"/>
  <c r="N8" i="50"/>
  <c r="N8" i="39"/>
  <c r="C50" i="52"/>
  <c r="O30" i="37"/>
  <c r="O24"/>
  <c r="O27"/>
  <c r="O25"/>
  <c r="N8" i="38"/>
  <c r="N8" i="46"/>
  <c r="N8" i="48"/>
  <c r="C52" i="52"/>
  <c r="O28" i="37"/>
  <c r="N8" i="45"/>
  <c r="O31" i="37"/>
  <c r="N8" i="49"/>
  <c r="C49" i="52"/>
  <c r="C48"/>
  <c r="O23" i="37"/>
  <c r="O29"/>
  <c r="N8" i="44"/>
  <c r="N8" i="40"/>
  <c r="N8" i="41"/>
  <c r="C36" i="52"/>
  <c r="C39"/>
  <c r="J8" i="45"/>
  <c r="J8" i="47"/>
  <c r="J8" i="37"/>
  <c r="C40" i="52"/>
  <c r="J8" i="50"/>
  <c r="J8" i="40"/>
  <c r="C37" i="52"/>
  <c r="J8" i="44"/>
  <c r="J8" i="36"/>
  <c r="C35" i="52"/>
  <c r="J8" i="48"/>
  <c r="J8" i="43"/>
  <c r="J8" i="39"/>
  <c r="J8" i="46"/>
  <c r="J8" i="41"/>
  <c r="C38" i="52"/>
  <c r="J8" i="49"/>
  <c r="J8" i="38"/>
  <c r="G23" i="36"/>
  <c r="G23" i="50"/>
  <c r="U50" i="49"/>
  <c r="U79" i="50"/>
  <c r="BN54" i="24" l="1"/>
  <c r="BJ54" s="1"/>
  <c r="BW54"/>
  <c r="BW50"/>
  <c r="BW69" s="1"/>
  <c r="BN50"/>
  <c r="BJ50" s="1"/>
  <c r="G23" i="45"/>
  <c r="G23" i="49"/>
  <c r="G25" i="36"/>
  <c r="G25" i="45"/>
  <c r="G25" i="35"/>
  <c r="G25" i="47"/>
  <c r="AC14" i="44"/>
  <c r="AK49" i="49"/>
  <c r="AL49" s="1"/>
  <c r="AA22" i="47"/>
  <c r="AC22" s="1"/>
  <c r="G25" i="34"/>
  <c r="G25" i="49"/>
  <c r="G23" i="41"/>
  <c r="G25" i="46"/>
  <c r="G23" i="35"/>
  <c r="BO12" i="49"/>
  <c r="AC22" i="43"/>
  <c r="G25" i="44"/>
  <c r="A25" i="24"/>
  <c r="BN22" s="1"/>
  <c r="G23" i="48"/>
  <c r="G23" i="44"/>
  <c r="AK64" i="48"/>
  <c r="AL64" s="1"/>
  <c r="AK56"/>
  <c r="AL56" s="1"/>
  <c r="A24" i="24"/>
  <c r="BI18" s="1"/>
  <c r="G28" i="40"/>
  <c r="AE22" i="43"/>
  <c r="AF22" s="1"/>
  <c r="AG22" s="1"/>
  <c r="AK56"/>
  <c r="AL56" s="1"/>
  <c r="G24" i="44"/>
  <c r="G28" i="35"/>
  <c r="G24"/>
  <c r="G27" i="39"/>
  <c r="G24" i="46"/>
  <c r="G27" i="34"/>
  <c r="G27" i="40"/>
  <c r="AL47" i="50"/>
  <c r="AL46" s="1"/>
  <c r="AL20" s="1"/>
  <c r="G24" i="47"/>
  <c r="G24" i="41"/>
  <c r="G26" i="36"/>
  <c r="G24" i="34"/>
  <c r="G24" i="48"/>
  <c r="G26" i="39"/>
  <c r="G26" i="45"/>
  <c r="G30" i="44"/>
  <c r="G27" i="36"/>
  <c r="G28" i="48"/>
  <c r="G24" i="50"/>
  <c r="G24" i="43"/>
  <c r="G24" i="36"/>
  <c r="G24" i="37"/>
  <c r="G24" i="49"/>
  <c r="G25" i="48"/>
  <c r="G26" i="46"/>
  <c r="G26" i="37"/>
  <c r="G25" i="41"/>
  <c r="G26" i="44"/>
  <c r="G25" i="38"/>
  <c r="G25" i="50"/>
  <c r="A23" i="24"/>
  <c r="BN20" s="1"/>
  <c r="G23" i="47"/>
  <c r="G23" i="34"/>
  <c r="G23" i="40"/>
  <c r="G23" i="38"/>
  <c r="G23" i="46"/>
  <c r="BO8" i="43"/>
  <c r="G24" i="39"/>
  <c r="G24" i="38"/>
  <c r="G24" i="45"/>
  <c r="G25" i="37"/>
  <c r="G25" i="40"/>
  <c r="G26" i="34"/>
  <c r="G23" i="39"/>
  <c r="G25"/>
  <c r="G23" i="43"/>
  <c r="A26" i="24"/>
  <c r="BI20" s="1"/>
  <c r="G26" i="47"/>
  <c r="G26" i="50"/>
  <c r="G26" i="48"/>
  <c r="G26" i="40"/>
  <c r="G26" i="49"/>
  <c r="G26" i="35"/>
  <c r="G26" i="38"/>
  <c r="A30" i="24"/>
  <c r="BN27" s="1"/>
  <c r="G29" i="45"/>
  <c r="AC22" i="44"/>
  <c r="G26" i="41"/>
  <c r="G30" i="49"/>
  <c r="G30" i="34"/>
  <c r="G30" i="41"/>
  <c r="G28" i="37"/>
  <c r="A29" i="24"/>
  <c r="BN26" s="1"/>
  <c r="G27" i="50"/>
  <c r="G29" i="41"/>
  <c r="G29" i="46"/>
  <c r="G30" i="48"/>
  <c r="G30" i="47"/>
  <c r="G30" i="43"/>
  <c r="G28" i="39"/>
  <c r="G29" i="36"/>
  <c r="G27" i="43"/>
  <c r="G28" i="38"/>
  <c r="G29" i="47"/>
  <c r="G29" i="49"/>
  <c r="G27" i="45"/>
  <c r="G30" i="37"/>
  <c r="G30" i="39"/>
  <c r="G28" i="46"/>
  <c r="G30" i="40"/>
  <c r="G30" i="38"/>
  <c r="G28" i="50"/>
  <c r="A28" i="24"/>
  <c r="BN25" s="1"/>
  <c r="G30" i="45"/>
  <c r="G30" i="46"/>
  <c r="G28" i="45"/>
  <c r="G30" i="35"/>
  <c r="G29" i="37"/>
  <c r="G27" i="41"/>
  <c r="G29" i="48"/>
  <c r="A27" i="24"/>
  <c r="BI21" s="1"/>
  <c r="G27" i="37"/>
  <c r="G29" i="34"/>
  <c r="G27" i="35"/>
  <c r="G29" i="44"/>
  <c r="G27" i="46"/>
  <c r="G27" i="44"/>
  <c r="G29" i="43"/>
  <c r="AK53" i="48"/>
  <c r="AL53" s="1"/>
  <c r="G28" i="43"/>
  <c r="G28" i="49"/>
  <c r="G28" i="41"/>
  <c r="G28" i="34"/>
  <c r="G29" i="39"/>
  <c r="G29" i="40"/>
  <c r="G27" i="48"/>
  <c r="G30" i="36"/>
  <c r="G29" i="35"/>
  <c r="G27" i="49"/>
  <c r="G27" i="47"/>
  <c r="G28" i="44"/>
  <c r="G29" i="38"/>
  <c r="G28" i="47"/>
  <c r="AK49" i="44"/>
  <c r="AL49" s="1"/>
  <c r="AK58" i="43"/>
  <c r="AL58" s="1"/>
  <c r="BO24" i="48"/>
  <c r="AG2" i="50"/>
  <c r="AM65" i="24"/>
  <c r="AN65" s="1"/>
  <c r="AM66"/>
  <c r="AN66" s="1"/>
  <c r="AM62"/>
  <c r="AN62" s="1"/>
  <c r="AL46"/>
  <c r="AL20" s="1"/>
  <c r="AM53"/>
  <c r="AN53" s="1"/>
  <c r="AM60"/>
  <c r="AN60" s="1"/>
  <c r="AM67"/>
  <c r="AN67" s="1"/>
  <c r="AM61"/>
  <c r="AN61" s="1"/>
  <c r="AM64"/>
  <c r="AN64" s="1"/>
  <c r="AM63"/>
  <c r="AN63" s="1"/>
  <c r="AM48"/>
  <c r="AN48" s="1"/>
  <c r="AM52"/>
  <c r="AN52" s="1"/>
  <c r="AM58"/>
  <c r="AN58" s="1"/>
  <c r="AM55"/>
  <c r="AN55" s="1"/>
  <c r="AM56"/>
  <c r="AN56" s="1"/>
  <c r="AM59"/>
  <c r="AN59" s="1"/>
  <c r="AM54"/>
  <c r="AN54" s="1"/>
  <c r="AM50"/>
  <c r="AN50" s="1"/>
  <c r="AM51"/>
  <c r="AN51" s="1"/>
  <c r="AM57"/>
  <c r="AN57" s="1"/>
  <c r="M78" i="50"/>
  <c r="AA21" i="40"/>
  <c r="AE21" s="1"/>
  <c r="AF21" s="1"/>
  <c r="AG21" s="1"/>
  <c r="BJ12"/>
  <c r="AA24"/>
  <c r="AE24" s="1"/>
  <c r="AF24" s="1"/>
  <c r="AG24" s="1"/>
  <c r="BJ15"/>
  <c r="AA14"/>
  <c r="AE14" s="1"/>
  <c r="AF14" s="1"/>
  <c r="BJ5"/>
  <c r="AA20"/>
  <c r="AE20" s="1"/>
  <c r="AF20" s="1"/>
  <c r="AG20" s="1"/>
  <c r="BJ11"/>
  <c r="AA19"/>
  <c r="AE19" s="1"/>
  <c r="AF19" s="1"/>
  <c r="AG19" s="1"/>
  <c r="BJ10"/>
  <c r="AA17"/>
  <c r="AE17" s="1"/>
  <c r="AF17" s="1"/>
  <c r="AG17" s="1"/>
  <c r="BJ8"/>
  <c r="AA25" i="45"/>
  <c r="AE25" s="1"/>
  <c r="AF25" s="1"/>
  <c r="AG25" s="1"/>
  <c r="BJ16"/>
  <c r="AA22"/>
  <c r="AE22" s="1"/>
  <c r="AF22" s="1"/>
  <c r="AG22" s="1"/>
  <c r="BJ13"/>
  <c r="AA15" i="46"/>
  <c r="AE15" s="1"/>
  <c r="AF15" s="1"/>
  <c r="AG15" s="1"/>
  <c r="BJ6"/>
  <c r="AA14" i="47"/>
  <c r="AE14" s="1"/>
  <c r="AF14" s="1"/>
  <c r="BJ5"/>
  <c r="AA25" i="46"/>
  <c r="AE25" s="1"/>
  <c r="AF25" s="1"/>
  <c r="AG25" s="1"/>
  <c r="BJ16"/>
  <c r="AA25" i="47"/>
  <c r="AE25" s="1"/>
  <c r="AF25" s="1"/>
  <c r="AG25" s="1"/>
  <c r="BJ16"/>
  <c r="AA15" i="48"/>
  <c r="AE15" s="1"/>
  <c r="AF15" s="1"/>
  <c r="AG15" s="1"/>
  <c r="BJ6"/>
  <c r="AA19" i="44"/>
  <c r="AE19" s="1"/>
  <c r="AF19" s="1"/>
  <c r="AG19" s="1"/>
  <c r="BJ10"/>
  <c r="AA24" i="47"/>
  <c r="AE24" s="1"/>
  <c r="AF24" s="1"/>
  <c r="AG24" s="1"/>
  <c r="BJ15"/>
  <c r="AK52" i="44"/>
  <c r="AL52" s="1"/>
  <c r="AE18"/>
  <c r="AF18" s="1"/>
  <c r="AG18" s="1"/>
  <c r="BO12"/>
  <c r="BO16" i="49"/>
  <c r="AE22"/>
  <c r="AF22" s="1"/>
  <c r="AG22" s="1"/>
  <c r="BO9"/>
  <c r="AE15"/>
  <c r="AF15" s="1"/>
  <c r="AG15" s="1"/>
  <c r="AA16" i="40"/>
  <c r="AE16" s="1"/>
  <c r="AF16" s="1"/>
  <c r="AG16" s="1"/>
  <c r="BJ7"/>
  <c r="AA23" i="45"/>
  <c r="AE23" s="1"/>
  <c r="AF23" s="1"/>
  <c r="AG23" s="1"/>
  <c r="BJ14"/>
  <c r="AA18"/>
  <c r="AE18" s="1"/>
  <c r="AF18" s="1"/>
  <c r="AG18" s="1"/>
  <c r="BJ9"/>
  <c r="AA16"/>
  <c r="AE16" s="1"/>
  <c r="AF16" s="1"/>
  <c r="AG16" s="1"/>
  <c r="BJ7"/>
  <c r="AA14"/>
  <c r="AE14" s="1"/>
  <c r="AF14" s="1"/>
  <c r="BJ5"/>
  <c r="AA21" i="48"/>
  <c r="AE21" s="1"/>
  <c r="AF21" s="1"/>
  <c r="AG21" s="1"/>
  <c r="BJ12"/>
  <c r="AA25" i="44"/>
  <c r="AE25" s="1"/>
  <c r="AF25" s="1"/>
  <c r="AG25" s="1"/>
  <c r="BJ16"/>
  <c r="AA23" i="47"/>
  <c r="AE23" s="1"/>
  <c r="AF23" s="1"/>
  <c r="AG23" s="1"/>
  <c r="BJ14"/>
  <c r="AA17" i="48"/>
  <c r="AE17" s="1"/>
  <c r="AF17" s="1"/>
  <c r="AG17" s="1"/>
  <c r="BJ8"/>
  <c r="AA24" i="46"/>
  <c r="AE24" s="1"/>
  <c r="AF24" s="1"/>
  <c r="AG24" s="1"/>
  <c r="BJ15"/>
  <c r="AA21" i="47"/>
  <c r="AE21" s="1"/>
  <c r="AF21" s="1"/>
  <c r="AG21" s="1"/>
  <c r="BJ12"/>
  <c r="AA16"/>
  <c r="AE16" s="1"/>
  <c r="AF16" s="1"/>
  <c r="AG16" s="1"/>
  <c r="BJ7"/>
  <c r="AA17" i="44"/>
  <c r="AE17" s="1"/>
  <c r="AF17" s="1"/>
  <c r="AG17" s="1"/>
  <c r="BJ8"/>
  <c r="AC22" i="49"/>
  <c r="AA18" i="47"/>
  <c r="BO12" s="1"/>
  <c r="BJ9"/>
  <c r="AA14" i="48"/>
  <c r="BO8" s="1"/>
  <c r="BJ5"/>
  <c r="AC18" i="44"/>
  <c r="AG3" i="50"/>
  <c r="BC12" s="1"/>
  <c r="AC17" i="43"/>
  <c r="AE17"/>
  <c r="AF17" s="1"/>
  <c r="AG17" s="1"/>
  <c r="BO11"/>
  <c r="AK51"/>
  <c r="AL51" s="1"/>
  <c r="BO9" i="44"/>
  <c r="AE15"/>
  <c r="AF15" s="1"/>
  <c r="AG15" s="1"/>
  <c r="BO13" i="48"/>
  <c r="AE19"/>
  <c r="AF19" s="1"/>
  <c r="AG19" s="1"/>
  <c r="AK52" i="49"/>
  <c r="AL52" s="1"/>
  <c r="AE18"/>
  <c r="AF18" s="1"/>
  <c r="AG18" s="1"/>
  <c r="AK48" i="43"/>
  <c r="AL48" s="1"/>
  <c r="AE14"/>
  <c r="AF14" s="1"/>
  <c r="AA15" i="40"/>
  <c r="AE15" s="1"/>
  <c r="AF15" s="1"/>
  <c r="AG15" s="1"/>
  <c r="BJ6"/>
  <c r="AA22"/>
  <c r="AE22" s="1"/>
  <c r="AF22" s="1"/>
  <c r="AG22" s="1"/>
  <c r="BJ13"/>
  <c r="AA24" i="45"/>
  <c r="AE24" s="1"/>
  <c r="AF24" s="1"/>
  <c r="AG24" s="1"/>
  <c r="BJ15"/>
  <c r="AA17"/>
  <c r="AE17" s="1"/>
  <c r="AF17" s="1"/>
  <c r="AG17" s="1"/>
  <c r="BJ8"/>
  <c r="AA15"/>
  <c r="AE15" s="1"/>
  <c r="AF15" s="1"/>
  <c r="AG15" s="1"/>
  <c r="BJ6"/>
  <c r="AA19"/>
  <c r="AE19" s="1"/>
  <c r="AF19" s="1"/>
  <c r="AG19" s="1"/>
  <c r="BJ10"/>
  <c r="AA19" i="47"/>
  <c r="AE19" s="1"/>
  <c r="AF19" s="1"/>
  <c r="AG19" s="1"/>
  <c r="BJ10"/>
  <c r="AA16" i="48"/>
  <c r="AE16" s="1"/>
  <c r="AF16" s="1"/>
  <c r="AG16" s="1"/>
  <c r="BJ7"/>
  <c r="AA20"/>
  <c r="BO14" s="1"/>
  <c r="BJ11"/>
  <c r="AA18" i="46"/>
  <c r="AE18" s="1"/>
  <c r="AF18" s="1"/>
  <c r="AG18" s="1"/>
  <c r="BJ9"/>
  <c r="AA21"/>
  <c r="AE21" s="1"/>
  <c r="AF21" s="1"/>
  <c r="AG21" s="1"/>
  <c r="BJ12"/>
  <c r="AA15" i="47"/>
  <c r="AE15" s="1"/>
  <c r="AF15" s="1"/>
  <c r="AG15" s="1"/>
  <c r="BJ6"/>
  <c r="AA25" i="48"/>
  <c r="AE25" s="1"/>
  <c r="AF25" s="1"/>
  <c r="AG25" s="1"/>
  <c r="BJ16"/>
  <c r="AA23"/>
  <c r="AE23" s="1"/>
  <c r="AF23" s="1"/>
  <c r="AG23" s="1"/>
  <c r="BJ14"/>
  <c r="AA16" i="46"/>
  <c r="AE16" s="1"/>
  <c r="AF16" s="1"/>
  <c r="AG16" s="1"/>
  <c r="BJ7"/>
  <c r="AA19"/>
  <c r="AE19" s="1"/>
  <c r="AF19" s="1"/>
  <c r="AG19" s="1"/>
  <c r="BJ10"/>
  <c r="AA17" i="47"/>
  <c r="AE17" s="1"/>
  <c r="AF17" s="1"/>
  <c r="AG17" s="1"/>
  <c r="BJ8"/>
  <c r="AA16" i="44"/>
  <c r="BO10" s="1"/>
  <c r="BJ7"/>
  <c r="BO12" i="43"/>
  <c r="AE18"/>
  <c r="AF18" s="1"/>
  <c r="AG18" s="1"/>
  <c r="AK57" i="44"/>
  <c r="AL57" s="1"/>
  <c r="AE23"/>
  <c r="AF23" s="1"/>
  <c r="AG23" s="1"/>
  <c r="AE16" i="43"/>
  <c r="AF16" s="1"/>
  <c r="AG16" s="1"/>
  <c r="AC16"/>
  <c r="AK50"/>
  <c r="AL50" s="1"/>
  <c r="BO10"/>
  <c r="AK48" i="44"/>
  <c r="AL48" s="1"/>
  <c r="AE14"/>
  <c r="AF14" s="1"/>
  <c r="BC29" i="24"/>
  <c r="BC23"/>
  <c r="BC24" s="1"/>
  <c r="BC25" s="1"/>
  <c r="BG26" s="1"/>
  <c r="BI69" s="1"/>
  <c r="BK69" s="1"/>
  <c r="F31" s="1"/>
  <c r="AA23" i="40"/>
  <c r="AE23" s="1"/>
  <c r="AF23" s="1"/>
  <c r="AG23" s="1"/>
  <c r="BJ14"/>
  <c r="AA18"/>
  <c r="AE18" s="1"/>
  <c r="AF18" s="1"/>
  <c r="AG18" s="1"/>
  <c r="BJ9"/>
  <c r="AA25"/>
  <c r="AE25" s="1"/>
  <c r="AF25" s="1"/>
  <c r="AG25" s="1"/>
  <c r="BJ16"/>
  <c r="AA20" i="45"/>
  <c r="AE20" s="1"/>
  <c r="AF20" s="1"/>
  <c r="AG20" s="1"/>
  <c r="BJ11"/>
  <c r="AA21"/>
  <c r="AE21" s="1"/>
  <c r="AF21" s="1"/>
  <c r="AG21" s="1"/>
  <c r="BJ12"/>
  <c r="AA14" i="46"/>
  <c r="AE14" s="1"/>
  <c r="AF14" s="1"/>
  <c r="BJ5"/>
  <c r="AA17"/>
  <c r="AE17" s="1"/>
  <c r="AF17" s="1"/>
  <c r="AG17" s="1"/>
  <c r="BJ8"/>
  <c r="AA20" i="47"/>
  <c r="AE20" s="1"/>
  <c r="AF20" s="1"/>
  <c r="AG20" s="1"/>
  <c r="BJ11"/>
  <c r="AA24" i="44"/>
  <c r="AE24" s="1"/>
  <c r="AF24" s="1"/>
  <c r="AG24" s="1"/>
  <c r="BJ15"/>
  <c r="AA18" i="48"/>
  <c r="AE18" s="1"/>
  <c r="AF18" s="1"/>
  <c r="AG18" s="1"/>
  <c r="BJ9"/>
  <c r="AA20" i="44"/>
  <c r="AE20" s="1"/>
  <c r="AF20" s="1"/>
  <c r="AG20" s="1"/>
  <c r="BJ11"/>
  <c r="AA23" i="46"/>
  <c r="AE23" s="1"/>
  <c r="AF23" s="1"/>
  <c r="AG23" s="1"/>
  <c r="BJ14"/>
  <c r="M78"/>
  <c r="AA20"/>
  <c r="AE20" s="1"/>
  <c r="AF20" s="1"/>
  <c r="AG20" s="1"/>
  <c r="BJ11"/>
  <c r="AA22"/>
  <c r="AE22" s="1"/>
  <c r="AF22" s="1"/>
  <c r="AG22" s="1"/>
  <c r="BJ13"/>
  <c r="AA24" i="48"/>
  <c r="AE24" s="1"/>
  <c r="AF24" s="1"/>
  <c r="AG24" s="1"/>
  <c r="BJ15"/>
  <c r="AK52" i="43"/>
  <c r="AL52" s="1"/>
  <c r="BO17" i="44"/>
  <c r="AG14" i="49"/>
  <c r="AK56" i="44"/>
  <c r="AL56" s="1"/>
  <c r="AE22"/>
  <c r="AF22" s="1"/>
  <c r="AG22" s="1"/>
  <c r="AC24" i="43"/>
  <c r="AE24"/>
  <c r="AF24" s="1"/>
  <c r="AG24" s="1"/>
  <c r="AN20" i="24"/>
  <c r="BO16" i="48"/>
  <c r="AE22"/>
  <c r="AF22" s="1"/>
  <c r="AG22" s="1"/>
  <c r="M78" i="47"/>
  <c r="M79" i="45"/>
  <c r="U50" s="1"/>
  <c r="M78" i="49"/>
  <c r="BO24" i="47"/>
  <c r="I78" i="44"/>
  <c r="AC31"/>
  <c r="BO25"/>
  <c r="I78" i="50"/>
  <c r="AK64" i="47"/>
  <c r="AL64" s="1"/>
  <c r="Q78" i="49"/>
  <c r="Q78" i="48"/>
  <c r="Q79" i="47"/>
  <c r="Q79" i="48" s="1"/>
  <c r="O78" i="47"/>
  <c r="O78" i="50"/>
  <c r="O78" i="48"/>
  <c r="O79" i="46"/>
  <c r="O79" i="49" s="1"/>
  <c r="I78" i="46"/>
  <c r="BO20" i="48"/>
  <c r="AK60"/>
  <c r="AL60" s="1"/>
  <c r="AC26"/>
  <c r="AC32" i="44"/>
  <c r="AK66"/>
  <c r="AL66" s="1"/>
  <c r="BO26"/>
  <c r="AK67"/>
  <c r="AL67" s="1"/>
  <c r="BO27"/>
  <c r="AC33"/>
  <c r="AK60" i="46"/>
  <c r="AL60" s="1"/>
  <c r="BO20"/>
  <c r="AC26"/>
  <c r="AK65" i="48"/>
  <c r="AL65" s="1"/>
  <c r="BO25"/>
  <c r="AC31"/>
  <c r="AK61" i="46"/>
  <c r="AL61" s="1"/>
  <c r="BO21"/>
  <c r="AC27"/>
  <c r="I78" i="49"/>
  <c r="AC30" i="46"/>
  <c r="AK64"/>
  <c r="AL64" s="1"/>
  <c r="BO24"/>
  <c r="AC27" i="47"/>
  <c r="AK61"/>
  <c r="AL61" s="1"/>
  <c r="BO21"/>
  <c r="AC31"/>
  <c r="AK65"/>
  <c r="AL65" s="1"/>
  <c r="BO25"/>
  <c r="BO26"/>
  <c r="AC32"/>
  <c r="AK66"/>
  <c r="AL66" s="1"/>
  <c r="AC29" i="48"/>
  <c r="BO23"/>
  <c r="AK63"/>
  <c r="AL63" s="1"/>
  <c r="AK64" i="44"/>
  <c r="AL64" s="1"/>
  <c r="AC30"/>
  <c r="BO24"/>
  <c r="AC31" i="46"/>
  <c r="AK65"/>
  <c r="AL65" s="1"/>
  <c r="BO25"/>
  <c r="AC33" i="48"/>
  <c r="AK67"/>
  <c r="AL67" s="1"/>
  <c r="BO27"/>
  <c r="AK60" i="44"/>
  <c r="AL60" s="1"/>
  <c r="BO20"/>
  <c r="AC26"/>
  <c r="BO26" i="48"/>
  <c r="AC32"/>
  <c r="AK66"/>
  <c r="AL66" s="1"/>
  <c r="I78"/>
  <c r="I79" i="43"/>
  <c r="BO26" i="46"/>
  <c r="AK66"/>
  <c r="AL66" s="1"/>
  <c r="AC32"/>
  <c r="BO22"/>
  <c r="AK62"/>
  <c r="AL62" s="1"/>
  <c r="AC28"/>
  <c r="AC26" i="47"/>
  <c r="AK60"/>
  <c r="AL60" s="1"/>
  <c r="BO20"/>
  <c r="AC28"/>
  <c r="BO22"/>
  <c r="AK62"/>
  <c r="AL62" s="1"/>
  <c r="AC33"/>
  <c r="BO27"/>
  <c r="AK67"/>
  <c r="AL67" s="1"/>
  <c r="AC28" i="48"/>
  <c r="BO22"/>
  <c r="AK62"/>
  <c r="AL62" s="1"/>
  <c r="BO27" i="46"/>
  <c r="AC33"/>
  <c r="AK67"/>
  <c r="AL67" s="1"/>
  <c r="I78" i="47"/>
  <c r="BO21" i="48"/>
  <c r="AC27"/>
  <c r="AK61"/>
  <c r="AL61" s="1"/>
  <c r="AC29" i="47"/>
  <c r="AK63"/>
  <c r="AL63" s="1"/>
  <c r="BO23"/>
  <c r="BO23" i="46"/>
  <c r="AC29"/>
  <c r="AK63"/>
  <c r="AL63" s="1"/>
  <c r="AK61" i="44"/>
  <c r="AL61" s="1"/>
  <c r="BO21"/>
  <c r="AC27"/>
  <c r="BO26" i="45"/>
  <c r="AC32"/>
  <c r="AK66"/>
  <c r="AL66" s="1"/>
  <c r="AC28"/>
  <c r="AK62"/>
  <c r="AL62" s="1"/>
  <c r="BO22"/>
  <c r="BO23"/>
  <c r="AK63"/>
  <c r="AL63" s="1"/>
  <c r="AC29"/>
  <c r="AC33"/>
  <c r="BO27"/>
  <c r="AK67"/>
  <c r="AL67" s="1"/>
  <c r="K78" i="46"/>
  <c r="K78" i="48"/>
  <c r="K78" i="49"/>
  <c r="K78" i="45"/>
  <c r="K79" i="44"/>
  <c r="K78" i="47"/>
  <c r="K78" i="50"/>
  <c r="AC30" i="45"/>
  <c r="AK64"/>
  <c r="AL64" s="1"/>
  <c r="BO24"/>
  <c r="T4" i="50"/>
  <c r="T50"/>
  <c r="BO21" i="45"/>
  <c r="AC27"/>
  <c r="AK61"/>
  <c r="AL61" s="1"/>
  <c r="BO25"/>
  <c r="AC31"/>
  <c r="AK65"/>
  <c r="AL65" s="1"/>
  <c r="AC26"/>
  <c r="BO20"/>
  <c r="AK60"/>
  <c r="AL60" s="1"/>
  <c r="U21" i="46"/>
  <c r="U21" i="50"/>
  <c r="U21" i="47"/>
  <c r="U21" i="43"/>
  <c r="U21" i="48"/>
  <c r="U21" i="41"/>
  <c r="U21" i="44"/>
  <c r="U21" i="49"/>
  <c r="U21" i="45"/>
  <c r="U28" i="43"/>
  <c r="U28" i="45"/>
  <c r="U28" i="48"/>
  <c r="U28" i="49"/>
  <c r="U28" i="47"/>
  <c r="U28" i="50"/>
  <c r="U28" i="41"/>
  <c r="AA31" s="1"/>
  <c r="U28" i="44"/>
  <c r="U28" i="46"/>
  <c r="U30" i="47"/>
  <c r="U30" i="44"/>
  <c r="U30" i="49"/>
  <c r="U30" i="43"/>
  <c r="U30" i="45"/>
  <c r="U30" i="50"/>
  <c r="U30" i="41"/>
  <c r="AA33" s="1"/>
  <c r="U30" i="46"/>
  <c r="U30" i="48"/>
  <c r="U12" i="45"/>
  <c r="U12" i="49"/>
  <c r="U12" i="41"/>
  <c r="U12" i="44"/>
  <c r="U12" i="47"/>
  <c r="U12" i="48"/>
  <c r="U12" i="43"/>
  <c r="U12" i="50"/>
  <c r="U12" i="46"/>
  <c r="U16" i="47"/>
  <c r="U16" i="44"/>
  <c r="U16" i="50"/>
  <c r="U16" i="48"/>
  <c r="U16" i="49"/>
  <c r="U16" i="45"/>
  <c r="U16" i="46"/>
  <c r="U16" i="43"/>
  <c r="U16" i="41"/>
  <c r="U26" i="47"/>
  <c r="U26" i="46"/>
  <c r="U26" i="44"/>
  <c r="U26" i="48"/>
  <c r="U26" i="49"/>
  <c r="U26" i="45"/>
  <c r="U26" i="50"/>
  <c r="U26" i="43"/>
  <c r="U26" i="41"/>
  <c r="AA29" s="1"/>
  <c r="U13" i="44"/>
  <c r="U13" i="41"/>
  <c r="U13" i="45"/>
  <c r="U13" i="43"/>
  <c r="U13" i="48"/>
  <c r="U13" i="46"/>
  <c r="U13" i="49"/>
  <c r="U13" i="47"/>
  <c r="U13" i="50"/>
  <c r="U25" i="49"/>
  <c r="U25" i="43"/>
  <c r="U25" i="50"/>
  <c r="U25" i="45"/>
  <c r="U25" i="44"/>
  <c r="U25" i="41"/>
  <c r="AA28" s="1"/>
  <c r="U25" i="46"/>
  <c r="U25" i="47"/>
  <c r="U25" i="48"/>
  <c r="U19" i="50"/>
  <c r="U19" i="49"/>
  <c r="U19" i="45"/>
  <c r="U19" i="47"/>
  <c r="U19" i="41"/>
  <c r="U19" i="46"/>
  <c r="U19" i="43"/>
  <c r="U19" i="48"/>
  <c r="U19" i="44"/>
  <c r="U31" i="50"/>
  <c r="U31" i="43"/>
  <c r="U31" i="45"/>
  <c r="U31" i="48"/>
  <c r="U31" i="46"/>
  <c r="U31" i="41"/>
  <c r="U31" i="47"/>
  <c r="U31" i="44"/>
  <c r="U31" i="49"/>
  <c r="U14" i="45"/>
  <c r="U14" i="48"/>
  <c r="U14" i="47"/>
  <c r="U14" i="49"/>
  <c r="U14" i="41"/>
  <c r="U14" i="50"/>
  <c r="U14" i="46"/>
  <c r="U14" i="43"/>
  <c r="U14" i="44"/>
  <c r="U27" i="43"/>
  <c r="U27" i="44"/>
  <c r="U27" i="49"/>
  <c r="U27" i="47"/>
  <c r="U27" i="50"/>
  <c r="U27" i="46"/>
  <c r="U27" i="41"/>
  <c r="AA30" s="1"/>
  <c r="U27" i="45"/>
  <c r="U27" i="48"/>
  <c r="U17" i="49"/>
  <c r="U17" i="41"/>
  <c r="U17" i="43"/>
  <c r="U17" i="47"/>
  <c r="U17" i="44"/>
  <c r="U17" i="45"/>
  <c r="U17" i="46"/>
  <c r="U17" i="50"/>
  <c r="U17" i="48"/>
  <c r="U18"/>
  <c r="U18" i="43"/>
  <c r="U18" i="41"/>
  <c r="U18" i="47"/>
  <c r="U18" i="46"/>
  <c r="U18" i="50"/>
  <c r="U18" i="44"/>
  <c r="U18" i="49"/>
  <c r="U18" i="45"/>
  <c r="U15" i="50"/>
  <c r="U15" i="43"/>
  <c r="U15" i="49"/>
  <c r="U15" i="44"/>
  <c r="U15" i="46"/>
  <c r="U15" i="48"/>
  <c r="U15" i="45"/>
  <c r="U15" i="47"/>
  <c r="U15" i="41"/>
  <c r="U20" i="44"/>
  <c r="U20" i="41"/>
  <c r="U20" i="45"/>
  <c r="U20" i="48"/>
  <c r="U20" i="47"/>
  <c r="U20" i="50"/>
  <c r="U20" i="49"/>
  <c r="U20" i="46"/>
  <c r="U20" i="43"/>
  <c r="U11" i="47"/>
  <c r="U32" i="40"/>
  <c r="U11" i="49"/>
  <c r="U11" i="41"/>
  <c r="U11" i="46"/>
  <c r="U11" i="50"/>
  <c r="U11" i="48"/>
  <c r="U11" i="43"/>
  <c r="U11" i="44"/>
  <c r="U11" i="45"/>
  <c r="U22" i="49"/>
  <c r="U22" i="50"/>
  <c r="U22" i="43"/>
  <c r="U22" i="45"/>
  <c r="U22" i="41"/>
  <c r="U22" i="48"/>
  <c r="U22" i="46"/>
  <c r="U22" i="47"/>
  <c r="U22" i="44"/>
  <c r="U23" i="47"/>
  <c r="U23" i="41"/>
  <c r="AA26" s="1"/>
  <c r="U23" i="45"/>
  <c r="U23" i="49"/>
  <c r="U23" i="48"/>
  <c r="U23" i="50"/>
  <c r="U23" i="43"/>
  <c r="U23" i="44"/>
  <c r="U23" i="46"/>
  <c r="U29" i="49"/>
  <c r="U29" i="43"/>
  <c r="U29" i="44"/>
  <c r="U29" i="41"/>
  <c r="AA32" s="1"/>
  <c r="U29" i="45"/>
  <c r="U29" i="48"/>
  <c r="U29" i="47"/>
  <c r="U29" i="46"/>
  <c r="U29" i="50"/>
  <c r="U24" i="41"/>
  <c r="AA27" s="1"/>
  <c r="U24" i="43"/>
  <c r="U24" i="44"/>
  <c r="U24" i="46"/>
  <c r="U24" i="45"/>
  <c r="U24" i="48"/>
  <c r="U24" i="47"/>
  <c r="U24" i="50"/>
  <c r="U24" i="49"/>
  <c r="BO20" i="40"/>
  <c r="AK60"/>
  <c r="AL60" s="1"/>
  <c r="AC26"/>
  <c r="S32" i="48"/>
  <c r="S33" s="1"/>
  <c r="S32" i="46"/>
  <c r="S33" s="1"/>
  <c r="S32" i="43"/>
  <c r="S33" s="1"/>
  <c r="S32" i="50"/>
  <c r="S33" s="1"/>
  <c r="S32" i="47"/>
  <c r="S33" s="1"/>
  <c r="S32" i="45"/>
  <c r="S33" s="1"/>
  <c r="S32" i="49"/>
  <c r="S33" s="1"/>
  <c r="S32" i="44"/>
  <c r="S33" s="1"/>
  <c r="S33" i="39"/>
  <c r="U4" s="1"/>
  <c r="S32" i="41"/>
  <c r="S33" s="1"/>
  <c r="S32" i="40"/>
  <c r="S33" s="1"/>
  <c r="AK67"/>
  <c r="AL67" s="1"/>
  <c r="AC33"/>
  <c r="BO27"/>
  <c r="BO26"/>
  <c r="AC32"/>
  <c r="AK66"/>
  <c r="AL66" s="1"/>
  <c r="AC29"/>
  <c r="BO23"/>
  <c r="AK63"/>
  <c r="AL63" s="1"/>
  <c r="AC27"/>
  <c r="BO21"/>
  <c r="AK61"/>
  <c r="AL61" s="1"/>
  <c r="BO22"/>
  <c r="AC28"/>
  <c r="AK62"/>
  <c r="AL62" s="1"/>
  <c r="BO25"/>
  <c r="AK65"/>
  <c r="AL65" s="1"/>
  <c r="AC31"/>
  <c r="AK64"/>
  <c r="AL64" s="1"/>
  <c r="AC30"/>
  <c r="BO24"/>
  <c r="O29" i="44"/>
  <c r="O29" i="39"/>
  <c r="O29" i="48"/>
  <c r="O29" i="46"/>
  <c r="O29" i="47"/>
  <c r="O29" i="41"/>
  <c r="O29" i="45"/>
  <c r="O29" i="40"/>
  <c r="O29" i="43"/>
  <c r="O29" i="50"/>
  <c r="O29" i="49"/>
  <c r="O29" i="38"/>
  <c r="O31"/>
  <c r="Q31" s="1"/>
  <c r="O31" i="47"/>
  <c r="O31" i="41"/>
  <c r="O31" i="43"/>
  <c r="O31" i="39"/>
  <c r="O31" i="45"/>
  <c r="O31" i="50"/>
  <c r="O31" i="46"/>
  <c r="O31" i="44"/>
  <c r="O31" i="48"/>
  <c r="O31" i="49"/>
  <c r="O31" i="40"/>
  <c r="O28" i="46"/>
  <c r="O28" i="44"/>
  <c r="O28" i="40"/>
  <c r="O28" i="38"/>
  <c r="O28" i="50"/>
  <c r="O28" i="41"/>
  <c r="O28" i="49"/>
  <c r="O28" i="45"/>
  <c r="O28" i="43"/>
  <c r="O28" i="39"/>
  <c r="O28" i="48"/>
  <c r="O28" i="47"/>
  <c r="O25" i="50"/>
  <c r="O25" i="38"/>
  <c r="O25" i="49"/>
  <c r="O25" i="47"/>
  <c r="O25" i="46"/>
  <c r="O25" i="41"/>
  <c r="O25" i="45"/>
  <c r="O25" i="48"/>
  <c r="O25" i="39"/>
  <c r="O25" i="40"/>
  <c r="O25" i="43"/>
  <c r="O25" i="44"/>
  <c r="O23" i="45"/>
  <c r="O23" i="48"/>
  <c r="O23" i="43"/>
  <c r="O23" i="41"/>
  <c r="O23" i="38"/>
  <c r="O23" i="39"/>
  <c r="O23" i="46"/>
  <c r="O23" i="40"/>
  <c r="O23" i="50"/>
  <c r="O23" i="44"/>
  <c r="O23" i="47"/>
  <c r="O23" i="49"/>
  <c r="O27" i="45"/>
  <c r="O27" i="43"/>
  <c r="O27" i="39"/>
  <c r="O27" i="44"/>
  <c r="O27" i="47"/>
  <c r="O27" i="46"/>
  <c r="O27" i="38"/>
  <c r="O27" i="41"/>
  <c r="O27" i="40"/>
  <c r="O27" i="50"/>
  <c r="O27" i="49"/>
  <c r="O27" i="48"/>
  <c r="O26" i="50"/>
  <c r="O26" i="44"/>
  <c r="O26" i="43"/>
  <c r="O26" i="47"/>
  <c r="O26" i="39"/>
  <c r="O26" i="38"/>
  <c r="O26" i="49"/>
  <c r="O26" i="45"/>
  <c r="O26" i="41"/>
  <c r="O26" i="48"/>
  <c r="O26" i="40"/>
  <c r="O26" i="46"/>
  <c r="O24" i="48"/>
  <c r="O24" i="44"/>
  <c r="O24" i="50"/>
  <c r="O24" i="41"/>
  <c r="O24" i="49"/>
  <c r="O24" i="38"/>
  <c r="O24" i="46"/>
  <c r="O24" i="43"/>
  <c r="O24" i="40"/>
  <c r="O24" i="39"/>
  <c r="O24" i="47"/>
  <c r="O24" i="45"/>
  <c r="O30" i="38"/>
  <c r="O30" i="44"/>
  <c r="O30" i="50"/>
  <c r="O30" i="39"/>
  <c r="O30" i="49"/>
  <c r="O30" i="47"/>
  <c r="O30" i="43"/>
  <c r="O30" i="46"/>
  <c r="O30" i="48"/>
  <c r="O30" i="40"/>
  <c r="O30" i="41"/>
  <c r="O30" i="45"/>
  <c r="AA31" i="34" l="1"/>
  <c r="AK65" s="1"/>
  <c r="AL65" s="1"/>
  <c r="I28"/>
  <c r="AA29"/>
  <c r="AC29" s="1"/>
  <c r="I26"/>
  <c r="AA33"/>
  <c r="AC33" s="1"/>
  <c r="I30"/>
  <c r="AA27"/>
  <c r="AK61" s="1"/>
  <c r="AL61" s="1"/>
  <c r="I24"/>
  <c r="AA28"/>
  <c r="AK62" s="1"/>
  <c r="AL62" s="1"/>
  <c r="I25"/>
  <c r="AA32"/>
  <c r="AC32" s="1"/>
  <c r="I29"/>
  <c r="AA26"/>
  <c r="BO20" s="1"/>
  <c r="I23"/>
  <c r="BZ31" i="24"/>
  <c r="BX30"/>
  <c r="AA30" i="34"/>
  <c r="BO24" s="1"/>
  <c r="I27"/>
  <c r="BI22" i="24"/>
  <c r="BO22" i="34"/>
  <c r="BI19" i="24"/>
  <c r="AC26" i="34"/>
  <c r="AC28"/>
  <c r="BI17" i="24"/>
  <c r="BO23" i="34"/>
  <c r="A28"/>
  <c r="BN25" s="1"/>
  <c r="A27"/>
  <c r="BN24" s="1"/>
  <c r="BN24" i="24"/>
  <c r="BI23"/>
  <c r="AA29" i="38"/>
  <c r="AK63" s="1"/>
  <c r="AL63" s="1"/>
  <c r="Q26"/>
  <c r="AA28"/>
  <c r="BO22" s="1"/>
  <c r="Q25"/>
  <c r="Q31" i="48"/>
  <c r="Q31" i="45"/>
  <c r="Q31" i="44"/>
  <c r="Q31" i="40"/>
  <c r="Q31" i="47"/>
  <c r="Q31" i="49"/>
  <c r="Q31" i="46"/>
  <c r="Q31" i="43"/>
  <c r="Q31" i="39"/>
  <c r="Q31" i="41"/>
  <c r="Q31" i="50"/>
  <c r="AA31" i="38"/>
  <c r="AC31" s="1"/>
  <c r="Q28"/>
  <c r="AA32"/>
  <c r="BO26" s="1"/>
  <c r="Q29"/>
  <c r="AA27"/>
  <c r="AC27" s="1"/>
  <c r="Q24"/>
  <c r="AA33"/>
  <c r="AC33" s="1"/>
  <c r="Q30"/>
  <c r="AA26"/>
  <c r="BO20" s="1"/>
  <c r="Q23"/>
  <c r="AA30"/>
  <c r="AK64" s="1"/>
  <c r="AL64" s="1"/>
  <c r="Q27"/>
  <c r="BO16" i="47"/>
  <c r="AK56"/>
  <c r="AL56" s="1"/>
  <c r="AL47" i="49"/>
  <c r="AM50" s="1"/>
  <c r="AN50" s="1"/>
  <c r="BO19" i="44"/>
  <c r="BO15" i="48"/>
  <c r="A24" i="34"/>
  <c r="BN21" s="1"/>
  <c r="BO8" i="46"/>
  <c r="BN21" i="24"/>
  <c r="AE22" i="47"/>
  <c r="AF22" s="1"/>
  <c r="AG22" s="1"/>
  <c r="AM63" i="50"/>
  <c r="AN63" s="1"/>
  <c r="AK64" i="34"/>
  <c r="AL64" s="1"/>
  <c r="AM62" i="50"/>
  <c r="AN62" s="1"/>
  <c r="AC30" i="34"/>
  <c r="AM58" i="50"/>
  <c r="AN58" s="1"/>
  <c r="BO21" i="34"/>
  <c r="BO12" i="40"/>
  <c r="AK63" i="34"/>
  <c r="AL63" s="1"/>
  <c r="A23"/>
  <c r="BN20" s="1"/>
  <c r="AK66"/>
  <c r="AL66" s="1"/>
  <c r="BI24" i="24"/>
  <c r="AC16" i="40"/>
  <c r="A30" i="34"/>
  <c r="BN27" s="1"/>
  <c r="A29"/>
  <c r="BI23" s="1"/>
  <c r="BO26"/>
  <c r="AK60"/>
  <c r="AL60" s="1"/>
  <c r="BO12" i="45"/>
  <c r="AM48" i="50"/>
  <c r="AN48" s="1"/>
  <c r="AM56"/>
  <c r="AN56" s="1"/>
  <c r="AK53" i="40"/>
  <c r="AL53" s="1"/>
  <c r="AC20" i="45"/>
  <c r="BO19"/>
  <c r="AC15"/>
  <c r="AM66" i="50"/>
  <c r="AN66" s="1"/>
  <c r="BO18" i="45"/>
  <c r="AM52" i="50"/>
  <c r="AN52" s="1"/>
  <c r="AM60"/>
  <c r="AN60" s="1"/>
  <c r="AK57" i="40"/>
  <c r="AL57" s="1"/>
  <c r="BO14" i="44"/>
  <c r="AK59" i="40"/>
  <c r="AL59" s="1"/>
  <c r="AC21" i="45"/>
  <c r="AC24" i="44"/>
  <c r="AC20"/>
  <c r="AM64" i="50"/>
  <c r="AN64" s="1"/>
  <c r="AM57"/>
  <c r="AN57" s="1"/>
  <c r="AM67"/>
  <c r="AN67" s="1"/>
  <c r="AC25" i="40"/>
  <c r="AC18"/>
  <c r="AK54" i="45"/>
  <c r="AL54" s="1"/>
  <c r="BO14" i="47"/>
  <c r="BO11" i="46"/>
  <c r="AC14" i="48"/>
  <c r="AM55" i="50"/>
  <c r="AN55" s="1"/>
  <c r="AM54"/>
  <c r="AN54" s="1"/>
  <c r="AM49"/>
  <c r="AN49" s="1"/>
  <c r="AM59"/>
  <c r="AN59" s="1"/>
  <c r="AM61"/>
  <c r="AN61" s="1"/>
  <c r="AC20" i="47"/>
  <c r="AC23" i="46"/>
  <c r="BN23" i="24"/>
  <c r="AM51" i="50"/>
  <c r="AN51" s="1"/>
  <c r="AM53"/>
  <c r="AN53" s="1"/>
  <c r="AM65"/>
  <c r="AN65" s="1"/>
  <c r="AM50"/>
  <c r="AN50" s="1"/>
  <c r="BO10" i="47"/>
  <c r="AC27" i="34"/>
  <c r="AC14" i="45"/>
  <c r="AK50"/>
  <c r="AL50" s="1"/>
  <c r="AC23"/>
  <c r="BO18" i="48"/>
  <c r="AK51" i="44"/>
  <c r="AL51" s="1"/>
  <c r="AC21" i="47"/>
  <c r="BO18" i="46"/>
  <c r="BO11" i="48"/>
  <c r="BO8" i="45"/>
  <c r="BO11" i="44"/>
  <c r="AK55" i="47"/>
  <c r="AL55" s="1"/>
  <c r="BO17"/>
  <c r="F31" i="38"/>
  <c r="F31" i="50"/>
  <c r="F31" i="46"/>
  <c r="F31" i="36"/>
  <c r="F31" i="47"/>
  <c r="F31" i="45"/>
  <c r="F31" i="40"/>
  <c r="F31" i="35"/>
  <c r="F31" i="44"/>
  <c r="F31" i="43"/>
  <c r="F31" i="41"/>
  <c r="F31" i="48"/>
  <c r="F31" i="39"/>
  <c r="F31" i="34"/>
  <c r="F31" i="37"/>
  <c r="F31" i="49"/>
  <c r="G31" i="24"/>
  <c r="AC16" i="45"/>
  <c r="AC18"/>
  <c r="AK58" i="46"/>
  <c r="AL58" s="1"/>
  <c r="AK51" i="48"/>
  <c r="AL51" s="1"/>
  <c r="AK59" i="44"/>
  <c r="AL59" s="1"/>
  <c r="AC21" i="48"/>
  <c r="AC16" i="46"/>
  <c r="BO27" i="34"/>
  <c r="AK59" i="48"/>
  <c r="AL59" s="1"/>
  <c r="AC14" i="40"/>
  <c r="AC21"/>
  <c r="BO18" i="47"/>
  <c r="AC31" i="34"/>
  <c r="AK67"/>
  <c r="AL67" s="1"/>
  <c r="BO9" i="46"/>
  <c r="BO17" i="48"/>
  <c r="AK53" i="44"/>
  <c r="AL53" s="1"/>
  <c r="BO15" i="46"/>
  <c r="AC20" i="48"/>
  <c r="BO25" i="34"/>
  <c r="AK48" i="40"/>
  <c r="AL48" s="1"/>
  <c r="BO9" i="45"/>
  <c r="AK58"/>
  <c r="AL58" s="1"/>
  <c r="AK58" i="47"/>
  <c r="AL58" s="1"/>
  <c r="AC15" i="48"/>
  <c r="AK55" i="46"/>
  <c r="AL55" s="1"/>
  <c r="BO13" i="40"/>
  <c r="BO9"/>
  <c r="BO13" i="45"/>
  <c r="AK59"/>
  <c r="AL59" s="1"/>
  <c r="AC22" i="46"/>
  <c r="AK59"/>
  <c r="AL59" s="1"/>
  <c r="AK53" i="47"/>
  <c r="AL53" s="1"/>
  <c r="BO11"/>
  <c r="AK50" i="46"/>
  <c r="AL50" s="1"/>
  <c r="AK49"/>
  <c r="AL49" s="1"/>
  <c r="AK48" i="47"/>
  <c r="AL48" s="1"/>
  <c r="U50" i="46"/>
  <c r="BO14" i="40"/>
  <c r="AK56"/>
  <c r="AL56" s="1"/>
  <c r="BO16" i="45"/>
  <c r="AC15" i="47"/>
  <c r="AC20" i="46"/>
  <c r="AK59" i="47"/>
  <c r="AL59" s="1"/>
  <c r="AK50" i="48"/>
  <c r="AL50" s="1"/>
  <c r="AN47" i="24"/>
  <c r="AO51" s="1"/>
  <c r="AP51" s="1"/>
  <c r="AK51" i="40"/>
  <c r="AL51" s="1"/>
  <c r="BO16"/>
  <c r="AK58" i="48"/>
  <c r="AL58" s="1"/>
  <c r="AK53" i="46"/>
  <c r="AL53" s="1"/>
  <c r="AK57" i="48"/>
  <c r="AL57" s="1"/>
  <c r="AC14" i="47"/>
  <c r="AK58" i="40"/>
  <c r="AL58" s="1"/>
  <c r="AC22" i="45"/>
  <c r="BO11"/>
  <c r="AK49" i="47"/>
  <c r="AL49" s="1"/>
  <c r="AK54" i="46"/>
  <c r="AL54" s="1"/>
  <c r="BO13" i="44"/>
  <c r="AC18" i="46"/>
  <c r="AK50" i="44"/>
  <c r="AL50" s="1"/>
  <c r="AK52" i="47"/>
  <c r="AL52" s="1"/>
  <c r="M79" i="48"/>
  <c r="AL47" i="43"/>
  <c r="AM48" s="1"/>
  <c r="AN48" s="1"/>
  <c r="AC17" i="40"/>
  <c r="AC19"/>
  <c r="AC20"/>
  <c r="AC24"/>
  <c r="BO15"/>
  <c r="AK49"/>
  <c r="AL49" s="1"/>
  <c r="AC19" i="45"/>
  <c r="AC25"/>
  <c r="AK51"/>
  <c r="AL51" s="1"/>
  <c r="AC24"/>
  <c r="AK56" i="46"/>
  <c r="AL56" s="1"/>
  <c r="AC24" i="47"/>
  <c r="BO19" i="48"/>
  <c r="AC25" i="46"/>
  <c r="BO13" i="47"/>
  <c r="AC17"/>
  <c r="BO13" i="46"/>
  <c r="BO14"/>
  <c r="AC23" i="48"/>
  <c r="AK49"/>
  <c r="AL49" s="1"/>
  <c r="BO19" i="47"/>
  <c r="AK52" i="46"/>
  <c r="AL52" s="1"/>
  <c r="BO10" i="48"/>
  <c r="BO8" i="47"/>
  <c r="M79" i="46"/>
  <c r="BO11" i="40"/>
  <c r="AK54"/>
  <c r="AL54" s="1"/>
  <c r="BO8"/>
  <c r="BO18"/>
  <c r="AK55"/>
  <c r="AL55" s="1"/>
  <c r="AC22"/>
  <c r="AC15"/>
  <c r="AK53" i="45"/>
  <c r="AL53" s="1"/>
  <c r="AK56"/>
  <c r="AL56" s="1"/>
  <c r="AK49"/>
  <c r="AL49" s="1"/>
  <c r="AC17"/>
  <c r="AC24" i="48"/>
  <c r="BO16" i="46"/>
  <c r="AC25" i="48"/>
  <c r="BO9" i="47"/>
  <c r="BO19" i="46"/>
  <c r="AC19" i="47"/>
  <c r="AK51"/>
  <c r="AL51" s="1"/>
  <c r="AC19" i="46"/>
  <c r="BO10"/>
  <c r="AC15"/>
  <c r="AC19" i="44"/>
  <c r="BO9" i="48"/>
  <c r="AC25" i="47"/>
  <c r="AC21" i="46"/>
  <c r="BO12"/>
  <c r="AC16" i="48"/>
  <c r="AG3" i="49"/>
  <c r="BC12" s="1"/>
  <c r="BC23" s="1"/>
  <c r="AA23" i="41"/>
  <c r="AE23" s="1"/>
  <c r="AF23" s="1"/>
  <c r="AG23" s="1"/>
  <c r="BJ14"/>
  <c r="AA22"/>
  <c r="AE22" s="1"/>
  <c r="AF22" s="1"/>
  <c r="AG22" s="1"/>
  <c r="BJ13"/>
  <c r="AA19"/>
  <c r="AE19" s="1"/>
  <c r="AF19" s="1"/>
  <c r="AG19" s="1"/>
  <c r="BJ10"/>
  <c r="AG14" i="46"/>
  <c r="AG2"/>
  <c r="AG3"/>
  <c r="BC12" s="1"/>
  <c r="AG2" i="43"/>
  <c r="AG3"/>
  <c r="BC12" s="1"/>
  <c r="AG14"/>
  <c r="BC23" i="50"/>
  <c r="BC25"/>
  <c r="BC24"/>
  <c r="BC29"/>
  <c r="AG14" i="45"/>
  <c r="AG2"/>
  <c r="AG3"/>
  <c r="BC12" s="1"/>
  <c r="AK50" i="40"/>
  <c r="AL50" s="1"/>
  <c r="AK52"/>
  <c r="AL52" s="1"/>
  <c r="BO17"/>
  <c r="AA14" i="41"/>
  <c r="AE14" s="1"/>
  <c r="AF14" s="1"/>
  <c r="BJ5"/>
  <c r="AA21"/>
  <c r="AE21" s="1"/>
  <c r="AF21" s="1"/>
  <c r="AG21" s="1"/>
  <c r="BJ12"/>
  <c r="AA16"/>
  <c r="AE16" s="1"/>
  <c r="AF16" s="1"/>
  <c r="AG16" s="1"/>
  <c r="BJ7"/>
  <c r="BO15" i="45"/>
  <c r="BO10"/>
  <c r="AK52"/>
  <c r="AL52" s="1"/>
  <c r="BO17"/>
  <c r="AK58" i="44"/>
  <c r="AL58" s="1"/>
  <c r="AC17"/>
  <c r="AK50" i="47"/>
  <c r="AL50" s="1"/>
  <c r="AK51" i="46"/>
  <c r="AL51" s="1"/>
  <c r="AC24"/>
  <c r="BO17"/>
  <c r="BO12" i="48"/>
  <c r="AC17"/>
  <c r="AK57" i="47"/>
  <c r="AL57" s="1"/>
  <c r="AK55" i="48"/>
  <c r="AL55" s="1"/>
  <c r="M79" i="47"/>
  <c r="AC16" i="44"/>
  <c r="AE16"/>
  <c r="AF16" s="1"/>
  <c r="AG16" s="1"/>
  <c r="AC18" i="47"/>
  <c r="AE18"/>
  <c r="AF18" s="1"/>
  <c r="AG18" s="1"/>
  <c r="AG14"/>
  <c r="AA25" i="41"/>
  <c r="AE25" s="1"/>
  <c r="AF25" s="1"/>
  <c r="AG25" s="1"/>
  <c r="BJ16"/>
  <c r="AA18"/>
  <c r="AE18" s="1"/>
  <c r="AF18" s="1"/>
  <c r="AG18" s="1"/>
  <c r="BJ9"/>
  <c r="AA17"/>
  <c r="AE17" s="1"/>
  <c r="AF17" s="1"/>
  <c r="AG17" s="1"/>
  <c r="BJ8"/>
  <c r="AC14" i="46"/>
  <c r="AK52" i="48"/>
  <c r="AL52" s="1"/>
  <c r="AG14" i="44"/>
  <c r="BO10" i="40"/>
  <c r="BO19"/>
  <c r="AC23"/>
  <c r="AA20" i="41"/>
  <c r="AE20" s="1"/>
  <c r="AF20" s="1"/>
  <c r="AG20" s="1"/>
  <c r="BJ11"/>
  <c r="AA15"/>
  <c r="AE15" s="1"/>
  <c r="AF15" s="1"/>
  <c r="AG15" s="1"/>
  <c r="BJ6"/>
  <c r="AA24"/>
  <c r="AE24" s="1"/>
  <c r="AF24" s="1"/>
  <c r="AG24" s="1"/>
  <c r="BJ15"/>
  <c r="AK55" i="45"/>
  <c r="AL55" s="1"/>
  <c r="BO14"/>
  <c r="AK48"/>
  <c r="AL48" s="1"/>
  <c r="AK57"/>
  <c r="AL57" s="1"/>
  <c r="BO18" i="44"/>
  <c r="AK54" i="47"/>
  <c r="AL54" s="1"/>
  <c r="AC16"/>
  <c r="AC17" i="46"/>
  <c r="AK48"/>
  <c r="AL48" s="1"/>
  <c r="BO15" i="47"/>
  <c r="AK57" i="46"/>
  <c r="AL57" s="1"/>
  <c r="AK54" i="44"/>
  <c r="AL54" s="1"/>
  <c r="AC18" i="48"/>
  <c r="AC23" i="47"/>
  <c r="AC25" i="44"/>
  <c r="M79" i="49"/>
  <c r="M79" i="50"/>
  <c r="U4" i="45"/>
  <c r="AQ20" i="24"/>
  <c r="AQ82" s="1"/>
  <c r="AG2" i="49"/>
  <c r="BG13" i="24"/>
  <c r="BK57" s="1"/>
  <c r="F19" s="1"/>
  <c r="G19" s="1"/>
  <c r="BG10"/>
  <c r="BK54" s="1"/>
  <c r="F16" s="1"/>
  <c r="G16" s="1"/>
  <c r="BG16"/>
  <c r="BK60" s="1"/>
  <c r="F22" s="1"/>
  <c r="G22" s="1"/>
  <c r="BG21"/>
  <c r="BK65" s="1"/>
  <c r="BG22"/>
  <c r="BK66" s="1"/>
  <c r="BG7"/>
  <c r="BK51" s="1"/>
  <c r="F13" s="1"/>
  <c r="G13" s="1"/>
  <c r="BG5"/>
  <c r="BG6"/>
  <c r="BK50" s="1"/>
  <c r="F12" s="1"/>
  <c r="G12" s="1"/>
  <c r="BG17"/>
  <c r="BK61" s="1"/>
  <c r="BG18"/>
  <c r="BK62" s="1"/>
  <c r="BG11"/>
  <c r="BK55" s="1"/>
  <c r="F17" s="1"/>
  <c r="G17" s="1"/>
  <c r="A17" s="1"/>
  <c r="BG15"/>
  <c r="BK59" s="1"/>
  <c r="F21" s="1"/>
  <c r="G21" s="1"/>
  <c r="BG19"/>
  <c r="BK63" s="1"/>
  <c r="BG9"/>
  <c r="BK53" s="1"/>
  <c r="F15" s="1"/>
  <c r="G15" s="1"/>
  <c r="BG8"/>
  <c r="BK52" s="1"/>
  <c r="F14" s="1"/>
  <c r="G14" s="1"/>
  <c r="BG14"/>
  <c r="BK58" s="1"/>
  <c r="F20" s="1"/>
  <c r="G20" s="1"/>
  <c r="BG24"/>
  <c r="BK68" s="1"/>
  <c r="BG23"/>
  <c r="BK67" s="1"/>
  <c r="BG12"/>
  <c r="BK56" s="1"/>
  <c r="F18" s="1"/>
  <c r="G18" s="1"/>
  <c r="A18" s="1"/>
  <c r="BG20"/>
  <c r="BK64" s="1"/>
  <c r="AE20" i="48"/>
  <c r="AF20" s="1"/>
  <c r="AG20" s="1"/>
  <c r="AK54"/>
  <c r="AL54" s="1"/>
  <c r="AK48"/>
  <c r="AL48" s="1"/>
  <c r="AE14"/>
  <c r="AF14" s="1"/>
  <c r="AG14" i="40"/>
  <c r="AG3"/>
  <c r="BC12" s="1"/>
  <c r="AG2"/>
  <c r="Q79" i="50"/>
  <c r="U50" i="47"/>
  <c r="Q79" i="49"/>
  <c r="U4" i="47"/>
  <c r="O79" i="48"/>
  <c r="O79" i="50"/>
  <c r="U4" i="46"/>
  <c r="O79" i="47"/>
  <c r="I79" i="45"/>
  <c r="U50" i="43"/>
  <c r="I79" i="47"/>
  <c r="I79" i="48"/>
  <c r="I79" i="44"/>
  <c r="I79" i="50"/>
  <c r="I79" i="46"/>
  <c r="I79" i="49"/>
  <c r="U4" i="43"/>
  <c r="K79" i="49"/>
  <c r="K79" i="47"/>
  <c r="K79" i="50"/>
  <c r="U4" i="44"/>
  <c r="U50"/>
  <c r="K79" i="45"/>
  <c r="K79" i="46"/>
  <c r="K79" i="48"/>
  <c r="U32"/>
  <c r="U33" s="1"/>
  <c r="U32" i="50"/>
  <c r="U33" s="1"/>
  <c r="U32" i="46"/>
  <c r="U33" s="1"/>
  <c r="U32" i="43"/>
  <c r="U33" s="1"/>
  <c r="U33" i="40"/>
  <c r="U4" s="1"/>
  <c r="U32" i="44"/>
  <c r="U33" s="1"/>
  <c r="U32" i="47"/>
  <c r="U33" s="1"/>
  <c r="U32" i="49"/>
  <c r="U33" s="1"/>
  <c r="U4" s="1"/>
  <c r="U32" i="45"/>
  <c r="U33" s="1"/>
  <c r="U32" i="41"/>
  <c r="U33" s="1"/>
  <c r="AK63"/>
  <c r="AL63" s="1"/>
  <c r="AC29"/>
  <c r="BO23"/>
  <c r="AC28"/>
  <c r="BO22"/>
  <c r="AK62"/>
  <c r="AL62" s="1"/>
  <c r="AK66"/>
  <c r="AL66" s="1"/>
  <c r="BO26"/>
  <c r="AC32"/>
  <c r="BO25"/>
  <c r="AC31"/>
  <c r="AK65"/>
  <c r="AL65" s="1"/>
  <c r="AK61"/>
  <c r="AL61" s="1"/>
  <c r="BO21"/>
  <c r="AC27"/>
  <c r="AK64"/>
  <c r="AL64" s="1"/>
  <c r="BO24"/>
  <c r="AC30"/>
  <c r="AC26"/>
  <c r="AK60"/>
  <c r="AL60" s="1"/>
  <c r="BO20"/>
  <c r="AK67"/>
  <c r="AL67" s="1"/>
  <c r="AC33"/>
  <c r="BO27"/>
  <c r="BO25" i="38"/>
  <c r="BO23"/>
  <c r="AN20" i="50"/>
  <c r="AL21"/>
  <c r="I27" i="43" l="1"/>
  <c r="I27" i="44"/>
  <c r="I27" i="47"/>
  <c r="I27" i="49"/>
  <c r="I27" i="38"/>
  <c r="I27" i="36"/>
  <c r="I27" i="45"/>
  <c r="I27" i="48"/>
  <c r="I27" i="46"/>
  <c r="I27" i="39"/>
  <c r="I27" i="35"/>
  <c r="I27" i="40"/>
  <c r="I27" i="41"/>
  <c r="I27" i="37"/>
  <c r="I27" i="50"/>
  <c r="I23"/>
  <c r="I23" i="48"/>
  <c r="I23" i="39"/>
  <c r="I23" i="41"/>
  <c r="I23" i="43"/>
  <c r="I23" i="40"/>
  <c r="I23" i="37"/>
  <c r="I23" i="45"/>
  <c r="I23" i="44"/>
  <c r="I23" i="47"/>
  <c r="I23" i="35"/>
  <c r="I23" i="36"/>
  <c r="I23" i="38"/>
  <c r="I23" i="46"/>
  <c r="I23" i="49"/>
  <c r="I25" i="44"/>
  <c r="I25" i="43"/>
  <c r="I25" i="39"/>
  <c r="I25" i="38"/>
  <c r="I25" i="40"/>
  <c r="I25" i="50"/>
  <c r="I25" i="37"/>
  <c r="I25" i="45"/>
  <c r="I25" i="48"/>
  <c r="I25" i="47"/>
  <c r="I25" i="49"/>
  <c r="I25" i="41"/>
  <c r="I25" i="36"/>
  <c r="I25" i="46"/>
  <c r="I25" i="35"/>
  <c r="A25" i="34"/>
  <c r="I30" i="35"/>
  <c r="I30" i="43"/>
  <c r="I30" i="48"/>
  <c r="I30" i="49"/>
  <c r="I30" i="44"/>
  <c r="I30" i="47"/>
  <c r="I30" i="36"/>
  <c r="I30" i="38"/>
  <c r="I30" i="37"/>
  <c r="I30" i="41"/>
  <c r="I30" i="45"/>
  <c r="I30" i="40"/>
  <c r="I30" i="50"/>
  <c r="I30" i="46"/>
  <c r="I30" i="39"/>
  <c r="I28"/>
  <c r="I28" i="35"/>
  <c r="I28" i="44"/>
  <c r="I28" i="49"/>
  <c r="I28" i="48"/>
  <c r="I28" i="36"/>
  <c r="I28" i="47"/>
  <c r="I28" i="40"/>
  <c r="I28" i="43"/>
  <c r="I28" i="41"/>
  <c r="I28" i="50"/>
  <c r="I28" i="45"/>
  <c r="I28" i="38"/>
  <c r="I28" i="37"/>
  <c r="I28" i="46"/>
  <c r="I29" i="40"/>
  <c r="I29" i="48"/>
  <c r="I29" i="38"/>
  <c r="I29" i="46"/>
  <c r="I29" i="45"/>
  <c r="I29" i="44"/>
  <c r="I29" i="39"/>
  <c r="I29" i="41"/>
  <c r="I29" i="37"/>
  <c r="I29" i="50"/>
  <c r="I29" i="47"/>
  <c r="I29" i="36"/>
  <c r="I29" i="35"/>
  <c r="I29" i="49"/>
  <c r="I29" i="43"/>
  <c r="I24" i="47"/>
  <c r="I24" i="44"/>
  <c r="I24" i="38"/>
  <c r="I24" i="41"/>
  <c r="I24" i="37"/>
  <c r="I24" i="36"/>
  <c r="I24" i="50"/>
  <c r="I24" i="40"/>
  <c r="I24" i="35"/>
  <c r="I24" i="39"/>
  <c r="I24" i="48"/>
  <c r="I24" i="45"/>
  <c r="I24" i="49"/>
  <c r="I24" i="43"/>
  <c r="I24" i="46"/>
  <c r="I26" i="41"/>
  <c r="I26" i="43"/>
  <c r="I26" i="47"/>
  <c r="I26" i="40"/>
  <c r="I26" i="37"/>
  <c r="I26" i="46"/>
  <c r="I26" i="50"/>
  <c r="I26" i="49"/>
  <c r="I26" i="39"/>
  <c r="I26" i="38"/>
  <c r="I26" i="36"/>
  <c r="I26" i="45"/>
  <c r="I26" i="44"/>
  <c r="I26" i="35"/>
  <c r="I26" i="48"/>
  <c r="A26" i="34"/>
  <c r="AO60" i="24"/>
  <c r="AP60" s="1"/>
  <c r="AO57"/>
  <c r="AP57" s="1"/>
  <c r="AO61"/>
  <c r="AP61" s="1"/>
  <c r="AO63"/>
  <c r="AP63" s="1"/>
  <c r="AO59"/>
  <c r="AP59" s="1"/>
  <c r="AO66"/>
  <c r="AP66" s="1"/>
  <c r="AO52"/>
  <c r="AP52" s="1"/>
  <c r="AO64"/>
  <c r="AP64" s="1"/>
  <c r="AO50"/>
  <c r="AP50" s="1"/>
  <c r="AO48"/>
  <c r="AP48" s="1"/>
  <c r="AO53"/>
  <c r="AP53" s="1"/>
  <c r="AO58"/>
  <c r="AP58" s="1"/>
  <c r="BI18" i="34"/>
  <c r="BI21"/>
  <c r="AC29" i="38"/>
  <c r="BN15" i="24"/>
  <c r="BI12"/>
  <c r="BN14"/>
  <c r="BI11"/>
  <c r="BI22" i="34"/>
  <c r="BN26"/>
  <c r="AC28" i="38"/>
  <c r="BO24"/>
  <c r="AK67"/>
  <c r="AL67" s="1"/>
  <c r="AK61"/>
  <c r="AL61" s="1"/>
  <c r="BO27"/>
  <c r="AK66"/>
  <c r="AL66" s="1"/>
  <c r="AC30"/>
  <c r="AC32"/>
  <c r="AK62"/>
  <c r="AL62" s="1"/>
  <c r="Q27" i="41"/>
  <c r="Q27" i="43"/>
  <c r="Q27" i="39"/>
  <c r="AA30" s="1"/>
  <c r="Q27" i="46"/>
  <c r="Q27" i="40"/>
  <c r="Q27" i="45"/>
  <c r="Q27" i="49"/>
  <c r="Q27" i="50"/>
  <c r="Q27" i="47"/>
  <c r="Q27" i="44"/>
  <c r="Q27" i="48"/>
  <c r="Q30" i="39"/>
  <c r="AA33" s="1"/>
  <c r="Q30" i="48"/>
  <c r="Q30" i="50"/>
  <c r="Q30" i="46"/>
  <c r="Q30" i="44"/>
  <c r="Q30" i="47"/>
  <c r="Q30" i="45"/>
  <c r="Q30" i="43"/>
  <c r="Q30" i="41"/>
  <c r="Q30" i="49"/>
  <c r="Q30" i="40"/>
  <c r="Q29" i="39"/>
  <c r="AA32" s="1"/>
  <c r="Q29" i="47"/>
  <c r="Q29" i="48"/>
  <c r="Q29" i="41"/>
  <c r="Q29" i="40"/>
  <c r="Q29" i="45"/>
  <c r="Q29" i="44"/>
  <c r="Q29" i="49"/>
  <c r="Q29" i="43"/>
  <c r="Q29" i="46"/>
  <c r="Q29" i="50"/>
  <c r="AC26" i="38"/>
  <c r="BO21"/>
  <c r="AK65"/>
  <c r="AL65" s="1"/>
  <c r="Q26" i="40"/>
  <c r="Q26" i="48"/>
  <c r="Q26" i="44"/>
  <c r="Q26" i="39"/>
  <c r="AA29" s="1"/>
  <c r="Q26" i="46"/>
  <c r="Q26" i="43"/>
  <c r="Q26" i="47"/>
  <c r="Q26" i="49"/>
  <c r="Q26" i="45"/>
  <c r="Q26" i="41"/>
  <c r="Q26" i="50"/>
  <c r="Q25" i="49"/>
  <c r="Q25" i="39"/>
  <c r="AA28" s="1"/>
  <c r="Q25" i="41"/>
  <c r="Q25" i="44"/>
  <c r="Q25" i="50"/>
  <c r="Q25" i="40"/>
  <c r="Q25" i="43"/>
  <c r="Q25" i="45"/>
  <c r="Q25" i="47"/>
  <c r="Q25" i="46"/>
  <c r="Q25" i="48"/>
  <c r="AK60" i="38"/>
  <c r="AL60" s="1"/>
  <c r="Q23" i="50"/>
  <c r="Q23" i="39"/>
  <c r="AA26" s="1"/>
  <c r="Q23" i="43"/>
  <c r="Q23" i="41"/>
  <c r="Q23" i="49"/>
  <c r="Q23" i="47"/>
  <c r="Q23" i="46"/>
  <c r="Q23" i="48"/>
  <c r="Q23" i="40"/>
  <c r="Q23" i="44"/>
  <c r="Q23" i="45"/>
  <c r="Q24" i="39"/>
  <c r="AA27" s="1"/>
  <c r="Q24" i="43"/>
  <c r="Q24" i="48"/>
  <c r="Q24" i="47"/>
  <c r="Q24" i="46"/>
  <c r="Q24" i="50"/>
  <c r="Q24" i="45"/>
  <c r="Q24" i="41"/>
  <c r="Q24" i="44"/>
  <c r="Q24" i="49"/>
  <c r="Q24" i="40"/>
  <c r="Q28" i="41"/>
  <c r="Q28" i="40"/>
  <c r="Q28" i="50"/>
  <c r="Q28" i="46"/>
  <c r="Q28" i="49"/>
  <c r="Q28" i="47"/>
  <c r="Q28" i="45"/>
  <c r="Q28" i="43"/>
  <c r="Q28" i="44"/>
  <c r="Q28" i="39"/>
  <c r="AA31" s="1"/>
  <c r="Q28" i="48"/>
  <c r="AM48" i="49"/>
  <c r="AN48" s="1"/>
  <c r="AM53"/>
  <c r="AN53" s="1"/>
  <c r="AM60"/>
  <c r="AN60" s="1"/>
  <c r="AM62"/>
  <c r="AN62" s="1"/>
  <c r="AM58"/>
  <c r="AN58" s="1"/>
  <c r="AM66"/>
  <c r="AN66" s="1"/>
  <c r="AM63"/>
  <c r="AN63" s="1"/>
  <c r="AM57"/>
  <c r="AN57" s="1"/>
  <c r="AM54"/>
  <c r="AN54" s="1"/>
  <c r="AM52"/>
  <c r="AN52" s="1"/>
  <c r="AM67"/>
  <c r="AN67" s="1"/>
  <c r="AM51"/>
  <c r="AN51" s="1"/>
  <c r="AM65"/>
  <c r="AN65" s="1"/>
  <c r="AM49"/>
  <c r="AN49" s="1"/>
  <c r="AM64"/>
  <c r="AN64" s="1"/>
  <c r="AM61"/>
  <c r="AN61" s="1"/>
  <c r="AM55"/>
  <c r="AN55" s="1"/>
  <c r="AM59"/>
  <c r="AN59" s="1"/>
  <c r="AM56"/>
  <c r="AN56" s="1"/>
  <c r="AL46"/>
  <c r="AL20" s="1"/>
  <c r="AL21" s="1"/>
  <c r="AM21" s="1"/>
  <c r="AQ6" s="1"/>
  <c r="BI17" i="34"/>
  <c r="AK54" i="41"/>
  <c r="AL54" s="1"/>
  <c r="BI24" i="34"/>
  <c r="AM57" i="43"/>
  <c r="AN57" s="1"/>
  <c r="BO9" i="41"/>
  <c r="AN47" i="50"/>
  <c r="AN46" s="1"/>
  <c r="AC22" i="41"/>
  <c r="AC24"/>
  <c r="AK49"/>
  <c r="AL49" s="1"/>
  <c r="AL47" i="44"/>
  <c r="AL46" s="1"/>
  <c r="AL20" s="1"/>
  <c r="AM51" i="43"/>
  <c r="AN51" s="1"/>
  <c r="AM58"/>
  <c r="AN58" s="1"/>
  <c r="G31" i="46"/>
  <c r="G31" i="35"/>
  <c r="G31" i="48"/>
  <c r="G31" i="49"/>
  <c r="G31" i="38"/>
  <c r="G31" i="39"/>
  <c r="G31" i="45"/>
  <c r="G31" i="34"/>
  <c r="G31" i="50"/>
  <c r="G31" i="41"/>
  <c r="G31" i="44"/>
  <c r="G31" i="37"/>
  <c r="G31" i="40"/>
  <c r="G31" i="47"/>
  <c r="G31" i="43"/>
  <c r="G31" i="36"/>
  <c r="AK59" i="41"/>
  <c r="AL59" s="1"/>
  <c r="BO11"/>
  <c r="AC20"/>
  <c r="AM61" i="43"/>
  <c r="AN61" s="1"/>
  <c r="AG3" i="44"/>
  <c r="BC12" s="1"/>
  <c r="BC29" s="1"/>
  <c r="AM65" i="43"/>
  <c r="AN65" s="1"/>
  <c r="G18" i="36"/>
  <c r="G18" i="38"/>
  <c r="G18" i="43"/>
  <c r="G18" i="34"/>
  <c r="G18" i="41"/>
  <c r="G18" i="49"/>
  <c r="G18" i="50"/>
  <c r="G18" i="39"/>
  <c r="G18" i="44"/>
  <c r="G18" i="35"/>
  <c r="G18" i="46"/>
  <c r="G18" i="48"/>
  <c r="G18" i="47"/>
  <c r="G18" i="40"/>
  <c r="G18" i="45"/>
  <c r="G18" i="37"/>
  <c r="G14" i="44"/>
  <c r="G14" i="35"/>
  <c r="G14" i="49"/>
  <c r="G14" i="38"/>
  <c r="G14" i="50"/>
  <c r="G14" i="47"/>
  <c r="G14" i="43"/>
  <c r="A14" i="24"/>
  <c r="G14" i="46"/>
  <c r="G14" i="36"/>
  <c r="G14" i="37"/>
  <c r="G14" i="40"/>
  <c r="G14" i="45"/>
  <c r="G14" i="34"/>
  <c r="G14" i="48"/>
  <c r="G14" i="41"/>
  <c r="G14" i="39"/>
  <c r="G17" i="38"/>
  <c r="G17" i="39"/>
  <c r="G17" i="45"/>
  <c r="G17" i="47"/>
  <c r="G17" i="41"/>
  <c r="G17" i="48"/>
  <c r="G17" i="36"/>
  <c r="G17" i="35"/>
  <c r="G17" i="34"/>
  <c r="G17" i="43"/>
  <c r="G17" i="49"/>
  <c r="G17" i="37"/>
  <c r="G17" i="50"/>
  <c r="G17" i="46"/>
  <c r="G17" i="44"/>
  <c r="G17" i="40"/>
  <c r="G22" i="39"/>
  <c r="G22" i="46"/>
  <c r="G22" i="48"/>
  <c r="G22" i="45"/>
  <c r="A22" i="24"/>
  <c r="G22" i="34"/>
  <c r="G22" i="49"/>
  <c r="G22" i="43"/>
  <c r="G22" i="36"/>
  <c r="G22" i="37"/>
  <c r="G22" i="44"/>
  <c r="G22" i="41"/>
  <c r="G22" i="50"/>
  <c r="G22" i="47"/>
  <c r="G22" i="38"/>
  <c r="G22" i="35"/>
  <c r="G22" i="40"/>
  <c r="AM63" i="43"/>
  <c r="AN63" s="1"/>
  <c r="G15" i="36"/>
  <c r="G15" i="48"/>
  <c r="G15" i="49"/>
  <c r="G15" i="34"/>
  <c r="G15" i="35"/>
  <c r="G15" i="38"/>
  <c r="G15" i="41"/>
  <c r="G15" i="50"/>
  <c r="A15" i="24"/>
  <c r="G15" i="40"/>
  <c r="G15" i="39"/>
  <c r="G15" i="46"/>
  <c r="G15" i="45"/>
  <c r="G15" i="37"/>
  <c r="G15" i="47"/>
  <c r="G15" i="44"/>
  <c r="G15" i="43"/>
  <c r="G13" i="35"/>
  <c r="G13" i="43"/>
  <c r="G13" i="41"/>
  <c r="G13" i="39"/>
  <c r="G13" i="36"/>
  <c r="G13" i="37"/>
  <c r="G13" i="34"/>
  <c r="G13" i="50"/>
  <c r="G13" i="47"/>
  <c r="G13" i="38"/>
  <c r="G13" i="48"/>
  <c r="G13" i="46"/>
  <c r="A13" i="24"/>
  <c r="G13" i="40"/>
  <c r="G13" i="44"/>
  <c r="G13" i="45"/>
  <c r="G13" i="49"/>
  <c r="G16" i="40"/>
  <c r="G16" i="47"/>
  <c r="G16" i="43"/>
  <c r="A16" i="24"/>
  <c r="G16" i="38"/>
  <c r="G16" i="49"/>
  <c r="G16" i="46"/>
  <c r="G16" i="45"/>
  <c r="G16" i="50"/>
  <c r="G16" i="36"/>
  <c r="G16" i="39"/>
  <c r="G16" i="41"/>
  <c r="G16" i="44"/>
  <c r="G16" i="35"/>
  <c r="G16" i="34"/>
  <c r="G16" i="48"/>
  <c r="G16" i="37"/>
  <c r="AL46" i="43"/>
  <c r="AL20" s="1"/>
  <c r="AL21" s="1"/>
  <c r="AM21" s="1"/>
  <c r="AQ6" s="1"/>
  <c r="G19" i="41"/>
  <c r="G19" i="40"/>
  <c r="A19" i="24"/>
  <c r="G19" i="37"/>
  <c r="G19" i="46"/>
  <c r="G19" i="48"/>
  <c r="G19" i="50"/>
  <c r="G19" i="34"/>
  <c r="G19" i="36"/>
  <c r="G19" i="39"/>
  <c r="G19" i="43"/>
  <c r="G19" i="47"/>
  <c r="G19" i="35"/>
  <c r="G19" i="38"/>
  <c r="G19" i="49"/>
  <c r="G19" i="44"/>
  <c r="G19" i="45"/>
  <c r="AK48" i="41"/>
  <c r="AL48" s="1"/>
  <c r="AM60" i="43"/>
  <c r="AN60" s="1"/>
  <c r="AM56"/>
  <c r="AN56" s="1"/>
  <c r="G20" i="36"/>
  <c r="G20" i="49"/>
  <c r="G20" i="40"/>
  <c r="G20" i="45"/>
  <c r="G20" i="44"/>
  <c r="G20" i="35"/>
  <c r="G20" i="41"/>
  <c r="G20" i="46"/>
  <c r="G20" i="34"/>
  <c r="G20" i="38"/>
  <c r="G20" i="47"/>
  <c r="G20" i="43"/>
  <c r="G20" i="48"/>
  <c r="G20" i="39"/>
  <c r="G20" i="37"/>
  <c r="A20" i="24"/>
  <c r="G20" i="50"/>
  <c r="G21" i="41"/>
  <c r="G21" i="45"/>
  <c r="G21" i="44"/>
  <c r="G21" i="38"/>
  <c r="G21" i="34"/>
  <c r="G21" i="46"/>
  <c r="G21" i="43"/>
  <c r="G21" i="48"/>
  <c r="G21" i="47"/>
  <c r="G21" i="40"/>
  <c r="A21" i="24"/>
  <c r="G21" i="35"/>
  <c r="G21" i="50"/>
  <c r="G21" i="36"/>
  <c r="G21" i="39"/>
  <c r="G21" i="49"/>
  <c r="G21" i="37"/>
  <c r="G12" i="38"/>
  <c r="A12" i="24"/>
  <c r="G12" i="37"/>
  <c r="G12" i="48"/>
  <c r="G12" i="46"/>
  <c r="G12" i="49"/>
  <c r="G12" i="47"/>
  <c r="G12" i="45"/>
  <c r="G12" i="50"/>
  <c r="G12" i="41"/>
  <c r="G12" i="35"/>
  <c r="G12" i="40"/>
  <c r="G12" i="36"/>
  <c r="G12" i="43"/>
  <c r="G12" i="39"/>
  <c r="G12" i="34"/>
  <c r="G12" i="44"/>
  <c r="BC25" i="49"/>
  <c r="AM53" i="43"/>
  <c r="AN53" s="1"/>
  <c r="AM54"/>
  <c r="AN54" s="1"/>
  <c r="BO10" i="41"/>
  <c r="AC23"/>
  <c r="AL47" i="48"/>
  <c r="AM58" s="1"/>
  <c r="AN58" s="1"/>
  <c r="BC24" i="49"/>
  <c r="BO18" i="41"/>
  <c r="AK51"/>
  <c r="AL51" s="1"/>
  <c r="BO14"/>
  <c r="BO12"/>
  <c r="AM64" i="43"/>
  <c r="AN64" s="1"/>
  <c r="AM59"/>
  <c r="AN59" s="1"/>
  <c r="AL47" i="45"/>
  <c r="AM60" s="1"/>
  <c r="AN60" s="1"/>
  <c r="BC29" i="49"/>
  <c r="BG24" s="1"/>
  <c r="BK68" s="1"/>
  <c r="AM67" i="43"/>
  <c r="AN67" s="1"/>
  <c r="AM62"/>
  <c r="AN62" s="1"/>
  <c r="AM49"/>
  <c r="AN49" s="1"/>
  <c r="AL47" i="40"/>
  <c r="AM49" s="1"/>
  <c r="AN49" s="1"/>
  <c r="AK58" i="41"/>
  <c r="AL58" s="1"/>
  <c r="AC15"/>
  <c r="AC25"/>
  <c r="AM52" i="43"/>
  <c r="AN52" s="1"/>
  <c r="AM55"/>
  <c r="AN55" s="1"/>
  <c r="AM50"/>
  <c r="AN50" s="1"/>
  <c r="AM66"/>
  <c r="AN66" s="1"/>
  <c r="AC19" i="41"/>
  <c r="BO15"/>
  <c r="AL47" i="47"/>
  <c r="AM67" s="1"/>
  <c r="AN67" s="1"/>
  <c r="AO67" i="24"/>
  <c r="AP67" s="1"/>
  <c r="AK55" i="41"/>
  <c r="AL55" s="1"/>
  <c r="BO17"/>
  <c r="AN46" i="24"/>
  <c r="AL21" s="1"/>
  <c r="AO49"/>
  <c r="AP49" s="1"/>
  <c r="BO13" i="41"/>
  <c r="AO54" i="24"/>
  <c r="AP54" s="1"/>
  <c r="AO55"/>
  <c r="AP55" s="1"/>
  <c r="AO62"/>
  <c r="AP62" s="1"/>
  <c r="AO56"/>
  <c r="AP56" s="1"/>
  <c r="AO65"/>
  <c r="AP65" s="1"/>
  <c r="BO16" i="41"/>
  <c r="AK50"/>
  <c r="AL50" s="1"/>
  <c r="AC21"/>
  <c r="AC14"/>
  <c r="AK57"/>
  <c r="AL57" s="1"/>
  <c r="AK53"/>
  <c r="AL53" s="1"/>
  <c r="AK56"/>
  <c r="AL56" s="1"/>
  <c r="AC16"/>
  <c r="BO8"/>
  <c r="AL47" i="46"/>
  <c r="AM50" s="1"/>
  <c r="AN50" s="1"/>
  <c r="F18" i="49"/>
  <c r="F18" i="46"/>
  <c r="F18" i="37"/>
  <c r="F18" i="40"/>
  <c r="F18" i="34"/>
  <c r="F18" i="47"/>
  <c r="F18" i="41"/>
  <c r="F18" i="39"/>
  <c r="F18" i="35"/>
  <c r="F18" i="43"/>
  <c r="F18" i="50"/>
  <c r="F18" i="45"/>
  <c r="F18" i="36"/>
  <c r="F18" i="38"/>
  <c r="F18" i="48"/>
  <c r="F18" i="44"/>
  <c r="F14" i="50"/>
  <c r="F14" i="39"/>
  <c r="F14" i="34"/>
  <c r="F14" i="44"/>
  <c r="F14" i="49"/>
  <c r="F14" i="45"/>
  <c r="F14" i="36"/>
  <c r="F14" i="40"/>
  <c r="F14" i="38"/>
  <c r="F14" i="46"/>
  <c r="F14" i="48"/>
  <c r="F14" i="47"/>
  <c r="F14" i="41"/>
  <c r="F14" i="37"/>
  <c r="F14" i="43"/>
  <c r="F14" i="35"/>
  <c r="F17" i="45"/>
  <c r="F17" i="41"/>
  <c r="F17" i="37"/>
  <c r="F17" i="47"/>
  <c r="F17" i="50"/>
  <c r="F17" i="34"/>
  <c r="F17" i="48"/>
  <c r="F17" i="49"/>
  <c r="F17" i="38"/>
  <c r="F17" i="43"/>
  <c r="F17" i="39"/>
  <c r="F17" i="44"/>
  <c r="F17" i="40"/>
  <c r="F17" i="46"/>
  <c r="F17" i="35"/>
  <c r="F17" i="36"/>
  <c r="BG25" i="24"/>
  <c r="BG27" s="1"/>
  <c r="BK70" s="1"/>
  <c r="BK49"/>
  <c r="F11" s="1"/>
  <c r="G11" s="1"/>
  <c r="F22" i="37"/>
  <c r="F22" i="45"/>
  <c r="F22" i="46"/>
  <c r="F22" i="44"/>
  <c r="F22" i="34"/>
  <c r="F22" i="50"/>
  <c r="F22" i="39"/>
  <c r="F22" i="40"/>
  <c r="F22" i="38"/>
  <c r="F22" i="49"/>
  <c r="F22" i="43"/>
  <c r="F22" i="48"/>
  <c r="F22" i="47"/>
  <c r="F22" i="41"/>
  <c r="F22" i="36"/>
  <c r="F22" i="35"/>
  <c r="AG2" i="47"/>
  <c r="BG10" i="50"/>
  <c r="BK54" s="1"/>
  <c r="V62" s="1"/>
  <c r="BG13"/>
  <c r="BK57" s="1"/>
  <c r="V65" s="1"/>
  <c r="BG21"/>
  <c r="BK65" s="1"/>
  <c r="BG18"/>
  <c r="BK62" s="1"/>
  <c r="BG7"/>
  <c r="BK51" s="1"/>
  <c r="V59" s="1"/>
  <c r="BG24"/>
  <c r="BK68" s="1"/>
  <c r="BG6"/>
  <c r="BK50" s="1"/>
  <c r="V58" s="1"/>
  <c r="BG11"/>
  <c r="BK55" s="1"/>
  <c r="V63" s="1"/>
  <c r="BG23"/>
  <c r="BK67" s="1"/>
  <c r="BG8"/>
  <c r="BK52" s="1"/>
  <c r="V60" s="1"/>
  <c r="BG5"/>
  <c r="BG22"/>
  <c r="BK66" s="1"/>
  <c r="BG17"/>
  <c r="BK61" s="1"/>
  <c r="BG9"/>
  <c r="BK53" s="1"/>
  <c r="V61" s="1"/>
  <c r="BG15"/>
  <c r="BK59" s="1"/>
  <c r="V67" s="1"/>
  <c r="BG14"/>
  <c r="BK58" s="1"/>
  <c r="V66" s="1"/>
  <c r="BG16"/>
  <c r="BK60" s="1"/>
  <c r="V68" s="1"/>
  <c r="BG20"/>
  <c r="BK64" s="1"/>
  <c r="BG12"/>
  <c r="BK56" s="1"/>
  <c r="V64" s="1"/>
  <c r="BG19"/>
  <c r="BK63" s="1"/>
  <c r="BC24" i="46"/>
  <c r="BC25"/>
  <c r="BC29"/>
  <c r="BC23"/>
  <c r="AK52" i="41"/>
  <c r="AL52" s="1"/>
  <c r="BO19"/>
  <c r="BC29" i="40"/>
  <c r="BC25"/>
  <c r="BC24"/>
  <c r="BC23"/>
  <c r="F15" i="47"/>
  <c r="F15" i="46"/>
  <c r="F15" i="36"/>
  <c r="F15" i="44"/>
  <c r="F15" i="49"/>
  <c r="F15" i="40"/>
  <c r="F15" i="43"/>
  <c r="F15" i="38"/>
  <c r="F15" i="39"/>
  <c r="F15" i="35"/>
  <c r="F15" i="50"/>
  <c r="F15" i="41"/>
  <c r="F15" i="48"/>
  <c r="F15" i="37"/>
  <c r="F15" i="45"/>
  <c r="F15" i="34"/>
  <c r="F13" i="44"/>
  <c r="F13" i="39"/>
  <c r="F13" i="48"/>
  <c r="F13" i="40"/>
  <c r="F13" i="46"/>
  <c r="F13" i="34"/>
  <c r="F13" i="38"/>
  <c r="F13" i="41"/>
  <c r="F13" i="35"/>
  <c r="F13" i="43"/>
  <c r="F13" i="37"/>
  <c r="F13" i="36"/>
  <c r="F13" i="45"/>
  <c r="F13" i="49"/>
  <c r="F13" i="50"/>
  <c r="F13" i="47"/>
  <c r="F16"/>
  <c r="F16" i="38"/>
  <c r="F16" i="45"/>
  <c r="F16" i="49"/>
  <c r="F16" i="46"/>
  <c r="F16" i="50"/>
  <c r="F16" i="44"/>
  <c r="F16" i="36"/>
  <c r="F16" i="41"/>
  <c r="F16" i="34"/>
  <c r="F16" i="40"/>
  <c r="F16" i="43"/>
  <c r="F16" i="35"/>
  <c r="F16" i="37"/>
  <c r="F16" i="39"/>
  <c r="F16" i="48"/>
  <c r="AG2" i="44"/>
  <c r="AG14" i="41"/>
  <c r="AG2"/>
  <c r="AG3"/>
  <c r="BC12" s="1"/>
  <c r="F19" i="45"/>
  <c r="F19" i="47"/>
  <c r="F19" i="35"/>
  <c r="F19" i="39"/>
  <c r="F19" i="48"/>
  <c r="F19" i="50"/>
  <c r="F19" i="41"/>
  <c r="F19" i="43"/>
  <c r="F19" i="38"/>
  <c r="F19" i="36"/>
  <c r="F19" i="46"/>
  <c r="F19" i="49"/>
  <c r="F19" i="44"/>
  <c r="F19" i="37"/>
  <c r="F19" i="34"/>
  <c r="F19" i="40"/>
  <c r="BC31" i="45"/>
  <c r="BC23"/>
  <c r="BC29"/>
  <c r="BC24"/>
  <c r="BC25"/>
  <c r="BG26" s="1"/>
  <c r="BI69" s="1"/>
  <c r="BK69" s="1"/>
  <c r="L77" s="1"/>
  <c r="BC23" i="43"/>
  <c r="BC24"/>
  <c r="BC29"/>
  <c r="BC25"/>
  <c r="AC17" i="41"/>
  <c r="AC18"/>
  <c r="AG14" i="48"/>
  <c r="AG2"/>
  <c r="AG3"/>
  <c r="BC12" s="1"/>
  <c r="F20" i="49"/>
  <c r="F20" i="38"/>
  <c r="F20" i="39"/>
  <c r="F20" i="46"/>
  <c r="F20" i="47"/>
  <c r="F20" i="48"/>
  <c r="F20" i="37"/>
  <c r="F20" i="41"/>
  <c r="F20" i="43"/>
  <c r="F20" i="34"/>
  <c r="F20" i="36"/>
  <c r="F20" i="50"/>
  <c r="F20" i="35"/>
  <c r="F20" i="44"/>
  <c r="F20" i="45"/>
  <c r="F20" i="40"/>
  <c r="F21" i="44"/>
  <c r="F21" i="50"/>
  <c r="F21" i="40"/>
  <c r="F21" i="35"/>
  <c r="F21" i="48"/>
  <c r="F21" i="45"/>
  <c r="F21" i="43"/>
  <c r="F21" i="49"/>
  <c r="F21" i="34"/>
  <c r="F21" i="39"/>
  <c r="F21" i="46"/>
  <c r="F21" i="36"/>
  <c r="F21" i="41"/>
  <c r="F21" i="47"/>
  <c r="F21" i="38"/>
  <c r="F21" i="37"/>
  <c r="F12" i="46"/>
  <c r="F12" i="34"/>
  <c r="F12" i="35"/>
  <c r="F12" i="49"/>
  <c r="F12" i="44"/>
  <c r="F12" i="40"/>
  <c r="F12" i="38"/>
  <c r="F12" i="36"/>
  <c r="F12" i="41"/>
  <c r="F12" i="45"/>
  <c r="F12" i="47"/>
  <c r="F12" i="48"/>
  <c r="F12" i="37"/>
  <c r="F12" i="50"/>
  <c r="F12" i="39"/>
  <c r="F12" i="43"/>
  <c r="AG3" i="47"/>
  <c r="BC12" s="1"/>
  <c r="AN21" i="50"/>
  <c r="AM21"/>
  <c r="AQ6" s="1"/>
  <c r="AQ20"/>
  <c r="AQ82" s="1"/>
  <c r="AO20"/>
  <c r="AR20"/>
  <c r="AR82" s="1"/>
  <c r="AA32" i="35" l="1"/>
  <c r="K29"/>
  <c r="AA28"/>
  <c r="K25"/>
  <c r="A25" s="1"/>
  <c r="BN23" i="34"/>
  <c r="BI20"/>
  <c r="BN22"/>
  <c r="BI19"/>
  <c r="AA26" i="35"/>
  <c r="K23"/>
  <c r="AA31"/>
  <c r="K28"/>
  <c r="AA33"/>
  <c r="K30"/>
  <c r="AA30"/>
  <c r="K27"/>
  <c r="AA29"/>
  <c r="K26"/>
  <c r="A26" s="1"/>
  <c r="AA27"/>
  <c r="K24"/>
  <c r="AC29" i="39"/>
  <c r="AK63"/>
  <c r="AL63" s="1"/>
  <c r="BO23"/>
  <c r="AC33"/>
  <c r="BO27"/>
  <c r="AK67"/>
  <c r="AL67" s="1"/>
  <c r="BO25"/>
  <c r="AC31"/>
  <c r="AK65"/>
  <c r="AL65" s="1"/>
  <c r="AC27"/>
  <c r="BO21"/>
  <c r="AK61"/>
  <c r="AL61" s="1"/>
  <c r="AK66"/>
  <c r="AL66" s="1"/>
  <c r="AC32"/>
  <c r="BO26"/>
  <c r="BO24"/>
  <c r="AC30"/>
  <c r="AK64"/>
  <c r="AL64" s="1"/>
  <c r="AC26"/>
  <c r="BO20"/>
  <c r="AK60"/>
  <c r="AL60" s="1"/>
  <c r="AC28"/>
  <c r="AK62"/>
  <c r="AL62" s="1"/>
  <c r="BO22"/>
  <c r="AN20" i="49"/>
  <c r="AN21" s="1"/>
  <c r="AO21" s="1"/>
  <c r="AU28" s="1"/>
  <c r="AN47"/>
  <c r="AO66" s="1"/>
  <c r="AP66" s="1"/>
  <c r="AO52" i="50"/>
  <c r="AP52" s="1"/>
  <c r="AM66" i="48"/>
  <c r="AN66" s="1"/>
  <c r="AO58" i="50"/>
  <c r="AP58" s="1"/>
  <c r="AM50" i="44"/>
  <c r="AN50" s="1"/>
  <c r="AM59"/>
  <c r="AN59" s="1"/>
  <c r="AM67"/>
  <c r="AN67" s="1"/>
  <c r="AO60" i="50"/>
  <c r="AP60" s="1"/>
  <c r="AO59"/>
  <c r="AP59" s="1"/>
  <c r="AM58" i="40"/>
  <c r="AN58" s="1"/>
  <c r="AO50" i="50"/>
  <c r="AP50" s="1"/>
  <c r="AO53"/>
  <c r="AP53" s="1"/>
  <c r="AO55"/>
  <c r="AP55" s="1"/>
  <c r="AO56"/>
  <c r="AP56" s="1"/>
  <c r="BG11" i="49"/>
  <c r="BK55" s="1"/>
  <c r="T63" s="1"/>
  <c r="T63" i="50" s="1"/>
  <c r="AO61"/>
  <c r="AP61" s="1"/>
  <c r="AO66"/>
  <c r="AP66" s="1"/>
  <c r="AO57"/>
  <c r="AP57" s="1"/>
  <c r="AM65" i="40"/>
  <c r="AN65" s="1"/>
  <c r="AM61" i="45"/>
  <c r="AN61" s="1"/>
  <c r="AM51" i="48"/>
  <c r="AN51" s="1"/>
  <c r="AM52" i="45"/>
  <c r="AN52" s="1"/>
  <c r="AM65" i="44"/>
  <c r="AN65" s="1"/>
  <c r="AM48"/>
  <c r="AN48" s="1"/>
  <c r="AM65" i="45"/>
  <c r="AN65" s="1"/>
  <c r="AM63" i="44"/>
  <c r="AN63" s="1"/>
  <c r="AM62"/>
  <c r="AN62" s="1"/>
  <c r="AM55"/>
  <c r="AN55" s="1"/>
  <c r="AL46" i="48"/>
  <c r="AL20" s="1"/>
  <c r="AN20" s="1"/>
  <c r="AM60" i="46"/>
  <c r="AN60" s="1"/>
  <c r="AM58" i="44"/>
  <c r="AN58" s="1"/>
  <c r="AM56"/>
  <c r="AN56" s="1"/>
  <c r="AM54" i="48"/>
  <c r="AN54" s="1"/>
  <c r="AM57"/>
  <c r="AN57" s="1"/>
  <c r="BG16" i="49"/>
  <c r="BK60" s="1"/>
  <c r="T68" s="1"/>
  <c r="T68" i="50" s="1"/>
  <c r="AO51"/>
  <c r="AP51" s="1"/>
  <c r="AO64"/>
  <c r="AP64" s="1"/>
  <c r="AO49"/>
  <c r="AP49" s="1"/>
  <c r="AO67"/>
  <c r="AP67" s="1"/>
  <c r="AM57" i="40"/>
  <c r="AN57" s="1"/>
  <c r="AM51"/>
  <c r="AN51" s="1"/>
  <c r="AM56" i="45"/>
  <c r="AN56" s="1"/>
  <c r="AM49" i="44"/>
  <c r="AN49" s="1"/>
  <c r="AM54"/>
  <c r="AN54" s="1"/>
  <c r="AM61"/>
  <c r="AN61" s="1"/>
  <c r="AM52"/>
  <c r="AN52" s="1"/>
  <c r="AM51"/>
  <c r="AN51" s="1"/>
  <c r="AM66"/>
  <c r="AN66" s="1"/>
  <c r="AM52" i="48"/>
  <c r="AN52" s="1"/>
  <c r="AM62"/>
  <c r="AN62" s="1"/>
  <c r="AM50"/>
  <c r="AN50" s="1"/>
  <c r="BG21" i="49"/>
  <c r="BK65" s="1"/>
  <c r="BG14"/>
  <c r="BK58" s="1"/>
  <c r="T66" s="1"/>
  <c r="T66" i="50" s="1"/>
  <c r="AL46" i="40"/>
  <c r="AL20" s="1"/>
  <c r="AL21" s="1"/>
  <c r="AM49" i="45"/>
  <c r="AN49" s="1"/>
  <c r="AM53" i="44"/>
  <c r="AN53" s="1"/>
  <c r="AM64"/>
  <c r="AN64" s="1"/>
  <c r="AM57"/>
  <c r="AN57" s="1"/>
  <c r="AM60"/>
  <c r="AN60" s="1"/>
  <c r="AM53" i="48"/>
  <c r="AN53" s="1"/>
  <c r="AM65"/>
  <c r="AN65" s="1"/>
  <c r="AM63"/>
  <c r="AN63" s="1"/>
  <c r="BG15" i="49"/>
  <c r="BK59" s="1"/>
  <c r="T67" s="1"/>
  <c r="T67" i="50" s="1"/>
  <c r="AN20" i="43"/>
  <c r="AR20" s="1"/>
  <c r="AR82" s="1"/>
  <c r="AO65" i="50"/>
  <c r="AP65" s="1"/>
  <c r="AO62"/>
  <c r="AP62" s="1"/>
  <c r="AO48"/>
  <c r="AP48" s="1"/>
  <c r="AO63"/>
  <c r="AP63" s="1"/>
  <c r="AO54"/>
  <c r="AP54" s="1"/>
  <c r="AM53" i="47"/>
  <c r="AN53" s="1"/>
  <c r="BC24" i="44"/>
  <c r="BC23"/>
  <c r="BG19" s="1"/>
  <c r="BK63" s="1"/>
  <c r="AM50" i="47"/>
  <c r="AN50" s="1"/>
  <c r="AM53" i="46"/>
  <c r="AN53" s="1"/>
  <c r="AM61" i="47"/>
  <c r="AN61" s="1"/>
  <c r="BC25" i="44"/>
  <c r="AM49" i="47"/>
  <c r="AN49" s="1"/>
  <c r="AM54"/>
  <c r="AN54" s="1"/>
  <c r="AM62"/>
  <c r="AN62" s="1"/>
  <c r="AA22" i="34"/>
  <c r="BJ13"/>
  <c r="AA16"/>
  <c r="BJ7"/>
  <c r="BJ9"/>
  <c r="AA18"/>
  <c r="BI8" i="24"/>
  <c r="BN11"/>
  <c r="BJ12" i="34"/>
  <c r="AA21"/>
  <c r="AM48" i="47"/>
  <c r="AN48" s="1"/>
  <c r="AM66"/>
  <c r="AN66" s="1"/>
  <c r="AM61" i="48"/>
  <c r="AN61" s="1"/>
  <c r="AM60"/>
  <c r="AN60" s="1"/>
  <c r="AM48"/>
  <c r="AN48" s="1"/>
  <c r="AM55"/>
  <c r="AN55" s="1"/>
  <c r="G11" i="45"/>
  <c r="A11" i="24"/>
  <c r="G11" i="36"/>
  <c r="G11" i="38"/>
  <c r="G11" i="46"/>
  <c r="G11" i="44"/>
  <c r="G11" i="50"/>
  <c r="G11" i="34"/>
  <c r="G11" i="43"/>
  <c r="G11" i="35"/>
  <c r="G11" i="37"/>
  <c r="G11" i="49"/>
  <c r="G11" i="48"/>
  <c r="G11" i="39"/>
  <c r="G11" i="41"/>
  <c r="G11" i="47"/>
  <c r="G11" i="40"/>
  <c r="G32" i="24"/>
  <c r="AA15" i="34"/>
  <c r="BJ6"/>
  <c r="AA24"/>
  <c r="BJ15"/>
  <c r="BN16" i="24"/>
  <c r="BI13"/>
  <c r="AA25" i="34"/>
  <c r="BJ16"/>
  <c r="AA23"/>
  <c r="BJ14"/>
  <c r="BN13" i="24"/>
  <c r="BI10"/>
  <c r="BI7"/>
  <c r="BN10"/>
  <c r="BI16"/>
  <c r="BN19"/>
  <c r="AA20" i="34"/>
  <c r="BJ11"/>
  <c r="AA17"/>
  <c r="BJ8"/>
  <c r="AM57" i="47"/>
  <c r="AN57" s="1"/>
  <c r="AM65"/>
  <c r="AN65" s="1"/>
  <c r="AM67" i="48"/>
  <c r="AN67" s="1"/>
  <c r="AM59"/>
  <c r="AN59" s="1"/>
  <c r="AM49"/>
  <c r="AN49" s="1"/>
  <c r="AM56"/>
  <c r="AN56" s="1"/>
  <c r="AM64"/>
  <c r="AN64" s="1"/>
  <c r="BN9" i="24"/>
  <c r="BI6"/>
  <c r="BN18"/>
  <c r="BI15"/>
  <c r="BI14"/>
  <c r="BN17"/>
  <c r="BJ10" i="34"/>
  <c r="AA19"/>
  <c r="BI9" i="24"/>
  <c r="BN12"/>
  <c r="AM63" i="40"/>
  <c r="AN63" s="1"/>
  <c r="AM48"/>
  <c r="AN48" s="1"/>
  <c r="AM64"/>
  <c r="AN64" s="1"/>
  <c r="AL46" i="45"/>
  <c r="AL20" s="1"/>
  <c r="AN20" s="1"/>
  <c r="AM58"/>
  <c r="AN58" s="1"/>
  <c r="AM61" i="46"/>
  <c r="AN61" s="1"/>
  <c r="BG5" i="49"/>
  <c r="BK49" s="1"/>
  <c r="T57" s="1"/>
  <c r="T57" i="50" s="1"/>
  <c r="BG20" i="49"/>
  <c r="BK64" s="1"/>
  <c r="BG7"/>
  <c r="BK51" s="1"/>
  <c r="T59" s="1"/>
  <c r="T59" i="50" s="1"/>
  <c r="AN47" i="43"/>
  <c r="AO53" s="1"/>
  <c r="AP53" s="1"/>
  <c r="AM59" i="40"/>
  <c r="AN59" s="1"/>
  <c r="AM66"/>
  <c r="AN66" s="1"/>
  <c r="AM55" i="45"/>
  <c r="AN55" s="1"/>
  <c r="AM54"/>
  <c r="AN54" s="1"/>
  <c r="AM49" i="46"/>
  <c r="AN49" s="1"/>
  <c r="AM63" i="45"/>
  <c r="AN63" s="1"/>
  <c r="BG8" i="49"/>
  <c r="BK52" s="1"/>
  <c r="T60" s="1"/>
  <c r="T60" i="50" s="1"/>
  <c r="BG22" i="49"/>
  <c r="BK66" s="1"/>
  <c r="AM53" i="40"/>
  <c r="AN53" s="1"/>
  <c r="AM52"/>
  <c r="AN52" s="1"/>
  <c r="AM50"/>
  <c r="AN50" s="1"/>
  <c r="AM62"/>
  <c r="AN62" s="1"/>
  <c r="AM54"/>
  <c r="AN54" s="1"/>
  <c r="AM67" i="45"/>
  <c r="AN67" s="1"/>
  <c r="AM64"/>
  <c r="AN64" s="1"/>
  <c r="AM62"/>
  <c r="AN62" s="1"/>
  <c r="AM58" i="47"/>
  <c r="AN58" s="1"/>
  <c r="AM53" i="45"/>
  <c r="AN53" s="1"/>
  <c r="AM48"/>
  <c r="AN48" s="1"/>
  <c r="AM60" i="47"/>
  <c r="AN60" s="1"/>
  <c r="AL46"/>
  <c r="AL20" s="1"/>
  <c r="AN20" s="1"/>
  <c r="AM56"/>
  <c r="AN56" s="1"/>
  <c r="AM57" i="45"/>
  <c r="AN57" s="1"/>
  <c r="AM59" i="47"/>
  <c r="AN59" s="1"/>
  <c r="BG12" i="49"/>
  <c r="BK56" s="1"/>
  <c r="T64" s="1"/>
  <c r="T64" i="50" s="1"/>
  <c r="BG13" i="49"/>
  <c r="BK57" s="1"/>
  <c r="T65" s="1"/>
  <c r="T65" i="50" s="1"/>
  <c r="BG17" i="49"/>
  <c r="BK61" s="1"/>
  <c r="BG10"/>
  <c r="BK54" s="1"/>
  <c r="T62" s="1"/>
  <c r="T62" i="50" s="1"/>
  <c r="BG23" i="49"/>
  <c r="BK67" s="1"/>
  <c r="AM60" i="40"/>
  <c r="AN60" s="1"/>
  <c r="AM67"/>
  <c r="AN67" s="1"/>
  <c r="AM55"/>
  <c r="AN55" s="1"/>
  <c r="AM56"/>
  <c r="AN56" s="1"/>
  <c r="AM61"/>
  <c r="AN61" s="1"/>
  <c r="AM51" i="45"/>
  <c r="AN51" s="1"/>
  <c r="AM59"/>
  <c r="AN59" s="1"/>
  <c r="AM50"/>
  <c r="AN50" s="1"/>
  <c r="AM66"/>
  <c r="AN66" s="1"/>
  <c r="AM51" i="47"/>
  <c r="AN51" s="1"/>
  <c r="AM63"/>
  <c r="AN63" s="1"/>
  <c r="AM64"/>
  <c r="AN64" s="1"/>
  <c r="AM55"/>
  <c r="AN55" s="1"/>
  <c r="AM52"/>
  <c r="AN52" s="1"/>
  <c r="BG6" i="49"/>
  <c r="BK50" s="1"/>
  <c r="T58" s="1"/>
  <c r="T58" i="50" s="1"/>
  <c r="BG9" i="49"/>
  <c r="BK53" s="1"/>
  <c r="T61" s="1"/>
  <c r="T61" i="50" s="1"/>
  <c r="BG18" i="49"/>
  <c r="BK62" s="1"/>
  <c r="BG19"/>
  <c r="BK63" s="1"/>
  <c r="AM62" i="46"/>
  <c r="AN62" s="1"/>
  <c r="AM63"/>
  <c r="AN63" s="1"/>
  <c r="AM21" i="24"/>
  <c r="AO20"/>
  <c r="AN21"/>
  <c r="AM54" i="46"/>
  <c r="AN54" s="1"/>
  <c r="AM52"/>
  <c r="AN52" s="1"/>
  <c r="AM48"/>
  <c r="AN48" s="1"/>
  <c r="AM51"/>
  <c r="AN51" s="1"/>
  <c r="AM55"/>
  <c r="AN55" s="1"/>
  <c r="AM67"/>
  <c r="AN67" s="1"/>
  <c r="AM58"/>
  <c r="AN58" s="1"/>
  <c r="AM59"/>
  <c r="AN59" s="1"/>
  <c r="AL47" i="41"/>
  <c r="AM59" s="1"/>
  <c r="AN59" s="1"/>
  <c r="AL46" i="46"/>
  <c r="AL20" s="1"/>
  <c r="AN20" s="1"/>
  <c r="AM66"/>
  <c r="AN66" s="1"/>
  <c r="AM64"/>
  <c r="AN64" s="1"/>
  <c r="AM56"/>
  <c r="AN56" s="1"/>
  <c r="AM57"/>
  <c r="AN57" s="1"/>
  <c r="AM65"/>
  <c r="AN65" s="1"/>
  <c r="AP47" i="24"/>
  <c r="AQ56" s="1"/>
  <c r="AR56" s="1"/>
  <c r="BC31" i="47"/>
  <c r="BC25"/>
  <c r="BG26" s="1"/>
  <c r="BI69" s="1"/>
  <c r="BK69" s="1"/>
  <c r="P77" s="1"/>
  <c r="BC23"/>
  <c r="BC24"/>
  <c r="BC29"/>
  <c r="BG25" i="50"/>
  <c r="BG27" s="1"/>
  <c r="BK70" s="1"/>
  <c r="BK49"/>
  <c r="V57" s="1"/>
  <c r="BC25" i="41"/>
  <c r="BC29"/>
  <c r="BC23"/>
  <c r="BC24"/>
  <c r="BG21" i="40"/>
  <c r="BK65" s="1"/>
  <c r="BG7"/>
  <c r="BK51" s="1"/>
  <c r="T13" s="1"/>
  <c r="BG16"/>
  <c r="BK60" s="1"/>
  <c r="T22" s="1"/>
  <c r="BG18"/>
  <c r="BK62" s="1"/>
  <c r="BG24"/>
  <c r="BK68" s="1"/>
  <c r="BG8"/>
  <c r="BK52" s="1"/>
  <c r="T14" s="1"/>
  <c r="BG22"/>
  <c r="BK66" s="1"/>
  <c r="BG6"/>
  <c r="BK50" s="1"/>
  <c r="T12" s="1"/>
  <c r="BG5"/>
  <c r="BG19"/>
  <c r="BK63" s="1"/>
  <c r="BG23"/>
  <c r="BK67" s="1"/>
  <c r="BG10"/>
  <c r="BK54" s="1"/>
  <c r="T16" s="1"/>
  <c r="BG13"/>
  <c r="BK57" s="1"/>
  <c r="T19" s="1"/>
  <c r="BG15"/>
  <c r="BK59" s="1"/>
  <c r="T21" s="1"/>
  <c r="BG17"/>
  <c r="BK61" s="1"/>
  <c r="BG11"/>
  <c r="BK55" s="1"/>
  <c r="T17" s="1"/>
  <c r="BG9"/>
  <c r="BK53" s="1"/>
  <c r="T15" s="1"/>
  <c r="BG20"/>
  <c r="BK64" s="1"/>
  <c r="BG14"/>
  <c r="BK58" s="1"/>
  <c r="T20" s="1"/>
  <c r="BG12"/>
  <c r="BK56" s="1"/>
  <c r="T18" s="1"/>
  <c r="F11" i="48"/>
  <c r="F11" i="35"/>
  <c r="F11" i="36"/>
  <c r="F11" i="37"/>
  <c r="F11" i="38"/>
  <c r="F11" i="45"/>
  <c r="F11" i="43"/>
  <c r="F11" i="49"/>
  <c r="F11" i="44"/>
  <c r="F11" i="47"/>
  <c r="F11" i="46"/>
  <c r="F11" i="40"/>
  <c r="F11" i="50"/>
  <c r="F11" i="41"/>
  <c r="F11" i="34"/>
  <c r="F11" i="39"/>
  <c r="BC31" i="48"/>
  <c r="BC23"/>
  <c r="BC25"/>
  <c r="BG26" s="1"/>
  <c r="BI69" s="1"/>
  <c r="BK69" s="1"/>
  <c r="R77" s="1"/>
  <c r="BC24"/>
  <c r="BC29"/>
  <c r="BG24" i="43"/>
  <c r="BK68" s="1"/>
  <c r="BG17"/>
  <c r="BK61" s="1"/>
  <c r="BG14"/>
  <c r="BK58" s="1"/>
  <c r="H66" s="1"/>
  <c r="BG5"/>
  <c r="BG7"/>
  <c r="BK51" s="1"/>
  <c r="H59" s="1"/>
  <c r="BG16"/>
  <c r="BK60" s="1"/>
  <c r="H68" s="1"/>
  <c r="BG20"/>
  <c r="BK64" s="1"/>
  <c r="BG21"/>
  <c r="BK65" s="1"/>
  <c r="BG12"/>
  <c r="BK56" s="1"/>
  <c r="H64" s="1"/>
  <c r="BG6"/>
  <c r="BK50" s="1"/>
  <c r="H58" s="1"/>
  <c r="BG9"/>
  <c r="BK53" s="1"/>
  <c r="H61" s="1"/>
  <c r="BG22"/>
  <c r="BK66" s="1"/>
  <c r="BG23"/>
  <c r="BK67" s="1"/>
  <c r="BG8"/>
  <c r="BK52" s="1"/>
  <c r="H60" s="1"/>
  <c r="BG13"/>
  <c r="BK57" s="1"/>
  <c r="H65" s="1"/>
  <c r="BG15"/>
  <c r="BK59" s="1"/>
  <c r="H67" s="1"/>
  <c r="BG18"/>
  <c r="BK62" s="1"/>
  <c r="BG19"/>
  <c r="BK63" s="1"/>
  <c r="BG10"/>
  <c r="BK54" s="1"/>
  <c r="H62" s="1"/>
  <c r="BG11"/>
  <c r="BK55" s="1"/>
  <c r="H63" s="1"/>
  <c r="BG24" i="45"/>
  <c r="BK68" s="1"/>
  <c r="BG22"/>
  <c r="BK66" s="1"/>
  <c r="BG21"/>
  <c r="BK65" s="1"/>
  <c r="BG15"/>
  <c r="BK59" s="1"/>
  <c r="L67" s="1"/>
  <c r="BG8"/>
  <c r="BK52" s="1"/>
  <c r="L60" s="1"/>
  <c r="BG18"/>
  <c r="BK62" s="1"/>
  <c r="BG23"/>
  <c r="BK67" s="1"/>
  <c r="BG6"/>
  <c r="BK50" s="1"/>
  <c r="L58" s="1"/>
  <c r="BG7"/>
  <c r="BK51" s="1"/>
  <c r="L59" s="1"/>
  <c r="BG16"/>
  <c r="BK60" s="1"/>
  <c r="L68" s="1"/>
  <c r="BG13"/>
  <c r="BK57" s="1"/>
  <c r="L65" s="1"/>
  <c r="BG10"/>
  <c r="BK54" s="1"/>
  <c r="L62" s="1"/>
  <c r="BG14"/>
  <c r="BK58" s="1"/>
  <c r="L66" s="1"/>
  <c r="BG19"/>
  <c r="BK63" s="1"/>
  <c r="BG17"/>
  <c r="BK61" s="1"/>
  <c r="BG5"/>
  <c r="BG20"/>
  <c r="BK64" s="1"/>
  <c r="BG12"/>
  <c r="BK56" s="1"/>
  <c r="L64" s="1"/>
  <c r="BG9"/>
  <c r="BK53" s="1"/>
  <c r="L61" s="1"/>
  <c r="BG11"/>
  <c r="BK55" s="1"/>
  <c r="L63" s="1"/>
  <c r="L77" i="49"/>
  <c r="L77" i="47"/>
  <c r="L77" i="48"/>
  <c r="L77" i="46"/>
  <c r="L77" i="50"/>
  <c r="BG18" i="46"/>
  <c r="BK62" s="1"/>
  <c r="BG6"/>
  <c r="BK50" s="1"/>
  <c r="N58" s="1"/>
  <c r="BG16"/>
  <c r="BK60" s="1"/>
  <c r="N68" s="1"/>
  <c r="BG22"/>
  <c r="BK66" s="1"/>
  <c r="BG15"/>
  <c r="BK59" s="1"/>
  <c r="N67" s="1"/>
  <c r="BG23"/>
  <c r="BK67" s="1"/>
  <c r="BG8"/>
  <c r="BK52" s="1"/>
  <c r="N60" s="1"/>
  <c r="BG17"/>
  <c r="BK61" s="1"/>
  <c r="BG7"/>
  <c r="BK51" s="1"/>
  <c r="N59" s="1"/>
  <c r="BG11"/>
  <c r="BK55" s="1"/>
  <c r="N63" s="1"/>
  <c r="BG13"/>
  <c r="BK57" s="1"/>
  <c r="N65" s="1"/>
  <c r="BG24"/>
  <c r="BK68" s="1"/>
  <c r="BG10"/>
  <c r="BK54" s="1"/>
  <c r="N62" s="1"/>
  <c r="BG14"/>
  <c r="BK58" s="1"/>
  <c r="N66" s="1"/>
  <c r="BG5"/>
  <c r="BG12"/>
  <c r="BK56" s="1"/>
  <c r="N64" s="1"/>
  <c r="BG19"/>
  <c r="BK63" s="1"/>
  <c r="BG9"/>
  <c r="BK53" s="1"/>
  <c r="N61" s="1"/>
  <c r="BG21"/>
  <c r="BK65" s="1"/>
  <c r="BG20"/>
  <c r="BK64" s="1"/>
  <c r="AL21" i="44"/>
  <c r="AM21" s="1"/>
  <c r="AQ6" s="1"/>
  <c r="AN20"/>
  <c r="AW27" i="50"/>
  <c r="AT27" s="1"/>
  <c r="AO82"/>
  <c r="AT82" s="1"/>
  <c r="AU27"/>
  <c r="AV27" s="1"/>
  <c r="AO21"/>
  <c r="AQ21"/>
  <c r="AQ83" s="1"/>
  <c r="AR21"/>
  <c r="AR83" s="1"/>
  <c r="BN23" i="35" l="1"/>
  <c r="BI20"/>
  <c r="BI19"/>
  <c r="BN22"/>
  <c r="BO21"/>
  <c r="AC27"/>
  <c r="AK61"/>
  <c r="AL61" s="1"/>
  <c r="AK64"/>
  <c r="AL64" s="1"/>
  <c r="BO24"/>
  <c r="AC30"/>
  <c r="AC31"/>
  <c r="BO25"/>
  <c r="AK65"/>
  <c r="AL65" s="1"/>
  <c r="AC32"/>
  <c r="BO26"/>
  <c r="AK66"/>
  <c r="AL66" s="1"/>
  <c r="K24" i="44"/>
  <c r="K24" i="45"/>
  <c r="K24" i="50"/>
  <c r="K24" i="47"/>
  <c r="K24" i="38"/>
  <c r="K24" i="43"/>
  <c r="K24" i="36"/>
  <c r="K24" i="49"/>
  <c r="K24" i="37"/>
  <c r="K24" i="40"/>
  <c r="K24" i="39"/>
  <c r="K24" i="41"/>
  <c r="K24" i="46"/>
  <c r="K24" i="48"/>
  <c r="A24" i="35"/>
  <c r="K27" i="37"/>
  <c r="K27" i="36"/>
  <c r="K27" i="49"/>
  <c r="K27" i="47"/>
  <c r="K27" i="41"/>
  <c r="K27" i="43"/>
  <c r="K27" i="46"/>
  <c r="K27" i="44"/>
  <c r="K27" i="40"/>
  <c r="K27" i="38"/>
  <c r="K27" i="39"/>
  <c r="K27" i="50"/>
  <c r="K27" i="48"/>
  <c r="K27" i="45"/>
  <c r="A27" i="35"/>
  <c r="K28" i="43"/>
  <c r="K28" i="44"/>
  <c r="K28" i="38"/>
  <c r="K28" i="50"/>
  <c r="K28" i="36"/>
  <c r="K28" i="48"/>
  <c r="K28" i="41"/>
  <c r="K28" i="40"/>
  <c r="K28" i="46"/>
  <c r="K28" i="37"/>
  <c r="K28" i="39"/>
  <c r="K28" i="47"/>
  <c r="K28" i="45"/>
  <c r="K28" i="49"/>
  <c r="A28" i="35"/>
  <c r="K29" i="41"/>
  <c r="K29" i="37"/>
  <c r="K29" i="44"/>
  <c r="K29" i="48"/>
  <c r="K29" i="38"/>
  <c r="K29" i="36"/>
  <c r="K29" i="50"/>
  <c r="K29" i="46"/>
  <c r="K29" i="45"/>
  <c r="K29" i="40"/>
  <c r="K29" i="39"/>
  <c r="K29" i="47"/>
  <c r="K29" i="43"/>
  <c r="K29" i="49"/>
  <c r="A29" i="35"/>
  <c r="AK63"/>
  <c r="AL63" s="1"/>
  <c r="AC29"/>
  <c r="BO23"/>
  <c r="BO27"/>
  <c r="AK67"/>
  <c r="AL67" s="1"/>
  <c r="AC33"/>
  <c r="BO20"/>
  <c r="AC26"/>
  <c r="AK60"/>
  <c r="AL60" s="1"/>
  <c r="AC28"/>
  <c r="BO22"/>
  <c r="AK62"/>
  <c r="AL62" s="1"/>
  <c r="K26" i="48"/>
  <c r="K26" i="38"/>
  <c r="K26" i="45"/>
  <c r="K26" i="50"/>
  <c r="K26" i="40"/>
  <c r="K26" i="49"/>
  <c r="K26" i="47"/>
  <c r="K26" i="41"/>
  <c r="K26" i="37"/>
  <c r="K26" i="39"/>
  <c r="K26" i="36"/>
  <c r="K26" i="46"/>
  <c r="K26" i="44"/>
  <c r="K26" i="43"/>
  <c r="K30" i="44"/>
  <c r="K30" i="37"/>
  <c r="K30" i="50"/>
  <c r="K30" i="46"/>
  <c r="K30" i="49"/>
  <c r="K30" i="36"/>
  <c r="K30" i="43"/>
  <c r="K30" i="40"/>
  <c r="K30" i="39"/>
  <c r="K30" i="38"/>
  <c r="K30" i="47"/>
  <c r="K30" i="45"/>
  <c r="K30" i="48"/>
  <c r="K30" i="41"/>
  <c r="A30" i="35"/>
  <c r="K23" i="36"/>
  <c r="K23" i="40"/>
  <c r="K23" i="38"/>
  <c r="K23" i="43"/>
  <c r="K23" i="46"/>
  <c r="K23" i="48"/>
  <c r="K23" i="50"/>
  <c r="K23" i="47"/>
  <c r="K23" i="49"/>
  <c r="K23" i="44"/>
  <c r="K23" i="37"/>
  <c r="K23" i="39"/>
  <c r="K23" i="41"/>
  <c r="K23" i="45"/>
  <c r="A23" i="35"/>
  <c r="K25" i="41"/>
  <c r="K25" i="49"/>
  <c r="K25" i="38"/>
  <c r="K25" i="47"/>
  <c r="K25" i="39"/>
  <c r="K25" i="37"/>
  <c r="K25" i="46"/>
  <c r="K25" i="36"/>
  <c r="K25" i="40"/>
  <c r="K25" i="48"/>
  <c r="K25" i="45"/>
  <c r="K25" i="44"/>
  <c r="K25" i="50"/>
  <c r="K25" i="43"/>
  <c r="AQ49" i="24"/>
  <c r="AR49" s="1"/>
  <c r="AQ62"/>
  <c r="AR62" s="1"/>
  <c r="AO83" i="49"/>
  <c r="AO20"/>
  <c r="AO82" s="1"/>
  <c r="AR21"/>
  <c r="AR83" s="1"/>
  <c r="AR20"/>
  <c r="AR82" s="1"/>
  <c r="AQ21"/>
  <c r="AQ83" s="1"/>
  <c r="AQ20"/>
  <c r="AQ82" s="1"/>
  <c r="AW27"/>
  <c r="AT27" s="1"/>
  <c r="AO53"/>
  <c r="AP53" s="1"/>
  <c r="AO50"/>
  <c r="AP50" s="1"/>
  <c r="AO60"/>
  <c r="AP60" s="1"/>
  <c r="AO67"/>
  <c r="AP67" s="1"/>
  <c r="AO55"/>
  <c r="AP55" s="1"/>
  <c r="AO61"/>
  <c r="AP61" s="1"/>
  <c r="AO57"/>
  <c r="AP57" s="1"/>
  <c r="AO51"/>
  <c r="AP51" s="1"/>
  <c r="AN46"/>
  <c r="AO54"/>
  <c r="AP54" s="1"/>
  <c r="AO58"/>
  <c r="AP58" s="1"/>
  <c r="AO63"/>
  <c r="AP63" s="1"/>
  <c r="AO48"/>
  <c r="AP48" s="1"/>
  <c r="AO56"/>
  <c r="AP56" s="1"/>
  <c r="AO64"/>
  <c r="AP64" s="1"/>
  <c r="AO52"/>
  <c r="AP52" s="1"/>
  <c r="AO59"/>
  <c r="AP59" s="1"/>
  <c r="AO49"/>
  <c r="AP49" s="1"/>
  <c r="AO62"/>
  <c r="AP62" s="1"/>
  <c r="AO65"/>
  <c r="AP65" s="1"/>
  <c r="AM55" i="41"/>
  <c r="AN55" s="1"/>
  <c r="AL21" i="48"/>
  <c r="AN21" s="1"/>
  <c r="AL21" i="47"/>
  <c r="AM21" s="1"/>
  <c r="AQ6" s="1"/>
  <c r="BG13" i="44"/>
  <c r="BK57" s="1"/>
  <c r="J65" s="1"/>
  <c r="J65" i="49" s="1"/>
  <c r="AM48" i="41"/>
  <c r="AN48" s="1"/>
  <c r="AW27" i="43"/>
  <c r="AT27" s="1"/>
  <c r="AN20" i="40"/>
  <c r="AQ20" s="1"/>
  <c r="AQ82" s="1"/>
  <c r="BG23" i="44"/>
  <c r="BK67" s="1"/>
  <c r="BG5"/>
  <c r="BK49" s="1"/>
  <c r="J57" s="1"/>
  <c r="BG16"/>
  <c r="BK60" s="1"/>
  <c r="J68" s="1"/>
  <c r="J68" i="48" s="1"/>
  <c r="BG14" i="44"/>
  <c r="BK58" s="1"/>
  <c r="J66" s="1"/>
  <c r="J66" i="46" s="1"/>
  <c r="AN47" i="44"/>
  <c r="AO58" s="1"/>
  <c r="AP58" s="1"/>
  <c r="AN21" i="43"/>
  <c r="AO21" s="1"/>
  <c r="AU28" s="1"/>
  <c r="AP47" i="50"/>
  <c r="AQ50" s="1"/>
  <c r="AR50" s="1"/>
  <c r="BG15" i="44"/>
  <c r="BK59" s="1"/>
  <c r="J67" s="1"/>
  <c r="J67" i="46" s="1"/>
  <c r="BG9" i="44"/>
  <c r="BK53" s="1"/>
  <c r="J61" s="1"/>
  <c r="J61" i="47" s="1"/>
  <c r="BG24" i="44"/>
  <c r="BK68" s="1"/>
  <c r="AO20" i="43"/>
  <c r="AO82" s="1"/>
  <c r="BG21" i="44"/>
  <c r="BK65" s="1"/>
  <c r="BG17"/>
  <c r="BK61" s="1"/>
  <c r="AQ20" i="43"/>
  <c r="AQ82" s="1"/>
  <c r="BG12" i="44"/>
  <c r="BK56" s="1"/>
  <c r="J64" s="1"/>
  <c r="J64" i="48" s="1"/>
  <c r="BG11" i="44"/>
  <c r="BK55" s="1"/>
  <c r="J63" s="1"/>
  <c r="J63" i="49" s="1"/>
  <c r="BG18" i="44"/>
  <c r="BK62" s="1"/>
  <c r="BG20"/>
  <c r="BK64" s="1"/>
  <c r="BG22"/>
  <c r="BK66" s="1"/>
  <c r="BG8"/>
  <c r="BK52" s="1"/>
  <c r="J60" s="1"/>
  <c r="J60" i="46" s="1"/>
  <c r="BG10" i="44"/>
  <c r="BK54" s="1"/>
  <c r="J62" s="1"/>
  <c r="J62" i="46" s="1"/>
  <c r="BG6" i="44"/>
  <c r="BK50" s="1"/>
  <c r="J58" s="1"/>
  <c r="J58" i="46" s="1"/>
  <c r="BG7" i="44"/>
  <c r="BK51" s="1"/>
  <c r="J59" s="1"/>
  <c r="J59" i="45" s="1"/>
  <c r="AL21" i="46"/>
  <c r="AM21" s="1"/>
  <c r="AQ6" s="1"/>
  <c r="AO62" i="43"/>
  <c r="AP62" s="1"/>
  <c r="AO63"/>
  <c r="AP63" s="1"/>
  <c r="AM65" i="41"/>
  <c r="AN65" s="1"/>
  <c r="AO64" i="43"/>
  <c r="AP64" s="1"/>
  <c r="AO48"/>
  <c r="AP48" s="1"/>
  <c r="AN46"/>
  <c r="AO65"/>
  <c r="AP65" s="1"/>
  <c r="AO49"/>
  <c r="AP49" s="1"/>
  <c r="AO56"/>
  <c r="AP56" s="1"/>
  <c r="AL21" i="45"/>
  <c r="AM21" s="1"/>
  <c r="AO50" i="43"/>
  <c r="AP50" s="1"/>
  <c r="AO60"/>
  <c r="AP60" s="1"/>
  <c r="AO57"/>
  <c r="AP57" s="1"/>
  <c r="AN47" i="48"/>
  <c r="AO54" s="1"/>
  <c r="AP54" s="1"/>
  <c r="AN47" i="47"/>
  <c r="AO66" s="1"/>
  <c r="AP66" s="1"/>
  <c r="AM66" i="41"/>
  <c r="AN66" s="1"/>
  <c r="AM49"/>
  <c r="AN49" s="1"/>
  <c r="AK53" i="34"/>
  <c r="AL53" s="1"/>
  <c r="AC19"/>
  <c r="BO13"/>
  <c r="AE19"/>
  <c r="AF19" s="1"/>
  <c r="AG19" s="1"/>
  <c r="AC17"/>
  <c r="AK51"/>
  <c r="AL51" s="1"/>
  <c r="BO11"/>
  <c r="AE17"/>
  <c r="AF17" s="1"/>
  <c r="AG17" s="1"/>
  <c r="AC24"/>
  <c r="BO18"/>
  <c r="AE24"/>
  <c r="AF24" s="1"/>
  <c r="AG24" s="1"/>
  <c r="AK58"/>
  <c r="AL58" s="1"/>
  <c r="AN47" i="40"/>
  <c r="AO65" s="1"/>
  <c r="AP65" s="1"/>
  <c r="AC23" i="34"/>
  <c r="AK57"/>
  <c r="AL57" s="1"/>
  <c r="AE23"/>
  <c r="AF23" s="1"/>
  <c r="AG23" s="1"/>
  <c r="BO17"/>
  <c r="AA14"/>
  <c r="BJ5"/>
  <c r="AE21"/>
  <c r="AC21"/>
  <c r="BO15"/>
  <c r="AK55"/>
  <c r="AL55" s="1"/>
  <c r="BO10"/>
  <c r="AE16"/>
  <c r="AF16" s="1"/>
  <c r="AG16" s="1"/>
  <c r="AK50"/>
  <c r="AL50" s="1"/>
  <c r="AC16"/>
  <c r="AK54"/>
  <c r="AL54" s="1"/>
  <c r="AC20"/>
  <c r="BO14"/>
  <c r="AE20"/>
  <c r="AC15"/>
  <c r="AK49"/>
  <c r="AL49" s="1"/>
  <c r="AE15"/>
  <c r="AF15" s="1"/>
  <c r="AG15" s="1"/>
  <c r="BO9"/>
  <c r="AC18"/>
  <c r="BO12"/>
  <c r="AE18"/>
  <c r="AF18" s="1"/>
  <c r="AG18" s="1"/>
  <c r="AK52"/>
  <c r="AL52" s="1"/>
  <c r="AC25"/>
  <c r="AE25"/>
  <c r="AF25" s="1"/>
  <c r="AG25" s="1"/>
  <c r="BO19"/>
  <c r="AK59"/>
  <c r="AL59" s="1"/>
  <c r="G32" i="49"/>
  <c r="G33" s="1"/>
  <c r="G33" i="24"/>
  <c r="U4" s="1"/>
  <c r="G32" i="36"/>
  <c r="G33" s="1"/>
  <c r="G32" i="34"/>
  <c r="G33" s="1"/>
  <c r="G32" i="46"/>
  <c r="G33" s="1"/>
  <c r="G32" i="50"/>
  <c r="G33" s="1"/>
  <c r="G32" i="44"/>
  <c r="G33" s="1"/>
  <c r="G32" i="35"/>
  <c r="G33" s="1"/>
  <c r="G32" i="45"/>
  <c r="G33" s="1"/>
  <c r="G32" i="38"/>
  <c r="G33" s="1"/>
  <c r="G32" i="40"/>
  <c r="G33" s="1"/>
  <c r="G32" i="43"/>
  <c r="G33" s="1"/>
  <c r="G32" i="41"/>
  <c r="G33" s="1"/>
  <c r="G32" i="48"/>
  <c r="G33" s="1"/>
  <c r="G32" i="37"/>
  <c r="G33" s="1"/>
  <c r="G32" i="47"/>
  <c r="G33" s="1"/>
  <c r="G32" i="39"/>
  <c r="G33" s="1"/>
  <c r="BN8" i="24"/>
  <c r="BI5"/>
  <c r="BO16" i="34"/>
  <c r="AC22"/>
  <c r="AK56"/>
  <c r="AL56" s="1"/>
  <c r="AE22"/>
  <c r="AN47" i="45"/>
  <c r="AO50" s="1"/>
  <c r="AP50" s="1"/>
  <c r="AM64" i="41"/>
  <c r="AN64" s="1"/>
  <c r="AM53"/>
  <c r="AN53" s="1"/>
  <c r="AO51" i="43"/>
  <c r="AP51" s="1"/>
  <c r="AO61"/>
  <c r="AP61" s="1"/>
  <c r="AO67"/>
  <c r="AP67" s="1"/>
  <c r="AO59"/>
  <c r="AP59" s="1"/>
  <c r="AO58"/>
  <c r="AP58" s="1"/>
  <c r="AN47" i="46"/>
  <c r="AO54" s="1"/>
  <c r="AP54" s="1"/>
  <c r="AM58" i="41"/>
  <c r="AN58" s="1"/>
  <c r="AM61"/>
  <c r="AN61" s="1"/>
  <c r="AM62"/>
  <c r="AN62" s="1"/>
  <c r="AO52" i="43"/>
  <c r="AP52" s="1"/>
  <c r="AO54"/>
  <c r="AP54" s="1"/>
  <c r="AO55"/>
  <c r="AP55" s="1"/>
  <c r="AO66"/>
  <c r="AP66" s="1"/>
  <c r="AM50" i="41"/>
  <c r="AN50" s="1"/>
  <c r="AM67"/>
  <c r="AN67" s="1"/>
  <c r="AM57"/>
  <c r="AN57" s="1"/>
  <c r="AM52"/>
  <c r="AN52" s="1"/>
  <c r="AM60"/>
  <c r="AN60" s="1"/>
  <c r="BG25" i="49"/>
  <c r="BG27" s="1"/>
  <c r="BK70" s="1"/>
  <c r="AL46" i="41"/>
  <c r="AL20" s="1"/>
  <c r="AN20" s="1"/>
  <c r="AM54"/>
  <c r="AN54" s="1"/>
  <c r="AM63"/>
  <c r="AN63" s="1"/>
  <c r="AM51"/>
  <c r="AN51" s="1"/>
  <c r="AM56"/>
  <c r="AN56" s="1"/>
  <c r="AU27" i="24"/>
  <c r="AV27" s="1"/>
  <c r="AO82"/>
  <c r="AQ54"/>
  <c r="AR54" s="1"/>
  <c r="AQ67"/>
  <c r="AR67" s="1"/>
  <c r="AQ6"/>
  <c r="AW27"/>
  <c r="AT27" s="1"/>
  <c r="AR20"/>
  <c r="AR82" s="1"/>
  <c r="AQ65"/>
  <c r="AR65" s="1"/>
  <c r="AQ55"/>
  <c r="AR55" s="1"/>
  <c r="AQ21"/>
  <c r="AQ83" s="1"/>
  <c r="AP46"/>
  <c r="AL22" s="1"/>
  <c r="AO21" s="1"/>
  <c r="AQ51"/>
  <c r="AR51" s="1"/>
  <c r="AQ59"/>
  <c r="AR59" s="1"/>
  <c r="AQ64"/>
  <c r="AR64" s="1"/>
  <c r="AQ57"/>
  <c r="AR57" s="1"/>
  <c r="AQ66"/>
  <c r="AR66" s="1"/>
  <c r="AQ58"/>
  <c r="AR58" s="1"/>
  <c r="AQ60"/>
  <c r="AR60" s="1"/>
  <c r="AQ61"/>
  <c r="AR61" s="1"/>
  <c r="AQ50"/>
  <c r="AR50" s="1"/>
  <c r="AQ53"/>
  <c r="AR53" s="1"/>
  <c r="AQ63"/>
  <c r="AR63" s="1"/>
  <c r="AQ48"/>
  <c r="AR48" s="1"/>
  <c r="AQ52"/>
  <c r="AR52" s="1"/>
  <c r="BG25" i="46"/>
  <c r="BG27" s="1"/>
  <c r="BK70" s="1"/>
  <c r="BK49"/>
  <c r="N57" s="1"/>
  <c r="N65" i="50"/>
  <c r="N65" i="48"/>
  <c r="N65" i="47"/>
  <c r="N65" i="49"/>
  <c r="N60" i="48"/>
  <c r="N60" i="50"/>
  <c r="N60" i="47"/>
  <c r="N60" i="49"/>
  <c r="N68"/>
  <c r="N68" i="50"/>
  <c r="N68" i="47"/>
  <c r="N68" i="48"/>
  <c r="L61" i="47"/>
  <c r="L61" i="50"/>
  <c r="L61" i="46"/>
  <c r="L61" i="49"/>
  <c r="L61" i="48"/>
  <c r="L65" i="49"/>
  <c r="L65" i="47"/>
  <c r="L65" i="50"/>
  <c r="L65" i="48"/>
  <c r="L65" i="46"/>
  <c r="H62" i="48"/>
  <c r="H62" i="44"/>
  <c r="H62" i="49"/>
  <c r="H62" i="46"/>
  <c r="H62" i="50"/>
  <c r="H62" i="45"/>
  <c r="H62" i="47"/>
  <c r="H65" i="48"/>
  <c r="H65" i="49"/>
  <c r="H65" i="50"/>
  <c r="H65" i="47"/>
  <c r="H65" i="44"/>
  <c r="H65" i="46"/>
  <c r="H65" i="45"/>
  <c r="H61" i="44"/>
  <c r="H61" i="45"/>
  <c r="H61" i="50"/>
  <c r="H61" i="47"/>
  <c r="H61" i="46"/>
  <c r="H61" i="48"/>
  <c r="H61" i="49"/>
  <c r="H66" i="44"/>
  <c r="H66" i="45"/>
  <c r="H66" i="49"/>
  <c r="H66" i="50"/>
  <c r="H66" i="47"/>
  <c r="H66" i="46"/>
  <c r="H66" i="48"/>
  <c r="T20" i="47"/>
  <c r="T20" i="41"/>
  <c r="T20" i="48"/>
  <c r="T20" i="46"/>
  <c r="T20" i="43"/>
  <c r="T20" i="44"/>
  <c r="T20" i="50"/>
  <c r="T20" i="49"/>
  <c r="T20" i="45"/>
  <c r="T22" i="44"/>
  <c r="T22" i="46"/>
  <c r="T22" i="41"/>
  <c r="T22" i="43"/>
  <c r="T22" i="50"/>
  <c r="T22" i="45"/>
  <c r="T22" i="47"/>
  <c r="T22" i="48"/>
  <c r="T22" i="49"/>
  <c r="BG21" i="41"/>
  <c r="BK65" s="1"/>
  <c r="BG19"/>
  <c r="BK63" s="1"/>
  <c r="BG24"/>
  <c r="BK68" s="1"/>
  <c r="BG9"/>
  <c r="BK53" s="1"/>
  <c r="V15" s="1"/>
  <c r="BG17"/>
  <c r="BK61" s="1"/>
  <c r="BG14"/>
  <c r="BK58" s="1"/>
  <c r="V20" s="1"/>
  <c r="BG5"/>
  <c r="BG12"/>
  <c r="BK56" s="1"/>
  <c r="V18" s="1"/>
  <c r="BG16"/>
  <c r="BK60" s="1"/>
  <c r="V22" s="1"/>
  <c r="BG15"/>
  <c r="BK59" s="1"/>
  <c r="V21" s="1"/>
  <c r="BG18"/>
  <c r="BK62" s="1"/>
  <c r="BG6"/>
  <c r="BK50" s="1"/>
  <c r="V12" s="1"/>
  <c r="BG10"/>
  <c r="BK54" s="1"/>
  <c r="V16" s="1"/>
  <c r="BG20"/>
  <c r="BK64" s="1"/>
  <c r="BG23"/>
  <c r="BK67" s="1"/>
  <c r="BG7"/>
  <c r="BK51" s="1"/>
  <c r="V13" s="1"/>
  <c r="BG22"/>
  <c r="BK66" s="1"/>
  <c r="BG8"/>
  <c r="BK52" s="1"/>
  <c r="V14" s="1"/>
  <c r="BG11"/>
  <c r="BK55" s="1"/>
  <c r="V17" s="1"/>
  <c r="BG13"/>
  <c r="BK57" s="1"/>
  <c r="V19" s="1"/>
  <c r="N61" i="49"/>
  <c r="N61" i="50"/>
  <c r="N61" i="48"/>
  <c r="N61" i="47"/>
  <c r="N66" i="48"/>
  <c r="N66" i="47"/>
  <c r="N66" i="50"/>
  <c r="N66" i="49"/>
  <c r="N63" i="48"/>
  <c r="N63" i="50"/>
  <c r="N63" i="47"/>
  <c r="N63" i="49"/>
  <c r="N58"/>
  <c r="N58" i="50"/>
  <c r="N58" i="48"/>
  <c r="N58" i="47"/>
  <c r="L64" i="49"/>
  <c r="L64" i="50"/>
  <c r="L64" i="48"/>
  <c r="L64" i="46"/>
  <c r="L64" i="47"/>
  <c r="L68"/>
  <c r="L68" i="48"/>
  <c r="L68" i="50"/>
  <c r="L68" i="46"/>
  <c r="L68" i="49"/>
  <c r="H60" i="45"/>
  <c r="H60" i="47"/>
  <c r="H60" i="44"/>
  <c r="H60" i="50"/>
  <c r="H60" i="48"/>
  <c r="H60" i="46"/>
  <c r="H60" i="49"/>
  <c r="H58" i="46"/>
  <c r="H58" i="50"/>
  <c r="H58" i="49"/>
  <c r="H58" i="45"/>
  <c r="H58" i="48"/>
  <c r="H58" i="44"/>
  <c r="H58" i="47"/>
  <c r="H68" i="46"/>
  <c r="H68" i="47"/>
  <c r="H68" i="50"/>
  <c r="H68" i="45"/>
  <c r="H68" i="44"/>
  <c r="H68" i="49"/>
  <c r="H68" i="48"/>
  <c r="R77" i="49"/>
  <c r="R77" i="50"/>
  <c r="T21" i="41"/>
  <c r="T21" i="45"/>
  <c r="T21" i="43"/>
  <c r="T21" i="49"/>
  <c r="T21" i="44"/>
  <c r="T21" i="47"/>
  <c r="T21" i="50"/>
  <c r="T21" i="48"/>
  <c r="T21" i="46"/>
  <c r="T14"/>
  <c r="T14" i="45"/>
  <c r="T14" i="48"/>
  <c r="T14" i="50"/>
  <c r="T14" i="43"/>
  <c r="T14" i="49"/>
  <c r="T14" i="44"/>
  <c r="T14" i="47"/>
  <c r="T14" i="41"/>
  <c r="T13" i="50"/>
  <c r="T13" i="43"/>
  <c r="T13" i="49"/>
  <c r="T13" i="44"/>
  <c r="T13" i="47"/>
  <c r="T13" i="48"/>
  <c r="T13" i="46"/>
  <c r="T13" i="45"/>
  <c r="T13" i="41"/>
  <c r="N62" i="49"/>
  <c r="N62" i="50"/>
  <c r="N62" i="48"/>
  <c r="N62" i="47"/>
  <c r="N59" i="50"/>
  <c r="N59" i="48"/>
  <c r="N59" i="49"/>
  <c r="N59" i="47"/>
  <c r="N67"/>
  <c r="N67" i="50"/>
  <c r="N67" i="49"/>
  <c r="N67" i="48"/>
  <c r="L66" i="50"/>
  <c r="L66" i="49"/>
  <c r="L66" i="46"/>
  <c r="L66" i="48"/>
  <c r="L66" i="47"/>
  <c r="L59" i="49"/>
  <c r="L59" i="50"/>
  <c r="L59" i="48"/>
  <c r="L59" i="47"/>
  <c r="L59" i="46"/>
  <c r="L60"/>
  <c r="L60" i="50"/>
  <c r="L60" i="48"/>
  <c r="L60" i="49"/>
  <c r="L60" i="47"/>
  <c r="H64"/>
  <c r="H64" i="50"/>
  <c r="H64" i="45"/>
  <c r="H64" i="46"/>
  <c r="H64" i="49"/>
  <c r="H64" i="44"/>
  <c r="H64" i="48"/>
  <c r="H59" i="45"/>
  <c r="H59" i="46"/>
  <c r="H59" i="48"/>
  <c r="H59" i="44"/>
  <c r="H59" i="50"/>
  <c r="H59" i="49"/>
  <c r="H59" i="47"/>
  <c r="BG16" i="48"/>
  <c r="BK60" s="1"/>
  <c r="R68" s="1"/>
  <c r="BG11"/>
  <c r="BK55" s="1"/>
  <c r="R63" s="1"/>
  <c r="BG6"/>
  <c r="BK50" s="1"/>
  <c r="R58" s="1"/>
  <c r="BG23"/>
  <c r="BK67" s="1"/>
  <c r="BG24"/>
  <c r="BK68" s="1"/>
  <c r="BG13"/>
  <c r="BK57" s="1"/>
  <c r="R65" s="1"/>
  <c r="BG8"/>
  <c r="BK52" s="1"/>
  <c r="R60" s="1"/>
  <c r="BG14"/>
  <c r="BK58" s="1"/>
  <c r="R66" s="1"/>
  <c r="BG9"/>
  <c r="BK53" s="1"/>
  <c r="R61" s="1"/>
  <c r="BG22"/>
  <c r="BK66" s="1"/>
  <c r="BG21"/>
  <c r="BK65" s="1"/>
  <c r="BG15"/>
  <c r="BK59" s="1"/>
  <c r="R67" s="1"/>
  <c r="BG10"/>
  <c r="BK54" s="1"/>
  <c r="R62" s="1"/>
  <c r="BG5"/>
  <c r="BG18"/>
  <c r="BK62" s="1"/>
  <c r="BG17"/>
  <c r="BK61" s="1"/>
  <c r="BG12"/>
  <c r="BK56" s="1"/>
  <c r="R64" s="1"/>
  <c r="BG7"/>
  <c r="BK51" s="1"/>
  <c r="R59" s="1"/>
  <c r="BG19"/>
  <c r="BK63" s="1"/>
  <c r="BG20"/>
  <c r="BK64" s="1"/>
  <c r="T15" i="46"/>
  <c r="T15" i="44"/>
  <c r="T15" i="47"/>
  <c r="T15" i="45"/>
  <c r="T15" i="41"/>
  <c r="T15" i="50"/>
  <c r="T15" i="48"/>
  <c r="T15" i="49"/>
  <c r="T15" i="43"/>
  <c r="T19" i="44"/>
  <c r="T19" i="46"/>
  <c r="T19" i="45"/>
  <c r="T19" i="49"/>
  <c r="T19" i="41"/>
  <c r="T19" i="48"/>
  <c r="T19" i="47"/>
  <c r="T19" i="50"/>
  <c r="T19" i="43"/>
  <c r="BK49" i="40"/>
  <c r="T11" s="1"/>
  <c r="BG25"/>
  <c r="BG27" s="1"/>
  <c r="BK70" s="1"/>
  <c r="BG22" i="47"/>
  <c r="BK66" s="1"/>
  <c r="BG8"/>
  <c r="BK52" s="1"/>
  <c r="P60" s="1"/>
  <c r="BG7"/>
  <c r="BK51" s="1"/>
  <c r="P59" s="1"/>
  <c r="BG23"/>
  <c r="BK67" s="1"/>
  <c r="BG14"/>
  <c r="BK58" s="1"/>
  <c r="P66" s="1"/>
  <c r="BG17"/>
  <c r="BK61" s="1"/>
  <c r="BG19"/>
  <c r="BK63" s="1"/>
  <c r="BG16"/>
  <c r="BK60" s="1"/>
  <c r="P68" s="1"/>
  <c r="BG15"/>
  <c r="BK59" s="1"/>
  <c r="P67" s="1"/>
  <c r="BG10"/>
  <c r="BK54" s="1"/>
  <c r="P62" s="1"/>
  <c r="BG9"/>
  <c r="BK53" s="1"/>
  <c r="P61" s="1"/>
  <c r="BG20"/>
  <c r="BK64" s="1"/>
  <c r="BG11"/>
  <c r="BK55" s="1"/>
  <c r="P63" s="1"/>
  <c r="BG12"/>
  <c r="BK56" s="1"/>
  <c r="P64" s="1"/>
  <c r="BG5"/>
  <c r="BG6"/>
  <c r="BK50" s="1"/>
  <c r="P58" s="1"/>
  <c r="BG24"/>
  <c r="BK68" s="1"/>
  <c r="BG21"/>
  <c r="BK65" s="1"/>
  <c r="BG13"/>
  <c r="BK57" s="1"/>
  <c r="P65" s="1"/>
  <c r="BG18"/>
  <c r="BK62" s="1"/>
  <c r="N64" i="50"/>
  <c r="N64" i="47"/>
  <c r="N64" i="48"/>
  <c r="N64" i="49"/>
  <c r="L63"/>
  <c r="L63" i="47"/>
  <c r="L63" i="46"/>
  <c r="L63" i="48"/>
  <c r="L63" i="50"/>
  <c r="BG25" i="45"/>
  <c r="BG27" s="1"/>
  <c r="BK70" s="1"/>
  <c r="BK49"/>
  <c r="L57" s="1"/>
  <c r="L62" i="50"/>
  <c r="L62" i="46"/>
  <c r="L62" i="48"/>
  <c r="L62" i="47"/>
  <c r="L62" i="49"/>
  <c r="L58" i="46"/>
  <c r="L58" i="47"/>
  <c r="L58" i="49"/>
  <c r="L58" i="50"/>
  <c r="L58" i="48"/>
  <c r="L67" i="50"/>
  <c r="L67" i="49"/>
  <c r="L67" i="48"/>
  <c r="L67" i="47"/>
  <c r="L67" i="46"/>
  <c r="H63" i="47"/>
  <c r="H63" i="50"/>
  <c r="H63" i="48"/>
  <c r="H63" i="46"/>
  <c r="H63" i="44"/>
  <c r="H63" i="49"/>
  <c r="H63" i="45"/>
  <c r="H67"/>
  <c r="H67" i="44"/>
  <c r="H67" i="48"/>
  <c r="H67" i="49"/>
  <c r="H67" i="46"/>
  <c r="H67" i="50"/>
  <c r="H67" i="47"/>
  <c r="BK49" i="43"/>
  <c r="H57" s="1"/>
  <c r="BG25"/>
  <c r="BG27" s="1"/>
  <c r="BK70" s="1"/>
  <c r="T18"/>
  <c r="T18" i="48"/>
  <c r="T18" i="47"/>
  <c r="T18" i="46"/>
  <c r="T18" i="44"/>
  <c r="T18" i="50"/>
  <c r="T18" i="45"/>
  <c r="T18" i="49"/>
  <c r="T18" i="41"/>
  <c r="T17" i="50"/>
  <c r="T17" i="47"/>
  <c r="T17" i="49"/>
  <c r="T17" i="46"/>
  <c r="T17" i="44"/>
  <c r="T17" i="45"/>
  <c r="T17" i="41"/>
  <c r="T17" i="43"/>
  <c r="T17" i="48"/>
  <c r="T16"/>
  <c r="T16" i="49"/>
  <c r="T16" i="46"/>
  <c r="T16" i="50"/>
  <c r="T16" i="43"/>
  <c r="T16" i="47"/>
  <c r="T16" i="44"/>
  <c r="T16" i="45"/>
  <c r="T16" i="41"/>
  <c r="T12" i="46"/>
  <c r="T12" i="44"/>
  <c r="T12" i="50"/>
  <c r="T12" i="41"/>
  <c r="T12" i="48"/>
  <c r="T12" i="45"/>
  <c r="T12" i="47"/>
  <c r="T12" i="43"/>
  <c r="T12" i="49"/>
  <c r="P77" i="48"/>
  <c r="P77" i="50"/>
  <c r="P77" i="49"/>
  <c r="AO20" i="48"/>
  <c r="AR20"/>
  <c r="AR82" s="1"/>
  <c r="AQ20"/>
  <c r="AQ82" s="1"/>
  <c r="AO20" i="46"/>
  <c r="AQ20"/>
  <c r="AQ82" s="1"/>
  <c r="AR20"/>
  <c r="AR82" s="1"/>
  <c r="AN21" i="44"/>
  <c r="AR20"/>
  <c r="AR82" s="1"/>
  <c r="AO20"/>
  <c r="AW27"/>
  <c r="AT27" s="1"/>
  <c r="AQ20"/>
  <c r="AQ82" s="1"/>
  <c r="AR20" i="47"/>
  <c r="AR82" s="1"/>
  <c r="AO20"/>
  <c r="AQ20"/>
  <c r="AQ82" s="1"/>
  <c r="AO20" i="45"/>
  <c r="AR20"/>
  <c r="AR82" s="1"/>
  <c r="AQ20"/>
  <c r="AQ82" s="1"/>
  <c r="AM21" i="40"/>
  <c r="AQ6" s="1"/>
  <c r="AO83" i="50"/>
  <c r="AT83" s="1"/>
  <c r="AU28"/>
  <c r="AV28" s="1"/>
  <c r="AA29" i="36" l="1"/>
  <c r="M26"/>
  <c r="AA32"/>
  <c r="M29"/>
  <c r="AA31"/>
  <c r="M28"/>
  <c r="A28" s="1"/>
  <c r="BN21" i="35"/>
  <c r="BI18"/>
  <c r="AA27" i="36"/>
  <c r="M24"/>
  <c r="A24" s="1"/>
  <c r="AA28"/>
  <c r="M25"/>
  <c r="BI17" i="35"/>
  <c r="BN20"/>
  <c r="AA33" i="36"/>
  <c r="M30"/>
  <c r="BN26" i="35"/>
  <c r="A29" i="36"/>
  <c r="BI23" i="35"/>
  <c r="BN27"/>
  <c r="A30" i="36"/>
  <c r="BI24" i="35"/>
  <c r="BN25"/>
  <c r="BI22"/>
  <c r="AA30" i="36"/>
  <c r="M27"/>
  <c r="AA26"/>
  <c r="M23"/>
  <c r="A23" s="1"/>
  <c r="A27"/>
  <c r="BI21" i="35"/>
  <c r="BN24"/>
  <c r="AF22" i="34"/>
  <c r="AG22" s="1"/>
  <c r="AT82" i="49"/>
  <c r="AT83"/>
  <c r="AU27"/>
  <c r="AV27" s="1"/>
  <c r="AV28" s="1"/>
  <c r="AO61" i="44"/>
  <c r="AP61" s="1"/>
  <c r="AP47" i="49"/>
  <c r="AP46" s="1"/>
  <c r="AL22" s="1"/>
  <c r="AN22" s="1"/>
  <c r="AQ22" s="1"/>
  <c r="AQ84" s="1"/>
  <c r="J64"/>
  <c r="J67" i="48"/>
  <c r="AN21" i="47"/>
  <c r="AO21" s="1"/>
  <c r="J65"/>
  <c r="J58" i="49"/>
  <c r="AQ66" i="50"/>
  <c r="AR66" s="1"/>
  <c r="AO48" i="44"/>
  <c r="AP48" s="1"/>
  <c r="J61" i="45"/>
  <c r="J68" i="46"/>
  <c r="AO20" i="40"/>
  <c r="AU27" s="1"/>
  <c r="AV27" s="1"/>
  <c r="J65" i="50"/>
  <c r="AN21" i="40"/>
  <c r="AR21" s="1"/>
  <c r="AR83" s="1"/>
  <c r="AM21" i="48"/>
  <c r="AW27" s="1"/>
  <c r="AT27" s="1"/>
  <c r="AO57" i="40"/>
  <c r="AP57" s="1"/>
  <c r="J65" i="45"/>
  <c r="AO57" i="48"/>
  <c r="AP57" s="1"/>
  <c r="J66" i="45"/>
  <c r="AO54" i="44"/>
  <c r="AP54" s="1"/>
  <c r="J60" i="47"/>
  <c r="AQ63" i="50"/>
  <c r="AR63" s="1"/>
  <c r="AO53" i="44"/>
  <c r="AP53" s="1"/>
  <c r="AO63"/>
  <c r="AP63" s="1"/>
  <c r="AO52"/>
  <c r="AP52" s="1"/>
  <c r="J63" i="46"/>
  <c r="AO49" i="48"/>
  <c r="AP49" s="1"/>
  <c r="J66"/>
  <c r="J65"/>
  <c r="J59"/>
  <c r="J67" i="50"/>
  <c r="AR20" i="40"/>
  <c r="AR82" s="1"/>
  <c r="AO66" i="48"/>
  <c r="AP66" s="1"/>
  <c r="AO60" i="46"/>
  <c r="AP60" s="1"/>
  <c r="J66" i="49"/>
  <c r="J65" i="46"/>
  <c r="J62" i="49"/>
  <c r="AQ49" i="50"/>
  <c r="AR49" s="1"/>
  <c r="AO54" i="40"/>
  <c r="AP54" s="1"/>
  <c r="AO57" i="44"/>
  <c r="AP57" s="1"/>
  <c r="AO64"/>
  <c r="AP64" s="1"/>
  <c r="AO56"/>
  <c r="AP56" s="1"/>
  <c r="J68" i="50"/>
  <c r="J58"/>
  <c r="AQ60"/>
  <c r="AR60" s="1"/>
  <c r="AQ48"/>
  <c r="AR48" s="1"/>
  <c r="AO62" i="44"/>
  <c r="AP62" s="1"/>
  <c r="AO50"/>
  <c r="AP50" s="1"/>
  <c r="AO59" i="47"/>
  <c r="AP59" s="1"/>
  <c r="J63" i="48"/>
  <c r="J68" i="47"/>
  <c r="J61" i="46"/>
  <c r="AO54" i="45"/>
  <c r="AP54" s="1"/>
  <c r="J64" i="46"/>
  <c r="J66" i="47"/>
  <c r="J59" i="46"/>
  <c r="J62" i="45"/>
  <c r="J67" i="49"/>
  <c r="AU27" i="43"/>
  <c r="AV27" s="1"/>
  <c r="AV28" s="1"/>
  <c r="AO54" i="47"/>
  <c r="AP54" s="1"/>
  <c r="J66" i="50"/>
  <c r="AQ64"/>
  <c r="AR64" s="1"/>
  <c r="AQ53"/>
  <c r="AR53" s="1"/>
  <c r="AO67" i="44"/>
  <c r="AP67" s="1"/>
  <c r="AO60"/>
  <c r="AP60" s="1"/>
  <c r="AO51"/>
  <c r="AP51" s="1"/>
  <c r="AO59"/>
  <c r="AP59" s="1"/>
  <c r="AO59" i="48"/>
  <c r="AP59" s="1"/>
  <c r="J63" i="45"/>
  <c r="J68"/>
  <c r="J58" i="47"/>
  <c r="J60" i="49"/>
  <c r="AQ58" i="50"/>
  <c r="AR58" s="1"/>
  <c r="AQ67"/>
  <c r="AR67" s="1"/>
  <c r="AQ57"/>
  <c r="AR57" s="1"/>
  <c r="AO55" i="44"/>
  <c r="AP55" s="1"/>
  <c r="AO49"/>
  <c r="AP49" s="1"/>
  <c r="AN46"/>
  <c r="AO65"/>
  <c r="AP65" s="1"/>
  <c r="AO66"/>
  <c r="AP66" s="1"/>
  <c r="AO52" i="48"/>
  <c r="AP52" s="1"/>
  <c r="J68" i="49"/>
  <c r="J60" i="48"/>
  <c r="J61" i="49"/>
  <c r="AO48" i="40"/>
  <c r="AP48" s="1"/>
  <c r="AO55" i="45"/>
  <c r="AP55" s="1"/>
  <c r="AO58" i="47"/>
  <c r="AP58" s="1"/>
  <c r="J64" i="50"/>
  <c r="J59" i="49"/>
  <c r="J67" i="47"/>
  <c r="J67" i="45"/>
  <c r="AO66" i="40"/>
  <c r="AP66" s="1"/>
  <c r="AN21" i="46"/>
  <c r="AQ21" s="1"/>
  <c r="AQ83" s="1"/>
  <c r="AN46" i="47"/>
  <c r="J62"/>
  <c r="AT82" i="43"/>
  <c r="AO83"/>
  <c r="AQ51" i="50"/>
  <c r="AR51" s="1"/>
  <c r="AQ61"/>
  <c r="AR61" s="1"/>
  <c r="AQ54"/>
  <c r="AR54" s="1"/>
  <c r="AQ62"/>
  <c r="AR62" s="1"/>
  <c r="AQ56"/>
  <c r="AR56" s="1"/>
  <c r="AO59" i="40"/>
  <c r="AP59" s="1"/>
  <c r="AO51" i="45"/>
  <c r="AP51" s="1"/>
  <c r="AO56"/>
  <c r="AP56" s="1"/>
  <c r="AO49" i="47"/>
  <c r="AP49" s="1"/>
  <c r="AO57"/>
  <c r="AP57" s="1"/>
  <c r="AO62"/>
  <c r="AP62" s="1"/>
  <c r="J63" i="50"/>
  <c r="J58" i="48"/>
  <c r="J58" i="45"/>
  <c r="J60"/>
  <c r="J60" i="50"/>
  <c r="J61"/>
  <c r="J61" i="48"/>
  <c r="AQ65" i="50"/>
  <c r="AR65" s="1"/>
  <c r="AQ59"/>
  <c r="AR59" s="1"/>
  <c r="AQ52"/>
  <c r="AR52" s="1"/>
  <c r="AQ55"/>
  <c r="AR55" s="1"/>
  <c r="AP46"/>
  <c r="AL22" s="1"/>
  <c r="AN22" s="1"/>
  <c r="AO56" i="40"/>
  <c r="AP56" s="1"/>
  <c r="AO52" i="45"/>
  <c r="AP52" s="1"/>
  <c r="AO64" i="47"/>
  <c r="AP64" s="1"/>
  <c r="AO55"/>
  <c r="AP55" s="1"/>
  <c r="AO51"/>
  <c r="AP51" s="1"/>
  <c r="J63"/>
  <c r="AF20" i="34"/>
  <c r="AG20" s="1"/>
  <c r="AQ21" i="43"/>
  <c r="AQ83" s="1"/>
  <c r="AR21"/>
  <c r="AR83" s="1"/>
  <c r="AN21" i="45"/>
  <c r="AR21" s="1"/>
  <c r="AR83" s="1"/>
  <c r="AO67" i="48"/>
  <c r="AP67" s="1"/>
  <c r="AO65"/>
  <c r="AP65" s="1"/>
  <c r="AO48"/>
  <c r="AP48" s="1"/>
  <c r="AO56" i="46"/>
  <c r="AP56" s="1"/>
  <c r="J64" i="47"/>
  <c r="J64" i="45"/>
  <c r="BG25" i="44"/>
  <c r="BG27" s="1"/>
  <c r="BK70" s="1"/>
  <c r="J59" i="50"/>
  <c r="J59" i="47"/>
  <c r="J62" i="50"/>
  <c r="J62" i="48"/>
  <c r="AO56"/>
  <c r="AP56" s="1"/>
  <c r="AO55"/>
  <c r="AP55" s="1"/>
  <c r="AO50"/>
  <c r="AP50" s="1"/>
  <c r="AO63"/>
  <c r="AP63" s="1"/>
  <c r="AN46"/>
  <c r="AO58"/>
  <c r="AP58" s="1"/>
  <c r="AO60"/>
  <c r="AP60" s="1"/>
  <c r="AO51"/>
  <c r="AP51" s="1"/>
  <c r="AO51" i="46"/>
  <c r="AP51" s="1"/>
  <c r="AO53" i="48"/>
  <c r="AP53" s="1"/>
  <c r="AO62"/>
  <c r="AP62" s="1"/>
  <c r="AO64"/>
  <c r="AP64" s="1"/>
  <c r="AO61"/>
  <c r="AP61" s="1"/>
  <c r="AO63" i="46"/>
  <c r="AP63" s="1"/>
  <c r="AN46"/>
  <c r="AO50"/>
  <c r="AP50" s="1"/>
  <c r="AO50" i="40"/>
  <c r="AP50" s="1"/>
  <c r="AO67"/>
  <c r="AP67" s="1"/>
  <c r="AO67" i="45"/>
  <c r="AP67" s="1"/>
  <c r="AO53"/>
  <c r="AP53" s="1"/>
  <c r="AO65" i="47"/>
  <c r="AP65" s="1"/>
  <c r="AO50"/>
  <c r="AP50" s="1"/>
  <c r="AO67"/>
  <c r="AP67" s="1"/>
  <c r="AO63"/>
  <c r="AP63" s="1"/>
  <c r="AO61"/>
  <c r="AP61" s="1"/>
  <c r="AO53"/>
  <c r="AP53" s="1"/>
  <c r="AO51" i="40"/>
  <c r="AP51" s="1"/>
  <c r="AO61"/>
  <c r="AP61" s="1"/>
  <c r="AL21" i="41"/>
  <c r="AM21" s="1"/>
  <c r="AQ6" s="1"/>
  <c r="AO48" i="45"/>
  <c r="AP48" s="1"/>
  <c r="AO49"/>
  <c r="AP49" s="1"/>
  <c r="AN46"/>
  <c r="AO59"/>
  <c r="AP59" s="1"/>
  <c r="AO48" i="47"/>
  <c r="AP48" s="1"/>
  <c r="AO56"/>
  <c r="AP56" s="1"/>
  <c r="AO52"/>
  <c r="AP52" s="1"/>
  <c r="AO60"/>
  <c r="AP60" s="1"/>
  <c r="AO66" i="46"/>
  <c r="AP66" s="1"/>
  <c r="AO61"/>
  <c r="AP61" s="1"/>
  <c r="AO52"/>
  <c r="AP52" s="1"/>
  <c r="AO64"/>
  <c r="AP64" s="1"/>
  <c r="AO58"/>
  <c r="AP58" s="1"/>
  <c r="AO64" i="40"/>
  <c r="AP64" s="1"/>
  <c r="AO55"/>
  <c r="AP55" s="1"/>
  <c r="AO62"/>
  <c r="AP62" s="1"/>
  <c r="AO53"/>
  <c r="AP53" s="1"/>
  <c r="AO60"/>
  <c r="AP60" s="1"/>
  <c r="AO58"/>
  <c r="AP58" s="1"/>
  <c r="AO62" i="45"/>
  <c r="AP62" s="1"/>
  <c r="AO58"/>
  <c r="AP58" s="1"/>
  <c r="AO63"/>
  <c r="AP63" s="1"/>
  <c r="AO61"/>
  <c r="AP61" s="1"/>
  <c r="AN47" i="41"/>
  <c r="AO64" s="1"/>
  <c r="AP64" s="1"/>
  <c r="AF21" i="34"/>
  <c r="AG21" s="1"/>
  <c r="AO49" i="40"/>
  <c r="AP49" s="1"/>
  <c r="AN46"/>
  <c r="AO52"/>
  <c r="AP52" s="1"/>
  <c r="AO63"/>
  <c r="AP63" s="1"/>
  <c r="AO66" i="45"/>
  <c r="AP66" s="1"/>
  <c r="AO57"/>
  <c r="AP57" s="1"/>
  <c r="AO65"/>
  <c r="AP65" s="1"/>
  <c r="AO60"/>
  <c r="AP60" s="1"/>
  <c r="AO64"/>
  <c r="AP64" s="1"/>
  <c r="AK48" i="34"/>
  <c r="AL48" s="1"/>
  <c r="AC14"/>
  <c r="BO8"/>
  <c r="AE14"/>
  <c r="AO48" i="46"/>
  <c r="AP48" s="1"/>
  <c r="AO55"/>
  <c r="AP55" s="1"/>
  <c r="AO59"/>
  <c r="AP59" s="1"/>
  <c r="AO62"/>
  <c r="AP62" s="1"/>
  <c r="AO65"/>
  <c r="AP65" s="1"/>
  <c r="AO57"/>
  <c r="AP57" s="1"/>
  <c r="AO49"/>
  <c r="AP49" s="1"/>
  <c r="AO53"/>
  <c r="AP53" s="1"/>
  <c r="AO67"/>
  <c r="AP67" s="1"/>
  <c r="AP47" i="43"/>
  <c r="AQ52" s="1"/>
  <c r="AR52" s="1"/>
  <c r="AO83" i="24"/>
  <c r="AU28"/>
  <c r="AV28" s="1"/>
  <c r="AR47"/>
  <c r="AT52" s="1"/>
  <c r="AU52" s="1"/>
  <c r="AM22"/>
  <c r="AN22"/>
  <c r="AT65"/>
  <c r="AU65" s="1"/>
  <c r="AT82"/>
  <c r="P58" i="48"/>
  <c r="P58" i="50"/>
  <c r="P58" i="49"/>
  <c r="P68" i="50"/>
  <c r="P68" i="48"/>
  <c r="P68" i="49"/>
  <c r="R59" i="50"/>
  <c r="R59" i="49"/>
  <c r="BG25" i="48"/>
  <c r="BG27" s="1"/>
  <c r="BK70" s="1"/>
  <c r="BK49"/>
  <c r="R57" s="1"/>
  <c r="R65" i="49"/>
  <c r="R65" i="50"/>
  <c r="R63" i="49"/>
  <c r="R63" i="50"/>
  <c r="V17" i="49"/>
  <c r="V17" i="45"/>
  <c r="F63" i="50"/>
  <c r="F63" i="45"/>
  <c r="F63" i="47"/>
  <c r="F63" i="49"/>
  <c r="V17" i="47"/>
  <c r="V17" i="43"/>
  <c r="F63" i="44"/>
  <c r="F63" i="48"/>
  <c r="F63" i="43"/>
  <c r="F63" i="46"/>
  <c r="V17" i="48"/>
  <c r="V17" i="46"/>
  <c r="V17" i="50"/>
  <c r="V17" i="44"/>
  <c r="BK49" i="41"/>
  <c r="V11" s="1"/>
  <c r="BG25"/>
  <c r="BG27" s="1"/>
  <c r="BK70" s="1"/>
  <c r="L57" i="50"/>
  <c r="L57" i="49"/>
  <c r="L57" i="47"/>
  <c r="L57" i="48"/>
  <c r="L57" i="46"/>
  <c r="P65" i="49"/>
  <c r="P65" i="48"/>
  <c r="P65" i="50"/>
  <c r="BK49" i="47"/>
  <c r="P57" s="1"/>
  <c r="BG25"/>
  <c r="BG27" s="1"/>
  <c r="BK70" s="1"/>
  <c r="P61" i="50"/>
  <c r="P61" i="48"/>
  <c r="P61" i="49"/>
  <c r="P59"/>
  <c r="P59" i="48"/>
  <c r="P59" i="50"/>
  <c r="R64"/>
  <c r="R64" i="49"/>
  <c r="R62"/>
  <c r="R62" i="50"/>
  <c r="R61" i="49"/>
  <c r="R61" i="50"/>
  <c r="R68" i="49"/>
  <c r="R68" i="50"/>
  <c r="F60" i="47"/>
  <c r="F60" i="44"/>
  <c r="V14" i="46"/>
  <c r="F60" i="43"/>
  <c r="V14"/>
  <c r="F60" i="46"/>
  <c r="F60" i="50"/>
  <c r="V14"/>
  <c r="V14" i="48"/>
  <c r="F60"/>
  <c r="F60" i="45"/>
  <c r="F60" i="49"/>
  <c r="V14" i="45"/>
  <c r="V14" i="47"/>
  <c r="V14" i="44"/>
  <c r="V14" i="49"/>
  <c r="V21" i="46"/>
  <c r="V21" i="43"/>
  <c r="V21" i="44"/>
  <c r="F67" i="47"/>
  <c r="F67" i="50"/>
  <c r="V21"/>
  <c r="V21" i="48"/>
  <c r="F67" i="44"/>
  <c r="F67" i="46"/>
  <c r="V21" i="49"/>
  <c r="F67" i="48"/>
  <c r="F67" i="45"/>
  <c r="F67" i="43"/>
  <c r="F67" i="49"/>
  <c r="V21" i="47"/>
  <c r="V21" i="45"/>
  <c r="V20" i="49"/>
  <c r="V20" i="46"/>
  <c r="F66" i="45"/>
  <c r="V20" i="48"/>
  <c r="F66" i="49"/>
  <c r="V20" i="50"/>
  <c r="F66"/>
  <c r="V20" i="47"/>
  <c r="F66" i="46"/>
  <c r="F66" i="43"/>
  <c r="V20" i="45"/>
  <c r="F66" i="47"/>
  <c r="F66" i="48"/>
  <c r="F66" i="44"/>
  <c r="V20"/>
  <c r="V20" i="43"/>
  <c r="AW27" i="40"/>
  <c r="AT27" s="1"/>
  <c r="P64" i="48"/>
  <c r="P64" i="50"/>
  <c r="P64" i="49"/>
  <c r="P62"/>
  <c r="P62" i="48"/>
  <c r="P62" i="50"/>
  <c r="P60"/>
  <c r="P60" i="48"/>
  <c r="P60" i="49"/>
  <c r="R67"/>
  <c r="R67" i="50"/>
  <c r="R66" i="49"/>
  <c r="R66" i="50"/>
  <c r="J57" i="46"/>
  <c r="J57" i="47"/>
  <c r="J57" i="50"/>
  <c r="J57" i="45"/>
  <c r="J57" i="48"/>
  <c r="J57" i="49"/>
  <c r="V16" i="45"/>
  <c r="F62"/>
  <c r="F62" i="46"/>
  <c r="V16" i="48"/>
  <c r="V16" i="49"/>
  <c r="V16" i="47"/>
  <c r="F62" i="49"/>
  <c r="V16" i="44"/>
  <c r="V16" i="46"/>
  <c r="V16" i="43"/>
  <c r="F62" i="50"/>
  <c r="F62" i="43"/>
  <c r="F62" i="48"/>
  <c r="F62" i="44"/>
  <c r="V16" i="50"/>
  <c r="F62" i="47"/>
  <c r="F68" i="49"/>
  <c r="V22" i="45"/>
  <c r="V22" i="43"/>
  <c r="F68" i="44"/>
  <c r="F68" i="50"/>
  <c r="F68" i="47"/>
  <c r="F68" i="43"/>
  <c r="V22" i="49"/>
  <c r="F68" i="46"/>
  <c r="V22" i="50"/>
  <c r="V22" i="48"/>
  <c r="V22" i="46"/>
  <c r="V22" i="47"/>
  <c r="F68" i="48"/>
  <c r="F68" i="45"/>
  <c r="V22" i="44"/>
  <c r="H57" i="46"/>
  <c r="H57" i="45"/>
  <c r="H57" i="47"/>
  <c r="H57" i="49"/>
  <c r="H57" i="50"/>
  <c r="H57" i="48"/>
  <c r="H57" i="44"/>
  <c r="P63" i="48"/>
  <c r="P63" i="50"/>
  <c r="P63" i="49"/>
  <c r="P67" i="50"/>
  <c r="P67" i="49"/>
  <c r="P67" i="48"/>
  <c r="P66" i="50"/>
  <c r="P66" i="48"/>
  <c r="P66" i="49"/>
  <c r="T11" i="50"/>
  <c r="T11" i="46"/>
  <c r="T11" i="47"/>
  <c r="T11" i="44"/>
  <c r="T11" i="45"/>
  <c r="T11" i="43"/>
  <c r="T11" i="49"/>
  <c r="T11" i="48"/>
  <c r="T11" i="41"/>
  <c r="R60" i="50"/>
  <c r="R60" i="49"/>
  <c r="R58" i="50"/>
  <c r="R58" i="49"/>
  <c r="F65" i="43"/>
  <c r="V19" i="45"/>
  <c r="V19" i="48"/>
  <c r="V19" i="50"/>
  <c r="V19" i="46"/>
  <c r="V19" i="47"/>
  <c r="V19" i="49"/>
  <c r="V19" i="43"/>
  <c r="F65" i="50"/>
  <c r="F65" i="46"/>
  <c r="F65" i="47"/>
  <c r="V19" i="44"/>
  <c r="F65"/>
  <c r="F65" i="48"/>
  <c r="F65" i="45"/>
  <c r="F65" i="49"/>
  <c r="V13"/>
  <c r="V13" i="50"/>
  <c r="V13" i="46"/>
  <c r="V13" i="44"/>
  <c r="F59" i="46"/>
  <c r="F59" i="47"/>
  <c r="F59" i="48"/>
  <c r="V13"/>
  <c r="V13" i="45"/>
  <c r="F59"/>
  <c r="F59" i="49"/>
  <c r="F59" i="43"/>
  <c r="F59" i="50"/>
  <c r="V13" i="43"/>
  <c r="V13" i="47"/>
  <c r="F59" i="44"/>
  <c r="F58" i="43"/>
  <c r="V12"/>
  <c r="V12" i="48"/>
  <c r="V12" i="47"/>
  <c r="V12" i="49"/>
  <c r="V12" i="44"/>
  <c r="F58" i="49"/>
  <c r="V12" i="46"/>
  <c r="F58" i="44"/>
  <c r="F58" i="48"/>
  <c r="F58" i="50"/>
  <c r="F58" i="45"/>
  <c r="F58" i="46"/>
  <c r="F58" i="47"/>
  <c r="V12" i="50"/>
  <c r="V12" i="45"/>
  <c r="F64" i="46"/>
  <c r="F64" i="49"/>
  <c r="V18" i="46"/>
  <c r="F64" i="43"/>
  <c r="V18" i="48"/>
  <c r="V18" i="44"/>
  <c r="V18" i="49"/>
  <c r="V18" i="50"/>
  <c r="V18" i="47"/>
  <c r="V18" i="45"/>
  <c r="F64" i="47"/>
  <c r="F64" i="45"/>
  <c r="F64" i="50"/>
  <c r="F64" i="44"/>
  <c r="F64" i="48"/>
  <c r="V18" i="43"/>
  <c r="F61"/>
  <c r="V15" i="45"/>
  <c r="F61" i="47"/>
  <c r="V15" i="49"/>
  <c r="F61" i="45"/>
  <c r="V15" i="47"/>
  <c r="V15" i="46"/>
  <c r="F61" i="50"/>
  <c r="V15" i="44"/>
  <c r="F61" i="48"/>
  <c r="V15"/>
  <c r="F61" i="44"/>
  <c r="V15" i="43"/>
  <c r="F61" i="46"/>
  <c r="V15" i="50"/>
  <c r="F61" i="49"/>
  <c r="N57" i="50"/>
  <c r="N57" i="47"/>
  <c r="N57" i="48"/>
  <c r="N57" i="49"/>
  <c r="AW27" i="46"/>
  <c r="AT27" s="1"/>
  <c r="AU27" i="48"/>
  <c r="AV27" s="1"/>
  <c r="AO82"/>
  <c r="AT82" s="1"/>
  <c r="AO21"/>
  <c r="AQ21"/>
  <c r="AQ83" s="1"/>
  <c r="AR21"/>
  <c r="AR83" s="1"/>
  <c r="AU27" i="44"/>
  <c r="AV27" s="1"/>
  <c r="AO82"/>
  <c r="AT82" s="1"/>
  <c r="AW27" i="47"/>
  <c r="AT27" s="1"/>
  <c r="AO82" i="46"/>
  <c r="AT82" s="1"/>
  <c r="AU27"/>
  <c r="AV27" s="1"/>
  <c r="AO82" i="47"/>
  <c r="AT82" s="1"/>
  <c r="AU27"/>
  <c r="AV27" s="1"/>
  <c r="AO21" i="44"/>
  <c r="AQ21"/>
  <c r="AQ83" s="1"/>
  <c r="AR21"/>
  <c r="AR83" s="1"/>
  <c r="AU27" i="45"/>
  <c r="AV27" s="1"/>
  <c r="AO82"/>
  <c r="AT82" s="1"/>
  <c r="AQ6"/>
  <c r="AW27"/>
  <c r="AT27" s="1"/>
  <c r="AQ20" i="41"/>
  <c r="AQ82" s="1"/>
  <c r="AR20"/>
  <c r="AR82" s="1"/>
  <c r="AO20"/>
  <c r="BI18" i="36" l="1"/>
  <c r="BN21"/>
  <c r="A24" i="37"/>
  <c r="BI22" i="36"/>
  <c r="BN25"/>
  <c r="A28" i="37"/>
  <c r="BI17" i="36"/>
  <c r="BN20"/>
  <c r="A23" i="37"/>
  <c r="M27" i="48"/>
  <c r="M27" i="46"/>
  <c r="M27" i="41"/>
  <c r="M27" i="40"/>
  <c r="M27" i="43"/>
  <c r="M27" i="49"/>
  <c r="M27" i="45"/>
  <c r="M27" i="39"/>
  <c r="M27" i="44"/>
  <c r="M27" i="50"/>
  <c r="M27" i="38"/>
  <c r="M27" i="37"/>
  <c r="AA30" s="1"/>
  <c r="M27" i="47"/>
  <c r="AC33" i="36"/>
  <c r="AK67"/>
  <c r="AL67" s="1"/>
  <c r="BO27"/>
  <c r="M25" i="49"/>
  <c r="M25" i="44"/>
  <c r="M25" i="39"/>
  <c r="M25" i="41"/>
  <c r="M25" i="47"/>
  <c r="M25" i="38"/>
  <c r="M25" i="45"/>
  <c r="M25" i="37"/>
  <c r="AA28" s="1"/>
  <c r="M25" i="48"/>
  <c r="M25" i="50"/>
  <c r="M25" i="43"/>
  <c r="M25" i="40"/>
  <c r="M25" i="46"/>
  <c r="A25" i="36"/>
  <c r="AK65"/>
  <c r="AL65" s="1"/>
  <c r="BO25"/>
  <c r="AC31"/>
  <c r="AK63"/>
  <c r="AL63" s="1"/>
  <c r="AC29"/>
  <c r="BO23"/>
  <c r="AT60" i="24"/>
  <c r="AU60" s="1"/>
  <c r="AT48"/>
  <c r="AU48" s="1"/>
  <c r="AF14" i="34"/>
  <c r="AK60" i="36"/>
  <c r="AL60" s="1"/>
  <c r="BO20"/>
  <c r="AC26"/>
  <c r="M30" i="43"/>
  <c r="M30" i="46"/>
  <c r="M30" i="39"/>
  <c r="M30" i="44"/>
  <c r="M30" i="50"/>
  <c r="M30" i="38"/>
  <c r="M30" i="49"/>
  <c r="M30" i="45"/>
  <c r="M30" i="40"/>
  <c r="M30" i="37"/>
  <c r="AA33" s="1"/>
  <c r="M30" i="48"/>
  <c r="M30" i="47"/>
  <c r="M30" i="41"/>
  <c r="AC27" i="36"/>
  <c r="AK61"/>
  <c r="AL61" s="1"/>
  <c r="BO21"/>
  <c r="M28" i="50"/>
  <c r="M28" i="45"/>
  <c r="M28" i="39"/>
  <c r="M28" i="37"/>
  <c r="AA31" s="1"/>
  <c r="M28" i="48"/>
  <c r="M28" i="38"/>
  <c r="M28" i="44"/>
  <c r="M28" i="43"/>
  <c r="M28" i="41"/>
  <c r="M28" i="47"/>
  <c r="M28" i="40"/>
  <c r="M28" i="46"/>
  <c r="M28" i="49"/>
  <c r="M26" i="38"/>
  <c r="M26" i="40"/>
  <c r="M26" i="46"/>
  <c r="M26" i="41"/>
  <c r="M26" i="39"/>
  <c r="M26" i="44"/>
  <c r="M26" i="49"/>
  <c r="M26" i="50"/>
  <c r="M26" i="43"/>
  <c r="M26" i="45"/>
  <c r="M26" i="37"/>
  <c r="AA29" s="1"/>
  <c r="M26" i="48"/>
  <c r="M26" i="47"/>
  <c r="A26" i="36"/>
  <c r="M23" i="49"/>
  <c r="M23" i="45"/>
  <c r="M23" i="44"/>
  <c r="M23" i="46"/>
  <c r="M23" i="39"/>
  <c r="M23" i="50"/>
  <c r="M23" i="41"/>
  <c r="M23" i="38"/>
  <c r="M23" i="48"/>
  <c r="M23" i="43"/>
  <c r="M23" i="47"/>
  <c r="M23" i="37"/>
  <c r="AA26" s="1"/>
  <c r="M23" i="40"/>
  <c r="A30" i="37"/>
  <c r="BI24" i="36"/>
  <c r="BN27"/>
  <c r="M24" i="48"/>
  <c r="M24" i="47"/>
  <c r="M24" i="38"/>
  <c r="M24" i="44"/>
  <c r="M24" i="49"/>
  <c r="M24" i="39"/>
  <c r="M24" i="43"/>
  <c r="M24" i="46"/>
  <c r="M24" i="41"/>
  <c r="M24" i="50"/>
  <c r="M24" i="40"/>
  <c r="M24" i="37"/>
  <c r="AA27" s="1"/>
  <c r="M24" i="45"/>
  <c r="AC32" i="36"/>
  <c r="AK66"/>
  <c r="AL66" s="1"/>
  <c r="BO26"/>
  <c r="BI21"/>
  <c r="A27" i="37"/>
  <c r="BN24" i="36"/>
  <c r="AK64"/>
  <c r="AL64" s="1"/>
  <c r="BO24"/>
  <c r="AC30"/>
  <c r="BI23"/>
  <c r="A29" i="37"/>
  <c r="BN26" i="36"/>
  <c r="BO22"/>
  <c r="AC28"/>
  <c r="AK62"/>
  <c r="AL62" s="1"/>
  <c r="M29" i="39"/>
  <c r="M29" i="45"/>
  <c r="M29" i="47"/>
  <c r="M29" i="38"/>
  <c r="M29" i="48"/>
  <c r="M29" i="43"/>
  <c r="M29" i="46"/>
  <c r="M29" i="41"/>
  <c r="M29" i="37"/>
  <c r="AA32" s="1"/>
  <c r="M29" i="44"/>
  <c r="M29" i="49"/>
  <c r="M29" i="40"/>
  <c r="M29" i="50"/>
  <c r="AT58" i="24"/>
  <c r="AU58" s="1"/>
  <c r="AT67"/>
  <c r="AU67" s="1"/>
  <c r="AT55"/>
  <c r="AU55" s="1"/>
  <c r="AT53"/>
  <c r="AU53" s="1"/>
  <c r="AT63"/>
  <c r="AU63" s="1"/>
  <c r="AT66"/>
  <c r="AU66" s="1"/>
  <c r="AT59"/>
  <c r="AU59" s="1"/>
  <c r="AT64"/>
  <c r="AU64" s="1"/>
  <c r="AT54"/>
  <c r="AU54" s="1"/>
  <c r="AT57"/>
  <c r="AU57" s="1"/>
  <c r="AQ64" i="49"/>
  <c r="AR64" s="1"/>
  <c r="AQ53"/>
  <c r="AR53" s="1"/>
  <c r="AQ56"/>
  <c r="AR56" s="1"/>
  <c r="AO22"/>
  <c r="AO84" s="1"/>
  <c r="AQ66"/>
  <c r="AR66" s="1"/>
  <c r="AQ67"/>
  <c r="AR67" s="1"/>
  <c r="AQ63"/>
  <c r="AR63" s="1"/>
  <c r="AQ52"/>
  <c r="AR52" s="1"/>
  <c r="AQ59"/>
  <c r="AR59" s="1"/>
  <c r="AQ54"/>
  <c r="AR54" s="1"/>
  <c r="AQ55"/>
  <c r="AR55" s="1"/>
  <c r="AM22"/>
  <c r="AW28" s="1"/>
  <c r="AT28" s="1"/>
  <c r="AQ57"/>
  <c r="AR57" s="1"/>
  <c r="AQ58"/>
  <c r="AR58" s="1"/>
  <c r="AQ61"/>
  <c r="AR61" s="1"/>
  <c r="AQ49"/>
  <c r="AR49" s="1"/>
  <c r="AQ48"/>
  <c r="AR48" s="1"/>
  <c r="AQ51"/>
  <c r="AR51" s="1"/>
  <c r="AQ62"/>
  <c r="AR62" s="1"/>
  <c r="AQ50"/>
  <c r="AR50" s="1"/>
  <c r="AR22"/>
  <c r="AR84" s="1"/>
  <c r="AQ60"/>
  <c r="AR60" s="1"/>
  <c r="AQ65"/>
  <c r="AR65" s="1"/>
  <c r="AO82" i="40"/>
  <c r="AT82" s="1"/>
  <c r="AN21" i="41"/>
  <c r="AQ21" s="1"/>
  <c r="AQ83" s="1"/>
  <c r="AR21" i="47"/>
  <c r="AR83" s="1"/>
  <c r="AO21" i="40"/>
  <c r="AU28" s="1"/>
  <c r="AV28" s="1"/>
  <c r="AQ21" i="47"/>
  <c r="AQ83" s="1"/>
  <c r="AQ21" i="40"/>
  <c r="AQ83" s="1"/>
  <c r="AO48" i="41"/>
  <c r="AP48" s="1"/>
  <c r="AO21" i="46"/>
  <c r="AU28" s="1"/>
  <c r="AV28" s="1"/>
  <c r="AO61" i="41"/>
  <c r="AP61" s="1"/>
  <c r="AQ6" i="48"/>
  <c r="AM22" i="50"/>
  <c r="AW28" s="1"/>
  <c r="AT28" s="1"/>
  <c r="AP47" i="44"/>
  <c r="AQ51" s="1"/>
  <c r="AR51" s="1"/>
  <c r="AR21" i="46"/>
  <c r="AR83" s="1"/>
  <c r="AO65" i="41"/>
  <c r="AP65" s="1"/>
  <c r="AO54"/>
  <c r="AP54" s="1"/>
  <c r="AO57"/>
  <c r="AP57" s="1"/>
  <c r="AO21" i="45"/>
  <c r="AU28" s="1"/>
  <c r="AV28" s="1"/>
  <c r="AO63" i="41"/>
  <c r="AP63" s="1"/>
  <c r="AR47" i="50"/>
  <c r="AT65" s="1"/>
  <c r="AU65" s="1"/>
  <c r="AO56" i="41"/>
  <c r="AP56" s="1"/>
  <c r="AQ21" i="45"/>
  <c r="AQ83" s="1"/>
  <c r="AO67" i="41"/>
  <c r="AP67" s="1"/>
  <c r="AO50"/>
  <c r="AP50" s="1"/>
  <c r="AO59"/>
  <c r="AP59" s="1"/>
  <c r="AO53"/>
  <c r="AP53" s="1"/>
  <c r="AP47" i="48"/>
  <c r="AQ57" s="1"/>
  <c r="AR57" s="1"/>
  <c r="AT83" i="43"/>
  <c r="AP47" i="47"/>
  <c r="AQ62" s="1"/>
  <c r="AR62" s="1"/>
  <c r="AO66" i="41"/>
  <c r="AP66" s="1"/>
  <c r="AO55"/>
  <c r="AP55" s="1"/>
  <c r="AO49"/>
  <c r="AP49" s="1"/>
  <c r="AO62"/>
  <c r="AP62" s="1"/>
  <c r="AO51"/>
  <c r="AP51" s="1"/>
  <c r="AP47" i="40"/>
  <c r="AQ55" s="1"/>
  <c r="AR55" s="1"/>
  <c r="AP47" i="45"/>
  <c r="AQ57" s="1"/>
  <c r="AR57" s="1"/>
  <c r="AO52" i="41"/>
  <c r="AP52" s="1"/>
  <c r="AN46"/>
  <c r="AO60"/>
  <c r="AP60" s="1"/>
  <c r="AO58"/>
  <c r="AP58" s="1"/>
  <c r="AP47" i="46"/>
  <c r="AQ66" s="1"/>
  <c r="AR66" s="1"/>
  <c r="AL47" i="34"/>
  <c r="AG3"/>
  <c r="BC12" s="1"/>
  <c r="AG2"/>
  <c r="AG14"/>
  <c r="AQ60" i="43"/>
  <c r="AR60" s="1"/>
  <c r="AQ63"/>
  <c r="AR63" s="1"/>
  <c r="AQ56"/>
  <c r="AR56" s="1"/>
  <c r="AQ57"/>
  <c r="AR57" s="1"/>
  <c r="AQ49"/>
  <c r="AR49" s="1"/>
  <c r="AQ66"/>
  <c r="AR66" s="1"/>
  <c r="AQ67"/>
  <c r="AR67" s="1"/>
  <c r="AQ61"/>
  <c r="AR61" s="1"/>
  <c r="AQ50"/>
  <c r="AR50" s="1"/>
  <c r="AQ59"/>
  <c r="AR59" s="1"/>
  <c r="AQ53"/>
  <c r="AR53" s="1"/>
  <c r="AQ64"/>
  <c r="AR64" s="1"/>
  <c r="AQ54"/>
  <c r="AR54" s="1"/>
  <c r="AQ48"/>
  <c r="AR48" s="1"/>
  <c r="AP46"/>
  <c r="AL22" s="1"/>
  <c r="AQ58"/>
  <c r="AR58" s="1"/>
  <c r="AQ62"/>
  <c r="AR62" s="1"/>
  <c r="AQ51"/>
  <c r="AR51" s="1"/>
  <c r="AQ65"/>
  <c r="AR65" s="1"/>
  <c r="AQ55"/>
  <c r="AR55" s="1"/>
  <c r="AQ22" i="24"/>
  <c r="AQ84" s="1"/>
  <c r="AT61"/>
  <c r="AU61" s="1"/>
  <c r="AT50"/>
  <c r="AU50" s="1"/>
  <c r="AR21"/>
  <c r="AR83" s="1"/>
  <c r="AT83" s="1"/>
  <c r="AW28"/>
  <c r="AT28" s="1"/>
  <c r="AR46"/>
  <c r="AT56"/>
  <c r="AU56" s="1"/>
  <c r="AT62"/>
  <c r="AU62" s="1"/>
  <c r="AT49"/>
  <c r="AU49" s="1"/>
  <c r="AT51"/>
  <c r="AU51" s="1"/>
  <c r="R57" i="49"/>
  <c r="R57" i="50"/>
  <c r="P57" i="48"/>
  <c r="P57" i="50"/>
  <c r="P57" i="49"/>
  <c r="F57" i="43"/>
  <c r="F57" i="44"/>
  <c r="F57" i="45"/>
  <c r="V11" i="44"/>
  <c r="V11" i="49"/>
  <c r="V11" i="43"/>
  <c r="V11" i="45"/>
  <c r="F57" i="48"/>
  <c r="F57" i="49"/>
  <c r="V11" i="50"/>
  <c r="F57" i="47"/>
  <c r="F57" i="50"/>
  <c r="F57" i="46"/>
  <c r="V11"/>
  <c r="V11" i="47"/>
  <c r="V11" i="48"/>
  <c r="AO83"/>
  <c r="AT83" s="1"/>
  <c r="AU28"/>
  <c r="AV28" s="1"/>
  <c r="AO83" i="47"/>
  <c r="AU28"/>
  <c r="AV28" s="1"/>
  <c r="AU28" i="44"/>
  <c r="AV28" s="1"/>
  <c r="AO83"/>
  <c r="AT83" s="1"/>
  <c r="AU27" i="41"/>
  <c r="AV27" s="1"/>
  <c r="AO82"/>
  <c r="AT82" s="1"/>
  <c r="AW27"/>
  <c r="AT27" s="1"/>
  <c r="AO22" i="50"/>
  <c r="AQ22"/>
  <c r="AQ84" s="1"/>
  <c r="AR22"/>
  <c r="AR84" s="1"/>
  <c r="BO27" i="37" l="1"/>
  <c r="AC33"/>
  <c r="AK67"/>
  <c r="AL67" s="1"/>
  <c r="AC28"/>
  <c r="BO22"/>
  <c r="AK62"/>
  <c r="AL62" s="1"/>
  <c r="AC30"/>
  <c r="AK64"/>
  <c r="AL64" s="1"/>
  <c r="BO24"/>
  <c r="BN20"/>
  <c r="A23" i="38"/>
  <c r="BI17" i="37"/>
  <c r="BN26"/>
  <c r="BI23"/>
  <c r="A29" i="38"/>
  <c r="BO21" i="37"/>
  <c r="AK61"/>
  <c r="AL61" s="1"/>
  <c r="AC27"/>
  <c r="BO20"/>
  <c r="AC26"/>
  <c r="AK60"/>
  <c r="AL60" s="1"/>
  <c r="A26"/>
  <c r="BN23" i="36"/>
  <c r="BI20"/>
  <c r="BN25" i="37"/>
  <c r="A28" i="38"/>
  <c r="BI22" i="37"/>
  <c r="BC31" i="34"/>
  <c r="BI49"/>
  <c r="AK66" i="37"/>
  <c r="AL66" s="1"/>
  <c r="AC32"/>
  <c r="BO26"/>
  <c r="AK63"/>
  <c r="AL63" s="1"/>
  <c r="AC29"/>
  <c r="BO23"/>
  <c r="BO25"/>
  <c r="AK65"/>
  <c r="AL65" s="1"/>
  <c r="AC31"/>
  <c r="A25"/>
  <c r="BN22" i="36"/>
  <c r="BI19"/>
  <c r="BN21" i="37"/>
  <c r="BI18"/>
  <c r="A24" i="38"/>
  <c r="BI21" i="37"/>
  <c r="BN24"/>
  <c r="A27" i="38"/>
  <c r="BN27" i="37"/>
  <c r="A30" i="38"/>
  <c r="BI24" i="37"/>
  <c r="AT84" i="49"/>
  <c r="AR21" i="41"/>
  <c r="AR83" s="1"/>
  <c r="AU29" i="49"/>
  <c r="AV29" s="1"/>
  <c r="AO21" i="41"/>
  <c r="AU28" s="1"/>
  <c r="AV28" s="1"/>
  <c r="AR47" i="49"/>
  <c r="AT51" s="1"/>
  <c r="AU51" s="1"/>
  <c r="AO83" i="46"/>
  <c r="AT83" s="1"/>
  <c r="AO83" i="40"/>
  <c r="AT83" s="1"/>
  <c r="AQ65" i="46"/>
  <c r="AR65" s="1"/>
  <c r="AT64" i="50"/>
  <c r="AU64" s="1"/>
  <c r="AT83" i="47"/>
  <c r="AQ65" i="44"/>
  <c r="AR65" s="1"/>
  <c r="AQ53"/>
  <c r="AR53" s="1"/>
  <c r="AQ49"/>
  <c r="AR49" s="1"/>
  <c r="AQ56"/>
  <c r="AR56" s="1"/>
  <c r="AQ59"/>
  <c r="AR59" s="1"/>
  <c r="AP46"/>
  <c r="AL22" s="1"/>
  <c r="AN22" s="1"/>
  <c r="AQ61"/>
  <c r="AR61" s="1"/>
  <c r="AQ54"/>
  <c r="AR54" s="1"/>
  <c r="AQ62"/>
  <c r="AR62" s="1"/>
  <c r="AQ60" i="45"/>
  <c r="AR60" s="1"/>
  <c r="AQ60" i="44"/>
  <c r="AR60" s="1"/>
  <c r="AT61" i="50"/>
  <c r="AU61" s="1"/>
  <c r="AT48"/>
  <c r="AU48" s="1"/>
  <c r="AQ49" i="48"/>
  <c r="AR49" s="1"/>
  <c r="AT57" i="50"/>
  <c r="AU57" s="1"/>
  <c r="AO83" i="45"/>
  <c r="AT83" s="1"/>
  <c r="AQ59" i="48"/>
  <c r="AR59" s="1"/>
  <c r="AT66" i="50"/>
  <c r="AU66" s="1"/>
  <c r="AQ67" i="44"/>
  <c r="AR67" s="1"/>
  <c r="AQ52"/>
  <c r="AR52" s="1"/>
  <c r="AQ55"/>
  <c r="AR55" s="1"/>
  <c r="AQ57"/>
  <c r="AR57" s="1"/>
  <c r="AQ50"/>
  <c r="AR50" s="1"/>
  <c r="AQ63"/>
  <c r="AR63" s="1"/>
  <c r="AQ58"/>
  <c r="AR58" s="1"/>
  <c r="AQ48"/>
  <c r="AR48" s="1"/>
  <c r="AQ66"/>
  <c r="AR66" s="1"/>
  <c r="AQ64"/>
  <c r="AR64" s="1"/>
  <c r="AT50" i="50"/>
  <c r="AU50" s="1"/>
  <c r="AT62"/>
  <c r="AU62" s="1"/>
  <c r="AQ51" i="45"/>
  <c r="AR51" s="1"/>
  <c r="AQ56" i="47"/>
  <c r="AR56" s="1"/>
  <c r="AT54" i="50"/>
  <c r="AU54" s="1"/>
  <c r="AT55"/>
  <c r="AU55" s="1"/>
  <c r="AT59"/>
  <c r="AU59" s="1"/>
  <c r="AQ50" i="40"/>
  <c r="AR50" s="1"/>
  <c r="AQ50" i="45"/>
  <c r="AR50" s="1"/>
  <c r="AQ56" i="48"/>
  <c r="AR56" s="1"/>
  <c r="AT67" i="50"/>
  <c r="AU67" s="1"/>
  <c r="AR46"/>
  <c r="AL23" s="1"/>
  <c r="AT53"/>
  <c r="AU53" s="1"/>
  <c r="AT51"/>
  <c r="AU51" s="1"/>
  <c r="AT49"/>
  <c r="AU49" s="1"/>
  <c r="AQ49" i="40"/>
  <c r="AR49" s="1"/>
  <c r="AQ65" i="48"/>
  <c r="AR65" s="1"/>
  <c r="AT52" i="50"/>
  <c r="AU52" s="1"/>
  <c r="AT56"/>
  <c r="AU56" s="1"/>
  <c r="AT60"/>
  <c r="AU60" s="1"/>
  <c r="AT63"/>
  <c r="AU63" s="1"/>
  <c r="AT58"/>
  <c r="AU58" s="1"/>
  <c r="AQ56" i="45"/>
  <c r="AR56" s="1"/>
  <c r="AQ65" i="47"/>
  <c r="AR65" s="1"/>
  <c r="AQ60" i="48"/>
  <c r="AR60" s="1"/>
  <c r="AQ48" i="46"/>
  <c r="AR48" s="1"/>
  <c r="AQ65" i="40"/>
  <c r="AR65" s="1"/>
  <c r="AQ58" i="47"/>
  <c r="AR58" s="1"/>
  <c r="AQ53"/>
  <c r="AR53" s="1"/>
  <c r="AQ63"/>
  <c r="AR63" s="1"/>
  <c r="AQ50" i="48"/>
  <c r="AR50" s="1"/>
  <c r="AQ55"/>
  <c r="AR55" s="1"/>
  <c r="AQ48"/>
  <c r="AR48" s="1"/>
  <c r="AQ61"/>
  <c r="AR61" s="1"/>
  <c r="AQ63"/>
  <c r="AR63" s="1"/>
  <c r="AQ60" i="40"/>
  <c r="AR60" s="1"/>
  <c r="AQ52" i="47"/>
  <c r="AR52" s="1"/>
  <c r="AQ66" i="48"/>
  <c r="AR66" s="1"/>
  <c r="AQ51"/>
  <c r="AR51" s="1"/>
  <c r="AQ67"/>
  <c r="AR67" s="1"/>
  <c r="AQ52"/>
  <c r="AR52" s="1"/>
  <c r="AQ64"/>
  <c r="AR64" s="1"/>
  <c r="AQ48" i="40"/>
  <c r="AR48" s="1"/>
  <c r="AQ66" i="45"/>
  <c r="AR66" s="1"/>
  <c r="AQ60" i="47"/>
  <c r="AR60" s="1"/>
  <c r="AQ55"/>
  <c r="AR55" s="1"/>
  <c r="AQ51"/>
  <c r="AR51" s="1"/>
  <c r="AQ54" i="48"/>
  <c r="AR54" s="1"/>
  <c r="AQ58"/>
  <c r="AR58" s="1"/>
  <c r="AQ53"/>
  <c r="AR53" s="1"/>
  <c r="AP46"/>
  <c r="AL22" s="1"/>
  <c r="AN22" s="1"/>
  <c r="AQ62"/>
  <c r="AR62" s="1"/>
  <c r="AQ54" i="47"/>
  <c r="AR54" s="1"/>
  <c r="AQ59" i="46"/>
  <c r="AR59" s="1"/>
  <c r="AQ53"/>
  <c r="AR53" s="1"/>
  <c r="AQ54"/>
  <c r="AR54" s="1"/>
  <c r="AP46"/>
  <c r="AL22" s="1"/>
  <c r="AN22" s="1"/>
  <c r="AQ61"/>
  <c r="AR61" s="1"/>
  <c r="AQ51"/>
  <c r="AR51" s="1"/>
  <c r="AQ60"/>
  <c r="AR60" s="1"/>
  <c r="AQ55"/>
  <c r="AR55" s="1"/>
  <c r="AQ49"/>
  <c r="AR49" s="1"/>
  <c r="AQ57"/>
  <c r="AR57" s="1"/>
  <c r="AQ62"/>
  <c r="AR62" s="1"/>
  <c r="AQ50"/>
  <c r="AR50" s="1"/>
  <c r="AQ52"/>
  <c r="AR52" s="1"/>
  <c r="AP47" i="41"/>
  <c r="AQ63" s="1"/>
  <c r="AR63" s="1"/>
  <c r="AQ56" i="40"/>
  <c r="AR56" s="1"/>
  <c r="AQ51"/>
  <c r="AR51" s="1"/>
  <c r="AP46" i="45"/>
  <c r="AL22" s="1"/>
  <c r="AN22" s="1"/>
  <c r="AQ64" i="47"/>
  <c r="AR64" s="1"/>
  <c r="AQ66"/>
  <c r="AR66" s="1"/>
  <c r="AQ50"/>
  <c r="AR50" s="1"/>
  <c r="AQ67"/>
  <c r="AR67" s="1"/>
  <c r="AQ48"/>
  <c r="AR48" s="1"/>
  <c r="AQ53" i="40"/>
  <c r="AR53" s="1"/>
  <c r="AQ61"/>
  <c r="AR61" s="1"/>
  <c r="AQ67" i="45"/>
  <c r="AR67" s="1"/>
  <c r="AQ53"/>
  <c r="AR53" s="1"/>
  <c r="AQ55"/>
  <c r="AR55" s="1"/>
  <c r="AQ57" i="47"/>
  <c r="AR57" s="1"/>
  <c r="AQ59"/>
  <c r="AR59" s="1"/>
  <c r="AQ61"/>
  <c r="AR61" s="1"/>
  <c r="AQ49"/>
  <c r="AR49" s="1"/>
  <c r="AP46"/>
  <c r="AL22" s="1"/>
  <c r="AM22" s="1"/>
  <c r="AW28" s="1"/>
  <c r="AT28" s="1"/>
  <c r="AQ64" i="40"/>
  <c r="AR64" s="1"/>
  <c r="AQ57"/>
  <c r="AR57" s="1"/>
  <c r="AP46"/>
  <c r="AL22" s="1"/>
  <c r="AN22" s="1"/>
  <c r="AQ54"/>
  <c r="AR54" s="1"/>
  <c r="AQ59"/>
  <c r="AR59" s="1"/>
  <c r="AQ64" i="45"/>
  <c r="AR64" s="1"/>
  <c r="AQ48"/>
  <c r="AR48" s="1"/>
  <c r="AQ52"/>
  <c r="AR52" s="1"/>
  <c r="AQ63"/>
  <c r="AR63" s="1"/>
  <c r="AQ61"/>
  <c r="AR61" s="1"/>
  <c r="AQ62" i="40"/>
  <c r="AR62" s="1"/>
  <c r="AQ66"/>
  <c r="AR66" s="1"/>
  <c r="AQ63"/>
  <c r="AR63" s="1"/>
  <c r="AQ58"/>
  <c r="AR58" s="1"/>
  <c r="AQ67"/>
  <c r="AR67" s="1"/>
  <c r="AQ62" i="45"/>
  <c r="AR62" s="1"/>
  <c r="AQ49"/>
  <c r="AR49" s="1"/>
  <c r="AQ59"/>
  <c r="AR59" s="1"/>
  <c r="AQ54"/>
  <c r="AR54" s="1"/>
  <c r="AQ65"/>
  <c r="AR65" s="1"/>
  <c r="AQ58"/>
  <c r="AR58" s="1"/>
  <c r="AQ52" i="40"/>
  <c r="AR52" s="1"/>
  <c r="AQ67" i="46"/>
  <c r="AR67" s="1"/>
  <c r="AQ63"/>
  <c r="AR63" s="1"/>
  <c r="AQ58"/>
  <c r="AR58" s="1"/>
  <c r="AQ56"/>
  <c r="AR56" s="1"/>
  <c r="AQ64"/>
  <c r="AR64" s="1"/>
  <c r="BC29" i="34"/>
  <c r="BC23"/>
  <c r="BC24" s="1"/>
  <c r="BC25" s="1"/>
  <c r="BG26" s="1"/>
  <c r="BI69" s="1"/>
  <c r="BK69" s="1"/>
  <c r="H31" s="1"/>
  <c r="AM58"/>
  <c r="AN58" s="1"/>
  <c r="AM66"/>
  <c r="AN66" s="1"/>
  <c r="AM61"/>
  <c r="AN61" s="1"/>
  <c r="AM65"/>
  <c r="AN65" s="1"/>
  <c r="AM63"/>
  <c r="AN63" s="1"/>
  <c r="AM60"/>
  <c r="AN60" s="1"/>
  <c r="AM67"/>
  <c r="AN67" s="1"/>
  <c r="AM62"/>
  <c r="AN62" s="1"/>
  <c r="AL46"/>
  <c r="AL20" s="1"/>
  <c r="AM64"/>
  <c r="AN64" s="1"/>
  <c r="AM54"/>
  <c r="AN54" s="1"/>
  <c r="AM50"/>
  <c r="AN50" s="1"/>
  <c r="AM52"/>
  <c r="AN52" s="1"/>
  <c r="AM56"/>
  <c r="AN56" s="1"/>
  <c r="AM55"/>
  <c r="AN55" s="1"/>
  <c r="AM59"/>
  <c r="AN59" s="1"/>
  <c r="AM57"/>
  <c r="AN57" s="1"/>
  <c r="AM51"/>
  <c r="AN51" s="1"/>
  <c r="AM49"/>
  <c r="AN49" s="1"/>
  <c r="AM53"/>
  <c r="AN53" s="1"/>
  <c r="AM48"/>
  <c r="AN48" s="1"/>
  <c r="AR47" i="43"/>
  <c r="AT55" s="1"/>
  <c r="AU55" s="1"/>
  <c r="AM22"/>
  <c r="AW28" s="1"/>
  <c r="AT28" s="1"/>
  <c r="AN22"/>
  <c r="AL23" i="24"/>
  <c r="AU47"/>
  <c r="AV62" s="1"/>
  <c r="AW62" s="1"/>
  <c r="AU29" i="50"/>
  <c r="AV29" s="1"/>
  <c r="AO84"/>
  <c r="AT84" s="1"/>
  <c r="BI24" i="38" l="1"/>
  <c r="A30" i="39"/>
  <c r="BN27" i="38"/>
  <c r="A28" i="39"/>
  <c r="BN25" i="38"/>
  <c r="BI22"/>
  <c r="BN23" i="37"/>
  <c r="A26" i="38"/>
  <c r="BI20" i="37"/>
  <c r="BI21" i="38"/>
  <c r="BN24"/>
  <c r="A27" i="39"/>
  <c r="BN22" i="37"/>
  <c r="BI19"/>
  <c r="A25" i="38"/>
  <c r="BI23"/>
  <c r="A29" i="39"/>
  <c r="BN26" i="38"/>
  <c r="BN20"/>
  <c r="BI17"/>
  <c r="A23" i="39"/>
  <c r="BI18" i="38"/>
  <c r="A24" i="39"/>
  <c r="BN21" i="38"/>
  <c r="AT52" i="49"/>
  <c r="AU52" s="1"/>
  <c r="AT53"/>
  <c r="AU53" s="1"/>
  <c r="AT58"/>
  <c r="AU58" s="1"/>
  <c r="AR46"/>
  <c r="AL23" s="1"/>
  <c r="AN23" s="1"/>
  <c r="AO23" s="1"/>
  <c r="AT65"/>
  <c r="AU65" s="1"/>
  <c r="AT50"/>
  <c r="AU50" s="1"/>
  <c r="AT61"/>
  <c r="AU61" s="1"/>
  <c r="AO83" i="41"/>
  <c r="AT83" s="1"/>
  <c r="AT66" i="49"/>
  <c r="AU66" s="1"/>
  <c r="AT62"/>
  <c r="AU62" s="1"/>
  <c r="AT54"/>
  <c r="AU54" s="1"/>
  <c r="AT67"/>
  <c r="AU67" s="1"/>
  <c r="AT55"/>
  <c r="AU55" s="1"/>
  <c r="AT60"/>
  <c r="AU60" s="1"/>
  <c r="AT59"/>
  <c r="AU59" s="1"/>
  <c r="AT48"/>
  <c r="AU48" s="1"/>
  <c r="AT49"/>
  <c r="AU49" s="1"/>
  <c r="AT57"/>
  <c r="AU57" s="1"/>
  <c r="AT64"/>
  <c r="AU64" s="1"/>
  <c r="AT63"/>
  <c r="AU63" s="1"/>
  <c r="AT56"/>
  <c r="AU56" s="1"/>
  <c r="AQ54" i="41"/>
  <c r="AR54" s="1"/>
  <c r="AM22" i="44"/>
  <c r="AW28" s="1"/>
  <c r="AT28" s="1"/>
  <c r="H31" i="39"/>
  <c r="H31" i="41"/>
  <c r="H31" i="49"/>
  <c r="H31" i="40"/>
  <c r="H31" i="37"/>
  <c r="H31" i="50"/>
  <c r="H31" i="47"/>
  <c r="H31" i="45"/>
  <c r="H31" i="44"/>
  <c r="H31" i="48"/>
  <c r="H31" i="36"/>
  <c r="H31" i="43"/>
  <c r="H31" i="38"/>
  <c r="H31" i="46"/>
  <c r="H31" i="35"/>
  <c r="I31" i="34"/>
  <c r="AM22" i="48"/>
  <c r="AW28" s="1"/>
  <c r="AT28" s="1"/>
  <c r="AR47" i="44"/>
  <c r="AT52" s="1"/>
  <c r="AU52" s="1"/>
  <c r="AQ62" i="41"/>
  <c r="AR62" s="1"/>
  <c r="AU47" i="50"/>
  <c r="AV52" s="1"/>
  <c r="AW52" s="1"/>
  <c r="AQ55" i="41"/>
  <c r="AR55" s="1"/>
  <c r="AQ51"/>
  <c r="AR51" s="1"/>
  <c r="AQ64"/>
  <c r="AR64" s="1"/>
  <c r="AM22" i="45"/>
  <c r="AW28" s="1"/>
  <c r="AT28" s="1"/>
  <c r="AM22" i="46"/>
  <c r="AW28" s="1"/>
  <c r="AT28" s="1"/>
  <c r="AQ59" i="41"/>
  <c r="AR59" s="1"/>
  <c r="AQ60"/>
  <c r="AR60" s="1"/>
  <c r="AQ56"/>
  <c r="AR56" s="1"/>
  <c r="AQ66"/>
  <c r="AR66" s="1"/>
  <c r="AM22" i="40"/>
  <c r="AW28" s="1"/>
  <c r="AT28" s="1"/>
  <c r="AQ58" i="41"/>
  <c r="AR58" s="1"/>
  <c r="AR47" i="48"/>
  <c r="AT56" s="1"/>
  <c r="AU56" s="1"/>
  <c r="AQ48" i="41"/>
  <c r="AR48" s="1"/>
  <c r="AQ65"/>
  <c r="AR65" s="1"/>
  <c r="AQ53"/>
  <c r="AR53" s="1"/>
  <c r="AP46"/>
  <c r="AL22" s="1"/>
  <c r="AM22" s="1"/>
  <c r="AW28" s="1"/>
  <c r="AT28" s="1"/>
  <c r="AQ52"/>
  <c r="AR52" s="1"/>
  <c r="AQ49"/>
  <c r="AR49" s="1"/>
  <c r="AQ61"/>
  <c r="AR61" s="1"/>
  <c r="AQ67"/>
  <c r="AR67" s="1"/>
  <c r="AQ57"/>
  <c r="AR57" s="1"/>
  <c r="AQ50"/>
  <c r="AR50" s="1"/>
  <c r="AR47" i="47"/>
  <c r="AT50" s="1"/>
  <c r="AU50" s="1"/>
  <c r="AR47" i="40"/>
  <c r="AT58" s="1"/>
  <c r="AU58" s="1"/>
  <c r="AN22" i="47"/>
  <c r="AQ22" s="1"/>
  <c r="AQ84" s="1"/>
  <c r="AR47" i="45"/>
  <c r="AT67" s="1"/>
  <c r="AU67" s="1"/>
  <c r="AR47" i="46"/>
  <c r="AT67" s="1"/>
  <c r="AU67" s="1"/>
  <c r="AN20" i="34"/>
  <c r="AN47"/>
  <c r="AN46" s="1"/>
  <c r="AL21" s="1"/>
  <c r="AM21" s="1"/>
  <c r="AQ6" s="1"/>
  <c r="BG20"/>
  <c r="BK64" s="1"/>
  <c r="BG12"/>
  <c r="BK56" s="1"/>
  <c r="H18" s="1"/>
  <c r="I18" s="1"/>
  <c r="A18" s="1"/>
  <c r="BG16"/>
  <c r="BK60" s="1"/>
  <c r="H22" s="1"/>
  <c r="I22" s="1"/>
  <c r="BG21"/>
  <c r="BK65" s="1"/>
  <c r="BG6"/>
  <c r="BK50" s="1"/>
  <c r="H12" s="1"/>
  <c r="I12" s="1"/>
  <c r="BG23"/>
  <c r="BK67" s="1"/>
  <c r="BG7"/>
  <c r="BK51" s="1"/>
  <c r="H13" s="1"/>
  <c r="I13" s="1"/>
  <c r="BG24"/>
  <c r="BK68" s="1"/>
  <c r="BG18"/>
  <c r="BK62" s="1"/>
  <c r="BG8"/>
  <c r="BK52" s="1"/>
  <c r="H14" s="1"/>
  <c r="I14" s="1"/>
  <c r="BG19"/>
  <c r="BK63" s="1"/>
  <c r="BG5"/>
  <c r="BG22"/>
  <c r="BK66" s="1"/>
  <c r="BG9"/>
  <c r="BK53" s="1"/>
  <c r="H15" s="1"/>
  <c r="I15" s="1"/>
  <c r="BG15"/>
  <c r="BK59" s="1"/>
  <c r="H21" s="1"/>
  <c r="I21" s="1"/>
  <c r="BG10"/>
  <c r="BK54" s="1"/>
  <c r="H16" s="1"/>
  <c r="I16" s="1"/>
  <c r="BG14"/>
  <c r="BK58" s="1"/>
  <c r="H20" s="1"/>
  <c r="I20" s="1"/>
  <c r="BG17"/>
  <c r="BK61" s="1"/>
  <c r="BG13"/>
  <c r="BK57" s="1"/>
  <c r="H19" s="1"/>
  <c r="I19" s="1"/>
  <c r="BG11"/>
  <c r="BK55" s="1"/>
  <c r="H17" s="1"/>
  <c r="I17" s="1"/>
  <c r="A17" s="1"/>
  <c r="AQ22" i="43"/>
  <c r="AQ84" s="1"/>
  <c r="AR22"/>
  <c r="AR84" s="1"/>
  <c r="AO22"/>
  <c r="AT54"/>
  <c r="AU54" s="1"/>
  <c r="AR46"/>
  <c r="AL23" s="1"/>
  <c r="AM23" s="1"/>
  <c r="AW29" s="1"/>
  <c r="AT29" s="1"/>
  <c r="AT53"/>
  <c r="AU53" s="1"/>
  <c r="AT56"/>
  <c r="AU56" s="1"/>
  <c r="AT66"/>
  <c r="AU66" s="1"/>
  <c r="AT51"/>
  <c r="AU51" s="1"/>
  <c r="AT65"/>
  <c r="AU65" s="1"/>
  <c r="AT52"/>
  <c r="AU52" s="1"/>
  <c r="AT67"/>
  <c r="AU67" s="1"/>
  <c r="AT62"/>
  <c r="AU62" s="1"/>
  <c r="AT61"/>
  <c r="AU61" s="1"/>
  <c r="AT58"/>
  <c r="AU58" s="1"/>
  <c r="AT60"/>
  <c r="AU60" s="1"/>
  <c r="AT50"/>
  <c r="AU50" s="1"/>
  <c r="AT57"/>
  <c r="AU57" s="1"/>
  <c r="AT59"/>
  <c r="AU59" s="1"/>
  <c r="AT49"/>
  <c r="AU49" s="1"/>
  <c r="AT64"/>
  <c r="AU64" s="1"/>
  <c r="AT48"/>
  <c r="AU48" s="1"/>
  <c r="AT63"/>
  <c r="AU63" s="1"/>
  <c r="AU46" i="24"/>
  <c r="AL24" s="1"/>
  <c r="AV52"/>
  <c r="AW52" s="1"/>
  <c r="AV59"/>
  <c r="AW59" s="1"/>
  <c r="AV55"/>
  <c r="AW55" s="1"/>
  <c r="AV54"/>
  <c r="AW54" s="1"/>
  <c r="AV60"/>
  <c r="AW60" s="1"/>
  <c r="AV63"/>
  <c r="AW63" s="1"/>
  <c r="AV58"/>
  <c r="AW58" s="1"/>
  <c r="AV53"/>
  <c r="AW53" s="1"/>
  <c r="AV65"/>
  <c r="AW65" s="1"/>
  <c r="AV57"/>
  <c r="AW57" s="1"/>
  <c r="AV64"/>
  <c r="AW64" s="1"/>
  <c r="AV48"/>
  <c r="AW48" s="1"/>
  <c r="AV66"/>
  <c r="AW66" s="1"/>
  <c r="AV67"/>
  <c r="AW67" s="1"/>
  <c r="AV61"/>
  <c r="AW61" s="1"/>
  <c r="AV49"/>
  <c r="AW49" s="1"/>
  <c r="AM23"/>
  <c r="AN23"/>
  <c r="AO22"/>
  <c r="AV56"/>
  <c r="AW56" s="1"/>
  <c r="AV51"/>
  <c r="AW51" s="1"/>
  <c r="AV50"/>
  <c r="AW50" s="1"/>
  <c r="AO22" i="46"/>
  <c r="AR22"/>
  <c r="AR84" s="1"/>
  <c r="AQ22"/>
  <c r="AQ84" s="1"/>
  <c r="AR22" i="48"/>
  <c r="AR84" s="1"/>
  <c r="AO22"/>
  <c r="AQ22"/>
  <c r="AQ84" s="1"/>
  <c r="AQ22" i="44"/>
  <c r="AQ84" s="1"/>
  <c r="AO22"/>
  <c r="AR22"/>
  <c r="AR84" s="1"/>
  <c r="AR22" i="45"/>
  <c r="AR84" s="1"/>
  <c r="AQ22"/>
  <c r="AQ84" s="1"/>
  <c r="AO22"/>
  <c r="AR22" i="40"/>
  <c r="AR84" s="1"/>
  <c r="AO22"/>
  <c r="AQ22"/>
  <c r="AQ84" s="1"/>
  <c r="AM23" i="50"/>
  <c r="AW29" s="1"/>
  <c r="AT29" s="1"/>
  <c r="AN23"/>
  <c r="BI17" i="39" l="1"/>
  <c r="A23" i="40"/>
  <c r="BN20" i="39"/>
  <c r="BI23"/>
  <c r="A29" i="40"/>
  <c r="BN26" i="39"/>
  <c r="BN27"/>
  <c r="A30" i="40"/>
  <c r="BI24" i="39"/>
  <c r="A24" i="40"/>
  <c r="BI18" i="39"/>
  <c r="BN21"/>
  <c r="BI19" i="38"/>
  <c r="BN22"/>
  <c r="A25" i="39"/>
  <c r="BN24"/>
  <c r="BI21"/>
  <c r="A27" i="40"/>
  <c r="A26" i="39"/>
  <c r="BN23" i="38"/>
  <c r="BI20"/>
  <c r="BI22" i="39"/>
  <c r="BN25"/>
  <c r="A28" i="40"/>
  <c r="AW47" i="24"/>
  <c r="BI11" i="34"/>
  <c r="BN14"/>
  <c r="BN15"/>
  <c r="BI12"/>
  <c r="AM23" i="49"/>
  <c r="AW29" s="1"/>
  <c r="AT29" s="1"/>
  <c r="AR23"/>
  <c r="AR85" s="1"/>
  <c r="AQ23"/>
  <c r="AQ85" s="1"/>
  <c r="AT48" i="48"/>
  <c r="AU48" s="1"/>
  <c r="AT58"/>
  <c r="AU58" s="1"/>
  <c r="AT66" i="45"/>
  <c r="AU66" s="1"/>
  <c r="AU47" i="49"/>
  <c r="AU46" s="1"/>
  <c r="AL24" s="1"/>
  <c r="AN24" s="1"/>
  <c r="AR24" s="1"/>
  <c r="AR86" s="1"/>
  <c r="AT62" i="44"/>
  <c r="AU62" s="1"/>
  <c r="AT54" i="45"/>
  <c r="AU54" s="1"/>
  <c r="AV58" i="50"/>
  <c r="AW58" s="1"/>
  <c r="AT56" i="44"/>
  <c r="AU56" s="1"/>
  <c r="AR46"/>
  <c r="AL23" s="1"/>
  <c r="AM23" s="1"/>
  <c r="AW29" s="1"/>
  <c r="AT29" s="1"/>
  <c r="AT60"/>
  <c r="AU60" s="1"/>
  <c r="AT61" i="40"/>
  <c r="AU61" s="1"/>
  <c r="AT58" i="45"/>
  <c r="AU58" s="1"/>
  <c r="AT61"/>
  <c r="AU61" s="1"/>
  <c r="AT56" i="40"/>
  <c r="AU56" s="1"/>
  <c r="AT59" i="48"/>
  <c r="AU59" s="1"/>
  <c r="AT50"/>
  <c r="AU50" s="1"/>
  <c r="AV65" i="50"/>
  <c r="AW65" s="1"/>
  <c r="AT49" i="40"/>
  <c r="AU49" s="1"/>
  <c r="AT48" i="44"/>
  <c r="AU48" s="1"/>
  <c r="AT67"/>
  <c r="AU67" s="1"/>
  <c r="AT65"/>
  <c r="AU65" s="1"/>
  <c r="AT52" i="48"/>
  <c r="AU52" s="1"/>
  <c r="AV48" i="50"/>
  <c r="AW48" s="1"/>
  <c r="AV50"/>
  <c r="AW50" s="1"/>
  <c r="AT63" i="40"/>
  <c r="AU63" s="1"/>
  <c r="AT53"/>
  <c r="AU53" s="1"/>
  <c r="AT57" i="45"/>
  <c r="AU57" s="1"/>
  <c r="AT62" i="47"/>
  <c r="AU62" s="1"/>
  <c r="AT51" i="44"/>
  <c r="AU51" s="1"/>
  <c r="AT63"/>
  <c r="AU63" s="1"/>
  <c r="AT66" i="48"/>
  <c r="AU66" s="1"/>
  <c r="I31" i="38"/>
  <c r="I31" i="39"/>
  <c r="I31" i="35"/>
  <c r="K31" s="1"/>
  <c r="I31" i="43"/>
  <c r="I31" i="46"/>
  <c r="I31" i="45"/>
  <c r="I31" i="41"/>
  <c r="I31" i="47"/>
  <c r="I31" i="48"/>
  <c r="I31" i="44"/>
  <c r="I31" i="50"/>
  <c r="I31" i="37"/>
  <c r="I31" i="49"/>
  <c r="I31" i="36"/>
  <c r="I31" i="40"/>
  <c r="AT57" i="44"/>
  <c r="AU57" s="1"/>
  <c r="AT50"/>
  <c r="AU50" s="1"/>
  <c r="AT59"/>
  <c r="AU59" s="1"/>
  <c r="AT66"/>
  <c r="AU66" s="1"/>
  <c r="AT53"/>
  <c r="AU53" s="1"/>
  <c r="AT61" i="48"/>
  <c r="AU61" s="1"/>
  <c r="AT51"/>
  <c r="AU51" s="1"/>
  <c r="AV49" i="50"/>
  <c r="AW49" s="1"/>
  <c r="AV61"/>
  <c r="AW61" s="1"/>
  <c r="AT58" i="44"/>
  <c r="AU58" s="1"/>
  <c r="AT64"/>
  <c r="AU64" s="1"/>
  <c r="AT61"/>
  <c r="AU61" s="1"/>
  <c r="AT49"/>
  <c r="AU49" s="1"/>
  <c r="AT54"/>
  <c r="AU54" s="1"/>
  <c r="AT55"/>
  <c r="AU55" s="1"/>
  <c r="AT62" i="48"/>
  <c r="AU62" s="1"/>
  <c r="AR46"/>
  <c r="AL23" s="1"/>
  <c r="AM23" s="1"/>
  <c r="AW29" s="1"/>
  <c r="AT29" s="1"/>
  <c r="I19" i="43"/>
  <c r="I19" i="50"/>
  <c r="I19" i="40"/>
  <c r="I19" i="48"/>
  <c r="I19" i="45"/>
  <c r="I19" i="49"/>
  <c r="I19" i="35"/>
  <c r="I19" i="39"/>
  <c r="I19" i="46"/>
  <c r="I19" i="38"/>
  <c r="I19" i="36"/>
  <c r="I19" i="47"/>
  <c r="I19" i="44"/>
  <c r="I19" i="41"/>
  <c r="I19" i="37"/>
  <c r="A19" i="34"/>
  <c r="I21" i="38"/>
  <c r="I21" i="50"/>
  <c r="I21" i="48"/>
  <c r="I21" i="40"/>
  <c r="I21" i="45"/>
  <c r="I21" i="37"/>
  <c r="I21" i="36"/>
  <c r="I21" i="44"/>
  <c r="I21" i="39"/>
  <c r="I21" i="43"/>
  <c r="I21" i="35"/>
  <c r="I21" i="41"/>
  <c r="I21" i="49"/>
  <c r="I21" i="46"/>
  <c r="I21" i="47"/>
  <c r="A21" i="34"/>
  <c r="I13" i="45"/>
  <c r="I13" i="38"/>
  <c r="I13" i="36"/>
  <c r="I13" i="35"/>
  <c r="I13" i="44"/>
  <c r="I13" i="43"/>
  <c r="I13" i="40"/>
  <c r="I13" i="48"/>
  <c r="I13" i="47"/>
  <c r="I13" i="50"/>
  <c r="I13" i="41"/>
  <c r="I13" i="46"/>
  <c r="I13" i="37"/>
  <c r="I13" i="39"/>
  <c r="I13" i="49"/>
  <c r="A13" i="34"/>
  <c r="I22" i="40"/>
  <c r="I22" i="48"/>
  <c r="I22" i="49"/>
  <c r="I22" i="35"/>
  <c r="I22" i="44"/>
  <c r="I22" i="41"/>
  <c r="I22" i="43"/>
  <c r="I22" i="50"/>
  <c r="I22" i="46"/>
  <c r="I22" i="37"/>
  <c r="I22" i="45"/>
  <c r="I22" i="39"/>
  <c r="I22" i="38"/>
  <c r="I22" i="47"/>
  <c r="I22" i="36"/>
  <c r="A22" i="34"/>
  <c r="AV54" i="50"/>
  <c r="AW54" s="1"/>
  <c r="AU46"/>
  <c r="AL24" s="1"/>
  <c r="AN24" s="1"/>
  <c r="I15"/>
  <c r="I15" i="38"/>
  <c r="I15" i="40"/>
  <c r="I15" i="48"/>
  <c r="I15" i="44"/>
  <c r="I15" i="37"/>
  <c r="I15" i="39"/>
  <c r="I15" i="36"/>
  <c r="I15" i="47"/>
  <c r="I15" i="41"/>
  <c r="I15" i="45"/>
  <c r="I15" i="49"/>
  <c r="I15" i="35"/>
  <c r="I15" i="43"/>
  <c r="I15" i="46"/>
  <c r="A15" i="34"/>
  <c r="I14" i="48"/>
  <c r="I14" i="40"/>
  <c r="I14" i="46"/>
  <c r="I14" i="49"/>
  <c r="I14" i="47"/>
  <c r="I14" i="39"/>
  <c r="I14" i="43"/>
  <c r="I14" i="37"/>
  <c r="I14" i="45"/>
  <c r="I14" i="41"/>
  <c r="I14" i="38"/>
  <c r="I14" i="44"/>
  <c r="I14" i="35"/>
  <c r="I14" i="50"/>
  <c r="I14" i="36"/>
  <c r="A14" i="34"/>
  <c r="I18" i="36"/>
  <c r="I18" i="49"/>
  <c r="I18" i="50"/>
  <c r="I18" i="48"/>
  <c r="I18" i="38"/>
  <c r="I18" i="40"/>
  <c r="I18" i="46"/>
  <c r="I18" i="44"/>
  <c r="I18" i="37"/>
  <c r="I18" i="39"/>
  <c r="I18" i="47"/>
  <c r="I18" i="45"/>
  <c r="I18" i="35"/>
  <c r="I18" i="41"/>
  <c r="I18" i="43"/>
  <c r="I20" i="48"/>
  <c r="I20" i="41"/>
  <c r="I20" i="49"/>
  <c r="I20" i="43"/>
  <c r="I20" i="45"/>
  <c r="I20" i="50"/>
  <c r="I20" i="47"/>
  <c r="I20" i="38"/>
  <c r="I20" i="39"/>
  <c r="I20" i="40"/>
  <c r="I20" i="36"/>
  <c r="I20" i="35"/>
  <c r="I20" i="37"/>
  <c r="I20" i="44"/>
  <c r="I20" i="46"/>
  <c r="A20" i="34"/>
  <c r="I12" i="44"/>
  <c r="I12" i="48"/>
  <c r="I12" i="41"/>
  <c r="I12" i="43"/>
  <c r="I12" i="40"/>
  <c r="I12" i="49"/>
  <c r="I12" i="45"/>
  <c r="I12" i="46"/>
  <c r="I12" i="37"/>
  <c r="I12" i="38"/>
  <c r="I12" i="36"/>
  <c r="I12" i="39"/>
  <c r="I12" i="50"/>
  <c r="I12" i="35"/>
  <c r="I12" i="47"/>
  <c r="A12" i="34"/>
  <c r="AV56" i="50"/>
  <c r="AW56" s="1"/>
  <c r="AV64"/>
  <c r="AW64" s="1"/>
  <c r="AV59"/>
  <c r="AW59" s="1"/>
  <c r="I17" i="43"/>
  <c r="I17" i="35"/>
  <c r="I17" i="37"/>
  <c r="I17" i="50"/>
  <c r="I17" i="39"/>
  <c r="I17" i="41"/>
  <c r="I17" i="38"/>
  <c r="I17" i="49"/>
  <c r="I17" i="44"/>
  <c r="I17" i="47"/>
  <c r="I17" i="46"/>
  <c r="I17" i="36"/>
  <c r="I17" i="45"/>
  <c r="I17" i="40"/>
  <c r="I17" i="48"/>
  <c r="I16" i="49"/>
  <c r="I16" i="35"/>
  <c r="I16" i="47"/>
  <c r="I16" i="45"/>
  <c r="I16" i="41"/>
  <c r="I16" i="46"/>
  <c r="I16" i="38"/>
  <c r="I16" i="39"/>
  <c r="I16" i="37"/>
  <c r="I16" i="40"/>
  <c r="I16" i="36"/>
  <c r="I16" i="50"/>
  <c r="I16" i="44"/>
  <c r="I16" i="43"/>
  <c r="I16" i="48"/>
  <c r="A16" i="34"/>
  <c r="AV62" i="50"/>
  <c r="AW62" s="1"/>
  <c r="AV51"/>
  <c r="AW51" s="1"/>
  <c r="AV57"/>
  <c r="AW57" s="1"/>
  <c r="AV53"/>
  <c r="AW53" s="1"/>
  <c r="AV60"/>
  <c r="AW60" s="1"/>
  <c r="AV63"/>
  <c r="AW63" s="1"/>
  <c r="AV67"/>
  <c r="AW67" s="1"/>
  <c r="AV66"/>
  <c r="AW66" s="1"/>
  <c r="AV55"/>
  <c r="AW55" s="1"/>
  <c r="AT52" i="40"/>
  <c r="AU52" s="1"/>
  <c r="AT64"/>
  <c r="AU64" s="1"/>
  <c r="AT62"/>
  <c r="AU62" s="1"/>
  <c r="AR46" i="45"/>
  <c r="AL23" s="1"/>
  <c r="AN23" s="1"/>
  <c r="AT64"/>
  <c r="AU64" s="1"/>
  <c r="AT57" i="48"/>
  <c r="AU57" s="1"/>
  <c r="AT53"/>
  <c r="AU53" s="1"/>
  <c r="AT49"/>
  <c r="AU49" s="1"/>
  <c r="AT54"/>
  <c r="AU54" s="1"/>
  <c r="AT51" i="40"/>
  <c r="AU51" s="1"/>
  <c r="AT57"/>
  <c r="AU57" s="1"/>
  <c r="AT49" i="45"/>
  <c r="AU49" s="1"/>
  <c r="AT63"/>
  <c r="AU63" s="1"/>
  <c r="AT64" i="48"/>
  <c r="AU64" s="1"/>
  <c r="AT55"/>
  <c r="AU55" s="1"/>
  <c r="AT60"/>
  <c r="AU60" s="1"/>
  <c r="AT67"/>
  <c r="AU67" s="1"/>
  <c r="AT50" i="45"/>
  <c r="AU50" s="1"/>
  <c r="AT63" i="48"/>
  <c r="AU63" s="1"/>
  <c r="AT65"/>
  <c r="AU65" s="1"/>
  <c r="AN23" i="43"/>
  <c r="AO23" s="1"/>
  <c r="AT48" i="47"/>
  <c r="AU48" s="1"/>
  <c r="AT59"/>
  <c r="AU59" s="1"/>
  <c r="AT60"/>
  <c r="AU60" s="1"/>
  <c r="AT54"/>
  <c r="AU54" s="1"/>
  <c r="AT50" i="46"/>
  <c r="AU50" s="1"/>
  <c r="AT58" i="47"/>
  <c r="AU58" s="1"/>
  <c r="AR46"/>
  <c r="AL23" s="1"/>
  <c r="AN23" s="1"/>
  <c r="AT56"/>
  <c r="AU56" s="1"/>
  <c r="AT63"/>
  <c r="AU63" s="1"/>
  <c r="AR47" i="41"/>
  <c r="AT60" s="1"/>
  <c r="AU60" s="1"/>
  <c r="AT65" i="47"/>
  <c r="AU65" s="1"/>
  <c r="AT49"/>
  <c r="AU49" s="1"/>
  <c r="AT64"/>
  <c r="AU64" s="1"/>
  <c r="AR46" i="46"/>
  <c r="AL23" s="1"/>
  <c r="AM23" s="1"/>
  <c r="AW29" s="1"/>
  <c r="AT29" s="1"/>
  <c r="AN22" i="41"/>
  <c r="AR22" s="1"/>
  <c r="AR84" s="1"/>
  <c r="AT51" i="47"/>
  <c r="AU51" s="1"/>
  <c r="AT55"/>
  <c r="AU55" s="1"/>
  <c r="AT61"/>
  <c r="AU61" s="1"/>
  <c r="AO22"/>
  <c r="AO84" s="1"/>
  <c r="AT58" i="46"/>
  <c r="AU58" s="1"/>
  <c r="AT64"/>
  <c r="AU64" s="1"/>
  <c r="AT66" i="47"/>
  <c r="AU66" s="1"/>
  <c r="AT52"/>
  <c r="AU52" s="1"/>
  <c r="AT57"/>
  <c r="AU57" s="1"/>
  <c r="AT53"/>
  <c r="AU53" s="1"/>
  <c r="AR22"/>
  <c r="AR84" s="1"/>
  <c r="AT52" i="46"/>
  <c r="AU52" s="1"/>
  <c r="AT66"/>
  <c r="AU66" s="1"/>
  <c r="AT67" i="47"/>
  <c r="AU67" s="1"/>
  <c r="AT59" i="40"/>
  <c r="AU59" s="1"/>
  <c r="AT50"/>
  <c r="AU50" s="1"/>
  <c r="AT60"/>
  <c r="AU60" s="1"/>
  <c r="AT65"/>
  <c r="AU65" s="1"/>
  <c r="AT48"/>
  <c r="AU48" s="1"/>
  <c r="AT59" i="45"/>
  <c r="AU59" s="1"/>
  <c r="AT55"/>
  <c r="AU55" s="1"/>
  <c r="AT51"/>
  <c r="AU51" s="1"/>
  <c r="AT62"/>
  <c r="AU62" s="1"/>
  <c r="AT54" i="40"/>
  <c r="AU54" s="1"/>
  <c r="AR46"/>
  <c r="AL23" s="1"/>
  <c r="AN23" s="1"/>
  <c r="AT66"/>
  <c r="AU66" s="1"/>
  <c r="AT67"/>
  <c r="AU67" s="1"/>
  <c r="AT55"/>
  <c r="AU55" s="1"/>
  <c r="AT56" i="45"/>
  <c r="AU56" s="1"/>
  <c r="AT60"/>
  <c r="AU60" s="1"/>
  <c r="AT65"/>
  <c r="AU65" s="1"/>
  <c r="AT53"/>
  <c r="AU53" s="1"/>
  <c r="AT52"/>
  <c r="AU52" s="1"/>
  <c r="AT48"/>
  <c r="AU48" s="1"/>
  <c r="AT61" i="46"/>
  <c r="AU61" s="1"/>
  <c r="AT49"/>
  <c r="AU49" s="1"/>
  <c r="AT54"/>
  <c r="AU54" s="1"/>
  <c r="AT65"/>
  <c r="AU65" s="1"/>
  <c r="AT59"/>
  <c r="AU59" s="1"/>
  <c r="AO54" i="34"/>
  <c r="AP54" s="1"/>
  <c r="AO50"/>
  <c r="AP50" s="1"/>
  <c r="AT56" i="46"/>
  <c r="AU56" s="1"/>
  <c r="AT62"/>
  <c r="AU62" s="1"/>
  <c r="AT60"/>
  <c r="AU60" s="1"/>
  <c r="AT63"/>
  <c r="AU63" s="1"/>
  <c r="AT48"/>
  <c r="AU48" s="1"/>
  <c r="AT53"/>
  <c r="AU53" s="1"/>
  <c r="AT57"/>
  <c r="AU57" s="1"/>
  <c r="AT51"/>
  <c r="AU51" s="1"/>
  <c r="AT55"/>
  <c r="AU55" s="1"/>
  <c r="AO60" i="34"/>
  <c r="AP60" s="1"/>
  <c r="AO49"/>
  <c r="AP49" s="1"/>
  <c r="AO65"/>
  <c r="AP65" s="1"/>
  <c r="AO61"/>
  <c r="AP61" s="1"/>
  <c r="AO53"/>
  <c r="AP53" s="1"/>
  <c r="H15" i="41"/>
  <c r="H15" i="47"/>
  <c r="H15" i="37"/>
  <c r="H15" i="50"/>
  <c r="H15" i="39"/>
  <c r="H15" i="44"/>
  <c r="H15" i="35"/>
  <c r="H15" i="49"/>
  <c r="H15" i="36"/>
  <c r="H15" i="48"/>
  <c r="H15" i="45"/>
  <c r="H15" i="46"/>
  <c r="H15" i="43"/>
  <c r="H15" i="40"/>
  <c r="H15" i="38"/>
  <c r="H14" i="41"/>
  <c r="H14" i="35"/>
  <c r="H14" i="43"/>
  <c r="H14" i="38"/>
  <c r="H14" i="45"/>
  <c r="H14" i="36"/>
  <c r="H14" i="47"/>
  <c r="H14" i="40"/>
  <c r="H14" i="50"/>
  <c r="H14" i="37"/>
  <c r="H14" i="44"/>
  <c r="H14" i="39"/>
  <c r="H14" i="48"/>
  <c r="H14" i="49"/>
  <c r="H14" i="46"/>
  <c r="H18" i="49"/>
  <c r="H18" i="35"/>
  <c r="H18" i="44"/>
  <c r="H18" i="38"/>
  <c r="H18" i="40"/>
  <c r="H18" i="45"/>
  <c r="H18" i="41"/>
  <c r="H18" i="37"/>
  <c r="H18" i="36"/>
  <c r="H18" i="43"/>
  <c r="H18" i="50"/>
  <c r="H18" i="48"/>
  <c r="H18" i="46"/>
  <c r="H18" i="39"/>
  <c r="H18" i="47"/>
  <c r="AO58" i="34"/>
  <c r="AP58" s="1"/>
  <c r="AO52"/>
  <c r="AP52" s="1"/>
  <c r="AO56"/>
  <c r="AP56" s="1"/>
  <c r="AO55"/>
  <c r="AP55" s="1"/>
  <c r="H20" i="48"/>
  <c r="H20" i="45"/>
  <c r="H20" i="35"/>
  <c r="H20" i="47"/>
  <c r="H20" i="38"/>
  <c r="H20" i="49"/>
  <c r="H20" i="44"/>
  <c r="H20" i="40"/>
  <c r="H20" i="41"/>
  <c r="H20" i="37"/>
  <c r="H20" i="46"/>
  <c r="H20" i="43"/>
  <c r="H20" i="36"/>
  <c r="H20" i="39"/>
  <c r="H20" i="50"/>
  <c r="H12" i="37"/>
  <c r="H12" i="46"/>
  <c r="H12" i="35"/>
  <c r="H12" i="36"/>
  <c r="H12" i="47"/>
  <c r="H12" i="50"/>
  <c r="H12" i="43"/>
  <c r="H12" i="40"/>
  <c r="H12" i="45"/>
  <c r="H12" i="38"/>
  <c r="H12" i="44"/>
  <c r="H12" i="39"/>
  <c r="H12" i="49"/>
  <c r="H12" i="41"/>
  <c r="H12" i="48"/>
  <c r="AO59" i="34"/>
  <c r="AP59" s="1"/>
  <c r="AO63"/>
  <c r="AP63" s="1"/>
  <c r="AO57"/>
  <c r="AP57" s="1"/>
  <c r="AO66"/>
  <c r="AP66" s="1"/>
  <c r="AO51"/>
  <c r="AP51" s="1"/>
  <c r="H17" i="36"/>
  <c r="H17" i="44"/>
  <c r="H17" i="47"/>
  <c r="H17" i="45"/>
  <c r="H17" i="39"/>
  <c r="H17" i="48"/>
  <c r="H17" i="46"/>
  <c r="H17" i="38"/>
  <c r="H17" i="49"/>
  <c r="H17" i="37"/>
  <c r="H17" i="35"/>
  <c r="H17" i="40"/>
  <c r="H17" i="41"/>
  <c r="H17" i="43"/>
  <c r="H17" i="50"/>
  <c r="H16" i="38"/>
  <c r="H16" i="49"/>
  <c r="H16" i="50"/>
  <c r="H16" i="45"/>
  <c r="H16" i="44"/>
  <c r="H16" i="39"/>
  <c r="H16" i="36"/>
  <c r="H16" i="47"/>
  <c r="H16" i="37"/>
  <c r="H16" i="41"/>
  <c r="H16" i="46"/>
  <c r="H16" i="35"/>
  <c r="H16" i="40"/>
  <c r="H16" i="48"/>
  <c r="H16" i="43"/>
  <c r="BG25" i="34"/>
  <c r="BG27" s="1"/>
  <c r="BK70" s="1"/>
  <c r="BK49"/>
  <c r="H11" s="1"/>
  <c r="I11" s="1"/>
  <c r="AN21"/>
  <c r="AQ20"/>
  <c r="AQ82" s="1"/>
  <c r="AO20"/>
  <c r="AW27"/>
  <c r="AT27" s="1"/>
  <c r="AR20"/>
  <c r="AR82" s="1"/>
  <c r="AO67"/>
  <c r="AP67" s="1"/>
  <c r="H19" i="46"/>
  <c r="H19" i="40"/>
  <c r="H19" i="48"/>
  <c r="H19" i="43"/>
  <c r="H19" i="49"/>
  <c r="H19" i="37"/>
  <c r="H19" i="35"/>
  <c r="H19" i="47"/>
  <c r="H19" i="45"/>
  <c r="H19" i="39"/>
  <c r="H19" i="38"/>
  <c r="H19" i="41"/>
  <c r="H19" i="36"/>
  <c r="H19" i="44"/>
  <c r="H19" i="50"/>
  <c r="H21" i="49"/>
  <c r="H21" i="46"/>
  <c r="H21" i="48"/>
  <c r="H21" i="36"/>
  <c r="H21" i="47"/>
  <c r="H21" i="39"/>
  <c r="H21" i="40"/>
  <c r="H21" i="50"/>
  <c r="H21" i="43"/>
  <c r="H21" i="38"/>
  <c r="H21" i="44"/>
  <c r="H21" i="41"/>
  <c r="H21" i="35"/>
  <c r="H21" i="37"/>
  <c r="H21" i="45"/>
  <c r="H13" i="49"/>
  <c r="H13" i="43"/>
  <c r="H13" i="41"/>
  <c r="H13" i="38"/>
  <c r="H13" i="50"/>
  <c r="H13" i="45"/>
  <c r="H13" i="44"/>
  <c r="H13" i="40"/>
  <c r="H13" i="47"/>
  <c r="H13" i="37"/>
  <c r="H13" i="46"/>
  <c r="H13" i="48"/>
  <c r="H13" i="35"/>
  <c r="H13" i="36"/>
  <c r="H13" i="39"/>
  <c r="H22" i="44"/>
  <c r="H22" i="35"/>
  <c r="H22" i="43"/>
  <c r="H22" i="46"/>
  <c r="H22" i="39"/>
  <c r="H22" i="36"/>
  <c r="H22" i="38"/>
  <c r="H22" i="48"/>
  <c r="H22" i="47"/>
  <c r="H22" i="50"/>
  <c r="H22" i="41"/>
  <c r="H22" i="37"/>
  <c r="H22" i="49"/>
  <c r="H22" i="45"/>
  <c r="H22" i="40"/>
  <c r="AO62" i="34"/>
  <c r="AP62" s="1"/>
  <c r="AO48"/>
  <c r="AP48" s="1"/>
  <c r="AO64"/>
  <c r="AP64" s="1"/>
  <c r="AO84" i="43"/>
  <c r="AT84" s="1"/>
  <c r="AU29"/>
  <c r="AV29" s="1"/>
  <c r="AU47"/>
  <c r="AO84" i="24"/>
  <c r="AU29"/>
  <c r="AV29" s="1"/>
  <c r="AW46"/>
  <c r="AL25" s="1"/>
  <c r="AQ23"/>
  <c r="AQ85" s="1"/>
  <c r="AO23"/>
  <c r="AW29"/>
  <c r="AT29" s="1"/>
  <c r="AR22"/>
  <c r="AR84" s="1"/>
  <c r="AM24"/>
  <c r="AW30" s="1"/>
  <c r="AN24"/>
  <c r="AU29" i="48"/>
  <c r="AV29" s="1"/>
  <c r="AO84"/>
  <c r="AT84" s="1"/>
  <c r="AO84" i="46"/>
  <c r="AT84" s="1"/>
  <c r="AU29"/>
  <c r="AV29" s="1"/>
  <c r="AO84" i="44"/>
  <c r="AT84" s="1"/>
  <c r="AU29"/>
  <c r="AV29" s="1"/>
  <c r="AO84" i="45"/>
  <c r="AT84" s="1"/>
  <c r="AU29"/>
  <c r="AV29" s="1"/>
  <c r="AU29" i="40"/>
  <c r="AV29" s="1"/>
  <c r="AO84"/>
  <c r="AT84" s="1"/>
  <c r="AO85" i="49"/>
  <c r="AU30"/>
  <c r="AV30" s="1"/>
  <c r="AR23" i="50"/>
  <c r="AR85" s="1"/>
  <c r="AQ23"/>
  <c r="AQ85" s="1"/>
  <c r="AO23"/>
  <c r="BN26" i="40" l="1"/>
  <c r="BI23"/>
  <c r="A29" i="41"/>
  <c r="BI21" i="40"/>
  <c r="BN24"/>
  <c r="A27" i="41"/>
  <c r="BN21" i="40"/>
  <c r="A24" i="41"/>
  <c r="BI18" i="40"/>
  <c r="A23" i="41"/>
  <c r="BI17" i="40"/>
  <c r="BN20"/>
  <c r="K31"/>
  <c r="K31" i="43"/>
  <c r="K31" i="37"/>
  <c r="K31" i="39"/>
  <c r="K31" i="44"/>
  <c r="K31" i="47"/>
  <c r="K31" i="50"/>
  <c r="K31" i="46"/>
  <c r="K31" i="36"/>
  <c r="K31" i="48"/>
  <c r="K31" i="49"/>
  <c r="K31" i="41"/>
  <c r="K31" i="38"/>
  <c r="K31" i="45"/>
  <c r="BI20" i="39"/>
  <c r="A26" i="40"/>
  <c r="BN23" i="39"/>
  <c r="BN22"/>
  <c r="BI19"/>
  <c r="A25" i="40"/>
  <c r="BN25"/>
  <c r="A28" i="41"/>
  <c r="BI22" i="40"/>
  <c r="BN27"/>
  <c r="A30" i="41"/>
  <c r="BI24" i="40"/>
  <c r="AR23" i="24"/>
  <c r="AR85" s="1"/>
  <c r="AT30"/>
  <c r="AM24" i="49"/>
  <c r="AW30" s="1"/>
  <c r="AT30" s="1"/>
  <c r="AT85"/>
  <c r="AV64"/>
  <c r="AW64" s="1"/>
  <c r="AQ24"/>
  <c r="AQ86" s="1"/>
  <c r="AV55"/>
  <c r="AW55" s="1"/>
  <c r="AV60"/>
  <c r="AW60" s="1"/>
  <c r="AV51"/>
  <c r="AW51" s="1"/>
  <c r="AV54"/>
  <c r="AW54" s="1"/>
  <c r="AV59"/>
  <c r="AW59" s="1"/>
  <c r="AV56"/>
  <c r="AW56" s="1"/>
  <c r="AO24"/>
  <c r="AO86" s="1"/>
  <c r="AV53"/>
  <c r="AW53" s="1"/>
  <c r="AV52"/>
  <c r="AW52" s="1"/>
  <c r="AV67"/>
  <c r="AW67" s="1"/>
  <c r="AV58"/>
  <c r="AW58" s="1"/>
  <c r="AV65"/>
  <c r="AW65" s="1"/>
  <c r="AV57"/>
  <c r="AW57" s="1"/>
  <c r="AV49"/>
  <c r="AW49" s="1"/>
  <c r="AV63"/>
  <c r="AW63" s="1"/>
  <c r="AV62"/>
  <c r="AW62" s="1"/>
  <c r="AV48"/>
  <c r="AW48" s="1"/>
  <c r="AV61"/>
  <c r="AW61" s="1"/>
  <c r="AV50"/>
  <c r="AW50" s="1"/>
  <c r="AV66"/>
  <c r="AW66" s="1"/>
  <c r="AN23" i="44"/>
  <c r="AR23" s="1"/>
  <c r="AR85" s="1"/>
  <c r="AN23" i="48"/>
  <c r="AO23" s="1"/>
  <c r="AT65" i="41"/>
  <c r="AU65" s="1"/>
  <c r="AT67"/>
  <c r="AU67" s="1"/>
  <c r="AT66"/>
  <c r="AU66" s="1"/>
  <c r="AT61"/>
  <c r="AU61" s="1"/>
  <c r="AU47" i="44"/>
  <c r="AV66" s="1"/>
  <c r="AW66" s="1"/>
  <c r="AM24" i="50"/>
  <c r="AW30" s="1"/>
  <c r="AT30" s="1"/>
  <c r="I11" i="38"/>
  <c r="I11" i="43"/>
  <c r="I11" i="48"/>
  <c r="I32" i="34"/>
  <c r="I11" i="37"/>
  <c r="I11" i="45"/>
  <c r="I11" i="35"/>
  <c r="I11" i="40"/>
  <c r="I11" i="50"/>
  <c r="I11" i="46"/>
  <c r="I11" i="36"/>
  <c r="I11" i="47"/>
  <c r="I11" i="41"/>
  <c r="I11" i="39"/>
  <c r="I11" i="44"/>
  <c r="I11" i="49"/>
  <c r="A11" i="34"/>
  <c r="BI16"/>
  <c r="BN19"/>
  <c r="BJ16" i="35"/>
  <c r="AA25"/>
  <c r="BN10" i="34"/>
  <c r="BI7"/>
  <c r="AA16" i="35"/>
  <c r="BJ7"/>
  <c r="BN18" i="34"/>
  <c r="BI15"/>
  <c r="BI13"/>
  <c r="BN16"/>
  <c r="AU47" i="48"/>
  <c r="AV67" s="1"/>
  <c r="AW67" s="1"/>
  <c r="BI10" i="34"/>
  <c r="BN13"/>
  <c r="BJ6" i="35"/>
  <c r="AA15"/>
  <c r="BJ12"/>
  <c r="AA21"/>
  <c r="AA17"/>
  <c r="BJ8"/>
  <c r="AA18"/>
  <c r="BJ9"/>
  <c r="AA24"/>
  <c r="BJ15"/>
  <c r="AA22"/>
  <c r="BJ13"/>
  <c r="BJ11"/>
  <c r="AA20"/>
  <c r="BN11" i="34"/>
  <c r="BI8"/>
  <c r="BI9"/>
  <c r="BN12"/>
  <c r="AA19" i="35"/>
  <c r="BJ10"/>
  <c r="BN9" i="34"/>
  <c r="BI6"/>
  <c r="BN17"/>
  <c r="BI14"/>
  <c r="BJ14" i="35"/>
  <c r="AA23"/>
  <c r="AT56" i="41"/>
  <c r="AU56" s="1"/>
  <c r="AT51"/>
  <c r="AU51" s="1"/>
  <c r="AW47" i="50"/>
  <c r="AW46" s="1"/>
  <c r="AL25" s="1"/>
  <c r="AN25" s="1"/>
  <c r="AM23" i="45"/>
  <c r="AW29" s="1"/>
  <c r="AT29" s="1"/>
  <c r="AR23" i="43"/>
  <c r="AR85" s="1"/>
  <c r="AQ23"/>
  <c r="AQ85" s="1"/>
  <c r="AM23" i="47"/>
  <c r="AW29" s="1"/>
  <c r="AT29" s="1"/>
  <c r="AN23" i="46"/>
  <c r="AR23" s="1"/>
  <c r="AR85" s="1"/>
  <c r="AT48" i="41"/>
  <c r="AU48" s="1"/>
  <c r="AT53"/>
  <c r="AU53" s="1"/>
  <c r="AR46"/>
  <c r="AL23" s="1"/>
  <c r="AM23" s="1"/>
  <c r="AW29" s="1"/>
  <c r="AT29" s="1"/>
  <c r="AO22"/>
  <c r="AO84" s="1"/>
  <c r="AT62"/>
  <c r="AU62" s="1"/>
  <c r="AT59"/>
  <c r="AU59" s="1"/>
  <c r="AU29" i="47"/>
  <c r="AV29" s="1"/>
  <c r="AM23" i="40"/>
  <c r="AW29" s="1"/>
  <c r="AT29" s="1"/>
  <c r="AT84" i="47"/>
  <c r="AT54" i="41"/>
  <c r="AU54" s="1"/>
  <c r="AQ22"/>
  <c r="AQ84" s="1"/>
  <c r="AT58"/>
  <c r="AU58" s="1"/>
  <c r="AT63"/>
  <c r="AU63" s="1"/>
  <c r="AT52"/>
  <c r="AU52" s="1"/>
  <c r="AT57"/>
  <c r="AU57" s="1"/>
  <c r="AT55"/>
  <c r="AU55" s="1"/>
  <c r="AT49"/>
  <c r="AU49" s="1"/>
  <c r="AT50"/>
  <c r="AU50" s="1"/>
  <c r="AT64"/>
  <c r="AU64" s="1"/>
  <c r="AU47" i="45"/>
  <c r="AV64" s="1"/>
  <c r="AW64" s="1"/>
  <c r="AU47" i="47"/>
  <c r="AV56" s="1"/>
  <c r="AW56" s="1"/>
  <c r="AU47" i="40"/>
  <c r="AV49" s="1"/>
  <c r="AW49" s="1"/>
  <c r="AU47" i="46"/>
  <c r="AV56" s="1"/>
  <c r="AW56" s="1"/>
  <c r="AP47" i="34"/>
  <c r="AQ63" s="1"/>
  <c r="AR63" s="1"/>
  <c r="AQ21"/>
  <c r="AQ83" s="1"/>
  <c r="AO82"/>
  <c r="AT82" s="1"/>
  <c r="AU27"/>
  <c r="AV27" s="1"/>
  <c r="H11" i="45"/>
  <c r="H11" i="38"/>
  <c r="H11" i="41"/>
  <c r="H11" i="39"/>
  <c r="H11" i="37"/>
  <c r="H11" i="40"/>
  <c r="H11" i="49"/>
  <c r="H11" i="43"/>
  <c r="H11" i="48"/>
  <c r="H11" i="44"/>
  <c r="H11" i="35"/>
  <c r="H11" i="47"/>
  <c r="H11" i="36"/>
  <c r="H11" i="50"/>
  <c r="H11" i="46"/>
  <c r="AV59" i="43"/>
  <c r="AW59" s="1"/>
  <c r="AV61"/>
  <c r="AW61" s="1"/>
  <c r="AV48"/>
  <c r="AW48" s="1"/>
  <c r="AV66"/>
  <c r="AW66" s="1"/>
  <c r="AV55"/>
  <c r="AW55" s="1"/>
  <c r="AV57"/>
  <c r="AW57" s="1"/>
  <c r="AU46"/>
  <c r="AL24" s="1"/>
  <c r="AV56"/>
  <c r="AW56" s="1"/>
  <c r="AV64"/>
  <c r="AW64" s="1"/>
  <c r="AV63"/>
  <c r="AW63" s="1"/>
  <c r="AV60"/>
  <c r="AW60" s="1"/>
  <c r="AV58"/>
  <c r="AW58" s="1"/>
  <c r="AV52"/>
  <c r="AW52" s="1"/>
  <c r="AV51"/>
  <c r="AW51" s="1"/>
  <c r="AV50"/>
  <c r="AW50" s="1"/>
  <c r="AV49"/>
  <c r="AW49" s="1"/>
  <c r="AV65"/>
  <c r="AW65" s="1"/>
  <c r="AV62"/>
  <c r="AW62" s="1"/>
  <c r="AV54"/>
  <c r="AW54" s="1"/>
  <c r="AV53"/>
  <c r="AW53" s="1"/>
  <c r="AV67"/>
  <c r="AW67" s="1"/>
  <c r="AT84" i="24"/>
  <c r="AO24"/>
  <c r="AQ24"/>
  <c r="AQ86" s="1"/>
  <c r="AU30"/>
  <c r="AV30" s="1"/>
  <c r="AO85"/>
  <c r="AT85" s="1"/>
  <c r="AM25"/>
  <c r="AW31" s="1"/>
  <c r="AT31" s="1"/>
  <c r="AN25"/>
  <c r="AR23" i="47"/>
  <c r="AR85" s="1"/>
  <c r="AO23"/>
  <c r="AQ23"/>
  <c r="AQ85" s="1"/>
  <c r="AR23" i="45"/>
  <c r="AR85" s="1"/>
  <c r="AQ23"/>
  <c r="AQ85" s="1"/>
  <c r="AO23"/>
  <c r="AR23" i="40"/>
  <c r="AR85" s="1"/>
  <c r="AO23"/>
  <c r="AQ23"/>
  <c r="AQ85" s="1"/>
  <c r="AO85" i="43"/>
  <c r="AU30"/>
  <c r="AV30" s="1"/>
  <c r="AU30" i="50"/>
  <c r="AV30" s="1"/>
  <c r="AO85"/>
  <c r="AT85" s="1"/>
  <c r="AQ24"/>
  <c r="AQ86" s="1"/>
  <c r="AR24"/>
  <c r="AR86" s="1"/>
  <c r="AO24"/>
  <c r="BN27" i="41" l="1"/>
  <c r="A76" i="43"/>
  <c r="BI24" i="41"/>
  <c r="A74" i="43"/>
  <c r="BN25" i="41"/>
  <c r="BI22"/>
  <c r="BN20"/>
  <c r="BI17"/>
  <c r="A69" i="43"/>
  <c r="BI21" i="41"/>
  <c r="A73" i="43"/>
  <c r="BN24" i="41"/>
  <c r="BI23"/>
  <c r="A75" i="43"/>
  <c r="BN26" i="41"/>
  <c r="BN22" i="40"/>
  <c r="A25" i="41"/>
  <c r="BI19" i="40"/>
  <c r="BN23"/>
  <c r="BI20"/>
  <c r="A26" i="41"/>
  <c r="BI18"/>
  <c r="A70" i="43"/>
  <c r="BN21" i="41"/>
  <c r="AR24" i="24"/>
  <c r="AR86" s="1"/>
  <c r="AT86" i="49"/>
  <c r="AU31"/>
  <c r="AV31" s="1"/>
  <c r="AQ23" i="48"/>
  <c r="AQ85" s="1"/>
  <c r="AW47" i="49"/>
  <c r="AW46" s="1"/>
  <c r="AL25" s="1"/>
  <c r="AN25" s="1"/>
  <c r="AO25" s="1"/>
  <c r="AO87" s="1"/>
  <c r="AQ23" i="44"/>
  <c r="AQ85" s="1"/>
  <c r="AR23" i="48"/>
  <c r="AR85" s="1"/>
  <c r="AO23" i="44"/>
  <c r="AU30" s="1"/>
  <c r="AV30" s="1"/>
  <c r="AV50" i="48"/>
  <c r="AW50" s="1"/>
  <c r="AV57" i="47"/>
  <c r="AW57" s="1"/>
  <c r="AV51" i="48"/>
  <c r="AW51" s="1"/>
  <c r="AV48"/>
  <c r="AW48" s="1"/>
  <c r="AV56" i="44"/>
  <c r="AW56" s="1"/>
  <c r="AV58" i="48"/>
  <c r="AW58" s="1"/>
  <c r="AV60" i="44"/>
  <c r="AW60" s="1"/>
  <c r="AV55"/>
  <c r="AW55" s="1"/>
  <c r="AV49" i="45"/>
  <c r="AW49" s="1"/>
  <c r="AV54" i="44"/>
  <c r="AW54" s="1"/>
  <c r="AV58"/>
  <c r="AW58" s="1"/>
  <c r="AV59"/>
  <c r="AW59" s="1"/>
  <c r="AV52"/>
  <c r="AW52" s="1"/>
  <c r="AV65" i="48"/>
  <c r="AW65" s="1"/>
  <c r="AV56"/>
  <c r="AW56" s="1"/>
  <c r="AV64" i="44"/>
  <c r="AW64" s="1"/>
  <c r="AV53"/>
  <c r="AW53" s="1"/>
  <c r="AV61"/>
  <c r="AW61" s="1"/>
  <c r="AV51"/>
  <c r="AW51" s="1"/>
  <c r="AV60" i="48"/>
  <c r="AW60" s="1"/>
  <c r="AV55"/>
  <c r="AW55" s="1"/>
  <c r="AV61"/>
  <c r="AW61" s="1"/>
  <c r="AV59"/>
  <c r="AW59" s="1"/>
  <c r="AV57" i="45"/>
  <c r="AW57" s="1"/>
  <c r="AV50" i="44"/>
  <c r="AW50" s="1"/>
  <c r="AV49"/>
  <c r="AW49" s="1"/>
  <c r="AV57"/>
  <c r="AW57" s="1"/>
  <c r="AV48"/>
  <c r="AW48" s="1"/>
  <c r="AV63"/>
  <c r="AW63" s="1"/>
  <c r="AV62"/>
  <c r="AW62" s="1"/>
  <c r="AV65"/>
  <c r="AW65" s="1"/>
  <c r="AU46"/>
  <c r="AL24" s="1"/>
  <c r="AN24" s="1"/>
  <c r="AV67"/>
  <c r="AW67" s="1"/>
  <c r="AV66" i="48"/>
  <c r="AW66" s="1"/>
  <c r="AV64"/>
  <c r="AW64" s="1"/>
  <c r="AV61" i="40"/>
  <c r="AW61" s="1"/>
  <c r="AV60"/>
  <c r="AW60" s="1"/>
  <c r="AV53" i="45"/>
  <c r="AW53" s="1"/>
  <c r="AV55"/>
  <c r="AW55" s="1"/>
  <c r="AV51" i="46"/>
  <c r="AW51" s="1"/>
  <c r="AM25" i="50"/>
  <c r="AW31" s="1"/>
  <c r="AT31" s="1"/>
  <c r="AV55" i="40"/>
  <c r="AW55" s="1"/>
  <c r="AV62" i="45"/>
  <c r="AW62" s="1"/>
  <c r="AV52" i="46"/>
  <c r="AW52" s="1"/>
  <c r="AE22" i="35"/>
  <c r="AF22" s="1"/>
  <c r="AG22" s="1"/>
  <c r="AK56"/>
  <c r="AL56" s="1"/>
  <c r="AC22"/>
  <c r="BO16"/>
  <c r="AE18"/>
  <c r="AF18" s="1"/>
  <c r="AG18" s="1"/>
  <c r="AC18"/>
  <c r="AK52"/>
  <c r="AL52" s="1"/>
  <c r="BO12"/>
  <c r="I32" i="46"/>
  <c r="I33" s="1"/>
  <c r="I32" i="45"/>
  <c r="I33" s="1"/>
  <c r="I32" i="41"/>
  <c r="I33" s="1"/>
  <c r="I32" i="35"/>
  <c r="I33" s="1"/>
  <c r="I32" i="48"/>
  <c r="I33" s="1"/>
  <c r="I32" i="44"/>
  <c r="I33" s="1"/>
  <c r="I33" i="34"/>
  <c r="U4" s="1"/>
  <c r="I32" i="47"/>
  <c r="I33" s="1"/>
  <c r="I32" i="36"/>
  <c r="I33" s="1"/>
  <c r="I32" i="38"/>
  <c r="I33" s="1"/>
  <c r="I32" i="39"/>
  <c r="I33" s="1"/>
  <c r="I32" i="50"/>
  <c r="I33" s="1"/>
  <c r="I32" i="40"/>
  <c r="I33" s="1"/>
  <c r="I32" i="43"/>
  <c r="I33" s="1"/>
  <c r="I32" i="49"/>
  <c r="I33" s="1"/>
  <c r="I32" i="37"/>
  <c r="I33" s="1"/>
  <c r="AV58" i="40"/>
  <c r="AW58" s="1"/>
  <c r="AV65"/>
  <c r="AW65" s="1"/>
  <c r="AN23" i="41"/>
  <c r="AO23" s="1"/>
  <c r="AV58" i="45"/>
  <c r="AW58" s="1"/>
  <c r="AV51"/>
  <c r="AW51" s="1"/>
  <c r="AU46" i="46"/>
  <c r="AL24" s="1"/>
  <c r="AM24" s="1"/>
  <c r="AW30" s="1"/>
  <c r="AT30" s="1"/>
  <c r="AV64"/>
  <c r="AW64" s="1"/>
  <c r="AV52" i="48"/>
  <c r="AW52" s="1"/>
  <c r="AV62"/>
  <c r="AW62" s="1"/>
  <c r="AV49"/>
  <c r="AW49" s="1"/>
  <c r="AV57"/>
  <c r="AW57" s="1"/>
  <c r="AV63" i="40"/>
  <c r="AW63" s="1"/>
  <c r="AE23" i="35"/>
  <c r="AF23" s="1"/>
  <c r="AG23" s="1"/>
  <c r="AC23"/>
  <c r="BO17"/>
  <c r="AK57"/>
  <c r="AL57" s="1"/>
  <c r="AE20"/>
  <c r="AC20"/>
  <c r="BO14"/>
  <c r="AK54"/>
  <c r="AL54" s="1"/>
  <c r="AE15"/>
  <c r="AF15" s="1"/>
  <c r="AG15" s="1"/>
  <c r="AK49"/>
  <c r="AL49" s="1"/>
  <c r="BO9"/>
  <c r="AC15"/>
  <c r="AA14"/>
  <c r="BJ5"/>
  <c r="AE19"/>
  <c r="AF19" s="1"/>
  <c r="AG19" s="1"/>
  <c r="AC19"/>
  <c r="BO13"/>
  <c r="AK53"/>
  <c r="AL53" s="1"/>
  <c r="AE24"/>
  <c r="AF24" s="1"/>
  <c r="AG24" s="1"/>
  <c r="BO18"/>
  <c r="AK58"/>
  <c r="AL58" s="1"/>
  <c r="AC24"/>
  <c r="AE17"/>
  <c r="AF17" s="1"/>
  <c r="AG17" s="1"/>
  <c r="AC17"/>
  <c r="AK51"/>
  <c r="AL51" s="1"/>
  <c r="BO11"/>
  <c r="AE16"/>
  <c r="AF16" s="1"/>
  <c r="AG16" s="1"/>
  <c r="BO10"/>
  <c r="AK50"/>
  <c r="AL50" s="1"/>
  <c r="AC16"/>
  <c r="AE25"/>
  <c r="AF25" s="1"/>
  <c r="AG25" s="1"/>
  <c r="AK59"/>
  <c r="AL59" s="1"/>
  <c r="BO19"/>
  <c r="AC25"/>
  <c r="AV56" i="40"/>
  <c r="AW56" s="1"/>
  <c r="AV59"/>
  <c r="AW59" s="1"/>
  <c r="AV56" i="45"/>
  <c r="AW56" s="1"/>
  <c r="AV61"/>
  <c r="AW61" s="1"/>
  <c r="AV63"/>
  <c r="AW63" s="1"/>
  <c r="AV59" i="46"/>
  <c r="AW59" s="1"/>
  <c r="AV65"/>
  <c r="AW65" s="1"/>
  <c r="AV49"/>
  <c r="AW49" s="1"/>
  <c r="AV53" i="48"/>
  <c r="AW53" s="1"/>
  <c r="AV54"/>
  <c r="AW54" s="1"/>
  <c r="AV64" i="40"/>
  <c r="AW64" s="1"/>
  <c r="AU46" i="48"/>
  <c r="AL24" s="1"/>
  <c r="AN24" s="1"/>
  <c r="AO24" s="1"/>
  <c r="AO86" s="1"/>
  <c r="AV63"/>
  <c r="AW63" s="1"/>
  <c r="AE21" i="35"/>
  <c r="BO15"/>
  <c r="AC21"/>
  <c r="AK55"/>
  <c r="AL55" s="1"/>
  <c r="BN8" i="34"/>
  <c r="BI5"/>
  <c r="AV61" i="47"/>
  <c r="AW61" s="1"/>
  <c r="AO23" i="46"/>
  <c r="AO85" s="1"/>
  <c r="AT85" i="43"/>
  <c r="AV50" i="47"/>
  <c r="AW50" s="1"/>
  <c r="AV57" i="40"/>
  <c r="AW57" s="1"/>
  <c r="AV54"/>
  <c r="AW54" s="1"/>
  <c r="AU46"/>
  <c r="AL24" s="1"/>
  <c r="AM24" s="1"/>
  <c r="AW30" s="1"/>
  <c r="AT30" s="1"/>
  <c r="AV60" i="45"/>
  <c r="AW60" s="1"/>
  <c r="AV66"/>
  <c r="AW66" s="1"/>
  <c r="AV67"/>
  <c r="AW67" s="1"/>
  <c r="AV48"/>
  <c r="AW48" s="1"/>
  <c r="AV50" i="46"/>
  <c r="AW50" s="1"/>
  <c r="AV55"/>
  <c r="AW55" s="1"/>
  <c r="AV51" i="40"/>
  <c r="AW51" s="1"/>
  <c r="AV66"/>
  <c r="AW66" s="1"/>
  <c r="AV53"/>
  <c r="AW53" s="1"/>
  <c r="AV50"/>
  <c r="AW50" s="1"/>
  <c r="AV50" i="45"/>
  <c r="AW50" s="1"/>
  <c r="AV59"/>
  <c r="AW59" s="1"/>
  <c r="AV54"/>
  <c r="AW54" s="1"/>
  <c r="AV52"/>
  <c r="AW52" s="1"/>
  <c r="AU46"/>
  <c r="AL24" s="1"/>
  <c r="AN24" s="1"/>
  <c r="AV62" i="46"/>
  <c r="AW62" s="1"/>
  <c r="AV63"/>
  <c r="AW63" s="1"/>
  <c r="AV65" i="45"/>
  <c r="AW65" s="1"/>
  <c r="AU46" i="47"/>
  <c r="AL24" s="1"/>
  <c r="AM24" s="1"/>
  <c r="AW30" s="1"/>
  <c r="AT30" s="1"/>
  <c r="AQ23" i="46"/>
  <c r="AQ85" s="1"/>
  <c r="AU29" i="41"/>
  <c r="AV29" s="1"/>
  <c r="AV55" i="47"/>
  <c r="AW55" s="1"/>
  <c r="AU47" i="41"/>
  <c r="AV63" s="1"/>
  <c r="AW63" s="1"/>
  <c r="AV54" i="47"/>
  <c r="AW54" s="1"/>
  <c r="AV64"/>
  <c r="AW64" s="1"/>
  <c r="AV62"/>
  <c r="AW62" s="1"/>
  <c r="AV58"/>
  <c r="AW58" s="1"/>
  <c r="AV48"/>
  <c r="AW48" s="1"/>
  <c r="AV59"/>
  <c r="AW59" s="1"/>
  <c r="AV62" i="40"/>
  <c r="AW62" s="1"/>
  <c r="AV48"/>
  <c r="AW48" s="1"/>
  <c r="AV52"/>
  <c r="AW52" s="1"/>
  <c r="AV67"/>
  <c r="AW67" s="1"/>
  <c r="AT84" i="41"/>
  <c r="AV51" i="47"/>
  <c r="AW51" s="1"/>
  <c r="AV60"/>
  <c r="AW60" s="1"/>
  <c r="AV49"/>
  <c r="AW49" s="1"/>
  <c r="AV58" i="46"/>
  <c r="AW58" s="1"/>
  <c r="AV57"/>
  <c r="AW57" s="1"/>
  <c r="AV66" i="47"/>
  <c r="AW66" s="1"/>
  <c r="AV48" i="46"/>
  <c r="AW48" s="1"/>
  <c r="AV52" i="47"/>
  <c r="AW52" s="1"/>
  <c r="AV65"/>
  <c r="AW65" s="1"/>
  <c r="AV67"/>
  <c r="AW67" s="1"/>
  <c r="AV63"/>
  <c r="AW63" s="1"/>
  <c r="AV53"/>
  <c r="AW53" s="1"/>
  <c r="AV60" i="46"/>
  <c r="AW60" s="1"/>
  <c r="AV53"/>
  <c r="AW53" s="1"/>
  <c r="AV67"/>
  <c r="AW67" s="1"/>
  <c r="AV66"/>
  <c r="AW66" s="1"/>
  <c r="AV54"/>
  <c r="AW54" s="1"/>
  <c r="AV61"/>
  <c r="AW61" s="1"/>
  <c r="AQ57" i="34"/>
  <c r="AR57" s="1"/>
  <c r="AQ51"/>
  <c r="AR51" s="1"/>
  <c r="AQ67"/>
  <c r="AR67" s="1"/>
  <c r="AQ66"/>
  <c r="AR66" s="1"/>
  <c r="AQ52"/>
  <c r="AR52" s="1"/>
  <c r="AQ55"/>
  <c r="AR55" s="1"/>
  <c r="AQ64"/>
  <c r="AR64" s="1"/>
  <c r="AQ56"/>
  <c r="AR56" s="1"/>
  <c r="AQ62"/>
  <c r="AR62" s="1"/>
  <c r="AQ48"/>
  <c r="AR48" s="1"/>
  <c r="AQ58"/>
  <c r="AR58" s="1"/>
  <c r="AQ59"/>
  <c r="AR59" s="1"/>
  <c r="AQ49"/>
  <c r="AR49" s="1"/>
  <c r="AP46"/>
  <c r="AL22" s="1"/>
  <c r="AQ54"/>
  <c r="AR54" s="1"/>
  <c r="AQ50"/>
  <c r="AR50" s="1"/>
  <c r="AQ65"/>
  <c r="AR65" s="1"/>
  <c r="AQ61"/>
  <c r="AR61" s="1"/>
  <c r="AQ53"/>
  <c r="AR53" s="1"/>
  <c r="AQ60"/>
  <c r="AR60" s="1"/>
  <c r="AN24" i="43"/>
  <c r="AM24"/>
  <c r="AW30" s="1"/>
  <c r="AT30" s="1"/>
  <c r="AW47"/>
  <c r="AW46" s="1"/>
  <c r="AL25" s="1"/>
  <c r="AR25" i="24"/>
  <c r="AR87" s="1"/>
  <c r="AO25"/>
  <c r="AQ25"/>
  <c r="AQ87" s="1"/>
  <c r="AW32"/>
  <c r="AT32" s="1"/>
  <c r="AO86"/>
  <c r="AT86" s="1"/>
  <c r="AU31"/>
  <c r="AV31" s="1"/>
  <c r="AO85" i="48"/>
  <c r="AU30"/>
  <c r="AV30" s="1"/>
  <c r="AU30" i="47"/>
  <c r="AV30" s="1"/>
  <c r="AO85"/>
  <c r="AT85" s="1"/>
  <c r="AU30" i="45"/>
  <c r="AV30" s="1"/>
  <c r="AO85"/>
  <c r="AT85" s="1"/>
  <c r="AU30" i="40"/>
  <c r="AV30" s="1"/>
  <c r="AO85"/>
  <c r="AT85" s="1"/>
  <c r="AO25" i="50"/>
  <c r="AR25"/>
  <c r="AR87" s="1"/>
  <c r="AQ25"/>
  <c r="AQ87" s="1"/>
  <c r="AW32"/>
  <c r="AU31"/>
  <c r="AV31" s="1"/>
  <c r="AO86"/>
  <c r="AT86" s="1"/>
  <c r="BN23" i="41" l="1"/>
  <c r="A72" i="43"/>
  <c r="BI20" i="41"/>
  <c r="A71" i="43"/>
  <c r="BI19" i="41"/>
  <c r="BN22"/>
  <c r="A23" i="43"/>
  <c r="A69" i="44"/>
  <c r="A29" i="43"/>
  <c r="A75" i="44"/>
  <c r="A30" i="43"/>
  <c r="A76" i="44"/>
  <c r="A24" i="43"/>
  <c r="A70" i="44"/>
  <c r="A27" i="43"/>
  <c r="A73" i="44"/>
  <c r="BN56" i="35"/>
  <c r="BJ56" s="1"/>
  <c r="BW56"/>
  <c r="BW69" s="1"/>
  <c r="A28" i="43"/>
  <c r="A74" i="44"/>
  <c r="AQ25" i="49"/>
  <c r="AQ87" s="1"/>
  <c r="AO85" i="44"/>
  <c r="AT85" s="1"/>
  <c r="AR25" i="49"/>
  <c r="AR87" s="1"/>
  <c r="AW32"/>
  <c r="AU32"/>
  <c r="AV32" s="1"/>
  <c r="AV26" s="1"/>
  <c r="AM25"/>
  <c r="AW31" s="1"/>
  <c r="AT31" s="1"/>
  <c r="AT85" i="48"/>
  <c r="AM24" i="44"/>
  <c r="AW30" s="1"/>
  <c r="AT30" s="1"/>
  <c r="AN24" i="40"/>
  <c r="AR24" s="1"/>
  <c r="AR86" s="1"/>
  <c r="AQ24" i="48"/>
  <c r="AQ86" s="1"/>
  <c r="AV64" i="41"/>
  <c r="AW64" s="1"/>
  <c r="AV51"/>
  <c r="AW51" s="1"/>
  <c r="AN24" i="46"/>
  <c r="AO24" s="1"/>
  <c r="AR24" i="48"/>
  <c r="AR86" s="1"/>
  <c r="AM24"/>
  <c r="AW30" s="1"/>
  <c r="AT30" s="1"/>
  <c r="AW47" i="44"/>
  <c r="AW46" s="1"/>
  <c r="AL25" s="1"/>
  <c r="AM25" s="1"/>
  <c r="AW31" s="1"/>
  <c r="AT31" s="1"/>
  <c r="AT32" i="50"/>
  <c r="AT85" i="46"/>
  <c r="AR23" i="41"/>
  <c r="AR85" s="1"/>
  <c r="AV57"/>
  <c r="AW57" s="1"/>
  <c r="AV56"/>
  <c r="AW56" s="1"/>
  <c r="AV59"/>
  <c r="AW59" s="1"/>
  <c r="AU30" i="46"/>
  <c r="AV30" s="1"/>
  <c r="AV53" i="41"/>
  <c r="AW53" s="1"/>
  <c r="AW47" i="45"/>
  <c r="AW46" s="1"/>
  <c r="AL25" s="1"/>
  <c r="AN25" s="1"/>
  <c r="AW47" i="48"/>
  <c r="AW46" s="1"/>
  <c r="AL25" s="1"/>
  <c r="AN25" s="1"/>
  <c r="AR25" s="1"/>
  <c r="AR87" s="1"/>
  <c r="AF20" i="35"/>
  <c r="AG20" s="1"/>
  <c r="AV54" i="41"/>
  <c r="AW54" s="1"/>
  <c r="AQ23"/>
  <c r="AQ85" s="1"/>
  <c r="AV49"/>
  <c r="AW49" s="1"/>
  <c r="AF21" i="35"/>
  <c r="AG21" s="1"/>
  <c r="AM24" i="45"/>
  <c r="AW30" s="1"/>
  <c r="AT30" s="1"/>
  <c r="AE14" i="35"/>
  <c r="AF14" s="1"/>
  <c r="AC14"/>
  <c r="AK48"/>
  <c r="AL48" s="1"/>
  <c r="BO8"/>
  <c r="AN24" i="47"/>
  <c r="AR24" s="1"/>
  <c r="AR86" s="1"/>
  <c r="AV65" i="41"/>
  <c r="AW65" s="1"/>
  <c r="AV60"/>
  <c r="AW60" s="1"/>
  <c r="AV52"/>
  <c r="AW52" s="1"/>
  <c r="AV48"/>
  <c r="AW48" s="1"/>
  <c r="AV61"/>
  <c r="AW61" s="1"/>
  <c r="AU46"/>
  <c r="AL24" s="1"/>
  <c r="AM24" s="1"/>
  <c r="AW30" s="1"/>
  <c r="AT30" s="1"/>
  <c r="AV50"/>
  <c r="AW50" s="1"/>
  <c r="AV66"/>
  <c r="AW66" s="1"/>
  <c r="AW47" i="46"/>
  <c r="AW46" s="1"/>
  <c r="AL25" s="1"/>
  <c r="AW47" i="47"/>
  <c r="AW46" s="1"/>
  <c r="AL25" s="1"/>
  <c r="AM25" s="1"/>
  <c r="AW47" i="40"/>
  <c r="AW46" s="1"/>
  <c r="AL25" s="1"/>
  <c r="AV58" i="41"/>
  <c r="AW58" s="1"/>
  <c r="AV67"/>
  <c r="AW67" s="1"/>
  <c r="AV55"/>
  <c r="AW55" s="1"/>
  <c r="AV62"/>
  <c r="AW62" s="1"/>
  <c r="AR47" i="34"/>
  <c r="AR46" s="1"/>
  <c r="AL23" s="1"/>
  <c r="AU31" i="48"/>
  <c r="AV31" s="1"/>
  <c r="AM22" i="34"/>
  <c r="AN22"/>
  <c r="AO21"/>
  <c r="AM25" i="43"/>
  <c r="AW31" s="1"/>
  <c r="AT31" s="1"/>
  <c r="AN25"/>
  <c r="AR24"/>
  <c r="AR86" s="1"/>
  <c r="AQ24"/>
  <c r="AQ86" s="1"/>
  <c r="AO24"/>
  <c r="AO87" i="24"/>
  <c r="AT87" s="1"/>
  <c r="AT89" s="1"/>
  <c r="AQ9" s="1"/>
  <c r="AU32"/>
  <c r="AV32" s="1"/>
  <c r="AV26" s="1"/>
  <c r="AO24" i="44"/>
  <c r="AQ24"/>
  <c r="AQ86" s="1"/>
  <c r="AR24"/>
  <c r="AR86" s="1"/>
  <c r="AO24" i="45"/>
  <c r="AR24"/>
  <c r="AR86" s="1"/>
  <c r="AQ24"/>
  <c r="AQ86" s="1"/>
  <c r="AO85" i="41"/>
  <c r="AU30"/>
  <c r="AV30" s="1"/>
  <c r="AO87" i="50"/>
  <c r="AT87" s="1"/>
  <c r="AT89" s="1"/>
  <c r="AQ9" s="1"/>
  <c r="AU32"/>
  <c r="AV32" s="1"/>
  <c r="AV26" s="1"/>
  <c r="BN21" i="43" l="1"/>
  <c r="BI18"/>
  <c r="BN26"/>
  <c r="BI23"/>
  <c r="BZ31" i="35"/>
  <c r="BX30"/>
  <c r="A24" i="44"/>
  <c r="A70" i="45"/>
  <c r="A29" i="44"/>
  <c r="A75" i="45"/>
  <c r="A26" i="43"/>
  <c r="A72" i="44"/>
  <c r="BI22" i="43"/>
  <c r="BN25"/>
  <c r="BI21"/>
  <c r="BN24"/>
  <c r="BN27"/>
  <c r="BI24"/>
  <c r="BI17"/>
  <c r="BN20"/>
  <c r="A74" i="45"/>
  <c r="A28" i="44"/>
  <c r="A27"/>
  <c r="A73" i="45"/>
  <c r="A30" i="44"/>
  <c r="A76" i="45"/>
  <c r="A23" i="44"/>
  <c r="A69" i="45"/>
  <c r="A25" i="43"/>
  <c r="A71" i="44"/>
  <c r="AT87" i="49"/>
  <c r="AT89" s="1"/>
  <c r="AQ9" s="1"/>
  <c r="AT32"/>
  <c r="AN25" i="40"/>
  <c r="AQ25" s="1"/>
  <c r="AQ87" s="1"/>
  <c r="AO24"/>
  <c r="AU31" s="1"/>
  <c r="AV31" s="1"/>
  <c r="AQ24" i="46"/>
  <c r="AQ86" s="1"/>
  <c r="AN25"/>
  <c r="AW32" s="1"/>
  <c r="AQ24" i="40"/>
  <c r="AQ86" s="1"/>
  <c r="AR24" i="46"/>
  <c r="AR86" s="1"/>
  <c r="AT86" i="48"/>
  <c r="AN25" i="44"/>
  <c r="AR25" s="1"/>
  <c r="AR87" s="1"/>
  <c r="AO24" i="47"/>
  <c r="AO86" s="1"/>
  <c r="AQ24"/>
  <c r="AQ86" s="1"/>
  <c r="AM25" i="48"/>
  <c r="AW31" s="1"/>
  <c r="AT31" s="1"/>
  <c r="AQ25"/>
  <c r="AQ87" s="1"/>
  <c r="AO25"/>
  <c r="AO87" s="1"/>
  <c r="AN24" i="41"/>
  <c r="AR24" s="1"/>
  <c r="AR86" s="1"/>
  <c r="AT85"/>
  <c r="AW32" i="48"/>
  <c r="AN25" i="47"/>
  <c r="AO25" s="1"/>
  <c r="AG14" i="35"/>
  <c r="AG3"/>
  <c r="BC12" s="1"/>
  <c r="AG2"/>
  <c r="AM25" i="45"/>
  <c r="AW31" s="1"/>
  <c r="AT31" s="1"/>
  <c r="AL47" i="35"/>
  <c r="AW31" i="47"/>
  <c r="AT31" s="1"/>
  <c r="AM25" i="40"/>
  <c r="AW31" s="1"/>
  <c r="AT31" s="1"/>
  <c r="AM25" i="46"/>
  <c r="AW31" s="1"/>
  <c r="AT31" s="1"/>
  <c r="AW47" i="41"/>
  <c r="AW46" s="1"/>
  <c r="AL25" s="1"/>
  <c r="AM25" s="1"/>
  <c r="AT62" i="34"/>
  <c r="AU62" s="1"/>
  <c r="AT58"/>
  <c r="AU58" s="1"/>
  <c r="AT60"/>
  <c r="AU60" s="1"/>
  <c r="AT64"/>
  <c r="AU64" s="1"/>
  <c r="AT57"/>
  <c r="AU57" s="1"/>
  <c r="AT54"/>
  <c r="AU54" s="1"/>
  <c r="AT67"/>
  <c r="AU67" s="1"/>
  <c r="AT51"/>
  <c r="AU51" s="1"/>
  <c r="AT52"/>
  <c r="AU52" s="1"/>
  <c r="AT65"/>
  <c r="AU65" s="1"/>
  <c r="AT49"/>
  <c r="AU49" s="1"/>
  <c r="AT61"/>
  <c r="AU61" s="1"/>
  <c r="AT53"/>
  <c r="AU53" s="1"/>
  <c r="AT66"/>
  <c r="AU66" s="1"/>
  <c r="AT55"/>
  <c r="AU55" s="1"/>
  <c r="AT59"/>
  <c r="AU59" s="1"/>
  <c r="AT50"/>
  <c r="AU50" s="1"/>
  <c r="AT48"/>
  <c r="AU48" s="1"/>
  <c r="AT56"/>
  <c r="AU56" s="1"/>
  <c r="AT63"/>
  <c r="AU63" s="1"/>
  <c r="AO83"/>
  <c r="AU28"/>
  <c r="AV28" s="1"/>
  <c r="AO22"/>
  <c r="AQ22"/>
  <c r="AQ84" s="1"/>
  <c r="AN23"/>
  <c r="AM23"/>
  <c r="AW29" s="1"/>
  <c r="AW28"/>
  <c r="AT28" s="1"/>
  <c r="AR21"/>
  <c r="AR83" s="1"/>
  <c r="AO86" i="43"/>
  <c r="AT86" s="1"/>
  <c r="AU31"/>
  <c r="AV31" s="1"/>
  <c r="AQ25"/>
  <c r="AQ87" s="1"/>
  <c r="AO25"/>
  <c r="AW32"/>
  <c r="AT32" s="1"/>
  <c r="AR25"/>
  <c r="AR87" s="1"/>
  <c r="AU31" i="46"/>
  <c r="AV31" s="1"/>
  <c r="AO86"/>
  <c r="AO86" i="44"/>
  <c r="AT86" s="1"/>
  <c r="AU31"/>
  <c r="AV31" s="1"/>
  <c r="AO86" i="45"/>
  <c r="AT86" s="1"/>
  <c r="AU31"/>
  <c r="AV31" s="1"/>
  <c r="AQ25"/>
  <c r="AQ87" s="1"/>
  <c r="AR25"/>
  <c r="AR87" s="1"/>
  <c r="AW32"/>
  <c r="AO25"/>
  <c r="BI19" i="43" l="1"/>
  <c r="BN22"/>
  <c r="BN27" i="44"/>
  <c r="BI24"/>
  <c r="A28" i="45"/>
  <c r="A74" i="46"/>
  <c r="BI23" i="44"/>
  <c r="BN26"/>
  <c r="A25"/>
  <c r="A71" i="45"/>
  <c r="A76" i="46"/>
  <c r="A30" i="45"/>
  <c r="BN25" i="44"/>
  <c r="BI22"/>
  <c r="A75" i="46"/>
  <c r="A29" i="45"/>
  <c r="BI17" i="44"/>
  <c r="BN20"/>
  <c r="BI21"/>
  <c r="BN24"/>
  <c r="BI20" i="43"/>
  <c r="BN23"/>
  <c r="BI18" i="44"/>
  <c r="BN21"/>
  <c r="A69" i="46"/>
  <c r="A23" i="45"/>
  <c r="A27"/>
  <c r="A73" i="46"/>
  <c r="A26" i="44"/>
  <c r="A72" i="45"/>
  <c r="A70" i="46"/>
  <c r="A24" i="45"/>
  <c r="AR25" i="46"/>
  <c r="AR87" s="1"/>
  <c r="AW32" i="40"/>
  <c r="AT32" s="1"/>
  <c r="AR25"/>
  <c r="AR87" s="1"/>
  <c r="AO25"/>
  <c r="AO87" s="1"/>
  <c r="AW32" i="44"/>
  <c r="AT32" s="1"/>
  <c r="AO25" i="46"/>
  <c r="AO87" s="1"/>
  <c r="AQ25"/>
  <c r="AQ87" s="1"/>
  <c r="AO86" i="40"/>
  <c r="AT86" s="1"/>
  <c r="AT86" i="46"/>
  <c r="AO25" i="44"/>
  <c r="AO87" s="1"/>
  <c r="AQ25"/>
  <c r="AQ87" s="1"/>
  <c r="AW31" i="41"/>
  <c r="AT31" s="1"/>
  <c r="AU31" i="47"/>
  <c r="AV31" s="1"/>
  <c r="AU32" i="48"/>
  <c r="AV32" s="1"/>
  <c r="AV26" s="1"/>
  <c r="AT32"/>
  <c r="AT87"/>
  <c r="AT89" s="1"/>
  <c r="AQ9" s="1"/>
  <c r="AT86" i="47"/>
  <c r="AN25" i="41"/>
  <c r="AR25" s="1"/>
  <c r="AR87" s="1"/>
  <c r="AQ24"/>
  <c r="AQ86" s="1"/>
  <c r="AO24"/>
  <c r="AU31" s="1"/>
  <c r="AV31" s="1"/>
  <c r="AW32" i="47"/>
  <c r="AT32" s="1"/>
  <c r="AM61" i="35"/>
  <c r="AN61" s="1"/>
  <c r="AM63"/>
  <c r="AN63" s="1"/>
  <c r="AM67"/>
  <c r="AN67" s="1"/>
  <c r="AM65"/>
  <c r="AN65" s="1"/>
  <c r="AM66"/>
  <c r="AN66" s="1"/>
  <c r="AM60"/>
  <c r="AN60" s="1"/>
  <c r="AM64"/>
  <c r="AN64" s="1"/>
  <c r="AL46"/>
  <c r="AL20" s="1"/>
  <c r="AM62"/>
  <c r="AN62" s="1"/>
  <c r="AM51"/>
  <c r="AN51" s="1"/>
  <c r="AM52"/>
  <c r="AN52" s="1"/>
  <c r="AM58"/>
  <c r="AN58" s="1"/>
  <c r="AM59"/>
  <c r="AN59" s="1"/>
  <c r="AM54"/>
  <c r="AN54" s="1"/>
  <c r="AM56"/>
  <c r="AN56" s="1"/>
  <c r="AM49"/>
  <c r="AN49" s="1"/>
  <c r="AM53"/>
  <c r="AN53" s="1"/>
  <c r="AM55"/>
  <c r="AN55" s="1"/>
  <c r="AM50"/>
  <c r="AN50" s="1"/>
  <c r="AM57"/>
  <c r="AN57" s="1"/>
  <c r="AQ25" i="47"/>
  <c r="AQ87" s="1"/>
  <c r="AT32" i="45"/>
  <c r="AR25" i="47"/>
  <c r="AR87" s="1"/>
  <c r="BC29" i="35"/>
  <c r="BC25"/>
  <c r="BC24"/>
  <c r="BC23"/>
  <c r="AT32" i="46"/>
  <c r="AM48" i="35"/>
  <c r="AN48" s="1"/>
  <c r="AU47" i="34"/>
  <c r="AV52" s="1"/>
  <c r="AW52" s="1"/>
  <c r="AT83"/>
  <c r="AR22"/>
  <c r="AR84" s="1"/>
  <c r="AT29"/>
  <c r="AQ23"/>
  <c r="AQ85" s="1"/>
  <c r="AO84"/>
  <c r="AU29"/>
  <c r="AV29" s="1"/>
  <c r="AO87" i="43"/>
  <c r="AT87" s="1"/>
  <c r="AT89" s="1"/>
  <c r="AQ9" s="1"/>
  <c r="AU32"/>
  <c r="AV32" s="1"/>
  <c r="AV26" s="1"/>
  <c r="AU32" i="47"/>
  <c r="AO87"/>
  <c r="AO87" i="45"/>
  <c r="AT87" s="1"/>
  <c r="AT89" s="1"/>
  <c r="AQ9" s="1"/>
  <c r="AU32"/>
  <c r="AV32" s="1"/>
  <c r="AV26" s="1"/>
  <c r="BI20" i="44" l="1"/>
  <c r="BN23"/>
  <c r="A69" i="47"/>
  <c r="A23" i="46"/>
  <c r="BN22" i="44"/>
  <c r="BI19"/>
  <c r="BI22" i="45"/>
  <c r="BN25"/>
  <c r="A26"/>
  <c r="A72" i="46"/>
  <c r="BN20" i="45"/>
  <c r="BI17"/>
  <c r="A25"/>
  <c r="A71" i="46"/>
  <c r="A74" i="47"/>
  <c r="A28" i="46"/>
  <c r="A70" i="47"/>
  <c r="A24" i="46"/>
  <c r="BI21" i="45"/>
  <c r="BN24"/>
  <c r="A29" i="46"/>
  <c r="A75" i="47"/>
  <c r="A30" i="46"/>
  <c r="A76" i="47"/>
  <c r="BN21" i="45"/>
  <c r="BI18"/>
  <c r="A73" i="47"/>
  <c r="A27" i="46"/>
  <c r="BI23" i="45"/>
  <c r="BN26"/>
  <c r="BI24"/>
  <c r="BN27"/>
  <c r="AU32" i="40"/>
  <c r="AV32" s="1"/>
  <c r="AV26" s="1"/>
  <c r="AT87"/>
  <c r="AT89" s="1"/>
  <c r="AQ9" s="1"/>
  <c r="AU32" i="46"/>
  <c r="AV32" s="1"/>
  <c r="AV26" s="1"/>
  <c r="AT87"/>
  <c r="AT89" s="1"/>
  <c r="AQ9" s="1"/>
  <c r="AO25" i="41"/>
  <c r="AU32" s="1"/>
  <c r="AV32" s="1"/>
  <c r="AV26" s="1"/>
  <c r="AU32" i="44"/>
  <c r="AV32" s="1"/>
  <c r="AV26" s="1"/>
  <c r="AT87"/>
  <c r="AT89" s="1"/>
  <c r="AQ9" s="1"/>
  <c r="AW32" i="41"/>
  <c r="AT32" s="1"/>
  <c r="AQ25"/>
  <c r="AQ87" s="1"/>
  <c r="AV32" i="47"/>
  <c r="AV26" s="1"/>
  <c r="AO86" i="41"/>
  <c r="AT86" s="1"/>
  <c r="AT87" i="47"/>
  <c r="AT89" s="1"/>
  <c r="AQ9" s="1"/>
  <c r="BG6" i="35"/>
  <c r="BK50" s="1"/>
  <c r="J12" s="1"/>
  <c r="K12" s="1"/>
  <c r="BG13"/>
  <c r="BK57" s="1"/>
  <c r="J19" s="1"/>
  <c r="K19" s="1"/>
  <c r="BG10"/>
  <c r="BK54" s="1"/>
  <c r="J16" s="1"/>
  <c r="K16" s="1"/>
  <c r="BG19"/>
  <c r="BK63" s="1"/>
  <c r="BG22"/>
  <c r="BK66" s="1"/>
  <c r="BG20"/>
  <c r="BK64" s="1"/>
  <c r="BG9"/>
  <c r="BK53" s="1"/>
  <c r="J15" s="1"/>
  <c r="K15" s="1"/>
  <c r="BG16"/>
  <c r="BK60" s="1"/>
  <c r="J22" s="1"/>
  <c r="K22" s="1"/>
  <c r="BG7"/>
  <c r="BK51" s="1"/>
  <c r="J13" s="1"/>
  <c r="K13" s="1"/>
  <c r="BG14"/>
  <c r="BK58" s="1"/>
  <c r="J20" s="1"/>
  <c r="K20" s="1"/>
  <c r="BG12"/>
  <c r="BK56" s="1"/>
  <c r="J18" s="1"/>
  <c r="K18" s="1"/>
  <c r="A18" s="1"/>
  <c r="BG21"/>
  <c r="BK65" s="1"/>
  <c r="BG24"/>
  <c r="BK68" s="1"/>
  <c r="BG11"/>
  <c r="BK55" s="1"/>
  <c r="J17" s="1"/>
  <c r="K17" s="1"/>
  <c r="A17" s="1"/>
  <c r="BG23"/>
  <c r="BK67" s="1"/>
  <c r="BG15"/>
  <c r="BK59" s="1"/>
  <c r="J21" s="1"/>
  <c r="K21" s="1"/>
  <c r="BG18"/>
  <c r="BK62" s="1"/>
  <c r="BG17"/>
  <c r="BK61" s="1"/>
  <c r="BG8"/>
  <c r="BK52" s="1"/>
  <c r="J14" s="1"/>
  <c r="K14" s="1"/>
  <c r="BG5"/>
  <c r="AN47"/>
  <c r="AO66" s="1"/>
  <c r="AP66" s="1"/>
  <c r="AN20"/>
  <c r="AV58" i="34"/>
  <c r="AW58" s="1"/>
  <c r="AV65"/>
  <c r="AW65" s="1"/>
  <c r="AV57"/>
  <c r="AW57" s="1"/>
  <c r="AV51"/>
  <c r="AW51" s="1"/>
  <c r="AV66"/>
  <c r="AW66" s="1"/>
  <c r="AV56"/>
  <c r="AW56" s="1"/>
  <c r="AV63"/>
  <c r="AW63" s="1"/>
  <c r="AU46"/>
  <c r="AL24" s="1"/>
  <c r="AO23" s="1"/>
  <c r="AU30" s="1"/>
  <c r="AV30" s="1"/>
  <c r="AV48"/>
  <c r="AW48" s="1"/>
  <c r="AV60"/>
  <c r="AW60" s="1"/>
  <c r="AV54"/>
  <c r="AW54" s="1"/>
  <c r="AV50"/>
  <c r="AW50" s="1"/>
  <c r="AV49"/>
  <c r="AW49" s="1"/>
  <c r="AV59"/>
  <c r="AW59" s="1"/>
  <c r="AV61"/>
  <c r="AW61" s="1"/>
  <c r="AV64"/>
  <c r="AW64" s="1"/>
  <c r="AV55"/>
  <c r="AW55" s="1"/>
  <c r="AV53"/>
  <c r="AW53" s="1"/>
  <c r="AV67"/>
  <c r="AW67" s="1"/>
  <c r="AV62"/>
  <c r="AW62" s="1"/>
  <c r="AT84"/>
  <c r="BI23" i="46" l="1"/>
  <c r="BN26"/>
  <c r="A24" i="47"/>
  <c r="A70" i="48"/>
  <c r="BI19" i="45"/>
  <c r="BN22"/>
  <c r="BN23"/>
  <c r="BI20"/>
  <c r="A29" i="47"/>
  <c r="A75" i="48"/>
  <c r="BN21" i="46"/>
  <c r="BI18"/>
  <c r="A71" i="47"/>
  <c r="A25" i="46"/>
  <c r="A72" i="47"/>
  <c r="A26" i="46"/>
  <c r="A27" i="47"/>
  <c r="A73" i="48"/>
  <c r="BI24" i="46"/>
  <c r="BN27"/>
  <c r="A74" i="48"/>
  <c r="A28" i="47"/>
  <c r="A23"/>
  <c r="A69" i="48"/>
  <c r="BN24" i="46"/>
  <c r="BI21"/>
  <c r="A30" i="47"/>
  <c r="A76" i="48"/>
  <c r="BN25" i="46"/>
  <c r="BI22"/>
  <c r="BN20"/>
  <c r="BI17"/>
  <c r="BI12" i="35"/>
  <c r="BN15"/>
  <c r="BN14"/>
  <c r="BI11"/>
  <c r="AO85" i="34"/>
  <c r="AO64" i="35"/>
  <c r="AP64" s="1"/>
  <c r="AO65"/>
  <c r="AP65" s="1"/>
  <c r="AO87" i="41"/>
  <c r="AT87" s="1"/>
  <c r="AT89" s="1"/>
  <c r="AQ9" s="1"/>
  <c r="K13" i="44"/>
  <c r="K13" i="36"/>
  <c r="K13" i="48"/>
  <c r="K13" i="41"/>
  <c r="K13" i="39"/>
  <c r="K13" i="46"/>
  <c r="K13" i="47"/>
  <c r="K13" i="43"/>
  <c r="K13" i="38"/>
  <c r="K13" i="45"/>
  <c r="K13" i="37"/>
  <c r="K13" i="49"/>
  <c r="K13" i="40"/>
  <c r="K13" i="50"/>
  <c r="A13" i="35"/>
  <c r="K17" i="39"/>
  <c r="K17" i="50"/>
  <c r="K17" i="46"/>
  <c r="K17" i="45"/>
  <c r="K17" i="47"/>
  <c r="K17" i="41"/>
  <c r="K17" i="49"/>
  <c r="K17" i="44"/>
  <c r="K17" i="36"/>
  <c r="K17" i="40"/>
  <c r="K17" i="48"/>
  <c r="K17" i="37"/>
  <c r="K17" i="38"/>
  <c r="K17" i="43"/>
  <c r="K20" i="47"/>
  <c r="K20" i="40"/>
  <c r="K20" i="50"/>
  <c r="K20" i="46"/>
  <c r="K20" i="41"/>
  <c r="K20" i="37"/>
  <c r="K20" i="39"/>
  <c r="K20" i="43"/>
  <c r="K20" i="38"/>
  <c r="K20" i="49"/>
  <c r="K20" i="44"/>
  <c r="K20" i="48"/>
  <c r="K20" i="45"/>
  <c r="K20" i="36"/>
  <c r="A20" i="35"/>
  <c r="K19" i="47"/>
  <c r="K19" i="45"/>
  <c r="K19" i="36"/>
  <c r="K19" i="50"/>
  <c r="K19" i="41"/>
  <c r="K19" i="44"/>
  <c r="K19" i="40"/>
  <c r="K19" i="43"/>
  <c r="K19" i="49"/>
  <c r="K19" i="48"/>
  <c r="K19" i="39"/>
  <c r="K19" i="38"/>
  <c r="K19" i="46"/>
  <c r="K19" i="37"/>
  <c r="A19" i="35"/>
  <c r="K12" i="43"/>
  <c r="K12" i="45"/>
  <c r="K12" i="46"/>
  <c r="K12" i="47"/>
  <c r="K12" i="37"/>
  <c r="K12" i="41"/>
  <c r="K12" i="48"/>
  <c r="K12" i="36"/>
  <c r="K12" i="49"/>
  <c r="K12" i="40"/>
  <c r="K12" i="38"/>
  <c r="K12" i="50"/>
  <c r="K12" i="39"/>
  <c r="K12" i="44"/>
  <c r="A12" i="35"/>
  <c r="K21" i="50"/>
  <c r="K21" i="36"/>
  <c r="K21" i="44"/>
  <c r="K21" i="38"/>
  <c r="K21" i="46"/>
  <c r="K21" i="40"/>
  <c r="K21" i="39"/>
  <c r="K21" i="45"/>
  <c r="K21" i="37"/>
  <c r="K21" i="49"/>
  <c r="K21" i="43"/>
  <c r="K21" i="48"/>
  <c r="K21" i="41"/>
  <c r="K21" i="47"/>
  <c r="A21" i="35"/>
  <c r="K22" i="44"/>
  <c r="K22" i="50"/>
  <c r="K22" i="48"/>
  <c r="K22" i="47"/>
  <c r="K22" i="49"/>
  <c r="K22" i="36"/>
  <c r="K22" i="41"/>
  <c r="K22" i="43"/>
  <c r="K22" i="40"/>
  <c r="K22" i="45"/>
  <c r="K22" i="39"/>
  <c r="K22" i="38"/>
  <c r="K22" i="46"/>
  <c r="K22" i="37"/>
  <c r="A22" i="35"/>
  <c r="K14" i="46"/>
  <c r="K14" i="40"/>
  <c r="K14" i="41"/>
  <c r="K14" i="45"/>
  <c r="K14" i="49"/>
  <c r="K14" i="47"/>
  <c r="K14" i="43"/>
  <c r="K14" i="39"/>
  <c r="K14" i="44"/>
  <c r="K14" i="37"/>
  <c r="K14" i="50"/>
  <c r="K14" i="36"/>
  <c r="K14" i="38"/>
  <c r="K14" i="48"/>
  <c r="A14" i="35"/>
  <c r="K18" i="49"/>
  <c r="K18" i="38"/>
  <c r="K18" i="44"/>
  <c r="K18" i="43"/>
  <c r="K18" i="39"/>
  <c r="K18" i="40"/>
  <c r="K18" i="47"/>
  <c r="K18" i="48"/>
  <c r="K18" i="50"/>
  <c r="K18" i="45"/>
  <c r="K18" i="36"/>
  <c r="K18" i="46"/>
  <c r="K18" i="41"/>
  <c r="K18" i="37"/>
  <c r="K15" i="38"/>
  <c r="K15" i="49"/>
  <c r="K15" i="39"/>
  <c r="K15" i="48"/>
  <c r="K15" i="45"/>
  <c r="K15" i="37"/>
  <c r="K15" i="36"/>
  <c r="K15" i="50"/>
  <c r="K15" i="40"/>
  <c r="K15" i="46"/>
  <c r="K15" i="41"/>
  <c r="K15" i="44"/>
  <c r="K15" i="43"/>
  <c r="K15" i="47"/>
  <c r="A15" i="35"/>
  <c r="K16" i="43"/>
  <c r="K16" i="45"/>
  <c r="K16" i="39"/>
  <c r="K16" i="49"/>
  <c r="K16" i="48"/>
  <c r="K16" i="36"/>
  <c r="K16" i="41"/>
  <c r="K16" i="44"/>
  <c r="K16" i="38"/>
  <c r="K16" i="47"/>
  <c r="K16" i="50"/>
  <c r="K16" i="37"/>
  <c r="K16" i="46"/>
  <c r="K16" i="40"/>
  <c r="A16" i="35"/>
  <c r="AO54"/>
  <c r="AP54" s="1"/>
  <c r="AO56"/>
  <c r="AP56" s="1"/>
  <c r="AO60"/>
  <c r="AP60" s="1"/>
  <c r="AO53"/>
  <c r="AP53" s="1"/>
  <c r="AO57"/>
  <c r="AP57" s="1"/>
  <c r="AO51"/>
  <c r="AP51" s="1"/>
  <c r="AO48"/>
  <c r="AP48" s="1"/>
  <c r="AO52"/>
  <c r="AP52" s="1"/>
  <c r="AO62"/>
  <c r="AP62" s="1"/>
  <c r="AO55"/>
  <c r="AP55" s="1"/>
  <c r="AO49"/>
  <c r="AP49" s="1"/>
  <c r="AO50"/>
  <c r="AP50" s="1"/>
  <c r="AO58"/>
  <c r="AP58" s="1"/>
  <c r="AO61"/>
  <c r="AP61" s="1"/>
  <c r="BK49"/>
  <c r="J11" s="1"/>
  <c r="K11" s="1"/>
  <c r="BG25"/>
  <c r="BG27" s="1"/>
  <c r="BK70" s="1"/>
  <c r="J21" i="46"/>
  <c r="J21" i="45"/>
  <c r="J21" i="38"/>
  <c r="J21" i="36"/>
  <c r="J21" i="40"/>
  <c r="J21" i="37"/>
  <c r="J21" i="41"/>
  <c r="J21" i="44"/>
  <c r="J21" i="47"/>
  <c r="J21" i="39"/>
  <c r="J21" i="48"/>
  <c r="J21" i="43"/>
  <c r="J21" i="49"/>
  <c r="J21" i="50"/>
  <c r="J22" i="39"/>
  <c r="J22" i="37"/>
  <c r="J22" i="49"/>
  <c r="J22" i="40"/>
  <c r="J22" i="41"/>
  <c r="J22" i="44"/>
  <c r="J22" i="48"/>
  <c r="J22" i="46"/>
  <c r="J22" i="50"/>
  <c r="J22" i="47"/>
  <c r="J22" i="36"/>
  <c r="J22" i="45"/>
  <c r="J22" i="38"/>
  <c r="J22" i="43"/>
  <c r="J14" i="41"/>
  <c r="J14" i="39"/>
  <c r="J14" i="43"/>
  <c r="J14" i="38"/>
  <c r="J14" i="45"/>
  <c r="J14" i="48"/>
  <c r="J14" i="36"/>
  <c r="J14" i="49"/>
  <c r="J14" i="47"/>
  <c r="J14" i="37"/>
  <c r="J14" i="46"/>
  <c r="J14" i="44"/>
  <c r="J14" i="50"/>
  <c r="J14" i="40"/>
  <c r="J18" i="48"/>
  <c r="J18" i="38"/>
  <c r="J18" i="46"/>
  <c r="J18" i="37"/>
  <c r="J18" i="45"/>
  <c r="J18" i="39"/>
  <c r="J18" i="41"/>
  <c r="J18" i="44"/>
  <c r="J18" i="49"/>
  <c r="J18" i="40"/>
  <c r="J18" i="36"/>
  <c r="J18" i="43"/>
  <c r="J18" i="47"/>
  <c r="J18" i="50"/>
  <c r="J15" i="40"/>
  <c r="J15" i="46"/>
  <c r="J15" i="38"/>
  <c r="J15" i="43"/>
  <c r="J15" i="36"/>
  <c r="J15" i="37"/>
  <c r="J15" i="45"/>
  <c r="J15" i="44"/>
  <c r="J15" i="39"/>
  <c r="J15" i="47"/>
  <c r="J15" i="48"/>
  <c r="J15" i="49"/>
  <c r="J15" i="50"/>
  <c r="J15" i="41"/>
  <c r="J16"/>
  <c r="J16" i="38"/>
  <c r="J16" i="45"/>
  <c r="J16" i="36"/>
  <c r="J16" i="40"/>
  <c r="J16" i="44"/>
  <c r="J16" i="39"/>
  <c r="J16" i="43"/>
  <c r="J16" i="49"/>
  <c r="J16" i="48"/>
  <c r="J16" i="37"/>
  <c r="J16" i="47"/>
  <c r="J16" i="46"/>
  <c r="J16" i="50"/>
  <c r="J17" i="46"/>
  <c r="J17" i="44"/>
  <c r="J17" i="39"/>
  <c r="J17" i="37"/>
  <c r="J17" i="45"/>
  <c r="J17" i="41"/>
  <c r="J17" i="38"/>
  <c r="J17" i="47"/>
  <c r="J17" i="50"/>
  <c r="J17" i="43"/>
  <c r="J17" i="36"/>
  <c r="J17" i="48"/>
  <c r="J17" i="49"/>
  <c r="J17" i="40"/>
  <c r="J20" i="45"/>
  <c r="J20" i="41"/>
  <c r="J20" i="50"/>
  <c r="J20" i="36"/>
  <c r="J20" i="48"/>
  <c r="J20" i="44"/>
  <c r="J20" i="39"/>
  <c r="J20" i="49"/>
  <c r="J20" i="46"/>
  <c r="J20" i="38"/>
  <c r="J20" i="37"/>
  <c r="J20" i="47"/>
  <c r="J20" i="40"/>
  <c r="J20" i="43"/>
  <c r="J19" i="49"/>
  <c r="J19" i="47"/>
  <c r="J19" i="37"/>
  <c r="J19" i="39"/>
  <c r="J19" i="38"/>
  <c r="J19" i="40"/>
  <c r="J19" i="41"/>
  <c r="J19" i="45"/>
  <c r="J19" i="43"/>
  <c r="J19" i="50"/>
  <c r="J19" i="48"/>
  <c r="J19" i="44"/>
  <c r="J19" i="36"/>
  <c r="J19" i="46"/>
  <c r="AQ20" i="35"/>
  <c r="AQ82" s="1"/>
  <c r="AO67"/>
  <c r="AP67" s="1"/>
  <c r="AN46"/>
  <c r="AL21" s="1"/>
  <c r="AO59"/>
  <c r="AP59" s="1"/>
  <c r="J13" i="43"/>
  <c r="J13" i="41"/>
  <c r="J13" i="44"/>
  <c r="J13" i="37"/>
  <c r="J13" i="46"/>
  <c r="J13" i="45"/>
  <c r="J13" i="38"/>
  <c r="J13" i="39"/>
  <c r="J13" i="40"/>
  <c r="J13" i="49"/>
  <c r="J13" i="36"/>
  <c r="J13" i="47"/>
  <c r="J13" i="48"/>
  <c r="J13" i="50"/>
  <c r="J12"/>
  <c r="J12" i="46"/>
  <c r="J12" i="40"/>
  <c r="J12" i="45"/>
  <c r="J12" i="36"/>
  <c r="J12" i="49"/>
  <c r="J12" i="37"/>
  <c r="J12" i="39"/>
  <c r="J12" i="44"/>
  <c r="J12" i="47"/>
  <c r="J12" i="38"/>
  <c r="J12" i="41"/>
  <c r="J12" i="48"/>
  <c r="J12" i="43"/>
  <c r="AO63" i="35"/>
  <c r="AP63" s="1"/>
  <c r="AW47" i="34"/>
  <c r="AW46" s="1"/>
  <c r="AL25" s="1"/>
  <c r="AN24"/>
  <c r="AO24" s="1"/>
  <c r="AM24"/>
  <c r="AW30" s="1"/>
  <c r="AT30" s="1"/>
  <c r="A74" i="49" l="1"/>
  <c r="A28" i="48"/>
  <c r="BN24" i="47"/>
  <c r="BI21"/>
  <c r="A25"/>
  <c r="A71" i="48"/>
  <c r="BN26" i="47"/>
  <c r="BI23"/>
  <c r="BI22"/>
  <c r="BN25"/>
  <c r="A73" i="49"/>
  <c r="A27" i="48"/>
  <c r="BN22" i="46"/>
  <c r="BI19"/>
  <c r="A29" i="48"/>
  <c r="A75" i="49"/>
  <c r="BN27" i="47"/>
  <c r="BI24"/>
  <c r="BN20"/>
  <c r="BI17"/>
  <c r="A72" i="48"/>
  <c r="A26" i="47"/>
  <c r="BN21"/>
  <c r="BI18"/>
  <c r="A76" i="49"/>
  <c r="A30" i="48"/>
  <c r="A23"/>
  <c r="A69" i="49"/>
  <c r="BI20" i="46"/>
  <c r="BN23"/>
  <c r="A24" i="48"/>
  <c r="A70" i="49"/>
  <c r="AQ24" i="34"/>
  <c r="AQ86" s="1"/>
  <c r="BI10" i="35"/>
  <c r="BN13"/>
  <c r="AA23" i="36"/>
  <c r="BJ14"/>
  <c r="K11" i="50"/>
  <c r="K32" i="35"/>
  <c r="K11" i="47"/>
  <c r="K11" i="46"/>
  <c r="K11" i="38"/>
  <c r="K11" i="45"/>
  <c r="K11" i="48"/>
  <c r="K11" i="39"/>
  <c r="K11" i="44"/>
  <c r="K11" i="40"/>
  <c r="K11" i="43"/>
  <c r="K11" i="37"/>
  <c r="K11" i="49"/>
  <c r="K11" i="36"/>
  <c r="K11" i="41"/>
  <c r="A11" i="35"/>
  <c r="BN12"/>
  <c r="BI9"/>
  <c r="AA18" i="36"/>
  <c r="BJ9"/>
  <c r="AA17"/>
  <c r="BJ8"/>
  <c r="BI16" i="35"/>
  <c r="BN19"/>
  <c r="AA24" i="36"/>
  <c r="BJ15"/>
  <c r="BN17" i="35"/>
  <c r="BI14"/>
  <c r="BJ11" i="36"/>
  <c r="AA20"/>
  <c r="BN16" i="35"/>
  <c r="BI13"/>
  <c r="BI7"/>
  <c r="BN10"/>
  <c r="BJ10" i="36"/>
  <c r="AA19"/>
  <c r="BJ12"/>
  <c r="AA21"/>
  <c r="BN9" i="35"/>
  <c r="BI6"/>
  <c r="BJ7" i="36"/>
  <c r="AA16"/>
  <c r="BI8" i="35"/>
  <c r="BN11"/>
  <c r="AA25" i="36"/>
  <c r="BJ16"/>
  <c r="AA15"/>
  <c r="BJ6"/>
  <c r="BJ13"/>
  <c r="AA22"/>
  <c r="BN18" i="35"/>
  <c r="BI15"/>
  <c r="AP47"/>
  <c r="AQ58" s="1"/>
  <c r="AR58" s="1"/>
  <c r="J11" i="36"/>
  <c r="J11" i="38"/>
  <c r="J11" i="44"/>
  <c r="J11" i="48"/>
  <c r="J11" i="40"/>
  <c r="J11" i="39"/>
  <c r="J11" i="50"/>
  <c r="J11" i="43"/>
  <c r="J11" i="49"/>
  <c r="J11" i="45"/>
  <c r="J11" i="47"/>
  <c r="J11" i="41"/>
  <c r="J11" i="37"/>
  <c r="J11" i="46"/>
  <c r="AN21" i="35"/>
  <c r="AM21"/>
  <c r="AO20"/>
  <c r="AN25" i="34"/>
  <c r="AW32" s="1"/>
  <c r="AR23"/>
  <c r="AR85" s="1"/>
  <c r="AT85" s="1"/>
  <c r="AM25"/>
  <c r="AW31" s="1"/>
  <c r="AT31" s="1"/>
  <c r="AR24"/>
  <c r="AR86" s="1"/>
  <c r="AO86"/>
  <c r="AU31"/>
  <c r="AV31" s="1"/>
  <c r="A30" i="49" l="1"/>
  <c r="A76" i="50"/>
  <c r="A30" s="1"/>
  <c r="A26" i="48"/>
  <c r="A72" i="49"/>
  <c r="BN22" i="47"/>
  <c r="BI19"/>
  <c r="A74" i="50"/>
  <c r="A28" s="1"/>
  <c r="A28" i="49"/>
  <c r="BI24" i="48"/>
  <c r="BN27"/>
  <c r="BN23" i="47"/>
  <c r="BI20"/>
  <c r="A25" i="48"/>
  <c r="A71" i="49"/>
  <c r="BI22" i="48"/>
  <c r="BN25"/>
  <c r="BI18"/>
  <c r="BN21"/>
  <c r="BN20"/>
  <c r="BI17"/>
  <c r="BN26"/>
  <c r="BI23"/>
  <c r="A27" i="49"/>
  <c r="A73" i="50"/>
  <c r="A27" s="1"/>
  <c r="A70"/>
  <c r="A24" s="1"/>
  <c r="A24" i="49"/>
  <c r="A23"/>
  <c r="A69" i="50"/>
  <c r="A23" s="1"/>
  <c r="A29" i="49"/>
  <c r="A75" i="50"/>
  <c r="A29" s="1"/>
  <c r="BN24" i="48"/>
  <c r="BI21"/>
  <c r="AQ25" i="34"/>
  <c r="AQ87" s="1"/>
  <c r="AO25"/>
  <c r="AO87" s="1"/>
  <c r="AR25"/>
  <c r="AR87" s="1"/>
  <c r="AQ49" i="35"/>
  <c r="AR49" s="1"/>
  <c r="AQ66"/>
  <c r="AR66" s="1"/>
  <c r="AQ60"/>
  <c r="AR60" s="1"/>
  <c r="AQ55"/>
  <c r="AR55" s="1"/>
  <c r="AQ63"/>
  <c r="AR63" s="1"/>
  <c r="AE15" i="36"/>
  <c r="AF15" s="1"/>
  <c r="AG15" s="1"/>
  <c r="AC15"/>
  <c r="BO9"/>
  <c r="AK49"/>
  <c r="AL49" s="1"/>
  <c r="BJ5"/>
  <c r="AA14"/>
  <c r="K32"/>
  <c r="K33" s="1"/>
  <c r="AE21"/>
  <c r="AC21"/>
  <c r="BO15"/>
  <c r="AK55"/>
  <c r="AL55" s="1"/>
  <c r="AE24"/>
  <c r="AF24" s="1"/>
  <c r="AG24" s="1"/>
  <c r="AC24"/>
  <c r="AK58"/>
  <c r="AL58" s="1"/>
  <c r="BO18"/>
  <c r="AE23"/>
  <c r="AF23" s="1"/>
  <c r="AG23" s="1"/>
  <c r="BO17"/>
  <c r="AK57"/>
  <c r="AL57" s="1"/>
  <c r="AC23"/>
  <c r="AE17"/>
  <c r="AF17" s="1"/>
  <c r="AG17" s="1"/>
  <c r="AK51"/>
  <c r="AL51" s="1"/>
  <c r="BO11"/>
  <c r="AC17"/>
  <c r="K32" i="45"/>
  <c r="K33" s="1"/>
  <c r="K32" i="43"/>
  <c r="K33" s="1"/>
  <c r="K32" i="50"/>
  <c r="K33" s="1"/>
  <c r="K32" i="49"/>
  <c r="K33" s="1"/>
  <c r="K32" i="39"/>
  <c r="K33" s="1"/>
  <c r="K32" i="41"/>
  <c r="K33" s="1"/>
  <c r="K32" i="40"/>
  <c r="K33" s="1"/>
  <c r="K32" i="38"/>
  <c r="K33" s="1"/>
  <c r="K32" i="46"/>
  <c r="K33" s="1"/>
  <c r="K32" i="47"/>
  <c r="K33" s="1"/>
  <c r="K33" i="35"/>
  <c r="U4" s="1"/>
  <c r="K32" i="48"/>
  <c r="K33" s="1"/>
  <c r="K32" i="44"/>
  <c r="K33" s="1"/>
  <c r="K32" i="37"/>
  <c r="K33" s="1"/>
  <c r="AE22" i="36"/>
  <c r="AF22" s="1"/>
  <c r="AG22" s="1"/>
  <c r="BO16"/>
  <c r="AK56"/>
  <c r="AL56" s="1"/>
  <c r="AC22"/>
  <c r="AE19"/>
  <c r="AF19" s="1"/>
  <c r="AG19" s="1"/>
  <c r="AC19"/>
  <c r="AK53"/>
  <c r="AL53" s="1"/>
  <c r="BO13"/>
  <c r="AE20"/>
  <c r="AK54"/>
  <c r="AL54" s="1"/>
  <c r="AC20"/>
  <c r="BO14"/>
  <c r="AE25"/>
  <c r="AF25" s="1"/>
  <c r="AG25" s="1"/>
  <c r="AC25"/>
  <c r="AK59"/>
  <c r="AL59" s="1"/>
  <c r="BO19"/>
  <c r="AE16"/>
  <c r="AF16" s="1"/>
  <c r="AG16" s="1"/>
  <c r="AK50"/>
  <c r="AL50" s="1"/>
  <c r="BO10"/>
  <c r="AC16"/>
  <c r="AE18"/>
  <c r="AF18" s="1"/>
  <c r="AG18" s="1"/>
  <c r="BO12"/>
  <c r="AK52"/>
  <c r="AL52" s="1"/>
  <c r="AC18"/>
  <c r="BI5" i="35"/>
  <c r="BN8"/>
  <c r="AQ48"/>
  <c r="AR48" s="1"/>
  <c r="AQ67"/>
  <c r="AR67" s="1"/>
  <c r="AQ64"/>
  <c r="AR64" s="1"/>
  <c r="AQ61"/>
  <c r="AR61" s="1"/>
  <c r="AP46"/>
  <c r="AL22" s="1"/>
  <c r="AN22" s="1"/>
  <c r="AQ56"/>
  <c r="AR56" s="1"/>
  <c r="AQ54"/>
  <c r="AR54" s="1"/>
  <c r="AQ51"/>
  <c r="AR51" s="1"/>
  <c r="AQ53"/>
  <c r="AR53" s="1"/>
  <c r="AQ57"/>
  <c r="AR57" s="1"/>
  <c r="AQ50"/>
  <c r="AR50" s="1"/>
  <c r="AQ65"/>
  <c r="AR65" s="1"/>
  <c r="AQ62"/>
  <c r="AR62" s="1"/>
  <c r="AQ52"/>
  <c r="AR52" s="1"/>
  <c r="AQ59"/>
  <c r="AR59" s="1"/>
  <c r="AO21"/>
  <c r="AR21"/>
  <c r="AR83" s="1"/>
  <c r="AQ21"/>
  <c r="AQ83" s="1"/>
  <c r="AU27"/>
  <c r="AV27" s="1"/>
  <c r="AO82"/>
  <c r="AQ6"/>
  <c r="AR20"/>
  <c r="AR82" s="1"/>
  <c r="AW27"/>
  <c r="AT27" s="1"/>
  <c r="AT86" i="34"/>
  <c r="AT32"/>
  <c r="BI23" i="49" l="1"/>
  <c r="BN26"/>
  <c r="BI18" i="50"/>
  <c r="BN21"/>
  <c r="BN22" i="48"/>
  <c r="BI19"/>
  <c r="BI24" i="49"/>
  <c r="BN27"/>
  <c r="BN26" i="50"/>
  <c r="BI23"/>
  <c r="BI18" i="49"/>
  <c r="BN21"/>
  <c r="A71" i="50"/>
  <c r="A25" s="1"/>
  <c r="A25" i="49"/>
  <c r="BI24" i="50"/>
  <c r="BN27"/>
  <c r="BN20" i="49"/>
  <c r="BI17"/>
  <c r="BI21"/>
  <c r="BN24"/>
  <c r="BI22" i="50"/>
  <c r="BN25"/>
  <c r="BN23" i="48"/>
  <c r="BI20"/>
  <c r="BN20" i="50"/>
  <c r="BI17"/>
  <c r="BN24"/>
  <c r="BI21"/>
  <c r="BI22" i="49"/>
  <c r="BN25"/>
  <c r="A72" i="50"/>
  <c r="A26" s="1"/>
  <c r="A26" i="49"/>
  <c r="AU32" i="34"/>
  <c r="AV32" s="1"/>
  <c r="AV26" s="1"/>
  <c r="AT87"/>
  <c r="AT89" s="1"/>
  <c r="AQ9" s="1"/>
  <c r="AT82" i="35"/>
  <c r="AM22"/>
  <c r="AW28" s="1"/>
  <c r="AT28" s="1"/>
  <c r="AR47"/>
  <c r="AT59" s="1"/>
  <c r="AU59" s="1"/>
  <c r="AF21" i="36"/>
  <c r="AG21" s="1"/>
  <c r="AF20"/>
  <c r="AG20" s="1"/>
  <c r="AE14"/>
  <c r="BO8"/>
  <c r="AK48"/>
  <c r="AL48" s="1"/>
  <c r="AC14"/>
  <c r="AO83" i="35"/>
  <c r="AT83" s="1"/>
  <c r="AU28"/>
  <c r="AV28" s="1"/>
  <c r="AQ22"/>
  <c r="AQ84" s="1"/>
  <c r="BI19" i="50" l="1"/>
  <c r="BN22"/>
  <c r="BI19" i="49"/>
  <c r="BN22"/>
  <c r="BN23" i="50"/>
  <c r="BI20"/>
  <c r="BI20" i="49"/>
  <c r="BN23"/>
  <c r="AF14" i="36"/>
  <c r="AT67" i="35"/>
  <c r="AU67" s="1"/>
  <c r="AT51"/>
  <c r="AU51" s="1"/>
  <c r="AT63"/>
  <c r="AU63" s="1"/>
  <c r="AT58"/>
  <c r="AU58" s="1"/>
  <c r="AT55"/>
  <c r="AU55" s="1"/>
  <c r="AR46"/>
  <c r="AL23" s="1"/>
  <c r="AO22" s="1"/>
  <c r="AU29" s="1"/>
  <c r="AV29" s="1"/>
  <c r="AT48"/>
  <c r="AU48" s="1"/>
  <c r="AT53"/>
  <c r="AU53" s="1"/>
  <c r="AT62"/>
  <c r="AU62" s="1"/>
  <c r="AT64"/>
  <c r="AU64" s="1"/>
  <c r="AT50"/>
  <c r="AU50" s="1"/>
  <c r="AT60"/>
  <c r="AU60" s="1"/>
  <c r="AT61"/>
  <c r="AU61" s="1"/>
  <c r="AT52"/>
  <c r="AU52" s="1"/>
  <c r="AT66"/>
  <c r="AU66" s="1"/>
  <c r="AT56"/>
  <c r="AU56" s="1"/>
  <c r="AT54"/>
  <c r="AU54" s="1"/>
  <c r="AT57"/>
  <c r="AU57" s="1"/>
  <c r="AT49"/>
  <c r="AU49" s="1"/>
  <c r="AT65"/>
  <c r="AU65" s="1"/>
  <c r="AL47" i="36"/>
  <c r="AM48" s="1"/>
  <c r="AN48" s="1"/>
  <c r="AG14"/>
  <c r="AG2"/>
  <c r="AG3"/>
  <c r="BC12" s="1"/>
  <c r="BC31" l="1"/>
  <c r="BI51"/>
  <c r="AU47" i="35"/>
  <c r="AV50" s="1"/>
  <c r="AW50" s="1"/>
  <c r="AO84"/>
  <c r="AN23"/>
  <c r="AQ23" s="1"/>
  <c r="AQ85" s="1"/>
  <c r="AM23"/>
  <c r="AW29" s="1"/>
  <c r="AT29" s="1"/>
  <c r="BC25" i="36"/>
  <c r="BG26" s="1"/>
  <c r="BI69" s="1"/>
  <c r="BK69" s="1"/>
  <c r="L31" s="1"/>
  <c r="BC24"/>
  <c r="BC23"/>
  <c r="BC29"/>
  <c r="AM65"/>
  <c r="AN65" s="1"/>
  <c r="AM60"/>
  <c r="AN60" s="1"/>
  <c r="AM62"/>
  <c r="AN62" s="1"/>
  <c r="AM67"/>
  <c r="AN67" s="1"/>
  <c r="AM66"/>
  <c r="AN66" s="1"/>
  <c r="AL46"/>
  <c r="AL20" s="1"/>
  <c r="AN20" s="1"/>
  <c r="AM61"/>
  <c r="AN61" s="1"/>
  <c r="AM63"/>
  <c r="AN63" s="1"/>
  <c r="AM64"/>
  <c r="AN64" s="1"/>
  <c r="AM56"/>
  <c r="AN56" s="1"/>
  <c r="AM59"/>
  <c r="AN59" s="1"/>
  <c r="AM58"/>
  <c r="AN58" s="1"/>
  <c r="AM54"/>
  <c r="AN54" s="1"/>
  <c r="AM51"/>
  <c r="AN51" s="1"/>
  <c r="AM53"/>
  <c r="AN53" s="1"/>
  <c r="AM49"/>
  <c r="AN49" s="1"/>
  <c r="AM57"/>
  <c r="AN57" s="1"/>
  <c r="AM55"/>
  <c r="AN55" s="1"/>
  <c r="AM50"/>
  <c r="AN50" s="1"/>
  <c r="AM52"/>
  <c r="AN52" s="1"/>
  <c r="AR22" i="35"/>
  <c r="AR84" s="1"/>
  <c r="L31" i="45" l="1"/>
  <c r="L31" i="46"/>
  <c r="M31" i="36"/>
  <c r="L31" i="37"/>
  <c r="L31" i="38"/>
  <c r="L31" i="41"/>
  <c r="L31" i="50"/>
  <c r="L31" i="39"/>
  <c r="L31" i="47"/>
  <c r="L31" i="40"/>
  <c r="L31" i="43"/>
  <c r="L31" i="48"/>
  <c r="L31" i="49"/>
  <c r="L31" i="44"/>
  <c r="AV56" i="35"/>
  <c r="AW56" s="1"/>
  <c r="AT84"/>
  <c r="AV62"/>
  <c r="AW62" s="1"/>
  <c r="AV61"/>
  <c r="AW61" s="1"/>
  <c r="AV52"/>
  <c r="AW52" s="1"/>
  <c r="AV51"/>
  <c r="AW51" s="1"/>
  <c r="AV63"/>
  <c r="AW63" s="1"/>
  <c r="AV66"/>
  <c r="AW66" s="1"/>
  <c r="AV59"/>
  <c r="AW59" s="1"/>
  <c r="AV49"/>
  <c r="AW49" s="1"/>
  <c r="AV58"/>
  <c r="AW58" s="1"/>
  <c r="AV53"/>
  <c r="AW53" s="1"/>
  <c r="AV65"/>
  <c r="AW65" s="1"/>
  <c r="AV55"/>
  <c r="AW55" s="1"/>
  <c r="AV57"/>
  <c r="AW57" s="1"/>
  <c r="AV60"/>
  <c r="AW60" s="1"/>
  <c r="AV54"/>
  <c r="AW54" s="1"/>
  <c r="AV64"/>
  <c r="AW64" s="1"/>
  <c r="AV48"/>
  <c r="AW48" s="1"/>
  <c r="AV67"/>
  <c r="AW67" s="1"/>
  <c r="AU46"/>
  <c r="AL24" s="1"/>
  <c r="AN24" s="1"/>
  <c r="AN47" i="36"/>
  <c r="AN46" s="1"/>
  <c r="AL21" s="1"/>
  <c r="AO20" s="1"/>
  <c r="AQ20"/>
  <c r="AQ82" s="1"/>
  <c r="BG10"/>
  <c r="BK54" s="1"/>
  <c r="L16" s="1"/>
  <c r="M16" s="1"/>
  <c r="BG12"/>
  <c r="BK56" s="1"/>
  <c r="L18" s="1"/>
  <c r="M18" s="1"/>
  <c r="A18" s="1"/>
  <c r="BG7"/>
  <c r="BK51" s="1"/>
  <c r="L13" s="1"/>
  <c r="M13" s="1"/>
  <c r="BG5"/>
  <c r="BG16"/>
  <c r="BK60" s="1"/>
  <c r="L22" s="1"/>
  <c r="M22" s="1"/>
  <c r="A22" s="1"/>
  <c r="BG17"/>
  <c r="BK61" s="1"/>
  <c r="BG23"/>
  <c r="BK67" s="1"/>
  <c r="BG9"/>
  <c r="BK53" s="1"/>
  <c r="L15" s="1"/>
  <c r="M15" s="1"/>
  <c r="BG14"/>
  <c r="BK58" s="1"/>
  <c r="L20" s="1"/>
  <c r="M20" s="1"/>
  <c r="BG13"/>
  <c r="BK57" s="1"/>
  <c r="L19" s="1"/>
  <c r="M19" s="1"/>
  <c r="A19" s="1"/>
  <c r="BG19"/>
  <c r="BK63" s="1"/>
  <c r="BG6"/>
  <c r="BK50" s="1"/>
  <c r="L12" s="1"/>
  <c r="M12" s="1"/>
  <c r="BG18"/>
  <c r="BK62" s="1"/>
  <c r="BG24"/>
  <c r="BK68" s="1"/>
  <c r="BG20"/>
  <c r="BK64" s="1"/>
  <c r="BG21"/>
  <c r="BK65" s="1"/>
  <c r="BG22"/>
  <c r="BK66" s="1"/>
  <c r="BG11"/>
  <c r="BK55" s="1"/>
  <c r="L17" s="1"/>
  <c r="M17" s="1"/>
  <c r="A17" s="1"/>
  <c r="BG15"/>
  <c r="BK59" s="1"/>
  <c r="L21" s="1"/>
  <c r="M21" s="1"/>
  <c r="BG8"/>
  <c r="BK52" s="1"/>
  <c r="L14" s="1"/>
  <c r="M14" s="1"/>
  <c r="AO23" i="35"/>
  <c r="M31" i="37" l="1"/>
  <c r="M31" i="45"/>
  <c r="M31" i="44"/>
  <c r="M31" i="38"/>
  <c r="M31" i="41"/>
  <c r="M31" i="40"/>
  <c r="M31" i="39"/>
  <c r="M31" i="48"/>
  <c r="M31" i="43"/>
  <c r="M31" i="46"/>
  <c r="M31" i="49"/>
  <c r="M31" i="50"/>
  <c r="M31" i="47"/>
  <c r="BN14" i="36"/>
  <c r="BI11"/>
  <c r="BN15"/>
  <c r="BI12"/>
  <c r="AM24" i="35"/>
  <c r="AW47"/>
  <c r="AW46" s="1"/>
  <c r="AL25" s="1"/>
  <c r="AN25" s="1"/>
  <c r="AO61" i="36"/>
  <c r="AP61" s="1"/>
  <c r="AO50"/>
  <c r="AP50" s="1"/>
  <c r="AO60"/>
  <c r="AP60" s="1"/>
  <c r="AO57"/>
  <c r="AP57" s="1"/>
  <c r="BI16"/>
  <c r="BN19"/>
  <c r="BN16"/>
  <c r="BI13"/>
  <c r="AO58"/>
  <c r="AP58" s="1"/>
  <c r="AO65"/>
  <c r="AP65" s="1"/>
  <c r="AO55"/>
  <c r="AP55" s="1"/>
  <c r="AO62"/>
  <c r="AP62" s="1"/>
  <c r="AO66"/>
  <c r="AP66" s="1"/>
  <c r="AO49"/>
  <c r="AP49" s="1"/>
  <c r="M22" i="44"/>
  <c r="M22" i="47"/>
  <c r="M22" i="45"/>
  <c r="M22" i="43"/>
  <c r="M22" i="50"/>
  <c r="M22" i="40"/>
  <c r="M22" i="38"/>
  <c r="M22" i="37"/>
  <c r="M22" i="39"/>
  <c r="M22" i="41"/>
  <c r="M22" i="48"/>
  <c r="M22" i="46"/>
  <c r="M22" i="49"/>
  <c r="M17" i="37"/>
  <c r="M17" i="45"/>
  <c r="M17" i="38"/>
  <c r="M17" i="41"/>
  <c r="M17" i="46"/>
  <c r="M17" i="49"/>
  <c r="M17" i="50"/>
  <c r="M17" i="44"/>
  <c r="M17" i="47"/>
  <c r="M17" i="48"/>
  <c r="M17" i="39"/>
  <c r="M17" i="40"/>
  <c r="M17" i="43"/>
  <c r="M19" i="45"/>
  <c r="M19" i="50"/>
  <c r="M19" i="44"/>
  <c r="M19" i="38"/>
  <c r="M19" i="46"/>
  <c r="M19" i="43"/>
  <c r="M19" i="41"/>
  <c r="M19" i="40"/>
  <c r="M19" i="39"/>
  <c r="M19" i="48"/>
  <c r="M19" i="49"/>
  <c r="M19" i="47"/>
  <c r="M19" i="37"/>
  <c r="M18" i="38"/>
  <c r="M18" i="43"/>
  <c r="M18" i="41"/>
  <c r="M18" i="40"/>
  <c r="M18" i="46"/>
  <c r="M18" i="37"/>
  <c r="M18" i="45"/>
  <c r="M18" i="49"/>
  <c r="M18" i="44"/>
  <c r="M18" i="47"/>
  <c r="M18" i="50"/>
  <c r="M18" i="48"/>
  <c r="M18" i="39"/>
  <c r="M16" i="49"/>
  <c r="M16" i="43"/>
  <c r="M16" i="50"/>
  <c r="M16" i="44"/>
  <c r="M16" i="38"/>
  <c r="M16" i="37"/>
  <c r="M16" i="39"/>
  <c r="M16" i="48"/>
  <c r="M16" i="40"/>
  <c r="M16" i="46"/>
  <c r="M16" i="41"/>
  <c r="M16" i="45"/>
  <c r="M16" i="47"/>
  <c r="A16" i="36"/>
  <c r="M12" i="50"/>
  <c r="M12" i="39"/>
  <c r="M12" i="43"/>
  <c r="M12" i="37"/>
  <c r="M12" i="41"/>
  <c r="M12" i="38"/>
  <c r="M12" i="44"/>
  <c r="M12" i="40"/>
  <c r="M12" i="49"/>
  <c r="M12" i="46"/>
  <c r="M12" i="47"/>
  <c r="M12" i="48"/>
  <c r="M12" i="45"/>
  <c r="A12" i="36"/>
  <c r="M15" i="47"/>
  <c r="M15" i="39"/>
  <c r="M15" i="45"/>
  <c r="M15" i="43"/>
  <c r="M15" i="37"/>
  <c r="M15" i="40"/>
  <c r="M15" i="48"/>
  <c r="M15" i="44"/>
  <c r="M15" i="49"/>
  <c r="M15" i="38"/>
  <c r="M15" i="50"/>
  <c r="M15" i="46"/>
  <c r="M15" i="41"/>
  <c r="M20" i="38"/>
  <c r="M20" i="45"/>
  <c r="M20" i="37"/>
  <c r="M20" i="46"/>
  <c r="M20" i="49"/>
  <c r="M20" i="43"/>
  <c r="M20" i="48"/>
  <c r="M20" i="41"/>
  <c r="M20" i="40"/>
  <c r="M20" i="50"/>
  <c r="M20" i="47"/>
  <c r="M20" i="44"/>
  <c r="M20" i="39"/>
  <c r="A20" i="36"/>
  <c r="M14" i="50"/>
  <c r="M14" i="40"/>
  <c r="M14" i="47"/>
  <c r="M14" i="39"/>
  <c r="M14" i="45"/>
  <c r="M14" i="41"/>
  <c r="M14" i="37"/>
  <c r="M14" i="43"/>
  <c r="M14" i="44"/>
  <c r="M14" i="38"/>
  <c r="M14" i="49"/>
  <c r="M14" i="46"/>
  <c r="M14" i="48"/>
  <c r="M21" i="47"/>
  <c r="M21" i="40"/>
  <c r="M21" i="50"/>
  <c r="M21" i="38"/>
  <c r="M21" i="43"/>
  <c r="M21" i="37"/>
  <c r="M21" i="41"/>
  <c r="M21" i="49"/>
  <c r="M21" i="44"/>
  <c r="M21" i="46"/>
  <c r="M21" i="45"/>
  <c r="M21" i="48"/>
  <c r="M21" i="39"/>
  <c r="A21" i="36"/>
  <c r="M13" i="37"/>
  <c r="M13" i="44"/>
  <c r="M13" i="39"/>
  <c r="M13" i="41"/>
  <c r="M13" i="48"/>
  <c r="M13" i="49"/>
  <c r="M13" i="45"/>
  <c r="M13" i="38"/>
  <c r="M13" i="46"/>
  <c r="M13" i="40"/>
  <c r="M13" i="43"/>
  <c r="M13" i="47"/>
  <c r="M13" i="50"/>
  <c r="A13" i="36"/>
  <c r="AO56"/>
  <c r="AP56" s="1"/>
  <c r="AO67"/>
  <c r="AP67" s="1"/>
  <c r="AO59"/>
  <c r="AP59" s="1"/>
  <c r="AO64"/>
  <c r="AP64" s="1"/>
  <c r="AO51"/>
  <c r="AP51" s="1"/>
  <c r="AO52"/>
  <c r="AP52" s="1"/>
  <c r="AO53"/>
  <c r="AP53" s="1"/>
  <c r="AO54"/>
  <c r="AP54" s="1"/>
  <c r="AO63"/>
  <c r="AP63" s="1"/>
  <c r="AO48"/>
  <c r="AP48" s="1"/>
  <c r="L20" i="41"/>
  <c r="L20" i="39"/>
  <c r="L20" i="48"/>
  <c r="L20" i="44"/>
  <c r="L20" i="38"/>
  <c r="L20" i="47"/>
  <c r="L20" i="40"/>
  <c r="L20" i="45"/>
  <c r="L20" i="43"/>
  <c r="L20" i="50"/>
  <c r="L20" i="49"/>
  <c r="L20" i="37"/>
  <c r="L20" i="46"/>
  <c r="AO82" i="36"/>
  <c r="AU27"/>
  <c r="AV27" s="1"/>
  <c r="L14" i="47"/>
  <c r="L14" i="43"/>
  <c r="L14" i="38"/>
  <c r="L14" i="39"/>
  <c r="L14" i="48"/>
  <c r="L14" i="46"/>
  <c r="L14" i="49"/>
  <c r="L14" i="40"/>
  <c r="L14" i="41"/>
  <c r="L14" i="44"/>
  <c r="L14" i="37"/>
  <c r="L14" i="50"/>
  <c r="L14" i="45"/>
  <c r="L12" i="39"/>
  <c r="L12" i="47"/>
  <c r="L12" i="43"/>
  <c r="L12" i="50"/>
  <c r="L12" i="46"/>
  <c r="L12" i="41"/>
  <c r="L12" i="49"/>
  <c r="L12" i="44"/>
  <c r="L12" i="38"/>
  <c r="L12" i="45"/>
  <c r="L12" i="37"/>
  <c r="L12" i="48"/>
  <c r="L12" i="40"/>
  <c r="L15" i="37"/>
  <c r="L15" i="40"/>
  <c r="L15" i="43"/>
  <c r="L15" i="45"/>
  <c r="L15" i="44"/>
  <c r="L15" i="39"/>
  <c r="L15" i="49"/>
  <c r="L15" i="46"/>
  <c r="L15" i="50"/>
  <c r="L15" i="38"/>
  <c r="L15" i="41"/>
  <c r="L15" i="48"/>
  <c r="L15" i="47"/>
  <c r="BG25" i="36"/>
  <c r="BG27" s="1"/>
  <c r="BK70" s="1"/>
  <c r="BK49"/>
  <c r="L11" s="1"/>
  <c r="M11" s="1"/>
  <c r="L16" i="47"/>
  <c r="L16" i="43"/>
  <c r="L16" i="38"/>
  <c r="L16" i="45"/>
  <c r="L16" i="37"/>
  <c r="L16" i="40"/>
  <c r="L16" i="41"/>
  <c r="L16" i="50"/>
  <c r="L16" i="44"/>
  <c r="L16" i="46"/>
  <c r="L16" i="49"/>
  <c r="L16" i="48"/>
  <c r="L16" i="39"/>
  <c r="L21" i="45"/>
  <c r="L21" i="48"/>
  <c r="L21" i="49"/>
  <c r="L21" i="37"/>
  <c r="L21" i="41"/>
  <c r="L21" i="39"/>
  <c r="L21" i="38"/>
  <c r="L21" i="43"/>
  <c r="L21" i="46"/>
  <c r="L21" i="50"/>
  <c r="L21" i="47"/>
  <c r="L21" i="40"/>
  <c r="L21" i="44"/>
  <c r="L13" i="50"/>
  <c r="L13" i="40"/>
  <c r="L13" i="49"/>
  <c r="L13" i="39"/>
  <c r="L13" i="47"/>
  <c r="L13" i="41"/>
  <c r="L13" i="45"/>
  <c r="L13" i="48"/>
  <c r="L13" i="43"/>
  <c r="L13" i="37"/>
  <c r="L13" i="46"/>
  <c r="L13" i="38"/>
  <c r="L13" i="44"/>
  <c r="AM21" i="36"/>
  <c r="AN21"/>
  <c r="L22" i="40"/>
  <c r="L22" i="37"/>
  <c r="L22" i="38"/>
  <c r="L22" i="49"/>
  <c r="L22" i="47"/>
  <c r="L22" i="46"/>
  <c r="L22" i="43"/>
  <c r="L22" i="45"/>
  <c r="L22" i="48"/>
  <c r="L22" i="50"/>
  <c r="L22" i="41"/>
  <c r="L22" i="39"/>
  <c r="L22" i="44"/>
  <c r="L17" i="45"/>
  <c r="L17" i="38"/>
  <c r="L17" i="49"/>
  <c r="L17" i="40"/>
  <c r="L17" i="46"/>
  <c r="L17" i="41"/>
  <c r="L17" i="39"/>
  <c r="L17" i="43"/>
  <c r="L17" i="44"/>
  <c r="L17" i="48"/>
  <c r="L17" i="37"/>
  <c r="L17" i="50"/>
  <c r="L17" i="47"/>
  <c r="L19" i="37"/>
  <c r="L19" i="50"/>
  <c r="L19" i="45"/>
  <c r="L19" i="40"/>
  <c r="L19" i="46"/>
  <c r="L19" i="44"/>
  <c r="L19" i="49"/>
  <c r="L19" i="48"/>
  <c r="L19" i="47"/>
  <c r="L19" i="38"/>
  <c r="L19" i="43"/>
  <c r="L19" i="41"/>
  <c r="L19" i="39"/>
  <c r="L18" i="37"/>
  <c r="L18" i="48"/>
  <c r="L18" i="45"/>
  <c r="L18" i="39"/>
  <c r="L18" i="44"/>
  <c r="L18" i="40"/>
  <c r="L18" i="43"/>
  <c r="L18" i="50"/>
  <c r="L18" i="38"/>
  <c r="L18" i="46"/>
  <c r="L18" i="47"/>
  <c r="L18" i="41"/>
  <c r="L18" i="49"/>
  <c r="AQ24" i="35"/>
  <c r="AQ86" s="1"/>
  <c r="AO24"/>
  <c r="AW30"/>
  <c r="AT30" s="1"/>
  <c r="AR23"/>
  <c r="AR85" s="1"/>
  <c r="AU30"/>
  <c r="AV30" s="1"/>
  <c r="AO85"/>
  <c r="AM25" l="1"/>
  <c r="AW31" s="1"/>
  <c r="AT31" s="1"/>
  <c r="AT85"/>
  <c r="BJ16" i="37"/>
  <c r="AA25"/>
  <c r="BI14" i="36"/>
  <c r="BN17"/>
  <c r="BJ7" i="37"/>
  <c r="AA16"/>
  <c r="AA23"/>
  <c r="BJ14"/>
  <c r="AA18"/>
  <c r="BJ9"/>
  <c r="BJ12"/>
  <c r="AA21"/>
  <c r="BI6" i="36"/>
  <c r="BN9"/>
  <c r="BJ8" i="37"/>
  <c r="AA17"/>
  <c r="AA22"/>
  <c r="BJ13"/>
  <c r="BN18" i="36"/>
  <c r="BI15"/>
  <c r="AA24" i="37"/>
  <c r="BJ15"/>
  <c r="M11" i="45"/>
  <c r="M11" i="47"/>
  <c r="M11" i="44"/>
  <c r="M11" i="38"/>
  <c r="M11" i="46"/>
  <c r="M11" i="39"/>
  <c r="M11" i="50"/>
  <c r="M11" i="49"/>
  <c r="M32" i="36"/>
  <c r="M11" i="41"/>
  <c r="M11" i="48"/>
  <c r="M11" i="43"/>
  <c r="M11" i="40"/>
  <c r="M11" i="37"/>
  <c r="A11" i="36"/>
  <c r="BI7"/>
  <c r="BN10"/>
  <c r="BN11"/>
  <c r="BI8"/>
  <c r="BN12"/>
  <c r="BI9"/>
  <c r="AA15" i="37"/>
  <c r="BJ6"/>
  <c r="BN13" i="36"/>
  <c r="BI10"/>
  <c r="BJ10" i="37"/>
  <c r="AA19"/>
  <c r="BJ11"/>
  <c r="AA20"/>
  <c r="AP47" i="36"/>
  <c r="AQ61" s="1"/>
  <c r="AR61" s="1"/>
  <c r="AQ6"/>
  <c r="AR20"/>
  <c r="AR82" s="1"/>
  <c r="AT82" s="1"/>
  <c r="AW27"/>
  <c r="AT27" s="1"/>
  <c r="L11" i="45"/>
  <c r="L11" i="40"/>
  <c r="L11" i="38"/>
  <c r="L11" i="47"/>
  <c r="L11" i="46"/>
  <c r="L11" i="43"/>
  <c r="L11" i="49"/>
  <c r="L11" i="41"/>
  <c r="L11" i="39"/>
  <c r="L11" i="44"/>
  <c r="L11" i="50"/>
  <c r="L11" i="48"/>
  <c r="L11" i="37"/>
  <c r="AQ21" i="36"/>
  <c r="AQ83" s="1"/>
  <c r="AO86" i="35"/>
  <c r="AU31"/>
  <c r="AV31" s="1"/>
  <c r="AR24"/>
  <c r="AR86" s="1"/>
  <c r="AR25"/>
  <c r="AR87" s="1"/>
  <c r="AO25"/>
  <c r="AW32"/>
  <c r="AQ25"/>
  <c r="AQ87" s="1"/>
  <c r="AT32" l="1"/>
  <c r="AQ64" i="36"/>
  <c r="AR64" s="1"/>
  <c r="AP46"/>
  <c r="AL22" s="1"/>
  <c r="AO21" s="1"/>
  <c r="AU28" s="1"/>
  <c r="AV28" s="1"/>
  <c r="AQ52"/>
  <c r="AR52" s="1"/>
  <c r="AQ56"/>
  <c r="AR56" s="1"/>
  <c r="AQ51"/>
  <c r="AR51" s="1"/>
  <c r="AQ60"/>
  <c r="AR60" s="1"/>
  <c r="AE25" i="37"/>
  <c r="AF25" s="1"/>
  <c r="AG25" s="1"/>
  <c r="AC25"/>
  <c r="AK59"/>
  <c r="AL59" s="1"/>
  <c r="BO19"/>
  <c r="AE20"/>
  <c r="AC20"/>
  <c r="AK54"/>
  <c r="AL54" s="1"/>
  <c r="BO14"/>
  <c r="AE15"/>
  <c r="BO9"/>
  <c r="AC15"/>
  <c r="AK49"/>
  <c r="AL49" s="1"/>
  <c r="M32" i="46"/>
  <c r="M33" s="1"/>
  <c r="M32" i="44"/>
  <c r="M33" s="1"/>
  <c r="M32" i="40"/>
  <c r="M33" s="1"/>
  <c r="M32" i="38"/>
  <c r="M33" s="1"/>
  <c r="M32" i="45"/>
  <c r="M33" s="1"/>
  <c r="M33" i="36"/>
  <c r="U4" s="1"/>
  <c r="M32" i="50"/>
  <c r="M33" s="1"/>
  <c r="M32" i="39"/>
  <c r="M33" s="1"/>
  <c r="M32" i="43"/>
  <c r="M33" s="1"/>
  <c r="M32" i="41"/>
  <c r="M33" s="1"/>
  <c r="M32" i="47"/>
  <c r="M33" s="1"/>
  <c r="M32" i="48"/>
  <c r="M33" s="1"/>
  <c r="M32" i="37"/>
  <c r="M33" s="1"/>
  <c r="M32" i="49"/>
  <c r="M33" s="1"/>
  <c r="AE17" i="37"/>
  <c r="AF17" s="1"/>
  <c r="AG17" s="1"/>
  <c r="BO11"/>
  <c r="AK51"/>
  <c r="AL51" s="1"/>
  <c r="AC17"/>
  <c r="AE18"/>
  <c r="AF18" s="1"/>
  <c r="AG18" s="1"/>
  <c r="AK52"/>
  <c r="AL52" s="1"/>
  <c r="AC18"/>
  <c r="BO12"/>
  <c r="AE19"/>
  <c r="AF19" s="1"/>
  <c r="AG19" s="1"/>
  <c r="AC19"/>
  <c r="BO13"/>
  <c r="AK53"/>
  <c r="AL53" s="1"/>
  <c r="BN8" i="36"/>
  <c r="BI5"/>
  <c r="AE24" i="37"/>
  <c r="AF24" s="1"/>
  <c r="AG24" s="1"/>
  <c r="BO18"/>
  <c r="AK58"/>
  <c r="AL58" s="1"/>
  <c r="AC24"/>
  <c r="AE23"/>
  <c r="AF23" s="1"/>
  <c r="AG23" s="1"/>
  <c r="AC23"/>
  <c r="BO17"/>
  <c r="AK57"/>
  <c r="AL57" s="1"/>
  <c r="AE21"/>
  <c r="AC21"/>
  <c r="AK55"/>
  <c r="AL55" s="1"/>
  <c r="BO15"/>
  <c r="AA14"/>
  <c r="BJ5"/>
  <c r="AE22"/>
  <c r="AF22" s="1"/>
  <c r="AG22" s="1"/>
  <c r="BO16"/>
  <c r="AC22"/>
  <c r="AK56"/>
  <c r="AL56" s="1"/>
  <c r="AE16"/>
  <c r="AF16" s="1"/>
  <c r="AG16" s="1"/>
  <c r="BO10"/>
  <c r="AK50"/>
  <c r="AL50" s="1"/>
  <c r="AC16"/>
  <c r="AQ53" i="36"/>
  <c r="AR53" s="1"/>
  <c r="AQ62"/>
  <c r="AR62" s="1"/>
  <c r="AQ57"/>
  <c r="AR57" s="1"/>
  <c r="AQ55"/>
  <c r="AR55" s="1"/>
  <c r="AQ67"/>
  <c r="AR67" s="1"/>
  <c r="AQ58"/>
  <c r="AR58" s="1"/>
  <c r="AQ66"/>
  <c r="AR66" s="1"/>
  <c r="AQ49"/>
  <c r="AR49" s="1"/>
  <c r="AQ50"/>
  <c r="AR50" s="1"/>
  <c r="AQ65"/>
  <c r="AR65" s="1"/>
  <c r="AQ63"/>
  <c r="AR63" s="1"/>
  <c r="AQ54"/>
  <c r="AR54" s="1"/>
  <c r="AQ59"/>
  <c r="AR59" s="1"/>
  <c r="AQ48"/>
  <c r="AR48" s="1"/>
  <c r="AU32" i="35"/>
  <c r="AV32" s="1"/>
  <c r="AV26" s="1"/>
  <c r="AO87"/>
  <c r="AT87" s="1"/>
  <c r="AT86"/>
  <c r="AO83" i="36" l="1"/>
  <c r="AN22"/>
  <c r="AQ22" s="1"/>
  <c r="AQ84" s="1"/>
  <c r="AM22"/>
  <c r="AW28" s="1"/>
  <c r="AT28" s="1"/>
  <c r="AR47"/>
  <c r="AT64" s="1"/>
  <c r="AU64" s="1"/>
  <c r="AF15" i="37"/>
  <c r="AG15" s="1"/>
  <c r="AE14"/>
  <c r="AF14" s="1"/>
  <c r="AC14"/>
  <c r="BO8"/>
  <c r="AK48"/>
  <c r="AL48" s="1"/>
  <c r="AF21"/>
  <c r="AG21" s="1"/>
  <c r="AF20"/>
  <c r="AG20" s="1"/>
  <c r="AR21" i="36"/>
  <c r="AR83" s="1"/>
  <c r="AT83" s="1"/>
  <c r="AT89" i="35"/>
  <c r="AQ9" s="1"/>
  <c r="AT67" i="36" l="1"/>
  <c r="AU67" s="1"/>
  <c r="AT54"/>
  <c r="AU54" s="1"/>
  <c r="AT48"/>
  <c r="AU48" s="1"/>
  <c r="AT63"/>
  <c r="AU63" s="1"/>
  <c r="AT65"/>
  <c r="AU65" s="1"/>
  <c r="AT51"/>
  <c r="AU51" s="1"/>
  <c r="AT49"/>
  <c r="AU49" s="1"/>
  <c r="AT61"/>
  <c r="AU61" s="1"/>
  <c r="AT56"/>
  <c r="AU56" s="1"/>
  <c r="AT60"/>
  <c r="AU60" s="1"/>
  <c r="AT52"/>
  <c r="AU52" s="1"/>
  <c r="AT53"/>
  <c r="AU53" s="1"/>
  <c r="AT59"/>
  <c r="AU59" s="1"/>
  <c r="AT50"/>
  <c r="AU50" s="1"/>
  <c r="AT57"/>
  <c r="AU57" s="1"/>
  <c r="AT55"/>
  <c r="AU55" s="1"/>
  <c r="AT62"/>
  <c r="AU62" s="1"/>
  <c r="AT58"/>
  <c r="AU58" s="1"/>
  <c r="AT66"/>
  <c r="AU66" s="1"/>
  <c r="AR46"/>
  <c r="AL23" s="1"/>
  <c r="AN23" s="1"/>
  <c r="AL47" i="37"/>
  <c r="AM48" s="1"/>
  <c r="AN48" s="1"/>
  <c r="AG14"/>
  <c r="AG3"/>
  <c r="BC12" s="1"/>
  <c r="AG2"/>
  <c r="AO22" i="36"/>
  <c r="AM23" l="1"/>
  <c r="AW29" s="1"/>
  <c r="AT29" s="1"/>
  <c r="AU47"/>
  <c r="AV53" s="1"/>
  <c r="AW53" s="1"/>
  <c r="BC29" i="37"/>
  <c r="BC23"/>
  <c r="BC24"/>
  <c r="BC25"/>
  <c r="AM55"/>
  <c r="AN55" s="1"/>
  <c r="AM66"/>
  <c r="AN66" s="1"/>
  <c r="AM61"/>
  <c r="AN61" s="1"/>
  <c r="AM64"/>
  <c r="AN64" s="1"/>
  <c r="AM63"/>
  <c r="AN63" s="1"/>
  <c r="AM67"/>
  <c r="AN67" s="1"/>
  <c r="AM62"/>
  <c r="AN62" s="1"/>
  <c r="AM60"/>
  <c r="AN60" s="1"/>
  <c r="AL46"/>
  <c r="AL20" s="1"/>
  <c r="AN20" s="1"/>
  <c r="AM65"/>
  <c r="AN65" s="1"/>
  <c r="AM59"/>
  <c r="AN59" s="1"/>
  <c r="AM50"/>
  <c r="AN50" s="1"/>
  <c r="AM56"/>
  <c r="AN56" s="1"/>
  <c r="AM58"/>
  <c r="AN58" s="1"/>
  <c r="AM57"/>
  <c r="AN57" s="1"/>
  <c r="AM52"/>
  <c r="AN52" s="1"/>
  <c r="AM54"/>
  <c r="AN54" s="1"/>
  <c r="AM49"/>
  <c r="AN49" s="1"/>
  <c r="AM53"/>
  <c r="AN53" s="1"/>
  <c r="AM51"/>
  <c r="AN51" s="1"/>
  <c r="AU29" i="36"/>
  <c r="AV29" s="1"/>
  <c r="AO84"/>
  <c r="AR22"/>
  <c r="AR84" s="1"/>
  <c r="AR23"/>
  <c r="AR85" s="1"/>
  <c r="AO23"/>
  <c r="AQ23"/>
  <c r="AQ85" s="1"/>
  <c r="AV65" l="1"/>
  <c r="AW65" s="1"/>
  <c r="AV52"/>
  <c r="AW52" s="1"/>
  <c r="AV64"/>
  <c r="AW64" s="1"/>
  <c r="AV62"/>
  <c r="AW62" s="1"/>
  <c r="AV60"/>
  <c r="AW60" s="1"/>
  <c r="AU46"/>
  <c r="AL24" s="1"/>
  <c r="AM24" s="1"/>
  <c r="AW30" s="1"/>
  <c r="AT30" s="1"/>
  <c r="AV55"/>
  <c r="AW55" s="1"/>
  <c r="AV59"/>
  <c r="AW59" s="1"/>
  <c r="AV67"/>
  <c r="AW67" s="1"/>
  <c r="AV58"/>
  <c r="AW58" s="1"/>
  <c r="AV57"/>
  <c r="AW57" s="1"/>
  <c r="AV56"/>
  <c r="AW56" s="1"/>
  <c r="AV51"/>
  <c r="AW51" s="1"/>
  <c r="AV49"/>
  <c r="AW49" s="1"/>
  <c r="AV50"/>
  <c r="AW50" s="1"/>
  <c r="AV54"/>
  <c r="AW54" s="1"/>
  <c r="AV61"/>
  <c r="AW61" s="1"/>
  <c r="AV48"/>
  <c r="AW48" s="1"/>
  <c r="AV63"/>
  <c r="AW63" s="1"/>
  <c r="AV66"/>
  <c r="AW66" s="1"/>
  <c r="BG7" i="37"/>
  <c r="BK51" s="1"/>
  <c r="N13" s="1"/>
  <c r="O13" s="1"/>
  <c r="BG14"/>
  <c r="BK58" s="1"/>
  <c r="N20" s="1"/>
  <c r="O20" s="1"/>
  <c r="BG24"/>
  <c r="BK68" s="1"/>
  <c r="BG21"/>
  <c r="BK65" s="1"/>
  <c r="BG5"/>
  <c r="BG18"/>
  <c r="BK62" s="1"/>
  <c r="BG12"/>
  <c r="BK56" s="1"/>
  <c r="N18" s="1"/>
  <c r="O18" s="1"/>
  <c r="A18" s="1"/>
  <c r="BG6"/>
  <c r="BK50" s="1"/>
  <c r="N12" s="1"/>
  <c r="O12" s="1"/>
  <c r="A12" s="1"/>
  <c r="BG15"/>
  <c r="BK59" s="1"/>
  <c r="N21" s="1"/>
  <c r="O21" s="1"/>
  <c r="A21" s="1"/>
  <c r="BG19"/>
  <c r="BK63" s="1"/>
  <c r="BG23"/>
  <c r="BK67" s="1"/>
  <c r="BG16"/>
  <c r="BK60" s="1"/>
  <c r="N22" s="1"/>
  <c r="O22" s="1"/>
  <c r="A22" s="1"/>
  <c r="BG9"/>
  <c r="BK53" s="1"/>
  <c r="N15" s="1"/>
  <c r="O15" s="1"/>
  <c r="BG10"/>
  <c r="BK54" s="1"/>
  <c r="N16" s="1"/>
  <c r="O16" s="1"/>
  <c r="BG11"/>
  <c r="BK55" s="1"/>
  <c r="N17" s="1"/>
  <c r="O17" s="1"/>
  <c r="A17" s="1"/>
  <c r="BG8"/>
  <c r="BK52" s="1"/>
  <c r="N14" s="1"/>
  <c r="O14" s="1"/>
  <c r="BG17"/>
  <c r="BK61" s="1"/>
  <c r="BG13"/>
  <c r="BK57" s="1"/>
  <c r="N19" s="1"/>
  <c r="O19" s="1"/>
  <c r="A19" s="1"/>
  <c r="BG20"/>
  <c r="BK64" s="1"/>
  <c r="BG22"/>
  <c r="BK66" s="1"/>
  <c r="AQ20"/>
  <c r="AQ82" s="1"/>
  <c r="AN47"/>
  <c r="AO67" s="1"/>
  <c r="AP67" s="1"/>
  <c r="AO85" i="36"/>
  <c r="AT85" s="1"/>
  <c r="AU30"/>
  <c r="AV30" s="1"/>
  <c r="AT84"/>
  <c r="BI11" i="37" l="1"/>
  <c r="BN14"/>
  <c r="BN15"/>
  <c r="BI12"/>
  <c r="AN24" i="36"/>
  <c r="AQ24" s="1"/>
  <c r="AQ86" s="1"/>
  <c r="AW47"/>
  <c r="AW46" s="1"/>
  <c r="AL25" s="1"/>
  <c r="BN19" i="37"/>
  <c r="BI16"/>
  <c r="BN16"/>
  <c r="BI13"/>
  <c r="BI15"/>
  <c r="BN18"/>
  <c r="BI6"/>
  <c r="BN9"/>
  <c r="O22" i="49"/>
  <c r="O22" i="41"/>
  <c r="O22" i="44"/>
  <c r="O22" i="38"/>
  <c r="O22" i="39"/>
  <c r="O22" i="47"/>
  <c r="O22" i="45"/>
  <c r="O22" i="40"/>
  <c r="O22" i="46"/>
  <c r="O22" i="43"/>
  <c r="O22" i="48"/>
  <c r="O22" i="50"/>
  <c r="O12" i="45"/>
  <c r="O12" i="39"/>
  <c r="O12" i="38"/>
  <c r="O12" i="50"/>
  <c r="O12" i="41"/>
  <c r="O12" i="46"/>
  <c r="O12" i="47"/>
  <c r="O12" i="49"/>
  <c r="O12" i="48"/>
  <c r="O12" i="43"/>
  <c r="O12" i="40"/>
  <c r="O12" i="44"/>
  <c r="O17" i="38"/>
  <c r="O17" i="39"/>
  <c r="O17" i="48"/>
  <c r="O17" i="47"/>
  <c r="O17" i="50"/>
  <c r="O17" i="43"/>
  <c r="O17" i="49"/>
  <c r="O17" i="40"/>
  <c r="O17" i="41"/>
  <c r="O17" i="44"/>
  <c r="O17" i="45"/>
  <c r="O17" i="46"/>
  <c r="O19" i="40"/>
  <c r="O19" i="39"/>
  <c r="O19" i="50"/>
  <c r="O19" i="38"/>
  <c r="O19" i="41"/>
  <c r="O19" i="46"/>
  <c r="O19" i="47"/>
  <c r="O19" i="49"/>
  <c r="O19" i="45"/>
  <c r="O19" i="48"/>
  <c r="O19" i="43"/>
  <c r="O19" i="44"/>
  <c r="O16" i="46"/>
  <c r="O16" i="41"/>
  <c r="O16" i="39"/>
  <c r="O16" i="48"/>
  <c r="O16" i="38"/>
  <c r="O16" i="50"/>
  <c r="O16" i="45"/>
  <c r="O16" i="43"/>
  <c r="O16" i="40"/>
  <c r="O16" i="44"/>
  <c r="O16" i="47"/>
  <c r="O16" i="49"/>
  <c r="A16" i="37"/>
  <c r="O20" i="47"/>
  <c r="O20" i="50"/>
  <c r="O20" i="45"/>
  <c r="O20" i="38"/>
  <c r="O20" i="46"/>
  <c r="O20" i="41"/>
  <c r="O20" i="40"/>
  <c r="O20" i="49"/>
  <c r="O20" i="39"/>
  <c r="O20" i="43"/>
  <c r="O20" i="48"/>
  <c r="O20" i="44"/>
  <c r="A20" i="37"/>
  <c r="O14" i="50"/>
  <c r="O14" i="40"/>
  <c r="O14" i="38"/>
  <c r="O14" i="45"/>
  <c r="O14" i="44"/>
  <c r="O14" i="49"/>
  <c r="O14" i="39"/>
  <c r="O14" i="48"/>
  <c r="O14" i="46"/>
  <c r="O14" i="43"/>
  <c r="O14" i="47"/>
  <c r="O14" i="41"/>
  <c r="A14" i="37"/>
  <c r="O18" i="43"/>
  <c r="O18" i="49"/>
  <c r="O18" i="45"/>
  <c r="O18" i="39"/>
  <c r="O18" i="44"/>
  <c r="O18" i="40"/>
  <c r="O18" i="50"/>
  <c r="O18" i="47"/>
  <c r="O18" i="38"/>
  <c r="O18" i="48"/>
  <c r="O18" i="46"/>
  <c r="O18" i="41"/>
  <c r="O15" i="40"/>
  <c r="O15" i="49"/>
  <c r="O15" i="45"/>
  <c r="O15" i="46"/>
  <c r="O15" i="41"/>
  <c r="O15" i="38"/>
  <c r="O15" i="48"/>
  <c r="O15" i="47"/>
  <c r="O15" i="39"/>
  <c r="O15" i="43"/>
  <c r="O15" i="44"/>
  <c r="O15" i="50"/>
  <c r="A15" i="37"/>
  <c r="O21" i="40"/>
  <c r="O21" i="41"/>
  <c r="O21" i="47"/>
  <c r="O21" i="44"/>
  <c r="O21" i="50"/>
  <c r="O21" i="38"/>
  <c r="O21" i="49"/>
  <c r="O21" i="43"/>
  <c r="O21" i="45"/>
  <c r="O21" i="39"/>
  <c r="O21" i="48"/>
  <c r="O21" i="46"/>
  <c r="O13" i="40"/>
  <c r="O13" i="48"/>
  <c r="O13" i="47"/>
  <c r="O13" i="41"/>
  <c r="O13" i="39"/>
  <c r="O13" i="38"/>
  <c r="O13" i="50"/>
  <c r="O13" i="44"/>
  <c r="O13" i="43"/>
  <c r="O13" i="45"/>
  <c r="O13" i="49"/>
  <c r="O13" i="46"/>
  <c r="A13" i="37"/>
  <c r="AO50"/>
  <c r="AP50" s="1"/>
  <c r="AO63"/>
  <c r="AP63" s="1"/>
  <c r="N15" i="43"/>
  <c r="N15" i="41"/>
  <c r="N15" i="45"/>
  <c r="N15" i="47"/>
  <c r="N15" i="50"/>
  <c r="N15" i="44"/>
  <c r="N15" i="40"/>
  <c r="N15" i="39"/>
  <c r="N15" i="38"/>
  <c r="N15" i="49"/>
  <c r="N15" i="46"/>
  <c r="N15" i="48"/>
  <c r="N21" i="43"/>
  <c r="N21" i="44"/>
  <c r="N21" i="50"/>
  <c r="N21" i="40"/>
  <c r="N21" i="48"/>
  <c r="N21" i="47"/>
  <c r="N21" i="39"/>
  <c r="N21" i="41"/>
  <c r="N21" i="46"/>
  <c r="N21" i="45"/>
  <c r="N21" i="38"/>
  <c r="N21" i="49"/>
  <c r="BG25" i="37"/>
  <c r="BG27" s="1"/>
  <c r="BK70" s="1"/>
  <c r="BK49"/>
  <c r="N11" s="1"/>
  <c r="O11" s="1"/>
  <c r="N13" i="44"/>
  <c r="N13" i="40"/>
  <c r="N13" i="43"/>
  <c r="N13" i="47"/>
  <c r="N13" i="38"/>
  <c r="N13" i="48"/>
  <c r="N13" i="41"/>
  <c r="N13" i="46"/>
  <c r="N13" i="45"/>
  <c r="N13" i="49"/>
  <c r="N13" i="39"/>
  <c r="N13" i="50"/>
  <c r="AO55" i="37"/>
  <c r="AP55" s="1"/>
  <c r="AN46"/>
  <c r="AL21" s="1"/>
  <c r="AO48"/>
  <c r="AP48" s="1"/>
  <c r="AO65"/>
  <c r="AP65" s="1"/>
  <c r="N22" i="44"/>
  <c r="N22" i="40"/>
  <c r="N22" i="41"/>
  <c r="N22" i="50"/>
  <c r="N22" i="49"/>
  <c r="N22" i="43"/>
  <c r="N22" i="48"/>
  <c r="N22" i="47"/>
  <c r="N22" i="38"/>
  <c r="N22" i="45"/>
  <c r="N22" i="46"/>
  <c r="N22" i="39"/>
  <c r="AO59" i="37"/>
  <c r="AP59" s="1"/>
  <c r="AO64"/>
  <c r="AP64" s="1"/>
  <c r="AO51"/>
  <c r="AP51" s="1"/>
  <c r="AO54"/>
  <c r="AP54" s="1"/>
  <c r="AO58"/>
  <c r="AP58" s="1"/>
  <c r="N17" i="44"/>
  <c r="N17" i="38"/>
  <c r="N17" i="39"/>
  <c r="N17" i="47"/>
  <c r="N17" i="45"/>
  <c r="N17" i="50"/>
  <c r="N17" i="49"/>
  <c r="N17" i="46"/>
  <c r="N17" i="43"/>
  <c r="N17" i="48"/>
  <c r="N17" i="40"/>
  <c r="N17" i="41"/>
  <c r="N18" i="40"/>
  <c r="N18" i="38"/>
  <c r="N18" i="50"/>
  <c r="N18" i="46"/>
  <c r="N18" i="41"/>
  <c r="N18" i="45"/>
  <c r="N18" i="48"/>
  <c r="N18" i="39"/>
  <c r="N18" i="49"/>
  <c r="N18" i="44"/>
  <c r="N18" i="47"/>
  <c r="N18" i="43"/>
  <c r="AO57" i="37"/>
  <c r="AP57" s="1"/>
  <c r="AO52"/>
  <c r="AP52" s="1"/>
  <c r="AO56"/>
  <c r="AP56" s="1"/>
  <c r="N14" i="50"/>
  <c r="N14" i="38"/>
  <c r="N14" i="48"/>
  <c r="N14" i="43"/>
  <c r="N14" i="46"/>
  <c r="N14" i="40"/>
  <c r="N14" i="45"/>
  <c r="N14" i="44"/>
  <c r="N14" i="47"/>
  <c r="N14" i="39"/>
  <c r="N14" i="41"/>
  <c r="N14" i="49"/>
  <c r="N12" i="43"/>
  <c r="N12" i="38"/>
  <c r="N12" i="40"/>
  <c r="N12" i="44"/>
  <c r="N12" i="48"/>
  <c r="N12" i="50"/>
  <c r="N12" i="39"/>
  <c r="N12" i="49"/>
  <c r="N12" i="45"/>
  <c r="N12" i="41"/>
  <c r="N12" i="46"/>
  <c r="N12" i="47"/>
  <c r="AO60" i="37"/>
  <c r="AP60" s="1"/>
  <c r="AO61"/>
  <c r="AP61" s="1"/>
  <c r="AO62"/>
  <c r="AP62" s="1"/>
  <c r="AO66"/>
  <c r="AP66" s="1"/>
  <c r="AO49"/>
  <c r="AP49" s="1"/>
  <c r="N19" i="50"/>
  <c r="N19" i="48"/>
  <c r="N19" i="38"/>
  <c r="N19" i="41"/>
  <c r="N19" i="40"/>
  <c r="N19" i="47"/>
  <c r="N19" i="44"/>
  <c r="N19" i="49"/>
  <c r="N19" i="46"/>
  <c r="N19" i="45"/>
  <c r="N19" i="39"/>
  <c r="N19" i="43"/>
  <c r="N16" i="47"/>
  <c r="N16" i="38"/>
  <c r="N16" i="39"/>
  <c r="N16" i="43"/>
  <c r="N16" i="45"/>
  <c r="N16" i="46"/>
  <c r="N16" i="40"/>
  <c r="N16" i="49"/>
  <c r="N16" i="44"/>
  <c r="N16" i="48"/>
  <c r="N16" i="41"/>
  <c r="N16" i="50"/>
  <c r="N20" i="43"/>
  <c r="N20" i="41"/>
  <c r="N20" i="46"/>
  <c r="N20" i="50"/>
  <c r="N20" i="47"/>
  <c r="N20" i="49"/>
  <c r="N20" i="40"/>
  <c r="N20" i="39"/>
  <c r="N20" i="44"/>
  <c r="N20" i="38"/>
  <c r="N20" i="45"/>
  <c r="N20" i="48"/>
  <c r="AO53" i="37"/>
  <c r="AP53" s="1"/>
  <c r="AM25" i="36"/>
  <c r="AW31" s="1"/>
  <c r="AT31" s="1"/>
  <c r="AR24"/>
  <c r="AR86" s="1"/>
  <c r="AN25" l="1"/>
  <c r="AO24"/>
  <c r="AO86" s="1"/>
  <c r="AT86" s="1"/>
  <c r="BJ16" i="38"/>
  <c r="AA25"/>
  <c r="BI9" i="37"/>
  <c r="BN12"/>
  <c r="BN11"/>
  <c r="BI8"/>
  <c r="AA15" i="38"/>
  <c r="BJ6"/>
  <c r="AA16"/>
  <c r="BJ7"/>
  <c r="AA24"/>
  <c r="BJ15"/>
  <c r="BI14" i="37"/>
  <c r="BN17"/>
  <c r="AA21" i="38"/>
  <c r="BJ12"/>
  <c r="BJ13"/>
  <c r="AA22"/>
  <c r="O11" i="49"/>
  <c r="O11" i="41"/>
  <c r="O11" i="40"/>
  <c r="O11" i="46"/>
  <c r="O11" i="50"/>
  <c r="O11" i="47"/>
  <c r="O11" i="48"/>
  <c r="O11" i="39"/>
  <c r="O11" i="38"/>
  <c r="O11" i="44"/>
  <c r="O32" i="37"/>
  <c r="O11" i="43"/>
  <c r="O11" i="45"/>
  <c r="A11" i="37"/>
  <c r="BN10"/>
  <c r="BI7"/>
  <c r="AA18" i="38"/>
  <c r="BJ9"/>
  <c r="AA17"/>
  <c r="BJ8"/>
  <c r="AA23"/>
  <c r="BJ14"/>
  <c r="BN13" i="37"/>
  <c r="BI10"/>
  <c r="AA19" i="38"/>
  <c r="BJ10"/>
  <c r="AA20"/>
  <c r="BJ11"/>
  <c r="N11" i="49"/>
  <c r="N11" i="43"/>
  <c r="N11" i="41"/>
  <c r="N11" i="39"/>
  <c r="N11" i="47"/>
  <c r="N11" i="46"/>
  <c r="N11" i="38"/>
  <c r="N11" i="50"/>
  <c r="N11" i="48"/>
  <c r="N11" i="44"/>
  <c r="N11" i="45"/>
  <c r="N11" i="40"/>
  <c r="AP47" i="37"/>
  <c r="AQ64" s="1"/>
  <c r="AR64" s="1"/>
  <c r="AM21"/>
  <c r="AN21"/>
  <c r="AO20"/>
  <c r="AQ25" i="36"/>
  <c r="AQ87" s="1"/>
  <c r="AR25"/>
  <c r="AR87" s="1"/>
  <c r="AW32"/>
  <c r="AT32" s="1"/>
  <c r="AO25"/>
  <c r="AU31" l="1"/>
  <c r="AV31" s="1"/>
  <c r="AE25" i="38"/>
  <c r="AF25" s="1"/>
  <c r="AG25" s="1"/>
  <c r="BO19"/>
  <c r="AC25"/>
  <c r="AK59"/>
  <c r="AL59" s="1"/>
  <c r="AE20"/>
  <c r="AK54"/>
  <c r="AL54" s="1"/>
  <c r="BO14"/>
  <c r="AC20"/>
  <c r="AA14"/>
  <c r="BJ5"/>
  <c r="AE24"/>
  <c r="AF24" s="1"/>
  <c r="AG24" s="1"/>
  <c r="AC24"/>
  <c r="AK58"/>
  <c r="AL58" s="1"/>
  <c r="BO18"/>
  <c r="AE15"/>
  <c r="AC15"/>
  <c r="AK49"/>
  <c r="AL49" s="1"/>
  <c r="BO9"/>
  <c r="AE19"/>
  <c r="AK53"/>
  <c r="AL53" s="1"/>
  <c r="AC19"/>
  <c r="BO13"/>
  <c r="O32"/>
  <c r="O33" s="1"/>
  <c r="O32" i="48"/>
  <c r="O33" s="1"/>
  <c r="O32" i="41"/>
  <c r="O33" s="1"/>
  <c r="O33" i="37"/>
  <c r="O32" i="43"/>
  <c r="O33" s="1"/>
  <c r="O32" i="39"/>
  <c r="O33" s="1"/>
  <c r="O32" i="46"/>
  <c r="O33" s="1"/>
  <c r="O32" i="40"/>
  <c r="O33" s="1"/>
  <c r="O32" i="44"/>
  <c r="O33" s="1"/>
  <c r="O32" i="45"/>
  <c r="O33" s="1"/>
  <c r="O32" i="50"/>
  <c r="O33" s="1"/>
  <c r="O32" i="47"/>
  <c r="O33" s="1"/>
  <c r="O32" i="49"/>
  <c r="O33" s="1"/>
  <c r="AE21" i="38"/>
  <c r="BO15"/>
  <c r="AK55"/>
  <c r="AL55" s="1"/>
  <c r="AC21"/>
  <c r="AE17"/>
  <c r="AF17" s="1"/>
  <c r="AG17" s="1"/>
  <c r="AC17"/>
  <c r="BO11"/>
  <c r="AK51"/>
  <c r="AL51" s="1"/>
  <c r="AE22"/>
  <c r="AF22" s="1"/>
  <c r="AG22" s="1"/>
  <c r="AK56"/>
  <c r="AL56" s="1"/>
  <c r="AC22"/>
  <c r="BO16"/>
  <c r="AE23"/>
  <c r="AF23" s="1"/>
  <c r="AG23" s="1"/>
  <c r="AC23"/>
  <c r="AK57"/>
  <c r="AL57" s="1"/>
  <c r="BO17"/>
  <c r="AE18"/>
  <c r="AF18" s="1"/>
  <c r="AG18" s="1"/>
  <c r="BO12"/>
  <c r="AK52"/>
  <c r="AL52" s="1"/>
  <c r="AC18"/>
  <c r="BN8" i="37"/>
  <c r="BI5"/>
  <c r="AE16" i="38"/>
  <c r="AF16" s="1"/>
  <c r="AG16" s="1"/>
  <c r="AK50"/>
  <c r="AL50" s="1"/>
  <c r="BO10"/>
  <c r="AC16"/>
  <c r="AQ54" i="37"/>
  <c r="AR54" s="1"/>
  <c r="AQ61"/>
  <c r="AR61" s="1"/>
  <c r="AQ57"/>
  <c r="AR57" s="1"/>
  <c r="AQ62"/>
  <c r="AR62" s="1"/>
  <c r="AQ56"/>
  <c r="AR56" s="1"/>
  <c r="AQ48"/>
  <c r="AR48" s="1"/>
  <c r="AO82"/>
  <c r="AU27"/>
  <c r="AV27" s="1"/>
  <c r="AQ60"/>
  <c r="AR60" s="1"/>
  <c r="AP46"/>
  <c r="AL22" s="1"/>
  <c r="AO21" s="1"/>
  <c r="AQ67"/>
  <c r="AR67" s="1"/>
  <c r="AQ52"/>
  <c r="AR52" s="1"/>
  <c r="AQ66"/>
  <c r="AR66" s="1"/>
  <c r="AQ51"/>
  <c r="AR51" s="1"/>
  <c r="AQ49"/>
  <c r="AR49" s="1"/>
  <c r="AQ21"/>
  <c r="AQ83" s="1"/>
  <c r="AQ6"/>
  <c r="AR20"/>
  <c r="AR82" s="1"/>
  <c r="AW27"/>
  <c r="AT27" s="1"/>
  <c r="AQ50"/>
  <c r="AR50" s="1"/>
  <c r="AQ65"/>
  <c r="AR65" s="1"/>
  <c r="AQ63"/>
  <c r="AR63" s="1"/>
  <c r="AQ59"/>
  <c r="AR59" s="1"/>
  <c r="AQ55"/>
  <c r="AR55" s="1"/>
  <c r="AQ58"/>
  <c r="AR58" s="1"/>
  <c r="AQ53"/>
  <c r="AR53" s="1"/>
  <c r="AU32" i="36"/>
  <c r="AV32" s="1"/>
  <c r="AV26" s="1"/>
  <c r="AO87"/>
  <c r="AT87" s="1"/>
  <c r="AT89" s="1"/>
  <c r="AQ9" s="1"/>
  <c r="BN53" i="38" l="1"/>
  <c r="BJ53" s="1"/>
  <c r="BW53"/>
  <c r="BW69" s="1"/>
  <c r="AE14"/>
  <c r="AF14" s="1"/>
  <c r="AC14"/>
  <c r="BO8"/>
  <c r="AK48"/>
  <c r="AL48" s="1"/>
  <c r="AF21"/>
  <c r="AG21" s="1"/>
  <c r="AF15"/>
  <c r="AG15" s="1"/>
  <c r="AF19"/>
  <c r="AG19" s="1"/>
  <c r="AF20"/>
  <c r="AG20" s="1"/>
  <c r="AR47" i="37"/>
  <c r="AT61" s="1"/>
  <c r="AU61" s="1"/>
  <c r="AO83"/>
  <c r="AU28"/>
  <c r="AV28" s="1"/>
  <c r="AT82"/>
  <c r="AN22"/>
  <c r="AM22"/>
  <c r="AT63" l="1"/>
  <c r="AU63" s="1"/>
  <c r="AT51"/>
  <c r="AU51" s="1"/>
  <c r="AT53"/>
  <c r="AU53" s="1"/>
  <c r="BX30" i="38"/>
  <c r="BZ31"/>
  <c r="AL47"/>
  <c r="AM48" s="1"/>
  <c r="AN48" s="1"/>
  <c r="AG14"/>
  <c r="AG2"/>
  <c r="AG3"/>
  <c r="BC12" s="1"/>
  <c r="AT59" i="37"/>
  <c r="AU59" s="1"/>
  <c r="AT55"/>
  <c r="AU55" s="1"/>
  <c r="AT67"/>
  <c r="AU67" s="1"/>
  <c r="AT52"/>
  <c r="AU52" s="1"/>
  <c r="AT58"/>
  <c r="AU58" s="1"/>
  <c r="AT66"/>
  <c r="AU66" s="1"/>
  <c r="AT65"/>
  <c r="AU65" s="1"/>
  <c r="AT56"/>
  <c r="AU56" s="1"/>
  <c r="AT50"/>
  <c r="AU50" s="1"/>
  <c r="AT49"/>
  <c r="AU49" s="1"/>
  <c r="AT60"/>
  <c r="AU60" s="1"/>
  <c r="AT54"/>
  <c r="AU54" s="1"/>
  <c r="AT64"/>
  <c r="AU64" s="1"/>
  <c r="AT48"/>
  <c r="AU48" s="1"/>
  <c r="AT62"/>
  <c r="AU62" s="1"/>
  <c r="AR46"/>
  <c r="AL23" s="1"/>
  <c r="AM23" s="1"/>
  <c r="AW29" s="1"/>
  <c r="AT57"/>
  <c r="AU57" s="1"/>
  <c r="AW28"/>
  <c r="AT28" s="1"/>
  <c r="AR21"/>
  <c r="AR83" s="1"/>
  <c r="AT83" s="1"/>
  <c r="AR22"/>
  <c r="AR84" s="1"/>
  <c r="AQ22"/>
  <c r="AQ84" s="1"/>
  <c r="AO22"/>
  <c r="BC25" i="38" l="1"/>
  <c r="BC29"/>
  <c r="BC23"/>
  <c r="BC24"/>
  <c r="AM49"/>
  <c r="AN49" s="1"/>
  <c r="AM59"/>
  <c r="AN59" s="1"/>
  <c r="AM60"/>
  <c r="AN60" s="1"/>
  <c r="AM66"/>
  <c r="AN66" s="1"/>
  <c r="AL46"/>
  <c r="AL20" s="1"/>
  <c r="AN20" s="1"/>
  <c r="AM64"/>
  <c r="AN64" s="1"/>
  <c r="AM65"/>
  <c r="AN65" s="1"/>
  <c r="AM61"/>
  <c r="AN61" s="1"/>
  <c r="AM67"/>
  <c r="AN67" s="1"/>
  <c r="AM62"/>
  <c r="AN62" s="1"/>
  <c r="AM63"/>
  <c r="AN63" s="1"/>
  <c r="AM58"/>
  <c r="AN58" s="1"/>
  <c r="AM55"/>
  <c r="AN55" s="1"/>
  <c r="AM53"/>
  <c r="AN53" s="1"/>
  <c r="AM56"/>
  <c r="AN56" s="1"/>
  <c r="AM52"/>
  <c r="AN52" s="1"/>
  <c r="AM51"/>
  <c r="AN51" s="1"/>
  <c r="AM54"/>
  <c r="AN54" s="1"/>
  <c r="AM50"/>
  <c r="AN50" s="1"/>
  <c r="AM57"/>
  <c r="AN57" s="1"/>
  <c r="AN23" i="37"/>
  <c r="AR23" s="1"/>
  <c r="AR85" s="1"/>
  <c r="AU47"/>
  <c r="AV61" s="1"/>
  <c r="AW61" s="1"/>
  <c r="AT29"/>
  <c r="AU29"/>
  <c r="AV29" s="1"/>
  <c r="AO84"/>
  <c r="AT84" s="1"/>
  <c r="AQ23" l="1"/>
  <c r="AQ85" s="1"/>
  <c r="AV66"/>
  <c r="AW66" s="1"/>
  <c r="AV67"/>
  <c r="AW67" s="1"/>
  <c r="AV49"/>
  <c r="AW49" s="1"/>
  <c r="AO23"/>
  <c r="AO85" s="1"/>
  <c r="AT85" s="1"/>
  <c r="AN47" i="38"/>
  <c r="AO66" s="1"/>
  <c r="AP66" s="1"/>
  <c r="BG17"/>
  <c r="BK61" s="1"/>
  <c r="BG7"/>
  <c r="BK51" s="1"/>
  <c r="P13" s="1"/>
  <c r="Q13" s="1"/>
  <c r="BG15"/>
  <c r="BK59" s="1"/>
  <c r="P21" s="1"/>
  <c r="Q21" s="1"/>
  <c r="A21" s="1"/>
  <c r="BG12"/>
  <c r="BK56" s="1"/>
  <c r="P18" s="1"/>
  <c r="Q18" s="1"/>
  <c r="A18" s="1"/>
  <c r="BG9"/>
  <c r="BK53" s="1"/>
  <c r="P15" s="1"/>
  <c r="Q15" s="1"/>
  <c r="BG20"/>
  <c r="BK64" s="1"/>
  <c r="BG14"/>
  <c r="BK58" s="1"/>
  <c r="P20" s="1"/>
  <c r="Q20" s="1"/>
  <c r="A20" s="1"/>
  <c r="BG10"/>
  <c r="BK54" s="1"/>
  <c r="P16" s="1"/>
  <c r="Q16" s="1"/>
  <c r="A16" s="1"/>
  <c r="BG11"/>
  <c r="BK55" s="1"/>
  <c r="P17" s="1"/>
  <c r="Q17" s="1"/>
  <c r="A17" s="1"/>
  <c r="BG21"/>
  <c r="BK65" s="1"/>
  <c r="BG13"/>
  <c r="BK57" s="1"/>
  <c r="P19" s="1"/>
  <c r="Q19" s="1"/>
  <c r="A19" s="1"/>
  <c r="BG16"/>
  <c r="BK60" s="1"/>
  <c r="P22" s="1"/>
  <c r="Q22" s="1"/>
  <c r="A22" s="1"/>
  <c r="BG23"/>
  <c r="BK67" s="1"/>
  <c r="BG24"/>
  <c r="BK68" s="1"/>
  <c r="BG18"/>
  <c r="BK62" s="1"/>
  <c r="BG22"/>
  <c r="BK66" s="1"/>
  <c r="BG8"/>
  <c r="BK52" s="1"/>
  <c r="P14" s="1"/>
  <c r="Q14" s="1"/>
  <c r="BG5"/>
  <c r="BG6"/>
  <c r="BK50" s="1"/>
  <c r="P12" s="1"/>
  <c r="Q12" s="1"/>
  <c r="A12" s="1"/>
  <c r="BG19"/>
  <c r="BK63" s="1"/>
  <c r="AQ20"/>
  <c r="AQ82" s="1"/>
  <c r="AV57" i="37"/>
  <c r="AW57" s="1"/>
  <c r="AV55"/>
  <c r="AW55" s="1"/>
  <c r="AV62"/>
  <c r="AW62" s="1"/>
  <c r="AV65"/>
  <c r="AW65" s="1"/>
  <c r="AV56"/>
  <c r="AW56" s="1"/>
  <c r="AV53"/>
  <c r="AW53" s="1"/>
  <c r="AV59"/>
  <c r="AW59" s="1"/>
  <c r="AV58"/>
  <c r="AW58" s="1"/>
  <c r="AU46"/>
  <c r="AL24" s="1"/>
  <c r="AN24" s="1"/>
  <c r="AV64"/>
  <c r="AW64" s="1"/>
  <c r="AV52"/>
  <c r="AW52" s="1"/>
  <c r="AV60"/>
  <c r="AW60" s="1"/>
  <c r="AV48"/>
  <c r="AW48" s="1"/>
  <c r="AV54"/>
  <c r="AW54" s="1"/>
  <c r="AV51"/>
  <c r="AW51" s="1"/>
  <c r="AV50"/>
  <c r="AW50" s="1"/>
  <c r="AV63"/>
  <c r="AW63" s="1"/>
  <c r="AU30"/>
  <c r="AV30" s="1"/>
  <c r="BN14" i="38" l="1"/>
  <c r="BI11"/>
  <c r="A17" i="39"/>
  <c r="BI12" i="38"/>
  <c r="BN15"/>
  <c r="A18" i="39"/>
  <c r="BN19" i="38"/>
  <c r="BI16"/>
  <c r="A22" i="39"/>
  <c r="BN16" i="38"/>
  <c r="BI13"/>
  <c r="A19" i="39"/>
  <c r="A21"/>
  <c r="BI15" i="38"/>
  <c r="BN18"/>
  <c r="A12" i="39"/>
  <c r="BN9" i="38"/>
  <c r="BI6"/>
  <c r="BI14"/>
  <c r="BN17"/>
  <c r="A20" i="39"/>
  <c r="BN13" i="38"/>
  <c r="A16" i="39"/>
  <c r="BI10" i="38"/>
  <c r="Q15" i="50"/>
  <c r="Q15" i="40"/>
  <c r="Q15" i="39"/>
  <c r="Q15" i="47"/>
  <c r="Q15" i="43"/>
  <c r="Q15" i="45"/>
  <c r="Q15" i="41"/>
  <c r="Q15" i="44"/>
  <c r="Q15" i="48"/>
  <c r="Q15" i="49"/>
  <c r="Q15" i="46"/>
  <c r="A15" i="38"/>
  <c r="Q16" i="43"/>
  <c r="Q16" i="45"/>
  <c r="Q16" i="46"/>
  <c r="Q16" i="48"/>
  <c r="Q16" i="39"/>
  <c r="Q16" i="49"/>
  <c r="Q16" i="50"/>
  <c r="Q16" i="41"/>
  <c r="Q16" i="44"/>
  <c r="Q16" i="40"/>
  <c r="Q16" i="47"/>
  <c r="Q19" i="39"/>
  <c r="Q19" i="48"/>
  <c r="Q19" i="47"/>
  <c r="Q19" i="44"/>
  <c r="Q19" i="41"/>
  <c r="Q19" i="46"/>
  <c r="Q19" i="49"/>
  <c r="Q19" i="43"/>
  <c r="Q19" i="50"/>
  <c r="Q19" i="45"/>
  <c r="Q19" i="40"/>
  <c r="Q20"/>
  <c r="Q20" i="47"/>
  <c r="Q20" i="45"/>
  <c r="Q20" i="46"/>
  <c r="Q20" i="49"/>
  <c r="Q20" i="44"/>
  <c r="Q20" i="43"/>
  <c r="Q20" i="48"/>
  <c r="Q20" i="41"/>
  <c r="Q20" i="39"/>
  <c r="Q20" i="50"/>
  <c r="Q21" i="46"/>
  <c r="Q21" i="50"/>
  <c r="Q21" i="48"/>
  <c r="Q21" i="47"/>
  <c r="Q21" i="49"/>
  <c r="Q21" i="45"/>
  <c r="Q21" i="44"/>
  <c r="Q21" i="40"/>
  <c r="Q21" i="39"/>
  <c r="Q21" i="43"/>
  <c r="Q21" i="41"/>
  <c r="Q17" i="48"/>
  <c r="Q17" i="46"/>
  <c r="Q17" i="47"/>
  <c r="Q17" i="45"/>
  <c r="Q17" i="50"/>
  <c r="Q17" i="40"/>
  <c r="Q17" i="39"/>
  <c r="Q17" i="49"/>
  <c r="Q17" i="41"/>
  <c r="Q17" i="44"/>
  <c r="Q17" i="43"/>
  <c r="Q22" i="39"/>
  <c r="Q22" i="44"/>
  <c r="Q22" i="43"/>
  <c r="Q22" i="41"/>
  <c r="Q22" i="45"/>
  <c r="Q22" i="40"/>
  <c r="Q22" i="47"/>
  <c r="Q22" i="46"/>
  <c r="Q22" i="48"/>
  <c r="Q22" i="49"/>
  <c r="Q22" i="50"/>
  <c r="Q18" i="46"/>
  <c r="Q18" i="40"/>
  <c r="Q18" i="45"/>
  <c r="Q18" i="43"/>
  <c r="Q18" i="50"/>
  <c r="Q18" i="47"/>
  <c r="Q18" i="44"/>
  <c r="Q18" i="41"/>
  <c r="Q18" i="39"/>
  <c r="Q18" i="48"/>
  <c r="Q18" i="49"/>
  <c r="Q12" i="45"/>
  <c r="Q12" i="46"/>
  <c r="Q12" i="44"/>
  <c r="Q12" i="50"/>
  <c r="Q12" i="47"/>
  <c r="Q12" i="39"/>
  <c r="Q12" i="43"/>
  <c r="Q12" i="41"/>
  <c r="Q12" i="40"/>
  <c r="Q12" i="48"/>
  <c r="Q12" i="49"/>
  <c r="Q13" i="39"/>
  <c r="Q13" i="49"/>
  <c r="Q13" i="43"/>
  <c r="Q13" i="50"/>
  <c r="Q13" i="40"/>
  <c r="Q13" i="47"/>
  <c r="Q13" i="41"/>
  <c r="Q13" i="44"/>
  <c r="Q13" i="48"/>
  <c r="Q13" i="45"/>
  <c r="Q13" i="46"/>
  <c r="A13" i="38"/>
  <c r="Q14" i="44"/>
  <c r="Q14" i="47"/>
  <c r="Q14" i="43"/>
  <c r="Q14" i="45"/>
  <c r="Q14" i="41"/>
  <c r="Q14" i="46"/>
  <c r="Q14" i="39"/>
  <c r="Q14" i="50"/>
  <c r="Q14" i="40"/>
  <c r="Q14" i="49"/>
  <c r="Q14" i="48"/>
  <c r="A14" i="38"/>
  <c r="AO67"/>
  <c r="AP67" s="1"/>
  <c r="AO49"/>
  <c r="AP49" s="1"/>
  <c r="AO64"/>
  <c r="AP64" s="1"/>
  <c r="AO51"/>
  <c r="AP51" s="1"/>
  <c r="AO53"/>
  <c r="AP53" s="1"/>
  <c r="AO63"/>
  <c r="AP63" s="1"/>
  <c r="AO57"/>
  <c r="AP57" s="1"/>
  <c r="AO55"/>
  <c r="AP55" s="1"/>
  <c r="AO62"/>
  <c r="AP62" s="1"/>
  <c r="AO56"/>
  <c r="AP56" s="1"/>
  <c r="AO58"/>
  <c r="AP58" s="1"/>
  <c r="AO59"/>
  <c r="AP59" s="1"/>
  <c r="AO65"/>
  <c r="AP65" s="1"/>
  <c r="AO60"/>
  <c r="AP60" s="1"/>
  <c r="AO50"/>
  <c r="AP50" s="1"/>
  <c r="BK49"/>
  <c r="P11" s="1"/>
  <c r="Q11" s="1"/>
  <c r="BG25"/>
  <c r="BG27" s="1"/>
  <c r="BK70" s="1"/>
  <c r="P13" i="47"/>
  <c r="P13" i="39"/>
  <c r="P13" i="41"/>
  <c r="P13" i="40"/>
  <c r="P13" i="44"/>
  <c r="P13" i="43"/>
  <c r="P13" i="50"/>
  <c r="P13" i="49"/>
  <c r="P13" i="45"/>
  <c r="P13" i="46"/>
  <c r="P13" i="48"/>
  <c r="P14" i="41"/>
  <c r="P14" i="49"/>
  <c r="P14" i="44"/>
  <c r="P14" i="47"/>
  <c r="P14" i="50"/>
  <c r="P14" i="43"/>
  <c r="P14" i="45"/>
  <c r="P14" i="46"/>
  <c r="P14" i="48"/>
  <c r="P14" i="39"/>
  <c r="P14" i="40"/>
  <c r="P17" i="44"/>
  <c r="P17" i="40"/>
  <c r="P17" i="43"/>
  <c r="P17" i="50"/>
  <c r="P17" i="45"/>
  <c r="P17" i="49"/>
  <c r="P17" i="46"/>
  <c r="P17" i="41"/>
  <c r="P17" i="47"/>
  <c r="P17" i="39"/>
  <c r="P17" i="48"/>
  <c r="P15" i="50"/>
  <c r="P15" i="44"/>
  <c r="P15" i="40"/>
  <c r="P15" i="39"/>
  <c r="P15" i="48"/>
  <c r="P15" i="49"/>
  <c r="P15" i="47"/>
  <c r="P15" i="41"/>
  <c r="P15" i="45"/>
  <c r="P15" i="43"/>
  <c r="P15" i="46"/>
  <c r="AO54" i="38"/>
  <c r="AP54" s="1"/>
  <c r="AN46"/>
  <c r="AL21" s="1"/>
  <c r="AO48"/>
  <c r="AP48" s="1"/>
  <c r="AO52"/>
  <c r="AP52" s="1"/>
  <c r="P22" i="44"/>
  <c r="P22" i="46"/>
  <c r="P22" i="47"/>
  <c r="P22" i="49"/>
  <c r="P22" i="48"/>
  <c r="P22" i="45"/>
  <c r="P22" i="39"/>
  <c r="P22" i="50"/>
  <c r="P22" i="43"/>
  <c r="P22" i="41"/>
  <c r="P22" i="40"/>
  <c r="P16" i="44"/>
  <c r="P16" i="47"/>
  <c r="P16" i="49"/>
  <c r="P16" i="50"/>
  <c r="P16" i="45"/>
  <c r="P16" i="43"/>
  <c r="P16" i="48"/>
  <c r="P16" i="41"/>
  <c r="P16" i="46"/>
  <c r="P16" i="39"/>
  <c r="P16" i="40"/>
  <c r="P18" i="43"/>
  <c r="P18" i="47"/>
  <c r="P18" i="48"/>
  <c r="P18" i="49"/>
  <c r="P18" i="41"/>
  <c r="P18" i="40"/>
  <c r="P18" i="46"/>
  <c r="P18" i="45"/>
  <c r="P18" i="44"/>
  <c r="P18" i="50"/>
  <c r="P18" i="39"/>
  <c r="P12" i="48"/>
  <c r="P12" i="47"/>
  <c r="P12" i="45"/>
  <c r="P12" i="39"/>
  <c r="P12" i="40"/>
  <c r="P12" i="49"/>
  <c r="P12" i="43"/>
  <c r="P12" i="46"/>
  <c r="P12" i="44"/>
  <c r="P12" i="41"/>
  <c r="P12" i="50"/>
  <c r="P19" i="44"/>
  <c r="P19" i="47"/>
  <c r="P19" i="40"/>
  <c r="P19" i="50"/>
  <c r="P19" i="41"/>
  <c r="P19" i="39"/>
  <c r="P19" i="43"/>
  <c r="P19" i="46"/>
  <c r="P19" i="48"/>
  <c r="P19" i="45"/>
  <c r="P19" i="49"/>
  <c r="P20"/>
  <c r="P20" i="45"/>
  <c r="P20" i="43"/>
  <c r="P20" i="50"/>
  <c r="P20" i="46"/>
  <c r="P20" i="39"/>
  <c r="P20" i="41"/>
  <c r="P20" i="48"/>
  <c r="P20" i="47"/>
  <c r="P20" i="44"/>
  <c r="P20" i="40"/>
  <c r="P21" i="43"/>
  <c r="P21" i="49"/>
  <c r="P21" i="41"/>
  <c r="P21" i="48"/>
  <c r="P21" i="45"/>
  <c r="P21" i="44"/>
  <c r="P21" i="46"/>
  <c r="P21" i="47"/>
  <c r="P21" i="39"/>
  <c r="P21" i="40"/>
  <c r="P21" i="50"/>
  <c r="AO61" i="38"/>
  <c r="AP61" s="1"/>
  <c r="AW47" i="37"/>
  <c r="AW46" s="1"/>
  <c r="AL25" s="1"/>
  <c r="AN25" s="1"/>
  <c r="AM24"/>
  <c r="AW30" s="1"/>
  <c r="AT30" s="1"/>
  <c r="AR24"/>
  <c r="AR86" s="1"/>
  <c r="AO24"/>
  <c r="AQ24"/>
  <c r="AQ86" s="1"/>
  <c r="BN14" i="39" l="1"/>
  <c r="A17" i="40"/>
  <c r="BI11" i="39"/>
  <c r="BN15"/>
  <c r="A18" i="40"/>
  <c r="BI12" i="39"/>
  <c r="BI16"/>
  <c r="BN19"/>
  <c r="A22" i="40"/>
  <c r="BI13" i="39"/>
  <c r="BN16"/>
  <c r="A19" i="40"/>
  <c r="BN18" i="39"/>
  <c r="A21" i="40"/>
  <c r="BI15" i="39"/>
  <c r="A12" i="40"/>
  <c r="BI6" i="39"/>
  <c r="BN9"/>
  <c r="AM25" i="37"/>
  <c r="AW31" s="1"/>
  <c r="AT31" s="1"/>
  <c r="BI14" i="39"/>
  <c r="A20" i="40"/>
  <c r="BN17" i="39"/>
  <c r="BN13"/>
  <c r="BI10"/>
  <c r="A16" i="40"/>
  <c r="AA25" i="39"/>
  <c r="BJ16"/>
  <c r="AA22"/>
  <c r="BJ13"/>
  <c r="AA21"/>
  <c r="BJ12"/>
  <c r="AA20"/>
  <c r="BJ11"/>
  <c r="BJ9"/>
  <c r="AA18"/>
  <c r="AA24"/>
  <c r="BJ15"/>
  <c r="AA23"/>
  <c r="BJ14"/>
  <c r="BI9" i="38"/>
  <c r="BN12"/>
  <c r="A15" i="39"/>
  <c r="BJ10"/>
  <c r="AA19"/>
  <c r="BJ8"/>
  <c r="AA17"/>
  <c r="AA15"/>
  <c r="BJ6"/>
  <c r="AA16"/>
  <c r="BJ7"/>
  <c r="Q11" i="45"/>
  <c r="Q11" i="39"/>
  <c r="Q11" i="43"/>
  <c r="Q11" i="44"/>
  <c r="Q11" i="40"/>
  <c r="Q11" i="41"/>
  <c r="Q11" i="46"/>
  <c r="Q11" i="50"/>
  <c r="Q11" i="47"/>
  <c r="Q11" i="48"/>
  <c r="Q32" i="38"/>
  <c r="Q11" i="49"/>
  <c r="A11" i="38"/>
  <c r="BI8"/>
  <c r="A14" i="39"/>
  <c r="BN11" i="38"/>
  <c r="BN10"/>
  <c r="BI7"/>
  <c r="A13" i="39"/>
  <c r="AP47" i="38"/>
  <c r="AQ54" s="1"/>
  <c r="AR54" s="1"/>
  <c r="AM21"/>
  <c r="AN21"/>
  <c r="AO20"/>
  <c r="P11" i="47"/>
  <c r="P11" i="45"/>
  <c r="P11" i="50"/>
  <c r="P11" i="43"/>
  <c r="P11" i="44"/>
  <c r="P11" i="49"/>
  <c r="P11" i="39"/>
  <c r="P11" i="41"/>
  <c r="P11" i="48"/>
  <c r="P11" i="40"/>
  <c r="P11" i="46"/>
  <c r="AW32" i="37"/>
  <c r="AR25"/>
  <c r="AR87" s="1"/>
  <c r="AQ25"/>
  <c r="AQ87" s="1"/>
  <c r="AO25"/>
  <c r="AU31"/>
  <c r="AV31" s="1"/>
  <c r="AO86"/>
  <c r="AT86" s="1"/>
  <c r="BN14" i="40" l="1"/>
  <c r="A17" i="41"/>
  <c r="BI11" i="40"/>
  <c r="BN15"/>
  <c r="BI12"/>
  <c r="A18" i="41"/>
  <c r="BN19" i="40"/>
  <c r="BI16"/>
  <c r="A22" i="41"/>
  <c r="BN16" i="40"/>
  <c r="A19" i="41"/>
  <c r="BI13" i="40"/>
  <c r="BN18"/>
  <c r="A21" i="41"/>
  <c r="BI15" i="40"/>
  <c r="AT32" i="37"/>
  <c r="A12" i="41"/>
  <c r="BI6" i="40"/>
  <c r="BN9"/>
  <c r="BI14"/>
  <c r="A20" i="41"/>
  <c r="BN17" i="40"/>
  <c r="BI10"/>
  <c r="BN13"/>
  <c r="A16" i="41"/>
  <c r="AK53" i="39"/>
  <c r="AL53" s="1"/>
  <c r="BO13"/>
  <c r="AE19"/>
  <c r="AC19"/>
  <c r="AK58"/>
  <c r="AL58" s="1"/>
  <c r="AC24"/>
  <c r="BO18"/>
  <c r="AE24"/>
  <c r="AF24" s="1"/>
  <c r="AG24" s="1"/>
  <c r="AC20"/>
  <c r="BO14"/>
  <c r="AK54"/>
  <c r="AL54" s="1"/>
  <c r="AE20"/>
  <c r="AK56"/>
  <c r="AL56" s="1"/>
  <c r="BO16"/>
  <c r="AC22"/>
  <c r="AE22"/>
  <c r="AF22" s="1"/>
  <c r="AG22" s="1"/>
  <c r="BO12"/>
  <c r="AE18"/>
  <c r="AF18" s="1"/>
  <c r="AG18" s="1"/>
  <c r="AK52"/>
  <c r="AL52" s="1"/>
  <c r="AC18"/>
  <c r="A15" i="40"/>
  <c r="BI9" i="39"/>
  <c r="BN12"/>
  <c r="BO17"/>
  <c r="AK57"/>
  <c r="AL57" s="1"/>
  <c r="AC23"/>
  <c r="AE23"/>
  <c r="AF23" s="1"/>
  <c r="AG23" s="1"/>
  <c r="BO15"/>
  <c r="AC21"/>
  <c r="AE21"/>
  <c r="AK55"/>
  <c r="AL55" s="1"/>
  <c r="AK59"/>
  <c r="AL59" s="1"/>
  <c r="AC25"/>
  <c r="BO19"/>
  <c r="AE25"/>
  <c r="AF25" s="1"/>
  <c r="AG25" s="1"/>
  <c r="AA14"/>
  <c r="BJ5"/>
  <c r="BI5" i="38"/>
  <c r="BN8"/>
  <c r="A11" i="39"/>
  <c r="AK49"/>
  <c r="AL49" s="1"/>
  <c r="BO9"/>
  <c r="AE15"/>
  <c r="AC15"/>
  <c r="AK51"/>
  <c r="AL51" s="1"/>
  <c r="AE17"/>
  <c r="AF17" s="1"/>
  <c r="AG17" s="1"/>
  <c r="AC17"/>
  <c r="BO11"/>
  <c r="BI7"/>
  <c r="BN10"/>
  <c r="A13" i="40"/>
  <c r="A14"/>
  <c r="BN11" i="39"/>
  <c r="BI8"/>
  <c r="Q32" i="44"/>
  <c r="Q33" s="1"/>
  <c r="Q32" i="45"/>
  <c r="Q33" s="1"/>
  <c r="Q32" i="43"/>
  <c r="Q33" s="1"/>
  <c r="Q32" i="41"/>
  <c r="Q33" s="1"/>
  <c r="Q32" i="50"/>
  <c r="Q33" s="1"/>
  <c r="Q32" i="48"/>
  <c r="Q33" s="1"/>
  <c r="Q32" i="47"/>
  <c r="Q33" s="1"/>
  <c r="Q32" i="46"/>
  <c r="Q33" s="1"/>
  <c r="Q33" i="38"/>
  <c r="U4" s="1"/>
  <c r="Q32" i="40"/>
  <c r="Q33" s="1"/>
  <c r="Q32" i="49"/>
  <c r="Q33" s="1"/>
  <c r="Q32" i="39"/>
  <c r="Q33" s="1"/>
  <c r="AC16"/>
  <c r="AK50"/>
  <c r="AL50" s="1"/>
  <c r="BO10"/>
  <c r="AE16"/>
  <c r="AQ6" i="38"/>
  <c r="AW27"/>
  <c r="AT27" s="1"/>
  <c r="AR20"/>
  <c r="AR82" s="1"/>
  <c r="AO82"/>
  <c r="AU27"/>
  <c r="AV27" s="1"/>
  <c r="AQ62"/>
  <c r="AR62" s="1"/>
  <c r="AP46"/>
  <c r="AL22" s="1"/>
  <c r="AQ49"/>
  <c r="AR49" s="1"/>
  <c r="AQ57"/>
  <c r="AR57" s="1"/>
  <c r="AQ64"/>
  <c r="AR64" s="1"/>
  <c r="AQ58"/>
  <c r="AR58" s="1"/>
  <c r="AQ53"/>
  <c r="AR53" s="1"/>
  <c r="AQ67"/>
  <c r="AR67" s="1"/>
  <c r="AQ55"/>
  <c r="AR55" s="1"/>
  <c r="AQ63"/>
  <c r="AR63" s="1"/>
  <c r="AQ51"/>
  <c r="AR51" s="1"/>
  <c r="AQ50"/>
  <c r="AR50" s="1"/>
  <c r="AQ56"/>
  <c r="AR56" s="1"/>
  <c r="AQ59"/>
  <c r="AR59" s="1"/>
  <c r="AQ66"/>
  <c r="AR66" s="1"/>
  <c r="AQ60"/>
  <c r="AR60" s="1"/>
  <c r="AQ65"/>
  <c r="AR65" s="1"/>
  <c r="AQ52"/>
  <c r="AR52" s="1"/>
  <c r="AQ61"/>
  <c r="AR61" s="1"/>
  <c r="AQ21"/>
  <c r="AQ83" s="1"/>
  <c r="AR21"/>
  <c r="AR83" s="1"/>
  <c r="AQ48"/>
  <c r="AR48" s="1"/>
  <c r="AU32" i="37"/>
  <c r="AV32" s="1"/>
  <c r="AV26" s="1"/>
  <c r="AO87"/>
  <c r="AT87" s="1"/>
  <c r="AT89" s="1"/>
  <c r="AQ9" s="1"/>
  <c r="BN15" i="41" l="1"/>
  <c r="BI12"/>
  <c r="A64" i="43"/>
  <c r="BI11" i="41"/>
  <c r="BN14"/>
  <c r="A63" i="43"/>
  <c r="A68"/>
  <c r="BI16" i="41"/>
  <c r="BN19"/>
  <c r="BN16"/>
  <c r="BI13"/>
  <c r="A65" i="43"/>
  <c r="BI15" i="41"/>
  <c r="A67" i="43"/>
  <c r="BN18" i="41"/>
  <c r="BN9"/>
  <c r="BI6"/>
  <c r="A58" i="43"/>
  <c r="A66"/>
  <c r="BN17" i="41"/>
  <c r="BI14"/>
  <c r="AF20" i="39"/>
  <c r="AG20" s="1"/>
  <c r="AF21"/>
  <c r="AG21" s="1"/>
  <c r="A62" i="43"/>
  <c r="BN13" i="41"/>
  <c r="BI10"/>
  <c r="AF15" i="39"/>
  <c r="AG15" s="1"/>
  <c r="AF19"/>
  <c r="AG19" s="1"/>
  <c r="A15" i="41"/>
  <c r="BI9" i="40"/>
  <c r="BN12"/>
  <c r="A13" i="41"/>
  <c r="BN10" i="40"/>
  <c r="BI7"/>
  <c r="AF16" i="39"/>
  <c r="AG16" s="1"/>
  <c r="BN11" i="40"/>
  <c r="BI8"/>
  <c r="A14" i="41"/>
  <c r="BN8" i="39"/>
  <c r="BI5"/>
  <c r="A11" i="40"/>
  <c r="AC14" i="39"/>
  <c r="AK48"/>
  <c r="AL48" s="1"/>
  <c r="AE14"/>
  <c r="AF14" s="1"/>
  <c r="BO8"/>
  <c r="AO21" i="38"/>
  <c r="AM22"/>
  <c r="AW28" s="1"/>
  <c r="AT28" s="1"/>
  <c r="AN22"/>
  <c r="AT82"/>
  <c r="AR47"/>
  <c r="AT55" s="1"/>
  <c r="AU55" s="1"/>
  <c r="A18" i="43" l="1"/>
  <c r="A64" i="44"/>
  <c r="A17" i="43"/>
  <c r="A63" i="44"/>
  <c r="A68"/>
  <c r="A22" i="43"/>
  <c r="A65" i="44"/>
  <c r="A19" i="43"/>
  <c r="A67" i="44"/>
  <c r="A21" i="43"/>
  <c r="A12"/>
  <c r="A58" i="44"/>
  <c r="A66"/>
  <c r="A20" i="43"/>
  <c r="A62" i="44"/>
  <c r="A16" s="1"/>
  <c r="A16" i="43"/>
  <c r="BI9" i="41"/>
  <c r="A61" i="43"/>
  <c r="BN12" i="41"/>
  <c r="AG14" i="39"/>
  <c r="AG2"/>
  <c r="AG3"/>
  <c r="BC12" s="1"/>
  <c r="AL47"/>
  <c r="BN11" i="41"/>
  <c r="BI8"/>
  <c r="A60" i="43"/>
  <c r="BI5" i="40"/>
  <c r="A11" i="41"/>
  <c r="BN8" i="40"/>
  <c r="A59" i="43"/>
  <c r="BN10" i="41"/>
  <c r="BI7"/>
  <c r="AT52" i="38"/>
  <c r="AU52" s="1"/>
  <c r="AT49"/>
  <c r="AU49" s="1"/>
  <c r="AT58"/>
  <c r="AU58" s="1"/>
  <c r="AT53"/>
  <c r="AU53" s="1"/>
  <c r="AT56"/>
  <c r="AU56" s="1"/>
  <c r="AT48"/>
  <c r="AU48" s="1"/>
  <c r="AO83"/>
  <c r="AT83" s="1"/>
  <c r="AU28"/>
  <c r="AV28" s="1"/>
  <c r="AT63"/>
  <c r="AU63" s="1"/>
  <c r="AT50"/>
  <c r="AU50" s="1"/>
  <c r="AQ22"/>
  <c r="AQ84" s="1"/>
  <c r="AR22"/>
  <c r="AR84" s="1"/>
  <c r="AO22"/>
  <c r="AT67"/>
  <c r="AU67" s="1"/>
  <c r="AR46"/>
  <c r="AL23" s="1"/>
  <c r="AT54"/>
  <c r="AU54" s="1"/>
  <c r="AT61"/>
  <c r="AU61" s="1"/>
  <c r="AT59"/>
  <c r="AU59" s="1"/>
  <c r="AT57"/>
  <c r="AU57" s="1"/>
  <c r="AT62"/>
  <c r="AU62" s="1"/>
  <c r="AT51"/>
  <c r="AU51" s="1"/>
  <c r="AT66"/>
  <c r="AU66" s="1"/>
  <c r="AT64"/>
  <c r="AU64" s="1"/>
  <c r="AT60"/>
  <c r="AU60" s="1"/>
  <c r="AT65"/>
  <c r="AU65" s="1"/>
  <c r="A18" i="44" l="1"/>
  <c r="A64" i="45"/>
  <c r="A17" i="44"/>
  <c r="A63" i="45"/>
  <c r="BN14" i="43"/>
  <c r="BI11"/>
  <c r="BN15"/>
  <c r="BI12"/>
  <c r="BN19"/>
  <c r="BI16"/>
  <c r="A22" i="44"/>
  <c r="A68" i="45"/>
  <c r="BN16" i="43"/>
  <c r="BI13"/>
  <c r="A19" i="44"/>
  <c r="A65" i="45"/>
  <c r="BI15" i="43"/>
  <c r="BN18"/>
  <c r="A21" i="44"/>
  <c r="A67" i="45"/>
  <c r="A12" i="44"/>
  <c r="A58" i="45"/>
  <c r="BI6" i="43"/>
  <c r="BN9"/>
  <c r="BN17"/>
  <c r="BI14"/>
  <c r="A20" i="44"/>
  <c r="A66" i="45"/>
  <c r="A59" i="44"/>
  <c r="A13" s="1"/>
  <c r="A13" i="43"/>
  <c r="A60" i="44"/>
  <c r="A14" s="1"/>
  <c r="A14" i="43"/>
  <c r="A62" i="45"/>
  <c r="A16" s="1"/>
  <c r="A61" i="44"/>
  <c r="A15" s="1"/>
  <c r="A15" i="43"/>
  <c r="BI10"/>
  <c r="BN13"/>
  <c r="BI10" i="44"/>
  <c r="BN13"/>
  <c r="AM55" i="39"/>
  <c r="AN55" s="1"/>
  <c r="AM64"/>
  <c r="AN64" s="1"/>
  <c r="AM53"/>
  <c r="AN53" s="1"/>
  <c r="AL46"/>
  <c r="AL20" s="1"/>
  <c r="AN20" s="1"/>
  <c r="AM62"/>
  <c r="AN62" s="1"/>
  <c r="AM61"/>
  <c r="AN61" s="1"/>
  <c r="AM66"/>
  <c r="AN66" s="1"/>
  <c r="AM65"/>
  <c r="AN65" s="1"/>
  <c r="AM59"/>
  <c r="AN59" s="1"/>
  <c r="AM54"/>
  <c r="AN54" s="1"/>
  <c r="AM63"/>
  <c r="AN63" s="1"/>
  <c r="AM58"/>
  <c r="AN58" s="1"/>
  <c r="AM60"/>
  <c r="AN60" s="1"/>
  <c r="AM67"/>
  <c r="AN67" s="1"/>
  <c r="AM56"/>
  <c r="AN56" s="1"/>
  <c r="AM57"/>
  <c r="AN57" s="1"/>
  <c r="AM52"/>
  <c r="AN52" s="1"/>
  <c r="AM51"/>
  <c r="AN51" s="1"/>
  <c r="AM49"/>
  <c r="AN49" s="1"/>
  <c r="AM50"/>
  <c r="AN50" s="1"/>
  <c r="BC29"/>
  <c r="BC23"/>
  <c r="BC24"/>
  <c r="BC25"/>
  <c r="A57" i="43"/>
  <c r="BI5" i="41"/>
  <c r="BN8"/>
  <c r="AM48" i="39"/>
  <c r="AN48" s="1"/>
  <c r="AU47" i="38"/>
  <c r="AU46" s="1"/>
  <c r="AL24" s="1"/>
  <c r="AU29"/>
  <c r="AV29" s="1"/>
  <c r="AO84"/>
  <c r="AT84" s="1"/>
  <c r="AM23"/>
  <c r="AW29" s="1"/>
  <c r="AT29" s="1"/>
  <c r="AN23"/>
  <c r="A17" i="45" l="1"/>
  <c r="A63" i="46"/>
  <c r="A64"/>
  <c r="A18" i="45"/>
  <c r="BI11" i="44"/>
  <c r="BN14"/>
  <c r="BI12"/>
  <c r="BN15"/>
  <c r="A22" i="45"/>
  <c r="A68" i="46"/>
  <c r="BN19" i="44"/>
  <c r="BI16"/>
  <c r="BN16"/>
  <c r="BI13"/>
  <c r="A65" i="46"/>
  <c r="A19" i="45"/>
  <c r="A60"/>
  <c r="A14" s="1"/>
  <c r="A67" i="46"/>
  <c r="A21" i="45"/>
  <c r="BN18" i="44"/>
  <c r="BI15"/>
  <c r="AV56" i="38"/>
  <c r="AW56" s="1"/>
  <c r="A12" i="45"/>
  <c r="A58" i="46"/>
  <c r="BI6" i="44"/>
  <c r="BN9"/>
  <c r="A20" i="45"/>
  <c r="A66" i="46"/>
  <c r="BI14" i="44"/>
  <c r="BN17"/>
  <c r="A61" i="45"/>
  <c r="A61" i="46" s="1"/>
  <c r="A59" i="45"/>
  <c r="A59" i="46" s="1"/>
  <c r="A62"/>
  <c r="A62" i="47" s="1"/>
  <c r="BI8" i="43"/>
  <c r="BN11"/>
  <c r="BN12"/>
  <c r="BI9"/>
  <c r="BI7"/>
  <c r="BN10"/>
  <c r="A57" i="44"/>
  <c r="A11" s="1"/>
  <c r="A11" i="43"/>
  <c r="BN13" i="45"/>
  <c r="BI10"/>
  <c r="BI9" i="44"/>
  <c r="BN12"/>
  <c r="AQ20" i="39"/>
  <c r="AQ82" s="1"/>
  <c r="BN11" i="44"/>
  <c r="BI8"/>
  <c r="BG9" i="39"/>
  <c r="BK53" s="1"/>
  <c r="R15" s="1"/>
  <c r="BG5"/>
  <c r="BG6"/>
  <c r="BK50" s="1"/>
  <c r="R12" s="1"/>
  <c r="BG11"/>
  <c r="BK55" s="1"/>
  <c r="R17" s="1"/>
  <c r="BG12"/>
  <c r="BK56" s="1"/>
  <c r="R18" s="1"/>
  <c r="BG21"/>
  <c r="BK65" s="1"/>
  <c r="BG20"/>
  <c r="BK64" s="1"/>
  <c r="BG18"/>
  <c r="BK62" s="1"/>
  <c r="BG19"/>
  <c r="BK63" s="1"/>
  <c r="BG24"/>
  <c r="BK68" s="1"/>
  <c r="BG22"/>
  <c r="BK66" s="1"/>
  <c r="BG14"/>
  <c r="BK58" s="1"/>
  <c r="R20" s="1"/>
  <c r="BG17"/>
  <c r="BK61" s="1"/>
  <c r="BG10"/>
  <c r="BK54" s="1"/>
  <c r="R16" s="1"/>
  <c r="BG15"/>
  <c r="BK59" s="1"/>
  <c r="R21" s="1"/>
  <c r="BG23"/>
  <c r="BK67" s="1"/>
  <c r="BG8"/>
  <c r="BK52" s="1"/>
  <c r="R14" s="1"/>
  <c r="BG7"/>
  <c r="BK51" s="1"/>
  <c r="R13" s="1"/>
  <c r="BG16"/>
  <c r="BK60" s="1"/>
  <c r="R22" s="1"/>
  <c r="BG13"/>
  <c r="BK57" s="1"/>
  <c r="R19" s="1"/>
  <c r="AN47"/>
  <c r="AO67" s="1"/>
  <c r="AP67" s="1"/>
  <c r="BI7" i="44"/>
  <c r="BN10"/>
  <c r="AV48" i="38"/>
  <c r="AW48" s="1"/>
  <c r="AV64"/>
  <c r="AW64" s="1"/>
  <c r="AV67"/>
  <c r="AW67" s="1"/>
  <c r="AV52"/>
  <c r="AW52" s="1"/>
  <c r="AV57"/>
  <c r="AW57" s="1"/>
  <c r="AV63"/>
  <c r="AW63" s="1"/>
  <c r="AV61"/>
  <c r="AW61" s="1"/>
  <c r="AV65"/>
  <c r="AW65" s="1"/>
  <c r="AV59"/>
  <c r="AW59" s="1"/>
  <c r="AV62"/>
  <c r="AW62" s="1"/>
  <c r="AV53"/>
  <c r="AW53" s="1"/>
  <c r="AV50"/>
  <c r="AW50" s="1"/>
  <c r="AV51"/>
  <c r="AW51" s="1"/>
  <c r="AV54"/>
  <c r="AW54" s="1"/>
  <c r="AV66"/>
  <c r="AW66" s="1"/>
  <c r="AV60"/>
  <c r="AW60" s="1"/>
  <c r="AV58"/>
  <c r="AW58" s="1"/>
  <c r="AV49"/>
  <c r="AW49" s="1"/>
  <c r="AV55"/>
  <c r="AW55" s="1"/>
  <c r="AR23"/>
  <c r="AR85" s="1"/>
  <c r="AQ23"/>
  <c r="AQ85" s="1"/>
  <c r="AO23"/>
  <c r="AN24"/>
  <c r="AM24"/>
  <c r="AW30" s="1"/>
  <c r="AT30" s="1"/>
  <c r="A64" i="47" l="1"/>
  <c r="A18" i="46"/>
  <c r="A17"/>
  <c r="A63" i="47"/>
  <c r="BN15" i="45"/>
  <c r="BI12"/>
  <c r="BI11"/>
  <c r="BN14"/>
  <c r="A60" i="46"/>
  <c r="A14" s="1"/>
  <c r="A68" i="47"/>
  <c r="A22" i="46"/>
  <c r="BI16" i="45"/>
  <c r="BN19"/>
  <c r="BN16"/>
  <c r="BI13"/>
  <c r="A19" i="46"/>
  <c r="A65" i="47"/>
  <c r="BN18" i="45"/>
  <c r="BI15"/>
  <c r="A21" i="46"/>
  <c r="A67" i="47"/>
  <c r="A16" i="46"/>
  <c r="BI10" s="1"/>
  <c r="A12"/>
  <c r="A58" i="47"/>
  <c r="BN9" i="45"/>
  <c r="BI6"/>
  <c r="A66" i="47"/>
  <c r="A20" i="46"/>
  <c r="BN17" i="45"/>
  <c r="BI14"/>
  <c r="A13"/>
  <c r="BN10" s="1"/>
  <c r="A15"/>
  <c r="BN12" s="1"/>
  <c r="A57"/>
  <c r="A57" i="46" s="1"/>
  <c r="BN8" i="43"/>
  <c r="BI5"/>
  <c r="AW47" i="38"/>
  <c r="AW46" s="1"/>
  <c r="AL25" s="1"/>
  <c r="AM25" s="1"/>
  <c r="AW31" s="1"/>
  <c r="AT31" s="1"/>
  <c r="AO62" i="39"/>
  <c r="AP62" s="1"/>
  <c r="A62" i="48"/>
  <c r="A16" i="47"/>
  <c r="AO60" i="39"/>
  <c r="AP60" s="1"/>
  <c r="A15" i="46"/>
  <c r="A61" i="47"/>
  <c r="AO52" i="39"/>
  <c r="AP52" s="1"/>
  <c r="AN46"/>
  <c r="AL21" s="1"/>
  <c r="AO61"/>
  <c r="AP61" s="1"/>
  <c r="R19" i="47"/>
  <c r="R19" i="48"/>
  <c r="R19" i="50"/>
  <c r="R19" i="49"/>
  <c r="R19" i="44"/>
  <c r="R19" i="45"/>
  <c r="R19" i="40"/>
  <c r="R19" i="43"/>
  <c r="R19" i="46"/>
  <c r="R19" i="41"/>
  <c r="R20" i="46"/>
  <c r="R20" i="50"/>
  <c r="R20" i="40"/>
  <c r="R20" i="47"/>
  <c r="R20" i="49"/>
  <c r="R20" i="43"/>
  <c r="R20" i="41"/>
  <c r="R20" i="45"/>
  <c r="R20" i="48"/>
  <c r="R20" i="44"/>
  <c r="R17" i="40"/>
  <c r="R17" i="49"/>
  <c r="R17" i="48"/>
  <c r="R17" i="50"/>
  <c r="R17" i="44"/>
  <c r="R17" i="45"/>
  <c r="R17" i="46"/>
  <c r="R17" i="43"/>
  <c r="R17" i="41"/>
  <c r="R17" i="47"/>
  <c r="AO63" i="39"/>
  <c r="AP63" s="1"/>
  <c r="BI8" i="45"/>
  <c r="BN11"/>
  <c r="AO65" i="39"/>
  <c r="AP65" s="1"/>
  <c r="AO55"/>
  <c r="AP55" s="1"/>
  <c r="AO54"/>
  <c r="AP54" s="1"/>
  <c r="R22" i="40"/>
  <c r="R22" i="47"/>
  <c r="R22" i="41"/>
  <c r="R22" i="50"/>
  <c r="R22" i="44"/>
  <c r="R22" i="48"/>
  <c r="R22" i="46"/>
  <c r="R22" i="43"/>
  <c r="R22" i="45"/>
  <c r="R22" i="49"/>
  <c r="R21" i="43"/>
  <c r="R21" i="44"/>
  <c r="R21" i="41"/>
  <c r="R21" i="50"/>
  <c r="R21" i="47"/>
  <c r="R21" i="49"/>
  <c r="R21" i="48"/>
  <c r="R21" i="46"/>
  <c r="R21" i="45"/>
  <c r="R21" i="40"/>
  <c r="R12" i="50"/>
  <c r="R12" i="46"/>
  <c r="R12" i="47"/>
  <c r="R12" i="44"/>
  <c r="R12" i="48"/>
  <c r="R12" i="43"/>
  <c r="R12" i="41"/>
  <c r="R12" i="45"/>
  <c r="R12" i="49"/>
  <c r="R12" i="40"/>
  <c r="AO56" i="39"/>
  <c r="AP56" s="1"/>
  <c r="AO58"/>
  <c r="AP58" s="1"/>
  <c r="BI5" i="44"/>
  <c r="BN8"/>
  <c r="A59" i="47"/>
  <c r="A13" i="46"/>
  <c r="R13"/>
  <c r="R13" i="44"/>
  <c r="R13" i="40"/>
  <c r="R13" i="41"/>
  <c r="R13" i="49"/>
  <c r="R13" i="45"/>
  <c r="R13" i="50"/>
  <c r="R13" i="48"/>
  <c r="R13" i="47"/>
  <c r="R13" i="43"/>
  <c r="R16" i="50"/>
  <c r="R16" i="40"/>
  <c r="R16" i="43"/>
  <c r="R16" i="48"/>
  <c r="R16" i="41"/>
  <c r="R16" i="49"/>
  <c r="R16" i="44"/>
  <c r="R16" i="46"/>
  <c r="R16" i="47"/>
  <c r="R16" i="45"/>
  <c r="BK49" i="39"/>
  <c r="R11" s="1"/>
  <c r="BG25"/>
  <c r="BG27" s="1"/>
  <c r="BK70" s="1"/>
  <c r="AO53"/>
  <c r="AP53" s="1"/>
  <c r="AO49"/>
  <c r="AP49" s="1"/>
  <c r="AO57"/>
  <c r="AP57" s="1"/>
  <c r="AO59"/>
  <c r="AP59" s="1"/>
  <c r="AO48"/>
  <c r="AP48" s="1"/>
  <c r="AO64"/>
  <c r="AP64" s="1"/>
  <c r="AO51"/>
  <c r="AP51" s="1"/>
  <c r="R14" i="50"/>
  <c r="R14" i="48"/>
  <c r="R14" i="40"/>
  <c r="R14" i="46"/>
  <c r="R14" i="44"/>
  <c r="R14" i="43"/>
  <c r="R14" i="49"/>
  <c r="R14" i="41"/>
  <c r="R14" i="47"/>
  <c r="R14" i="45"/>
  <c r="R18" i="41"/>
  <c r="R18" i="40"/>
  <c r="R18" i="49"/>
  <c r="R18" i="48"/>
  <c r="R18" i="46"/>
  <c r="R18" i="44"/>
  <c r="R18" i="43"/>
  <c r="R18" i="50"/>
  <c r="R18" i="47"/>
  <c r="R18" i="45"/>
  <c r="R15" i="49"/>
  <c r="R15" i="50"/>
  <c r="R15" i="40"/>
  <c r="R15" i="47"/>
  <c r="R15" i="45"/>
  <c r="R15" i="41"/>
  <c r="R15" i="44"/>
  <c r="R15" i="43"/>
  <c r="R15" i="46"/>
  <c r="R15" i="48"/>
  <c r="AO66" i="39"/>
  <c r="AP66" s="1"/>
  <c r="A60" i="47"/>
  <c r="AO50" i="39"/>
  <c r="AP50" s="1"/>
  <c r="AO85" i="38"/>
  <c r="AT85" s="1"/>
  <c r="AU30"/>
  <c r="AV30" s="1"/>
  <c r="AR24"/>
  <c r="AR86" s="1"/>
  <c r="AO24"/>
  <c r="AQ24"/>
  <c r="AQ86" s="1"/>
  <c r="A17" i="47" l="1"/>
  <c r="A63" i="48"/>
  <c r="BN14" i="46"/>
  <c r="BI11"/>
  <c r="BN15"/>
  <c r="BI12"/>
  <c r="A64" i="48"/>
  <c r="A18" i="47"/>
  <c r="BN13" i="46"/>
  <c r="BI16"/>
  <c r="BN19"/>
  <c r="A22" i="47"/>
  <c r="A68" i="48"/>
  <c r="A65"/>
  <c r="A19" i="47"/>
  <c r="BI13" i="46"/>
  <c r="BN16"/>
  <c r="A67" i="48"/>
  <c r="A21" i="47"/>
  <c r="BI15" i="46"/>
  <c r="BN18"/>
  <c r="A12" i="47"/>
  <c r="A58" i="48"/>
  <c r="BI6" i="46"/>
  <c r="BN9"/>
  <c r="BI14"/>
  <c r="BN17"/>
  <c r="A66" i="48"/>
  <c r="A20" i="47"/>
  <c r="AN25" i="38"/>
  <c r="AO25" s="1"/>
  <c r="A11" i="45"/>
  <c r="BN8" s="1"/>
  <c r="BI7"/>
  <c r="BI9"/>
  <c r="BN13" i="47"/>
  <c r="BI10"/>
  <c r="A62" i="49"/>
  <c r="A16" i="48"/>
  <c r="BI9" i="46"/>
  <c r="BN12"/>
  <c r="A15" i="47"/>
  <c r="A61" i="48"/>
  <c r="A14" i="47"/>
  <c r="A60" i="48"/>
  <c r="A13" i="47"/>
  <c r="A59" i="48"/>
  <c r="BI8" i="46"/>
  <c r="BN11"/>
  <c r="R11" i="47"/>
  <c r="R11" i="44"/>
  <c r="R11" i="48"/>
  <c r="R11" i="49"/>
  <c r="R11" i="43"/>
  <c r="R11" i="41"/>
  <c r="R11" i="40"/>
  <c r="R11" i="45"/>
  <c r="R11" i="50"/>
  <c r="R11" i="46"/>
  <c r="AM21" i="39"/>
  <c r="AN21"/>
  <c r="AO20"/>
  <c r="AP47"/>
  <c r="AQ59" s="1"/>
  <c r="AR59" s="1"/>
  <c r="BI7" i="46"/>
  <c r="BN10"/>
  <c r="A11"/>
  <c r="A57" i="47"/>
  <c r="AU31" i="38"/>
  <c r="AV31" s="1"/>
  <c r="AO86"/>
  <c r="AT86" s="1"/>
  <c r="BI12" i="47" l="1"/>
  <c r="BN15"/>
  <c r="A63" i="49"/>
  <c r="A17" i="48"/>
  <c r="A18"/>
  <c r="A64" i="49"/>
  <c r="BN14" i="47"/>
  <c r="BI11"/>
  <c r="AW32" i="38"/>
  <c r="AT32" s="1"/>
  <c r="A68" i="49"/>
  <c r="A22" i="48"/>
  <c r="BI16" i="47"/>
  <c r="BN19"/>
  <c r="BN16"/>
  <c r="BI13"/>
  <c r="A19" i="48"/>
  <c r="A65" i="49"/>
  <c r="AR25" i="38"/>
  <c r="AR87" s="1"/>
  <c r="BI15" i="47"/>
  <c r="BN18"/>
  <c r="A67" i="49"/>
  <c r="A21" i="48"/>
  <c r="A58" i="49"/>
  <c r="A12" i="48"/>
  <c r="BN9" i="47"/>
  <c r="BI6"/>
  <c r="BN17"/>
  <c r="BI14"/>
  <c r="A20" i="48"/>
  <c r="A66" i="49"/>
  <c r="BI5" i="45"/>
  <c r="AQ25" i="38"/>
  <c r="AQ87" s="1"/>
  <c r="BN13" i="48"/>
  <c r="BI10"/>
  <c r="A62" i="50"/>
  <c r="A16" s="1"/>
  <c r="A16" i="49"/>
  <c r="A61"/>
  <c r="A15" i="48"/>
  <c r="BN12" i="47"/>
  <c r="BI9"/>
  <c r="AQ50" i="39"/>
  <c r="AR50" s="1"/>
  <c r="AQ61"/>
  <c r="AR61" s="1"/>
  <c r="AQ65"/>
  <c r="AR65" s="1"/>
  <c r="AQ57"/>
  <c r="AR57" s="1"/>
  <c r="AQ48"/>
  <c r="AR48" s="1"/>
  <c r="AQ64"/>
  <c r="AR64" s="1"/>
  <c r="AQ55"/>
  <c r="AR55" s="1"/>
  <c r="AQ58"/>
  <c r="AR58" s="1"/>
  <c r="BN8" i="46"/>
  <c r="BI5"/>
  <c r="AU27" i="39"/>
  <c r="AV27" s="1"/>
  <c r="AO82"/>
  <c r="AR20"/>
  <c r="AR82" s="1"/>
  <c r="AQ6"/>
  <c r="AW27"/>
  <c r="AT27" s="1"/>
  <c r="BI7" i="47"/>
  <c r="BN10"/>
  <c r="A11"/>
  <c r="A57" i="48"/>
  <c r="AQ53" i="39"/>
  <c r="AR53" s="1"/>
  <c r="AQ52"/>
  <c r="AR52" s="1"/>
  <c r="AQ66"/>
  <c r="AR66" s="1"/>
  <c r="AQ63"/>
  <c r="AR63" s="1"/>
  <c r="AQ54"/>
  <c r="AR54" s="1"/>
  <c r="A60" i="49"/>
  <c r="A14" i="48"/>
  <c r="AP46" i="39"/>
  <c r="AL22" s="1"/>
  <c r="AO21" s="1"/>
  <c r="AQ60"/>
  <c r="AR60" s="1"/>
  <c r="AQ62"/>
  <c r="AR62" s="1"/>
  <c r="AQ67"/>
  <c r="AR67" s="1"/>
  <c r="AQ49"/>
  <c r="AR49" s="1"/>
  <c r="AQ21"/>
  <c r="AQ83" s="1"/>
  <c r="AQ56"/>
  <c r="AR56" s="1"/>
  <c r="AQ51"/>
  <c r="AR51" s="1"/>
  <c r="A59" i="49"/>
  <c r="A13" i="48"/>
  <c r="BI8" i="47"/>
  <c r="BN11"/>
  <c r="AU32" i="38"/>
  <c r="AV32" s="1"/>
  <c r="AV26" s="1"/>
  <c r="AO87"/>
  <c r="BI11" i="48" l="1"/>
  <c r="BN14"/>
  <c r="A17" i="49"/>
  <c r="A63" i="50"/>
  <c r="A17" s="1"/>
  <c r="A64"/>
  <c r="A18" s="1"/>
  <c r="A18" i="49"/>
  <c r="BN15" i="48"/>
  <c r="BI12"/>
  <c r="AT87" i="38"/>
  <c r="AT89" s="1"/>
  <c r="AQ9" s="1"/>
  <c r="BN19" i="48"/>
  <c r="BI16"/>
  <c r="A68" i="50"/>
  <c r="A22" s="1"/>
  <c r="A22" i="49"/>
  <c r="BN16" i="48"/>
  <c r="BI13"/>
  <c r="A19" i="49"/>
  <c r="A65" i="50"/>
  <c r="A19" s="1"/>
  <c r="A21" i="49"/>
  <c r="A67" i="50"/>
  <c r="A21" s="1"/>
  <c r="BN18" i="48"/>
  <c r="BI15"/>
  <c r="BN9"/>
  <c r="BI6"/>
  <c r="A12" i="49"/>
  <c r="A58" i="50"/>
  <c r="A12" s="1"/>
  <c r="A66"/>
  <c r="A20" s="1"/>
  <c r="A20" i="49"/>
  <c r="BI14" i="48"/>
  <c r="BN17"/>
  <c r="BI10" i="50"/>
  <c r="BN13"/>
  <c r="BN13" i="49"/>
  <c r="BI10"/>
  <c r="BN12" i="48"/>
  <c r="BI9"/>
  <c r="A15" i="49"/>
  <c r="A61" i="50"/>
  <c r="A15" s="1"/>
  <c r="AO83" i="39"/>
  <c r="AU28"/>
  <c r="AV28" s="1"/>
  <c r="AM22"/>
  <c r="AN22"/>
  <c r="BI5" i="47"/>
  <c r="BN8"/>
  <c r="BI7" i="48"/>
  <c r="BN10"/>
  <c r="BI8"/>
  <c r="BN11"/>
  <c r="AR47" i="39"/>
  <c r="AT67" s="1"/>
  <c r="AU67" s="1"/>
  <c r="A13" i="49"/>
  <c r="A59" i="50"/>
  <c r="A13" s="1"/>
  <c r="A60"/>
  <c r="A14" s="1"/>
  <c r="A14" i="49"/>
  <c r="A11" i="48"/>
  <c r="A57" i="49"/>
  <c r="AT82" i="39"/>
  <c r="BN14" i="50" l="1"/>
  <c r="BI11"/>
  <c r="BI11" i="49"/>
  <c r="BN14"/>
  <c r="BN15"/>
  <c r="BI12"/>
  <c r="BN15" i="50"/>
  <c r="BI12"/>
  <c r="AT53" i="39"/>
  <c r="AU53" s="1"/>
  <c r="BI16" i="49"/>
  <c r="BN19"/>
  <c r="BN19" i="50"/>
  <c r="BI16"/>
  <c r="BN16"/>
  <c r="BI13"/>
  <c r="BI13" i="49"/>
  <c r="BN16"/>
  <c r="BI15" i="50"/>
  <c r="BN18"/>
  <c r="BI15" i="49"/>
  <c r="BN18"/>
  <c r="BI6" i="50"/>
  <c r="BN9"/>
  <c r="BI6" i="49"/>
  <c r="BN9"/>
  <c r="BI14"/>
  <c r="BN17"/>
  <c r="BI14" i="50"/>
  <c r="BN17"/>
  <c r="AW28" i="39"/>
  <c r="AT28" s="1"/>
  <c r="AR21"/>
  <c r="AR83" s="1"/>
  <c r="AT83" s="1"/>
  <c r="BN12" i="50"/>
  <c r="BI9"/>
  <c r="BI9" i="49"/>
  <c r="BN12"/>
  <c r="AT51" i="39"/>
  <c r="AU51" s="1"/>
  <c r="AT62"/>
  <c r="AU62" s="1"/>
  <c r="AT49"/>
  <c r="AU49" s="1"/>
  <c r="AT63"/>
  <c r="AU63" s="1"/>
  <c r="AT54"/>
  <c r="AU54" s="1"/>
  <c r="AT60"/>
  <c r="AU60" s="1"/>
  <c r="AT52"/>
  <c r="AU52" s="1"/>
  <c r="A57" i="50"/>
  <c r="A11" s="1"/>
  <c r="A11" i="49"/>
  <c r="BN11" i="50"/>
  <c r="BI8"/>
  <c r="BN8" i="48"/>
  <c r="BI5"/>
  <c r="AT50" i="39"/>
  <c r="AU50" s="1"/>
  <c r="AR46"/>
  <c r="AL23" s="1"/>
  <c r="AT59"/>
  <c r="AU59" s="1"/>
  <c r="AT65"/>
  <c r="AU65" s="1"/>
  <c r="AT58"/>
  <c r="AU58" s="1"/>
  <c r="AT64"/>
  <c r="AU64" s="1"/>
  <c r="AT55"/>
  <c r="AU55" s="1"/>
  <c r="AT57"/>
  <c r="AU57" s="1"/>
  <c r="AT48"/>
  <c r="AU48" s="1"/>
  <c r="AT61"/>
  <c r="AU61" s="1"/>
  <c r="AT66"/>
  <c r="AU66" s="1"/>
  <c r="AT56"/>
  <c r="AU56" s="1"/>
  <c r="BI7" i="50"/>
  <c r="BN10"/>
  <c r="AQ22" i="39"/>
  <c r="AQ84" s="1"/>
  <c r="AO22"/>
  <c r="BN11" i="49"/>
  <c r="BI8"/>
  <c r="BN10"/>
  <c r="BI7"/>
  <c r="AU29" i="39" l="1"/>
  <c r="AV29" s="1"/>
  <c r="AO84"/>
  <c r="AM23"/>
  <c r="AN23"/>
  <c r="BN8" i="49"/>
  <c r="BI5"/>
  <c r="AU47" i="39"/>
  <c r="AV65" s="1"/>
  <c r="AW65" s="1"/>
  <c r="BI5" i="50"/>
  <c r="BN8"/>
  <c r="AW29" i="39" l="1"/>
  <c r="AT29" s="1"/>
  <c r="AR22"/>
  <c r="AR84" s="1"/>
  <c r="AT84" s="1"/>
  <c r="AV58"/>
  <c r="AW58" s="1"/>
  <c r="AV66"/>
  <c r="AW66" s="1"/>
  <c r="AV48"/>
  <c r="AW48" s="1"/>
  <c r="AQ23"/>
  <c r="AQ85" s="1"/>
  <c r="AV64"/>
  <c r="AW64" s="1"/>
  <c r="AU46"/>
  <c r="AL24" s="1"/>
  <c r="AO23" s="1"/>
  <c r="AV63"/>
  <c r="AW63" s="1"/>
  <c r="AV52"/>
  <c r="AW52" s="1"/>
  <c r="AV54"/>
  <c r="AW54" s="1"/>
  <c r="AV60"/>
  <c r="AW60" s="1"/>
  <c r="AV51"/>
  <c r="AW51" s="1"/>
  <c r="AV67"/>
  <c r="AW67" s="1"/>
  <c r="AV53"/>
  <c r="AW53" s="1"/>
  <c r="AV49"/>
  <c r="AW49" s="1"/>
  <c r="AV62"/>
  <c r="AW62" s="1"/>
  <c r="AV59"/>
  <c r="AW59" s="1"/>
  <c r="AV57"/>
  <c r="AW57" s="1"/>
  <c r="AV50"/>
  <c r="AW50" s="1"/>
  <c r="AV61"/>
  <c r="AW61" s="1"/>
  <c r="AV55"/>
  <c r="AW55" s="1"/>
  <c r="AV56"/>
  <c r="AW56" s="1"/>
  <c r="AM24" l="1"/>
  <c r="AN24"/>
  <c r="AW47"/>
  <c r="AW46" s="1"/>
  <c r="AL25" s="1"/>
  <c r="AU30"/>
  <c r="AV30" s="1"/>
  <c r="AO85"/>
  <c r="AW30" l="1"/>
  <c r="AT30" s="1"/>
  <c r="AR23"/>
  <c r="AR85" s="1"/>
  <c r="AT85" s="1"/>
  <c r="AM25"/>
  <c r="AW31" s="1"/>
  <c r="AN25"/>
  <c r="AQ24"/>
  <c r="AQ86" s="1"/>
  <c r="AO24"/>
  <c r="AR24"/>
  <c r="AR86" s="1"/>
  <c r="AT31" l="1"/>
  <c r="AW32"/>
  <c r="AR25"/>
  <c r="AR87" s="1"/>
  <c r="AO25"/>
  <c r="AQ25"/>
  <c r="AQ87" s="1"/>
  <c r="AO86"/>
  <c r="AT86" s="1"/>
  <c r="AU31"/>
  <c r="AV31" s="1"/>
  <c r="AT32" l="1"/>
  <c r="AO87"/>
  <c r="AT87" s="1"/>
  <c r="AT89" s="1"/>
  <c r="AQ9" s="1"/>
  <c r="AU32"/>
  <c r="AV32" s="1"/>
  <c r="AV26" s="1"/>
</calcChain>
</file>

<file path=xl/sharedStrings.xml><?xml version="1.0" encoding="utf-8"?>
<sst xmlns="http://schemas.openxmlformats.org/spreadsheetml/2006/main" count="3766" uniqueCount="358">
  <si>
    <t>Candidate's present vote</t>
  </si>
  <si>
    <t>Quota</t>
  </si>
  <si>
    <t>Surplus of transfer</t>
  </si>
  <si>
    <t>Number of papers for review</t>
  </si>
  <si>
    <t>Present value of each paper</t>
  </si>
  <si>
    <t>COMPLETE COLUMNS (f) AND (g) OPPOSITE</t>
  </si>
  <si>
    <t>(a)</t>
  </si>
  <si>
    <t>(b)</t>
  </si>
  <si>
    <t>(a) - (b) = (c)</t>
  </si>
  <si>
    <t>(d)</t>
  </si>
  <si>
    <t>(e)</t>
  </si>
  <si>
    <t>Number of papers transferable</t>
  </si>
  <si>
    <t>(h)</t>
  </si>
  <si>
    <t>Present total value of transferable papers</t>
  </si>
  <si>
    <t>(h) x (e) = (j)</t>
  </si>
  <si>
    <t>If the present total value (j) of transferable papers EXCEEDS the surplus (c)</t>
  </si>
  <si>
    <t>(c) / (h) = (k)</t>
  </si>
  <si>
    <t>New total value of transferable papers</t>
  </si>
  <si>
    <t>(h) x (k) = (m)</t>
  </si>
  <si>
    <t>Non- transferable difference</t>
  </si>
  <si>
    <t>(c) - (m) = (n)</t>
  </si>
  <si>
    <t>If the present total value (j) of transferable papers DOES NOT EXCEED the surplus (c)</t>
  </si>
  <si>
    <t>The TRANSFER VALUE is the present value</t>
  </si>
  <si>
    <t>Non-transferable difference</t>
  </si>
  <si>
    <t>(c) - (j) = (p)</t>
  </si>
  <si>
    <t>Date of Poll</t>
  </si>
  <si>
    <t>AE 113</t>
  </si>
  <si>
    <t>Next Available Preference (f)</t>
  </si>
  <si>
    <t>Number of Papers (g)</t>
  </si>
  <si>
    <t>Value Credited (q) (g) x (k) or (g) x (e)</t>
  </si>
  <si>
    <t>Transferable Totals (h)</t>
  </si>
  <si>
    <t>Non- transferable papers (I)</t>
  </si>
  <si>
    <t>Total papers/Surplus (d) &amp; (c)</t>
  </si>
  <si>
    <t>Exclusion of Candidate(s)</t>
  </si>
  <si>
    <t>Next Available Preference</t>
  </si>
  <si>
    <t>Papers</t>
  </si>
  <si>
    <t>Value</t>
  </si>
  <si>
    <t>Total Value Credited</t>
  </si>
  <si>
    <t>First Preference</t>
  </si>
  <si>
    <t>Others</t>
  </si>
  <si>
    <t>@</t>
  </si>
  <si>
    <t>Non Transferable</t>
  </si>
  <si>
    <t>TOTALS</t>
  </si>
  <si>
    <t>Location</t>
  </si>
  <si>
    <t>Box No</t>
  </si>
  <si>
    <t>Papers Issued</t>
  </si>
  <si>
    <t>Difference</t>
  </si>
  <si>
    <t>Invalid</t>
  </si>
  <si>
    <t>Total</t>
  </si>
  <si>
    <t>Check Total</t>
  </si>
  <si>
    <t>Papers from boxes</t>
  </si>
  <si>
    <t>Total Count</t>
  </si>
  <si>
    <t>Eligible poll</t>
  </si>
  <si>
    <t>% turn out</t>
  </si>
  <si>
    <t>Elected</t>
  </si>
  <si>
    <t>No</t>
  </si>
  <si>
    <t>Candidate</t>
  </si>
  <si>
    <t>Description</t>
  </si>
  <si>
    <t>1st Preference</t>
  </si>
  <si>
    <t>Stage 1</t>
  </si>
  <si>
    <t>Stage 2</t>
  </si>
  <si>
    <t>Stage 3</t>
  </si>
  <si>
    <t>Stage 4</t>
  </si>
  <si>
    <t>Stage 5</t>
  </si>
  <si>
    <t>Result</t>
  </si>
  <si>
    <t>Number to be Elected</t>
  </si>
  <si>
    <t>Total Valid Votes</t>
  </si>
  <si>
    <t>Non transferable</t>
  </si>
  <si>
    <t>Totals</t>
  </si>
  <si>
    <t>Stage 6</t>
  </si>
  <si>
    <t>Stage 7</t>
  </si>
  <si>
    <t>Stage 8</t>
  </si>
  <si>
    <t>Stage 9</t>
  </si>
  <si>
    <t>1st Preference Votes</t>
  </si>
  <si>
    <t>Transfer</t>
  </si>
  <si>
    <t>Check figure</t>
  </si>
  <si>
    <t>of people who cast vote</t>
  </si>
  <si>
    <t>Stage 10</t>
  </si>
  <si>
    <t>ELECTION</t>
  </si>
  <si>
    <t>Surplus</t>
  </si>
  <si>
    <t>Present vote</t>
  </si>
  <si>
    <t>The TRANSFER VALUE is the reduced value (to 2 decimal places ignoring remainder)</t>
  </si>
  <si>
    <t>Results Carried to Overview</t>
  </si>
  <si>
    <t>Exclude</t>
  </si>
  <si>
    <t>Q1</t>
  </si>
  <si>
    <t>Q2</t>
  </si>
  <si>
    <t>Table to sort lowest candiditates votes into reverse order</t>
  </si>
  <si>
    <t xml:space="preserve">Decision </t>
  </si>
  <si>
    <t>TRANSFER SURPLUS y or n</t>
  </si>
  <si>
    <t xml:space="preserve">Enter Timings </t>
  </si>
  <si>
    <t>Name</t>
  </si>
  <si>
    <t>Party</t>
  </si>
  <si>
    <t>1st Votes</t>
  </si>
  <si>
    <t>Papers in Ballot Boxes</t>
  </si>
  <si>
    <t>Overall Totals</t>
  </si>
  <si>
    <t>Election</t>
  </si>
  <si>
    <t>Eligible Poll from Electoral Roll</t>
  </si>
  <si>
    <t>TRANSFER OF SURPLUS VOTES FORM</t>
  </si>
  <si>
    <t>EXCLUSION OF CANDIDATE(S) FORM</t>
  </si>
  <si>
    <t>Decision Making  Elected / Exclude / Transfer Stage 2</t>
  </si>
  <si>
    <t>MOVE TO EXCLUDE CANDIDATE FORM</t>
  </si>
  <si>
    <t>MOVE TO TRANSFER OF SURPLUS VOTES FORM</t>
  </si>
  <si>
    <t>next lowest</t>
  </si>
  <si>
    <t>Lowest votes</t>
  </si>
  <si>
    <t>Largest surplus value</t>
  </si>
  <si>
    <t>Present Vote</t>
  </si>
  <si>
    <t>If exclude enter y</t>
  </si>
  <si>
    <t>From Exclude form</t>
  </si>
  <si>
    <t>From exclude form</t>
  </si>
  <si>
    <t>From Transfer Form</t>
  </si>
  <si>
    <t>Non Transferable vote</t>
  </si>
  <si>
    <t>Summation to Overview</t>
  </si>
  <si>
    <t xml:space="preserve">Electoral Quota of </t>
  </si>
  <si>
    <t xml:space="preserve">Invalid Votes </t>
  </si>
  <si>
    <t xml:space="preserve">% Poll </t>
  </si>
  <si>
    <t xml:space="preserve">Eligible Electorate </t>
  </si>
  <si>
    <t xml:space="preserve">Votes Polled </t>
  </si>
  <si>
    <t>TRANSFER THE SURPLUS VOTE OF CANDIDATE</t>
  </si>
  <si>
    <t>Extent of error</t>
  </si>
  <si>
    <t>Vote</t>
  </si>
  <si>
    <t>Use the Hyperlink tabs to navigate around different forms to be completed.</t>
  </si>
  <si>
    <t>Test Hyperlink</t>
  </si>
  <si>
    <t>Postal Votes Totals</t>
  </si>
  <si>
    <t>MOVE TO BASIC INPUT FORM</t>
  </si>
  <si>
    <t>Decision Making  Elected / Exclude / Transfer Stage 3</t>
  </si>
  <si>
    <t>Decision Making  Elected / Exclude / Transfer Stage 5</t>
  </si>
  <si>
    <t>Decision Making  Elected / Exclude / Transfer Stage 6</t>
  </si>
  <si>
    <t>Decision Making  Elected / Exclude / Transfer Stage 7</t>
  </si>
  <si>
    <t>Decision Making  Elected / Exclude / Transfer Stage 8</t>
  </si>
  <si>
    <t>Decision Making  Elected / Exclude / Transfer Stage 9</t>
  </si>
  <si>
    <t>Decision Making  Elected / Exclude / Transfer Stage 10</t>
  </si>
  <si>
    <t>Review Overview Sheet for stage and advise of declaration of stage, Elected Candidates, move to next stage etc.</t>
  </si>
  <si>
    <t>BACK TO TOP</t>
  </si>
  <si>
    <t>The following spreadsheets have been developed in line with guidelines issued by the Electoral Office for Northern Ireland</t>
  </si>
  <si>
    <t>Check Calcs</t>
  </si>
  <si>
    <t>Transfer Enter y</t>
  </si>
  <si>
    <t xml:space="preserve">Selected Candidate </t>
  </si>
  <si>
    <t>Elected?</t>
  </si>
  <si>
    <t>Elected ?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</si>
  <si>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</si>
  <si>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</si>
  <si>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</si>
  <si>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</si>
  <si>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</si>
  <si>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</si>
  <si>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</si>
  <si>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</si>
  <si>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r>
      <t xml:space="preserve">Basic information is input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and all other sheets in areas shaded yellow only</t>
    </r>
  </si>
  <si>
    <r>
      <t xml:space="preserve">Stage 1 - enter first preference counted votes in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sheet and input the number of invalid votes</t>
    </r>
  </si>
  <si>
    <r>
      <t>At each subsequent stage complete the question box "</t>
    </r>
    <r>
      <rPr>
        <sz val="12"/>
        <color indexed="10"/>
        <rFont val="Arial"/>
        <family val="2"/>
      </rPr>
      <t>TRANSFER SURPLUS y or n</t>
    </r>
    <r>
      <rPr>
        <sz val="12"/>
        <rFont val="Arial"/>
        <family val="2"/>
      </rPr>
      <t>" depending on the information presented</t>
    </r>
  </si>
  <si>
    <r>
      <t xml:space="preserve">Input information from the counting of votes in the appropriate </t>
    </r>
    <r>
      <rPr>
        <b/>
        <sz val="12"/>
        <rFont val="Arial"/>
        <family val="2"/>
      </rPr>
      <t>EXCLUDE CANDIDATES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TRANSFER OF SURPLUS VOTES</t>
    </r>
    <r>
      <rPr>
        <sz val="12"/>
        <rFont val="Arial"/>
        <family val="2"/>
      </rPr>
      <t xml:space="preserve"> Form</t>
    </r>
  </si>
  <si>
    <r>
      <t xml:space="preserve">Enter names on Forms as entered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sheet (copy and paste if required)</t>
    </r>
  </si>
  <si>
    <t>NO NEXT STAGE IN CURRENT WORKSHEET RETURN TO OVERVIEW STAGE 18</t>
  </si>
  <si>
    <t>Decision Making  Elected / Exclude / Transfer Stage 17</t>
  </si>
  <si>
    <t>Decision Making  Elected / Exclude / Transfer Stage 18</t>
  </si>
  <si>
    <t>Decision Making  Elected / Exclude / Transfer Stage 11</t>
  </si>
  <si>
    <t>Decision Making  Elected / Exclude / Transfer Stage 12</t>
  </si>
  <si>
    <t>Decision Making  Elected / Exclude / Transfer Stage 13</t>
  </si>
  <si>
    <t>Decision Making  Elected / Exclude / Transfer Stage 14</t>
  </si>
  <si>
    <t>Decision Making  Elected / Exclude / Transfer Stage 15</t>
  </si>
  <si>
    <t>Decision Making  Elected / Exclude / Transfer Stage 16</t>
  </si>
  <si>
    <t>Please check you are completing forms in the correct stage (noted on each form and on the active worksheet tab at the bottom)</t>
  </si>
  <si>
    <r>
      <t>Pl</t>
    </r>
    <r>
      <rPr>
        <b/>
        <sz val="12"/>
        <rFont val="Arial"/>
        <family val="2"/>
      </rPr>
      <t>ease do not remove protection from worksheets as this will leave formula / links vunerable to accidental modification etc</t>
    </r>
    <r>
      <rPr>
        <sz val="12"/>
        <rFont val="Arial"/>
        <family val="2"/>
      </rPr>
      <t>.</t>
    </r>
  </si>
  <si>
    <t>Excluded ?</t>
  </si>
  <si>
    <t>Decision Making  Elected / Exclude / Transfer Stage 4</t>
  </si>
  <si>
    <t>Total surplus votes</t>
  </si>
  <si>
    <t>If the total surplus is transferred, the lowest candidate(s) will inevitably continue to be excluded, then exclude this/these candidate(s)</t>
  </si>
  <si>
    <t>Status</t>
  </si>
  <si>
    <t>Potential Total if all lower candidates excluded &amp; surplus transferred</t>
  </si>
  <si>
    <t>Exclude ?</t>
  </si>
  <si>
    <t>4.  Move to next stage</t>
  </si>
  <si>
    <t>6.  Move to input form as indicated - count papers</t>
  </si>
  <si>
    <t>1.  Enter Basic Election Data (Date, Names etc…)</t>
  </si>
  <si>
    <t>8.  If exclusion enter name(s) as appropriate</t>
  </si>
  <si>
    <t>10.  Offer acceptance for completion of stage</t>
  </si>
  <si>
    <t>Steps</t>
  </si>
  <si>
    <t>Common mistakes</t>
  </si>
  <si>
    <t>Omiting the y/n in response to the question "Transfer surplus Y or N"</t>
  </si>
  <si>
    <t>12. If not complete move to next stage and repeat from 5</t>
  </si>
  <si>
    <t>input in wrong cell of exclude candidate form - number of papers against an elected candidate etc</t>
  </si>
  <si>
    <t>If the total surplus is transferred to lowest candidate - would this make a difference to the order - if yes - transfer the largest surplus, otherwise Exclude</t>
  </si>
  <si>
    <t>Verification Completed at</t>
  </si>
  <si>
    <t>1st Preference Votes Completed at</t>
  </si>
  <si>
    <t xml:space="preserve">Constituency of </t>
  </si>
  <si>
    <t>Verification of Boxes</t>
  </si>
  <si>
    <t>Number of Boxes</t>
  </si>
  <si>
    <t>Number of Papers</t>
  </si>
  <si>
    <t>Verification Commenced at</t>
  </si>
  <si>
    <t>Number of Boxes Opened</t>
  </si>
  <si>
    <t xml:space="preserve">Statistical information for count at </t>
  </si>
  <si>
    <t xml:space="preserve">Election </t>
  </si>
  <si>
    <t xml:space="preserve">Date of Election </t>
  </si>
  <si>
    <t>Time to Verify all papers</t>
  </si>
  <si>
    <t>Papers verified per person counting</t>
  </si>
  <si>
    <t xml:space="preserve">Number of Sorting &amp; Counting staff </t>
  </si>
  <si>
    <t>Papers counted per person counting</t>
  </si>
  <si>
    <t>First Preference Votes (Stage 1)</t>
  </si>
  <si>
    <t>BACK to Overview of STAGE 1</t>
  </si>
  <si>
    <t>BACK TO BASIC INPUT FORM</t>
  </si>
  <si>
    <t>VERIFICATION OF BOXES &amp; FIRST PREFERENCE</t>
  </si>
  <si>
    <t>BACK TO INSTRUCTIONS</t>
  </si>
  <si>
    <t>BACK to FIRST PREFERENCE VOTES</t>
  </si>
  <si>
    <t>BACK to DECISION FORM</t>
  </si>
  <si>
    <t>OVERVIEW OF STAGE 2</t>
  </si>
  <si>
    <t>FORWARD TO STAGE 3</t>
  </si>
  <si>
    <t>FORWARD to OVERVIEW OF STAGE 2</t>
  </si>
  <si>
    <t>FORWARD TO OVERVIEW STAGE 1</t>
  </si>
  <si>
    <t>FORWARD TO STAGE 2</t>
  </si>
  <si>
    <t>BACK to DECISION FORM Stage 2</t>
  </si>
  <si>
    <t>BACK to Overview of STAGE 2</t>
  </si>
  <si>
    <t>FORWARD to OVERVIEW OF STAGE 3</t>
  </si>
  <si>
    <t>BACK to DECISION FORM Stage 3</t>
  </si>
  <si>
    <t>FORWARD TO STAGE 4</t>
  </si>
  <si>
    <t>BACK to Overview of STAGE 3</t>
  </si>
  <si>
    <t>FORWARD to OVERVIEW OF STAGE 4</t>
  </si>
  <si>
    <t>BACK to DECISION FORM Stage 4</t>
  </si>
  <si>
    <t>FORWARD TO STAGE 5</t>
  </si>
  <si>
    <t>BACK to Overview of STAGE 4</t>
  </si>
  <si>
    <t>FORWARD to OVERVIEW OF STAGE 5</t>
  </si>
  <si>
    <t>BACK to DECISION FORM Stage 5</t>
  </si>
  <si>
    <t>FORWARD TO STAGE 6</t>
  </si>
  <si>
    <t>BACK to DECISION FORM Stage 6</t>
  </si>
  <si>
    <t>FORWARD TO STAGE 7</t>
  </si>
  <si>
    <t>BACK to DECISION FORM Stage 7</t>
  </si>
  <si>
    <t>FORWARD TO STAGE 8</t>
  </si>
  <si>
    <t>BACK to DECISION FORM Stage 8</t>
  </si>
  <si>
    <t>FORWARD TO STAGE 9</t>
  </si>
  <si>
    <t>BACK to DECISION FORM Stage 9</t>
  </si>
  <si>
    <t>FORWARD TO STAGE 10</t>
  </si>
  <si>
    <t>BACK to DECISION FORM Stage 10</t>
  </si>
  <si>
    <t>FORWARD TO STAGE 11</t>
  </si>
  <si>
    <t>BACK to Overview of STAGE 5</t>
  </si>
  <si>
    <t>FORWARD to OVERVIEW OF STAGE 6</t>
  </si>
  <si>
    <t>BACK to Overview of STAGE 6</t>
  </si>
  <si>
    <t>FORWARD to OVERVIEW OF STAGE 7</t>
  </si>
  <si>
    <t>BACK to Overview of STAGE 7</t>
  </si>
  <si>
    <t>FORWARD to OVERVIEW OF STAGE 8</t>
  </si>
  <si>
    <t>BACK to Overview of STAGE 8</t>
  </si>
  <si>
    <t>FORWARD to OVERVIEW OF STAGE 9</t>
  </si>
  <si>
    <t>BACK to Overview of STAGE 9</t>
  </si>
  <si>
    <t>FORWARD to OVERVIEW OF STAGE 10</t>
  </si>
  <si>
    <t>BACK to Overview of STAGE 10</t>
  </si>
  <si>
    <t>FORWARD to OVERVIEW OF STAGE 11</t>
  </si>
  <si>
    <t>FORWARD TO STAGE 12</t>
  </si>
  <si>
    <t>BACK to DECISION FORM Stage 11</t>
  </si>
  <si>
    <t>FORWARD to OVERVIEW OF STAGE 12</t>
  </si>
  <si>
    <t>BACK to DECISION FORM Stage 12</t>
  </si>
  <si>
    <t>FORWARD TO STAGE 13</t>
  </si>
  <si>
    <t>BACK to Overview of STAGE 11</t>
  </si>
  <si>
    <t>BACK to Overview of STAGE 12</t>
  </si>
  <si>
    <t>FORWARD to OVERVIEW OF STAGE 13</t>
  </si>
  <si>
    <t>BACK to DECISION FORM Stage 13</t>
  </si>
  <si>
    <t>FORWARD TO STAGE 14</t>
  </si>
  <si>
    <t>BACK to Overview of STAGE 13</t>
  </si>
  <si>
    <t>FORWARD to OVERVIEW OF STAGE 14</t>
  </si>
  <si>
    <t>BACK to DECISION FORM Stage 14</t>
  </si>
  <si>
    <t>FORWARD TO STAGE 15</t>
  </si>
  <si>
    <t>FORWARD to OVERVIEW OF STAGE 15</t>
  </si>
  <si>
    <t>BACK to DECISION FORM Stage 15</t>
  </si>
  <si>
    <t>FORWARD TO STAGE 16</t>
  </si>
  <si>
    <t>BACK to Overview of STAGE 15</t>
  </si>
  <si>
    <t>BACK to Overview of STAGE 14</t>
  </si>
  <si>
    <t>FORWARD to OVERVIEW OF STAGE 16</t>
  </si>
  <si>
    <t>BACK to DECISION FORM Stage 16</t>
  </si>
  <si>
    <t>FORWARD TO STAGE 17</t>
  </si>
  <si>
    <t>OVERVIEW OF STAGES 10 - 16</t>
  </si>
  <si>
    <t>OVERVIEW OF STAGES 10 - 11</t>
  </si>
  <si>
    <t>OVERVIEW OF STAGES 10 - 12</t>
  </si>
  <si>
    <t>OVERVIEW OF STAGES 10 - 13</t>
  </si>
  <si>
    <t>OVERVIEW OF STAGES 10 - 14</t>
  </si>
  <si>
    <t>OVERVIEW OF STAGES 10 - 15</t>
  </si>
  <si>
    <t>BACK to Overview of STAGE 16</t>
  </si>
  <si>
    <t>FORWARD to OVERVIEW OF STAGE 17</t>
  </si>
  <si>
    <t>BACK to DECISION FORM Stage 17</t>
  </si>
  <si>
    <t>FORWARD TO STAGE 18</t>
  </si>
  <si>
    <t>OVERVIEW OF STAGES 10 - 17</t>
  </si>
  <si>
    <t>OVERVIEW OF STAGES 1 - 10</t>
  </si>
  <si>
    <t>BACK to Overview of STAGE 17</t>
  </si>
  <si>
    <t>FORWARD to OVERVIEW OF STAGE 18</t>
  </si>
  <si>
    <t>BACK to DECISION FORM Stage 18</t>
  </si>
  <si>
    <t>OVERVIEW OF STAGES 10 - 18</t>
  </si>
  <si>
    <t>Built on Excel 2003</t>
  </si>
  <si>
    <r>
      <t xml:space="preserve">At count - complete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by entering each box location and the issued papers &amp; COUNTED papers in ballot box</t>
    </r>
  </si>
  <si>
    <t>Stage</t>
  </si>
  <si>
    <t>Item</t>
  </si>
  <si>
    <t>Time to Sort &amp; Count Stage</t>
  </si>
  <si>
    <t>Time taken to sort &amp; count 100 voting papers</t>
  </si>
  <si>
    <t>Time at Finish of Stage</t>
  </si>
  <si>
    <t>Number of Papers sorted &amp; counted</t>
  </si>
  <si>
    <t>Time taken to verify a paper per person</t>
  </si>
  <si>
    <t>Time taken to Sort &amp; Count a paper per person</t>
  </si>
  <si>
    <t>Count commenced at</t>
  </si>
  <si>
    <t>Total Papers</t>
  </si>
  <si>
    <t>Transfer / Exclude</t>
  </si>
  <si>
    <t>Candidates</t>
  </si>
  <si>
    <t>Verification</t>
  </si>
  <si>
    <t>Stage 1 Count</t>
  </si>
  <si>
    <t>All Candidates</t>
  </si>
  <si>
    <t>All Papers all Boxes all Candidates</t>
  </si>
  <si>
    <t>3.  Enter 1st preference votes enter time</t>
  </si>
  <si>
    <r>
      <t xml:space="preserve">Timings to be entered where prompted </t>
    </r>
    <r>
      <rPr>
        <b/>
        <sz val="12"/>
        <rFont val="Arial"/>
        <family val="2"/>
      </rPr>
      <t xml:space="preserve">(24h - hh:mm) </t>
    </r>
    <r>
      <rPr>
        <sz val="12"/>
        <rFont val="Arial"/>
        <family val="2"/>
      </rPr>
      <t>on the completion of each stage - Verification &amp; row 34 (Stages 2 onwards)</t>
    </r>
  </si>
  <si>
    <r>
      <t xml:space="preserve">2.  Verify numbers enter time - use </t>
    </r>
    <r>
      <rPr>
        <b/>
        <sz val="12"/>
        <rFont val="Arial"/>
        <family val="2"/>
      </rPr>
      <t>24 hour clock in hh:mm format</t>
    </r>
  </si>
  <si>
    <r>
      <t xml:space="preserve">11.  Enter time for completion of stage use </t>
    </r>
    <r>
      <rPr>
        <b/>
        <sz val="12"/>
        <rFont val="Arial"/>
        <family val="2"/>
      </rPr>
      <t>24 hour clock in hh:mm format</t>
    </r>
  </si>
  <si>
    <t xml:space="preserve">Basic Rules &amp; Instructions </t>
  </si>
  <si>
    <t>5.  Decision Transfer or Exclude y or n</t>
  </si>
  <si>
    <t>7.  Enter y against names to be excluded or where surplus are being transferred</t>
  </si>
  <si>
    <t>ENTER NAMES OF EXCLUDED CANDIDATE(S)</t>
  </si>
  <si>
    <t>Check selection</t>
  </si>
  <si>
    <t>9.  Check calculations correct, if there is a red area on the screen something has been left out.</t>
  </si>
  <si>
    <t>Omiting to complete names of excluded candidates - exclude candidates form - entering data will remove the red flag.</t>
  </si>
  <si>
    <t>Omiting "y" against candidates to be excluded or their surplus transferred on respective forms, entering the y will change an area from red to green.</t>
  </si>
  <si>
    <t>Name Entered?</t>
  </si>
  <si>
    <t>District Electoral Area of</t>
  </si>
  <si>
    <t>STV Election Worksheet Ver 5.1 April 2014</t>
  </si>
  <si>
    <t>Local Council</t>
  </si>
  <si>
    <t>Foyleside</t>
  </si>
  <si>
    <t>BOYLE JOHN</t>
  </si>
  <si>
    <t>SDLP</t>
  </si>
  <si>
    <t>COMER DANIEL</t>
  </si>
  <si>
    <t>ALLIANCE</t>
  </si>
  <si>
    <t>COOPER MICKEY</t>
  </si>
  <si>
    <t>SF</t>
  </si>
  <si>
    <t>CUSACK SHAUNA</t>
  </si>
  <si>
    <t>FARRELL RORY</t>
  </si>
  <si>
    <t>GILLESPIE SHA</t>
  </si>
  <si>
    <t>PBPA</t>
  </si>
  <si>
    <t>MCGINLEY ERIC</t>
  </si>
  <si>
    <t>O'HAGAN BARNEY</t>
  </si>
  <si>
    <t>O'REILLY DARREN PIO</t>
  </si>
  <si>
    <t>INDEPENDENT</t>
  </si>
  <si>
    <t>HOLY FAMILY PS</t>
  </si>
  <si>
    <t>1/FO</t>
  </si>
  <si>
    <t>2/FO</t>
  </si>
  <si>
    <t>3/FO</t>
  </si>
  <si>
    <t>ST EITHNE'S PS</t>
  </si>
  <si>
    <t>4/FO</t>
  </si>
  <si>
    <t>5/FO</t>
  </si>
  <si>
    <t>6/FO</t>
  </si>
  <si>
    <t xml:space="preserve">BROOKE PARK </t>
  </si>
  <si>
    <t>7/FO</t>
  </si>
  <si>
    <t>8/FO</t>
  </si>
  <si>
    <t xml:space="preserve">FOYLE DISABILITY </t>
  </si>
  <si>
    <t>9/FO</t>
  </si>
  <si>
    <t>10/FO</t>
  </si>
  <si>
    <t>MODEL PS</t>
  </si>
  <si>
    <t>11/FO</t>
  </si>
  <si>
    <t>ST PATRICK'SPS</t>
  </si>
  <si>
    <t>12/FO</t>
  </si>
  <si>
    <t>13/FO</t>
  </si>
  <si>
    <t>STEELSTOWN PS</t>
  </si>
  <si>
    <t>14/FO</t>
  </si>
  <si>
    <t>15/FO</t>
  </si>
  <si>
    <t>n</t>
  </si>
  <si>
    <t>y</t>
  </si>
  <si>
    <t>COMER DANIEL AND GILLESPIE SHA</t>
  </si>
  <si>
    <t>Y</t>
  </si>
  <si>
    <t>N</t>
  </si>
  <si>
    <t>Excluded</t>
  </si>
</sst>
</file>

<file path=xl/styles.xml><?xml version="1.0" encoding="utf-8"?>
<styleSheet xmlns="http://schemas.openxmlformats.org/spreadsheetml/2006/main">
  <numFmts count="3">
    <numFmt numFmtId="44" formatCode="_-&quot;£&quot;* #,##0.00_-;\-&quot;£&quot;* #,##0.00_-;_-&quot;£&quot;* &quot;-&quot;??_-;_-@_-"/>
    <numFmt numFmtId="164" formatCode="hh:mm:ss;@"/>
    <numFmt numFmtId="165" formatCode="[$-F400]h:mm:ss\ AM/PM"/>
  </numFmts>
  <fonts count="2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u/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1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2" xfId="0" applyBorder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17" xfId="0" applyNumberFormat="1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left"/>
    </xf>
    <xf numFmtId="0" fontId="3" fillId="0" borderId="2" xfId="0" applyFont="1" applyFill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0" xfId="0" applyFont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0" fontId="8" fillId="0" borderId="0" xfId="0" applyFont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5" xfId="0" applyBorder="1" applyAlignment="1">
      <alignment horizontal="left"/>
    </xf>
    <xf numFmtId="2" fontId="0" fillId="2" borderId="3" xfId="0" applyNumberFormat="1" applyFill="1" applyBorder="1"/>
    <xf numFmtId="2" fontId="0" fillId="2" borderId="24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25" xfId="0" applyNumberFormat="1" applyBorder="1"/>
    <xf numFmtId="2" fontId="0" fillId="2" borderId="26" xfId="0" applyNumberForma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left"/>
    </xf>
    <xf numFmtId="0" fontId="0" fillId="3" borderId="4" xfId="0" applyFill="1" applyBorder="1"/>
    <xf numFmtId="2" fontId="0" fillId="0" borderId="13" xfId="0" applyNumberForma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2" fontId="0" fillId="4" borderId="19" xfId="0" applyNumberFormat="1" applyFill="1" applyBorder="1"/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34" xfId="0" applyNumberFormat="1" applyFill="1" applyBorder="1"/>
    <xf numFmtId="2" fontId="0" fillId="4" borderId="7" xfId="0" applyNumberFormat="1" applyFill="1" applyBorder="1"/>
    <xf numFmtId="0" fontId="1" fillId="0" borderId="0" xfId="0" applyFont="1"/>
    <xf numFmtId="0" fontId="1" fillId="0" borderId="0" xfId="0" applyFont="1" applyBorder="1"/>
    <xf numFmtId="0" fontId="0" fillId="0" borderId="35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5" fontId="0" fillId="3" borderId="2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Fill="1" applyBorder="1"/>
    <xf numFmtId="0" fontId="2" fillId="0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7" xfId="0" applyFont="1" applyBorder="1"/>
    <xf numFmtId="0" fontId="0" fillId="0" borderId="24" xfId="0" applyBorder="1"/>
    <xf numFmtId="0" fontId="0" fillId="0" borderId="38" xfId="0" applyBorder="1"/>
    <xf numFmtId="2" fontId="0" fillId="0" borderId="39" xfId="0" applyNumberFormat="1" applyFill="1" applyBorder="1"/>
    <xf numFmtId="0" fontId="0" fillId="0" borderId="39" xfId="0" applyFill="1" applyBorder="1"/>
    <xf numFmtId="0" fontId="0" fillId="0" borderId="39" xfId="0" applyBorder="1"/>
    <xf numFmtId="0" fontId="0" fillId="0" borderId="0" xfId="0" applyAlignment="1">
      <alignment wrapText="1"/>
    </xf>
    <xf numFmtId="0" fontId="0" fillId="0" borderId="30" xfId="0" applyBorder="1" applyAlignment="1">
      <alignment horizontal="right"/>
    </xf>
    <xf numFmtId="2" fontId="0" fillId="0" borderId="38" xfId="0" applyNumberFormat="1" applyBorder="1"/>
    <xf numFmtId="0" fontId="5" fillId="0" borderId="21" xfId="0" applyFont="1" applyBorder="1"/>
    <xf numFmtId="0" fontId="0" fillId="0" borderId="31" xfId="0" applyBorder="1" applyAlignment="1">
      <alignment horizontal="right"/>
    </xf>
    <xf numFmtId="0" fontId="5" fillId="0" borderId="40" xfId="0" applyFont="1" applyBorder="1"/>
    <xf numFmtId="0" fontId="0" fillId="0" borderId="27" xfId="0" applyBorder="1" applyAlignment="1">
      <alignment horizontal="right"/>
    </xf>
    <xf numFmtId="2" fontId="0" fillId="0" borderId="39" xfId="0" applyNumberFormat="1" applyBorder="1"/>
    <xf numFmtId="0" fontId="5" fillId="0" borderId="0" xfId="0" applyFont="1" applyAlignment="1">
      <alignment wrapText="1"/>
    </xf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10" fillId="0" borderId="0" xfId="1" applyFill="1" applyBorder="1" applyAlignment="1" applyProtection="1">
      <alignment horizontal="left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30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2" fontId="0" fillId="0" borderId="44" xfId="0" applyNumberFormat="1" applyBorder="1"/>
    <xf numFmtId="2" fontId="0" fillId="0" borderId="45" xfId="0" applyNumberFormat="1" applyBorder="1"/>
    <xf numFmtId="2" fontId="0" fillId="0" borderId="45" xfId="0" applyNumberFormat="1" applyFill="1" applyBorder="1"/>
    <xf numFmtId="0" fontId="0" fillId="0" borderId="37" xfId="0" applyFill="1" applyBorder="1"/>
    <xf numFmtId="0" fontId="0" fillId="0" borderId="3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41" xfId="0" applyFill="1" applyBorder="1"/>
    <xf numFmtId="0" fontId="0" fillId="0" borderId="37" xfId="0" applyBorder="1"/>
    <xf numFmtId="0" fontId="10" fillId="0" borderId="0" xfId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/>
    <xf numFmtId="0" fontId="0" fillId="3" borderId="34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11" xfId="0" applyFill="1" applyBorder="1" applyAlignment="1">
      <alignment horizontal="right"/>
    </xf>
    <xf numFmtId="0" fontId="0" fillId="0" borderId="48" xfId="0" applyFill="1" applyBorder="1" applyAlignment="1">
      <alignment horizontal="center"/>
    </xf>
    <xf numFmtId="0" fontId="0" fillId="0" borderId="47" xfId="0" applyFill="1" applyBorder="1" applyAlignment="1">
      <alignment horizontal="right"/>
    </xf>
    <xf numFmtId="0" fontId="0" fillId="0" borderId="49" xfId="0" applyBorder="1"/>
    <xf numFmtId="0" fontId="0" fillId="0" borderId="8" xfId="0" applyBorder="1" applyAlignment="1">
      <alignment horizontal="right"/>
    </xf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2" fontId="0" fillId="0" borderId="30" xfId="0" applyNumberForma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6" xfId="0" applyFill="1" applyBorder="1"/>
    <xf numFmtId="0" fontId="0" fillId="0" borderId="55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right"/>
    </xf>
    <xf numFmtId="2" fontId="0" fillId="0" borderId="46" xfId="0" applyNumberFormat="1" applyBorder="1"/>
    <xf numFmtId="0" fontId="0" fillId="0" borderId="46" xfId="0" applyBorder="1"/>
    <xf numFmtId="0" fontId="5" fillId="0" borderId="46" xfId="0" applyFont="1" applyBorder="1"/>
    <xf numFmtId="0" fontId="0" fillId="0" borderId="10" xfId="0" applyBorder="1" applyAlignment="1">
      <alignment horizontal="right"/>
    </xf>
    <xf numFmtId="0" fontId="5" fillId="0" borderId="41" xfId="0" applyFont="1" applyBorder="1"/>
    <xf numFmtId="0" fontId="5" fillId="0" borderId="42" xfId="0" applyFont="1" applyBorder="1"/>
    <xf numFmtId="0" fontId="0" fillId="0" borderId="58" xfId="0" applyBorder="1"/>
    <xf numFmtId="0" fontId="5" fillId="0" borderId="59" xfId="0" applyFont="1" applyBorder="1"/>
    <xf numFmtId="0" fontId="8" fillId="0" borderId="0" xfId="0" applyFont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3" borderId="37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4" xfId="0" applyBorder="1"/>
    <xf numFmtId="0" fontId="0" fillId="0" borderId="60" xfId="0" applyBorder="1"/>
    <xf numFmtId="0" fontId="0" fillId="0" borderId="61" xfId="0" applyBorder="1"/>
    <xf numFmtId="0" fontId="0" fillId="3" borderId="2" xfId="0" applyFill="1" applyBorder="1" applyAlignment="1" applyProtection="1">
      <alignment horizontal="left"/>
    </xf>
    <xf numFmtId="0" fontId="0" fillId="0" borderId="62" xfId="0" applyBorder="1"/>
    <xf numFmtId="0" fontId="0" fillId="0" borderId="47" xfId="0" applyBorder="1"/>
    <xf numFmtId="0" fontId="0" fillId="0" borderId="63" xfId="0" applyBorder="1"/>
    <xf numFmtId="2" fontId="0" fillId="4" borderId="2" xfId="0" applyNumberFormat="1" applyFill="1" applyBorder="1"/>
    <xf numFmtId="2" fontId="0" fillId="4" borderId="37" xfId="0" applyNumberFormat="1" applyFill="1" applyBorder="1"/>
    <xf numFmtId="2" fontId="0" fillId="4" borderId="1" xfId="0" applyNumberFormat="1" applyFill="1" applyBorder="1"/>
    <xf numFmtId="0" fontId="0" fillId="0" borderId="36" xfId="0" applyBorder="1" applyAlignment="1">
      <alignment horizontal="right"/>
    </xf>
    <xf numFmtId="0" fontId="0" fillId="0" borderId="24" xfId="0" applyBorder="1" applyAlignment="1">
      <alignment horizontal="right"/>
    </xf>
    <xf numFmtId="2" fontId="0" fillId="3" borderId="1" xfId="0" applyNumberFormat="1" applyFill="1" applyBorder="1"/>
    <xf numFmtId="0" fontId="12" fillId="0" borderId="0" xfId="0" applyFont="1"/>
    <xf numFmtId="0" fontId="12" fillId="3" borderId="2" xfId="0" applyFont="1" applyFill="1" applyBorder="1"/>
    <xf numFmtId="0" fontId="14" fillId="0" borderId="0" xfId="0" applyFont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3" borderId="2" xfId="0" applyFill="1" applyBorder="1" applyProtection="1"/>
    <xf numFmtId="0" fontId="0" fillId="0" borderId="36" xfId="0" applyBorder="1"/>
    <xf numFmtId="0" fontId="0" fillId="0" borderId="0" xfId="0" applyAlignment="1">
      <alignment horizontal="left" wrapText="1"/>
    </xf>
    <xf numFmtId="0" fontId="7" fillId="0" borderId="0" xfId="0" applyFont="1" applyFill="1" applyBorder="1"/>
    <xf numFmtId="2" fontId="9" fillId="0" borderId="1" xfId="0" applyNumberFormat="1" applyFont="1" applyBorder="1"/>
    <xf numFmtId="0" fontId="0" fillId="0" borderId="0" xfId="0" applyBorder="1" applyAlignment="1">
      <alignment wrapText="1"/>
    </xf>
    <xf numFmtId="0" fontId="0" fillId="3" borderId="11" xfId="0" applyFill="1" applyBorder="1"/>
    <xf numFmtId="0" fontId="2" fillId="5" borderId="24" xfId="0" applyFont="1" applyFill="1" applyBorder="1"/>
    <xf numFmtId="0" fontId="0" fillId="5" borderId="0" xfId="0" applyFill="1" applyBorder="1"/>
    <xf numFmtId="0" fontId="2" fillId="5" borderId="46" xfId="0" applyFont="1" applyFill="1" applyBorder="1"/>
    <xf numFmtId="0" fontId="0" fillId="0" borderId="10" xfId="0" applyBorder="1" applyAlignment="1">
      <alignment wrapText="1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2" fontId="0" fillId="0" borderId="0" xfId="0" applyNumberFormat="1" applyFill="1" applyBorder="1"/>
    <xf numFmtId="0" fontId="0" fillId="0" borderId="1" xfId="0" applyNumberFormat="1" applyFill="1" applyBorder="1"/>
    <xf numFmtId="0" fontId="0" fillId="3" borderId="16" xfId="0" applyNumberFormat="1" applyFill="1" applyBorder="1"/>
    <xf numFmtId="0" fontId="0" fillId="0" borderId="64" xfId="0" applyBorder="1"/>
    <xf numFmtId="0" fontId="0" fillId="0" borderId="65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8" fillId="0" borderId="0" xfId="0" applyFont="1" applyFill="1" applyBorder="1"/>
    <xf numFmtId="0" fontId="15" fillId="0" borderId="0" xfId="0" applyFont="1" applyFill="1" applyBorder="1" applyAlignment="1"/>
    <xf numFmtId="2" fontId="9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right"/>
    </xf>
    <xf numFmtId="0" fontId="15" fillId="0" borderId="11" xfId="0" applyFont="1" applyBorder="1" applyAlignment="1"/>
    <xf numFmtId="0" fontId="15" fillId="0" borderId="32" xfId="0" applyFont="1" applyBorder="1" applyAlignment="1"/>
    <xf numFmtId="0" fontId="15" fillId="0" borderId="53" xfId="0" applyFont="1" applyBorder="1" applyAlignment="1"/>
    <xf numFmtId="2" fontId="0" fillId="0" borderId="46" xfId="0" applyNumberFormat="1" applyFill="1" applyBorder="1"/>
    <xf numFmtId="0" fontId="0" fillId="0" borderId="56" xfId="0" applyBorder="1"/>
    <xf numFmtId="0" fontId="0" fillId="0" borderId="66" xfId="0" applyBorder="1"/>
    <xf numFmtId="0" fontId="0" fillId="0" borderId="57" xfId="0" applyBorder="1"/>
    <xf numFmtId="0" fontId="3" fillId="3" borderId="2" xfId="0" applyFont="1" applyFill="1" applyBorder="1" applyProtection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3" borderId="37" xfId="0" applyFill="1" applyBorder="1" applyAlignment="1">
      <alignment horizontal="left"/>
    </xf>
    <xf numFmtId="0" fontId="7" fillId="0" borderId="0" xfId="0" applyFont="1" applyFill="1"/>
    <xf numFmtId="0" fontId="1" fillId="3" borderId="2" xfId="0" applyFont="1" applyFill="1" applyBorder="1"/>
    <xf numFmtId="164" fontId="0" fillId="3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24" xfId="0" applyNumberFormat="1" applyFill="1" applyBorder="1"/>
    <xf numFmtId="2" fontId="0" fillId="6" borderId="5" xfId="0" applyNumberFormat="1" applyFill="1" applyBorder="1"/>
    <xf numFmtId="2" fontId="0" fillId="6" borderId="26" xfId="0" applyNumberFormat="1" applyFill="1" applyBorder="1"/>
    <xf numFmtId="2" fontId="0" fillId="6" borderId="3" xfId="0" applyNumberFormat="1" applyFill="1" applyBorder="1"/>
    <xf numFmtId="0" fontId="10" fillId="0" borderId="0" xfId="1" applyAlignment="1" applyProtection="1"/>
    <xf numFmtId="0" fontId="12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0" fillId="6" borderId="2" xfId="0" applyNumberFormat="1" applyFill="1" applyBorder="1"/>
    <xf numFmtId="0" fontId="2" fillId="0" borderId="0" xfId="0" applyFont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7" borderId="2" xfId="0" applyFont="1" applyFill="1" applyBorder="1"/>
    <xf numFmtId="164" fontId="0" fillId="7" borderId="2" xfId="0" applyNumberFormat="1" applyFill="1" applyBorder="1"/>
    <xf numFmtId="1" fontId="0" fillId="7" borderId="2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7" borderId="0" xfId="0" applyFill="1" applyBorder="1"/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5" fontId="0" fillId="7" borderId="2" xfId="0" applyNumberFormat="1" applyFill="1" applyBorder="1"/>
    <xf numFmtId="165" fontId="0" fillId="0" borderId="0" xfId="0" applyNumberFormat="1"/>
    <xf numFmtId="165" fontId="0" fillId="0" borderId="2" xfId="0" applyNumberForma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6" xfId="0" applyNumberFormat="1" applyBorder="1"/>
    <xf numFmtId="164" fontId="0" fillId="0" borderId="5" xfId="0" applyNumberFormat="1" applyBorder="1" applyAlignment="1">
      <alignment horizontal="left"/>
    </xf>
    <xf numFmtId="0" fontId="20" fillId="0" borderId="0" xfId="0" applyFont="1"/>
    <xf numFmtId="0" fontId="0" fillId="0" borderId="0" xfId="0" applyFill="1" applyBorder="1" applyAlignment="1">
      <alignment horizontal="center" wrapText="1"/>
    </xf>
    <xf numFmtId="0" fontId="2" fillId="4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4" borderId="13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37" xfId="0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left" vertical="top" wrapText="1"/>
    </xf>
    <xf numFmtId="0" fontId="17" fillId="8" borderId="5" xfId="1" applyFont="1" applyFill="1" applyBorder="1" applyAlignment="1" applyProtection="1">
      <alignment horizontal="left"/>
    </xf>
    <xf numFmtId="0" fontId="17" fillId="8" borderId="10" xfId="1" applyFont="1" applyFill="1" applyBorder="1" applyAlignment="1" applyProtection="1">
      <alignment horizontal="left"/>
    </xf>
    <xf numFmtId="0" fontId="17" fillId="8" borderId="6" xfId="1" applyFont="1" applyFill="1" applyBorder="1" applyAlignment="1" applyProtection="1">
      <alignment horizontal="left"/>
    </xf>
    <xf numFmtId="0" fontId="17" fillId="8" borderId="5" xfId="1" applyFont="1" applyFill="1" applyBorder="1" applyAlignment="1" applyProtection="1">
      <alignment horizontal="center"/>
    </xf>
    <xf numFmtId="0" fontId="17" fillId="8" borderId="10" xfId="1" applyFont="1" applyFill="1" applyBorder="1" applyAlignment="1" applyProtection="1">
      <alignment horizontal="center"/>
    </xf>
    <xf numFmtId="0" fontId="17" fillId="8" borderId="6" xfId="1" applyFont="1" applyFill="1" applyBorder="1" applyAlignment="1" applyProtection="1">
      <alignment horizontal="center"/>
    </xf>
    <xf numFmtId="0" fontId="17" fillId="8" borderId="7" xfId="1" applyFont="1" applyFill="1" applyBorder="1" applyAlignment="1" applyProtection="1">
      <alignment horizontal="center" vertical="center"/>
    </xf>
    <xf numFmtId="0" fontId="17" fillId="8" borderId="8" xfId="1" applyFont="1" applyFill="1" applyBorder="1" applyAlignment="1" applyProtection="1">
      <alignment horizontal="center" vertical="center"/>
    </xf>
    <xf numFmtId="0" fontId="17" fillId="8" borderId="9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57" xfId="1" applyFont="1" applyFill="1" applyBorder="1" applyAlignment="1" applyProtection="1">
      <alignment horizontal="center" vertical="center"/>
    </xf>
    <xf numFmtId="0" fontId="16" fillId="0" borderId="50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0" xfId="0" applyAlignment="1">
      <alignment horizontal="right"/>
    </xf>
    <xf numFmtId="0" fontId="0" fillId="4" borderId="19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 applyAlignment="1">
      <alignment horizontal="left" wrapText="1"/>
    </xf>
    <xf numFmtId="0" fontId="10" fillId="0" borderId="0" xfId="1" applyFill="1" applyBorder="1" applyAlignment="1" applyProtection="1">
      <alignment horizontal="left"/>
    </xf>
    <xf numFmtId="0" fontId="1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15" fontId="2" fillId="0" borderId="0" xfId="0" applyNumberFormat="1" applyFont="1" applyFill="1" applyBorder="1" applyAlignment="1">
      <alignment horizontal="center"/>
    </xf>
    <xf numFmtId="0" fontId="17" fillId="8" borderId="5" xfId="1" applyFont="1" applyFill="1" applyBorder="1" applyAlignment="1" applyProtection="1">
      <alignment horizontal="center" vertical="center"/>
    </xf>
    <xf numFmtId="0" fontId="17" fillId="8" borderId="10" xfId="1" applyFont="1" applyFill="1" applyBorder="1" applyAlignment="1" applyProtection="1">
      <alignment horizontal="center" vertical="center"/>
    </xf>
    <xf numFmtId="0" fontId="17" fillId="8" borderId="6" xfId="1" applyFont="1" applyFill="1" applyBorder="1" applyAlignment="1" applyProtection="1">
      <alignment horizontal="center" vertical="center"/>
    </xf>
    <xf numFmtId="44" fontId="10" fillId="0" borderId="0" xfId="1" applyNumberFormat="1" applyFill="1" applyBorder="1" applyAlignment="1" applyProtection="1"/>
    <xf numFmtId="0" fontId="10" fillId="0" borderId="0" xfId="1" applyFill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5" fillId="0" borderId="1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12" fillId="0" borderId="0" xfId="0" applyFont="1" applyAlignment="1">
      <alignment horizontal="right"/>
    </xf>
    <xf numFmtId="0" fontId="12" fillId="0" borderId="36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Fill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0" xfId="0"/>
    <xf numFmtId="0" fontId="0" fillId="0" borderId="27" xfId="0" applyBorder="1" applyAlignment="1">
      <alignment horizontal="left"/>
    </xf>
    <xf numFmtId="0" fontId="0" fillId="0" borderId="39" xfId="0" applyBorder="1" applyAlignment="1">
      <alignment horizontal="left"/>
    </xf>
    <xf numFmtId="0" fontId="15" fillId="0" borderId="32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44" fontId="17" fillId="8" borderId="5" xfId="1" applyNumberFormat="1" applyFont="1" applyFill="1" applyBorder="1" applyAlignment="1" applyProtection="1">
      <alignment horizontal="center"/>
    </xf>
    <xf numFmtId="44" fontId="17" fillId="8" borderId="10" xfId="1" applyNumberFormat="1" applyFont="1" applyFill="1" applyBorder="1" applyAlignment="1" applyProtection="1">
      <alignment horizontal="center"/>
    </xf>
    <xf numFmtId="44" fontId="17" fillId="8" borderId="6" xfId="1" applyNumberFormat="1" applyFont="1" applyFill="1" applyBorder="1" applyAlignment="1" applyProtection="1">
      <alignment horizontal="center"/>
    </xf>
    <xf numFmtId="0" fontId="21" fillId="8" borderId="5" xfId="1" applyFont="1" applyFill="1" applyBorder="1" applyAlignment="1" applyProtection="1">
      <alignment horizontal="center" vertical="center"/>
    </xf>
    <xf numFmtId="0" fontId="21" fillId="8" borderId="10" xfId="1" applyFont="1" applyFill="1" applyBorder="1" applyAlignment="1" applyProtection="1">
      <alignment horizontal="center" vertical="center"/>
    </xf>
    <xf numFmtId="0" fontId="21" fillId="8" borderId="6" xfId="1" applyFont="1" applyFill="1" applyBorder="1" applyAlignment="1" applyProtection="1">
      <alignment horizontal="center" vertical="center"/>
    </xf>
    <xf numFmtId="44" fontId="21" fillId="8" borderId="5" xfId="1" applyNumberFormat="1" applyFont="1" applyFill="1" applyBorder="1" applyAlignment="1" applyProtection="1">
      <alignment horizontal="center"/>
    </xf>
    <xf numFmtId="44" fontId="21" fillId="8" borderId="10" xfId="1" applyNumberFormat="1" applyFont="1" applyFill="1" applyBorder="1" applyAlignment="1" applyProtection="1">
      <alignment horizontal="center"/>
    </xf>
    <xf numFmtId="44" fontId="21" fillId="8" borderId="6" xfId="1" applyNumberFormat="1" applyFont="1" applyFill="1" applyBorder="1" applyAlignment="1" applyProtection="1">
      <alignment horizontal="center"/>
    </xf>
    <xf numFmtId="0" fontId="10" fillId="0" borderId="0" xfId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8" borderId="5" xfId="1" applyFill="1" applyBorder="1" applyAlignment="1" applyProtection="1">
      <alignment horizontal="center"/>
    </xf>
    <xf numFmtId="0" fontId="10" fillId="8" borderId="10" xfId="1" applyFill="1" applyBorder="1" applyAlignment="1" applyProtection="1">
      <alignment horizontal="center"/>
    </xf>
    <xf numFmtId="0" fontId="10" fillId="8" borderId="6" xfId="1" applyFill="1" applyBorder="1" applyAlignment="1" applyProtection="1">
      <alignment horizontal="center"/>
    </xf>
  </cellXfs>
  <cellStyles count="6">
    <cellStyle name="Hyperlink" xfId="1" builtinId="8"/>
    <cellStyle name="Hyperlink 2" xfId="3"/>
    <cellStyle name="Hyperlink 2 2" xfId="5"/>
    <cellStyle name="Normal" xfId="0" builtinId="0"/>
    <cellStyle name="Normal 2" xfId="2"/>
    <cellStyle name="Normal 2 2" xfId="4"/>
  </cellStyles>
  <dxfs count="30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00"/>
      <color rgb="FF07EF12"/>
      <color rgb="FF05AB0D"/>
      <color rgb="FF04DE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T69"/>
  <sheetViews>
    <sheetView showGridLines="0" zoomScale="70" zoomScaleNormal="70" workbookViewId="0">
      <selection activeCell="T40" sqref="T40"/>
    </sheetView>
  </sheetViews>
  <sheetFormatPr defaultRowHeight="12.75"/>
  <cols>
    <col min="20" max="20" width="14.85546875" customWidth="1"/>
  </cols>
  <sheetData>
    <row r="1" spans="1:20" ht="20.25">
      <c r="A1" s="198" t="s">
        <v>303</v>
      </c>
      <c r="F1" s="308" t="s">
        <v>313</v>
      </c>
      <c r="P1" s="198" t="s">
        <v>175</v>
      </c>
    </row>
    <row r="2" spans="1:20">
      <c r="P2" s="204"/>
      <c r="Q2" s="204"/>
      <c r="R2" s="204"/>
      <c r="S2" s="204"/>
      <c r="T2" s="204"/>
    </row>
    <row r="3" spans="1:20" ht="15">
      <c r="A3" s="196" t="s">
        <v>133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P3" s="336" t="s">
        <v>172</v>
      </c>
      <c r="Q3" s="336"/>
      <c r="R3" s="336"/>
      <c r="S3" s="336"/>
      <c r="T3" s="336"/>
    </row>
    <row r="4" spans="1:20" ht="15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336"/>
      <c r="Q4" s="336"/>
      <c r="R4" s="336"/>
      <c r="S4" s="336"/>
      <c r="T4" s="336"/>
    </row>
    <row r="5" spans="1:20" ht="15">
      <c r="A5" s="196" t="s">
        <v>281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P5" s="336" t="s">
        <v>301</v>
      </c>
      <c r="Q5" s="336"/>
      <c r="R5" s="336"/>
      <c r="S5" s="336"/>
      <c r="T5" s="336"/>
    </row>
    <row r="6" spans="1:20" ht="15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P6" s="336"/>
      <c r="Q6" s="336"/>
      <c r="R6" s="336"/>
      <c r="S6" s="336"/>
      <c r="T6" s="336"/>
    </row>
    <row r="7" spans="1:20" ht="15.75">
      <c r="A7" s="196" t="s">
        <v>147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196"/>
      <c r="N7" s="196"/>
      <c r="P7" s="336" t="s">
        <v>299</v>
      </c>
      <c r="Q7" s="336"/>
      <c r="R7" s="336"/>
      <c r="S7" s="336"/>
      <c r="T7" s="336"/>
    </row>
    <row r="8" spans="1:20" ht="15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P8" s="336"/>
      <c r="Q8" s="336"/>
      <c r="R8" s="336"/>
      <c r="S8" s="336"/>
      <c r="T8" s="336"/>
    </row>
    <row r="9" spans="1:20" ht="15.75">
      <c r="A9" s="196" t="s">
        <v>282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P9" s="336" t="s">
        <v>170</v>
      </c>
      <c r="Q9" s="336"/>
      <c r="R9" s="336"/>
      <c r="S9" s="336"/>
      <c r="T9" s="336"/>
    </row>
    <row r="10" spans="1:20" ht="15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P10" s="336"/>
      <c r="Q10" s="336"/>
      <c r="R10" s="336"/>
      <c r="S10" s="336"/>
      <c r="T10" s="336"/>
    </row>
    <row r="11" spans="1:20" ht="15.75">
      <c r="A11" s="196" t="s">
        <v>148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6" t="s">
        <v>304</v>
      </c>
      <c r="Q11" s="336"/>
      <c r="R11" s="336"/>
      <c r="S11" s="336"/>
      <c r="T11" s="336"/>
    </row>
    <row r="12" spans="1:20" ht="15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P12" s="336"/>
      <c r="Q12" s="336"/>
      <c r="R12" s="336"/>
      <c r="S12" s="336"/>
      <c r="T12" s="336"/>
    </row>
    <row r="13" spans="1:20" ht="15">
      <c r="A13" s="196" t="s">
        <v>149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P13" s="336" t="s">
        <v>171</v>
      </c>
      <c r="Q13" s="336"/>
      <c r="R13" s="336"/>
      <c r="S13" s="336"/>
      <c r="T13" s="336"/>
    </row>
    <row r="14" spans="1:20" ht="15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P14" s="336"/>
      <c r="Q14" s="336"/>
      <c r="R14" s="336"/>
      <c r="S14" s="336"/>
      <c r="T14" s="336"/>
    </row>
    <row r="15" spans="1:20" ht="15.75">
      <c r="A15" s="196" t="s">
        <v>150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P15" s="336" t="s">
        <v>305</v>
      </c>
      <c r="Q15" s="336"/>
      <c r="R15" s="336"/>
      <c r="S15" s="336"/>
      <c r="T15" s="336"/>
    </row>
    <row r="16" spans="1:20" ht="15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P16" s="336"/>
      <c r="Q16" s="336"/>
      <c r="R16" s="336"/>
      <c r="S16" s="336"/>
      <c r="T16" s="336"/>
    </row>
    <row r="17" spans="1:20" ht="15.75">
      <c r="A17" s="196" t="s">
        <v>151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P17" s="336" t="s">
        <v>173</v>
      </c>
      <c r="Q17" s="336"/>
      <c r="R17" s="336"/>
      <c r="S17" s="336"/>
      <c r="T17" s="336"/>
    </row>
    <row r="18" spans="1:20" ht="15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P18" s="336"/>
      <c r="Q18" s="336"/>
      <c r="R18" s="336"/>
      <c r="S18" s="336"/>
      <c r="T18" s="336"/>
    </row>
    <row r="19" spans="1:20" ht="15">
      <c r="A19" s="196" t="s">
        <v>131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P19" s="336" t="s">
        <v>308</v>
      </c>
      <c r="Q19" s="336"/>
      <c r="R19" s="336"/>
      <c r="S19" s="336"/>
      <c r="T19" s="336"/>
    </row>
    <row r="20" spans="1:20" ht="15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P20" s="336"/>
      <c r="Q20" s="336"/>
      <c r="R20" s="336"/>
      <c r="S20" s="336"/>
      <c r="T20" s="336"/>
    </row>
    <row r="21" spans="1:20" ht="15.75">
      <c r="A21" s="196" t="s">
        <v>300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P21" s="336" t="s">
        <v>174</v>
      </c>
      <c r="Q21" s="336"/>
      <c r="R21" s="336"/>
      <c r="S21" s="336"/>
      <c r="T21" s="336"/>
    </row>
    <row r="22" spans="1:20" ht="15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P22" s="336"/>
      <c r="Q22" s="336"/>
      <c r="R22" s="336"/>
      <c r="S22" s="336"/>
      <c r="T22" s="336"/>
    </row>
    <row r="23" spans="1:20" ht="15">
      <c r="A23" s="196" t="s">
        <v>161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P23" s="349" t="s">
        <v>302</v>
      </c>
      <c r="Q23" s="350"/>
      <c r="R23" s="350"/>
      <c r="S23" s="350"/>
      <c r="T23" s="351"/>
    </row>
    <row r="24" spans="1:20" ht="15.75" thickBot="1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P24" s="352"/>
      <c r="Q24" s="353"/>
      <c r="R24" s="353"/>
      <c r="S24" s="353"/>
      <c r="T24" s="354"/>
    </row>
    <row r="25" spans="1:20" ht="16.5" thickBot="1">
      <c r="A25" s="196" t="s">
        <v>120</v>
      </c>
      <c r="B25" s="196"/>
      <c r="C25" s="196"/>
      <c r="D25" s="196"/>
      <c r="E25" s="196"/>
      <c r="F25" s="196"/>
      <c r="G25" s="196"/>
      <c r="J25" s="340" t="s">
        <v>121</v>
      </c>
      <c r="K25" s="341"/>
      <c r="L25" s="341"/>
      <c r="M25" s="341"/>
      <c r="N25" s="342"/>
      <c r="P25" s="336" t="s">
        <v>178</v>
      </c>
      <c r="Q25" s="336"/>
      <c r="R25" s="336"/>
      <c r="S25" s="336"/>
      <c r="T25" s="336"/>
    </row>
    <row r="26" spans="1:20" ht="15.75" thickBot="1">
      <c r="A26" s="196"/>
      <c r="B26" s="196"/>
      <c r="C26" s="196"/>
      <c r="D26" s="196"/>
      <c r="E26" s="196"/>
      <c r="F26" s="196"/>
      <c r="G26" s="196"/>
      <c r="M26" s="196"/>
      <c r="N26" s="196"/>
      <c r="P26" s="336"/>
      <c r="Q26" s="336"/>
      <c r="R26" s="336"/>
      <c r="S26" s="336"/>
      <c r="T26" s="336"/>
    </row>
    <row r="27" spans="1:20" ht="15">
      <c r="A27" s="343" t="s">
        <v>123</v>
      </c>
      <c r="B27" s="344"/>
      <c r="C27" s="344"/>
      <c r="D27" s="344"/>
      <c r="E27" s="345"/>
      <c r="F27" s="196"/>
      <c r="G27" s="196"/>
      <c r="H27" s="196"/>
      <c r="I27" s="196"/>
      <c r="J27" s="196"/>
      <c r="K27" s="196"/>
      <c r="L27" s="196"/>
      <c r="M27" s="196"/>
      <c r="N27" s="196"/>
      <c r="S27" s="196"/>
    </row>
    <row r="28" spans="1:20" ht="15.75" thickBot="1">
      <c r="A28" s="346"/>
      <c r="B28" s="347"/>
      <c r="C28" s="347"/>
      <c r="D28" s="347"/>
      <c r="E28" s="348"/>
      <c r="F28" s="196"/>
      <c r="G28" s="196"/>
      <c r="H28" s="196"/>
      <c r="I28" s="196"/>
      <c r="J28" s="196"/>
      <c r="K28" s="196"/>
      <c r="L28" s="196"/>
      <c r="M28" s="196"/>
      <c r="N28" s="196"/>
      <c r="Q28" s="196"/>
      <c r="R28" s="196"/>
      <c r="S28" s="196"/>
    </row>
    <row r="29" spans="1:20" ht="15.75">
      <c r="A29" s="274"/>
      <c r="B29" s="274"/>
      <c r="C29" s="274"/>
      <c r="D29" s="274"/>
      <c r="E29" s="274"/>
      <c r="F29" s="196"/>
      <c r="G29" s="196"/>
      <c r="H29" s="196"/>
      <c r="I29" s="196"/>
      <c r="J29" s="196"/>
      <c r="K29" s="196"/>
      <c r="L29" s="196"/>
      <c r="M29" s="196"/>
      <c r="N29" s="196"/>
      <c r="Q29" s="196"/>
      <c r="R29" s="196"/>
      <c r="S29" s="196"/>
    </row>
    <row r="30" spans="1:20" ht="15.75">
      <c r="A30" s="196" t="s">
        <v>162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Q30" s="196"/>
      <c r="R30" s="196"/>
      <c r="S30" s="196"/>
    </row>
    <row r="31" spans="1:20" ht="15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Q31" s="196"/>
      <c r="R31" s="196"/>
      <c r="S31" s="196"/>
    </row>
    <row r="32" spans="1:20" ht="20.25">
      <c r="A32" s="198" t="s">
        <v>176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</row>
    <row r="33" spans="1:14" ht="15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</row>
    <row r="34" spans="1:14" ht="15">
      <c r="A34" s="196" t="s">
        <v>177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</row>
    <row r="35" spans="1:14" ht="15">
      <c r="A35" s="196" t="s">
        <v>310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</row>
    <row r="36" spans="1:14" ht="15">
      <c r="A36" s="196" t="s">
        <v>309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</row>
    <row r="37" spans="1:14" ht="15">
      <c r="A37" s="196" t="s">
        <v>179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14" ht="15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</row>
    <row r="39" spans="1:14" ht="15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ht="15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ht="15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ht="15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ht="15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ht="15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ht="15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ht="15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66" spans="1:6" ht="15.75" thickBot="1">
      <c r="A66" s="196"/>
      <c r="B66" s="196"/>
      <c r="C66" s="196"/>
      <c r="D66" s="196"/>
      <c r="E66" s="196"/>
      <c r="F66" s="196"/>
    </row>
    <row r="67" spans="1:6" ht="16.5" thickBot="1">
      <c r="A67" s="337" t="s">
        <v>132</v>
      </c>
      <c r="B67" s="338"/>
      <c r="C67" s="338"/>
      <c r="D67" s="338"/>
      <c r="E67" s="339"/>
      <c r="F67" s="196"/>
    </row>
    <row r="68" spans="1:6" ht="15">
      <c r="A68" s="196"/>
      <c r="B68" s="196"/>
      <c r="C68" s="196"/>
      <c r="D68" s="196"/>
      <c r="E68" s="196"/>
      <c r="F68" s="196"/>
    </row>
    <row r="69" spans="1:6" ht="15">
      <c r="A69" s="196"/>
      <c r="B69" s="196"/>
      <c r="C69" s="196"/>
      <c r="D69" s="196"/>
      <c r="E69" s="196"/>
      <c r="F69" s="196"/>
    </row>
  </sheetData>
  <sheetProtection sheet="1" objects="1" scenarios="1"/>
  <protectedRanges>
    <protectedRange sqref="L7" name="INPUT 1"/>
  </protectedRanges>
  <mergeCells count="15">
    <mergeCell ref="P25:T26"/>
    <mergeCell ref="A67:E67"/>
    <mergeCell ref="J25:N25"/>
    <mergeCell ref="A27:E28"/>
    <mergeCell ref="P3:T4"/>
    <mergeCell ref="P23:T24"/>
    <mergeCell ref="P17:T18"/>
    <mergeCell ref="P19:T20"/>
    <mergeCell ref="P21:T22"/>
    <mergeCell ref="P5:T6"/>
    <mergeCell ref="P7:T8"/>
    <mergeCell ref="P9:T10"/>
    <mergeCell ref="P11:T12"/>
    <mergeCell ref="P13:T14"/>
    <mergeCell ref="P15:T16"/>
  </mergeCells>
  <phoneticPr fontId="11" type="noConversion"/>
  <hyperlinks>
    <hyperlink ref="J25" location="'Stage 3'!A1" display="MOVE TO STAGE 3"/>
    <hyperlink ref="A27" location="'Stage 3'!A1" display="MOVE TO STAGE 3"/>
    <hyperlink ref="A67" location="'Stage 3'!A1" display="MOVE TO STAGE 3"/>
    <hyperlink ref="A67:E67" location="'Instructions Rules'!A1" display="BACK TO TOP"/>
    <hyperlink ref="J25:N25" location="'Instructions Rules'!A67" display="Test Hyperlink"/>
    <hyperlink ref="A27:E28" location="'Basic Input'!A1" display="MOVE TO BASIC INPUT FORM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E114"/>
  <sheetViews>
    <sheetView showGridLines="0" showZeros="0" topLeftCell="BM1" zoomScale="70" zoomScaleNormal="70" workbookViewId="0">
      <selection activeCell="BS28" sqref="BS28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2.5703125" customWidth="1"/>
    <col min="39" max="39" width="10.140625" customWidth="1"/>
    <col min="40" max="40" width="12.42578125" customWidth="1"/>
    <col min="41" max="41" width="11" customWidth="1"/>
    <col min="42" max="42" width="12.7109375" customWidth="1"/>
    <col min="43" max="43" width="11.42578125" customWidth="1"/>
    <col min="44" max="44" width="16.42578125" customWidth="1"/>
    <col min="45" max="45" width="211.28515625" customWidth="1"/>
    <col min="50" max="50" width="214.42578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3.5703125" customWidth="1"/>
    <col min="67" max="67" width="9.7109375" customWidth="1"/>
    <col min="68" max="68" width="8.7109375" customWidth="1"/>
    <col min="69" max="69" width="1.7109375" customWidth="1"/>
    <col min="70" max="70" width="24.85546875" customWidth="1"/>
    <col min="83" max="83" width="26.42578125" customWidth="1"/>
  </cols>
  <sheetData>
    <row r="1" spans="1:83" ht="21" thickBot="1">
      <c r="A1" s="88" t="str">
        <f>'Verification of Boxes'!B1</f>
        <v>Local Council</v>
      </c>
      <c r="F1" s="14" t="s">
        <v>70</v>
      </c>
      <c r="J1" s="100" t="s">
        <v>25</v>
      </c>
      <c r="K1" s="383">
        <f>'Basic Input'!C2</f>
        <v>41781</v>
      </c>
      <c r="L1" s="383"/>
      <c r="Z1" s="14" t="s">
        <v>127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384" t="s">
        <v>223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70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3.75" customHeight="1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5.75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384" t="s">
        <v>224</v>
      </c>
      <c r="P4" s="385"/>
      <c r="Q4" s="385"/>
      <c r="R4" s="385"/>
      <c r="S4" s="386"/>
      <c r="U4" s="375" t="str">
        <f>IF(Q33="ERROR","DO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IF(C11=0,0,IF(O11=0,"Excluded",0))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233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70</v>
      </c>
      <c r="BA6" s="154"/>
      <c r="BE6" s="71" t="str">
        <f>'Verification of Boxes'!J11</f>
        <v>COMER DANIEL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IF(C12=0,0,IF(O12=0,"Excluded",0))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Transfer</v>
      </c>
      <c r="I7" s="432"/>
      <c r="J7" s="431" t="str">
        <f>'Stage 4'!J7:K7</f>
        <v>Exclude</v>
      </c>
      <c r="K7" s="432"/>
      <c r="L7" s="431" t="str">
        <f>'Stage 5'!L7:M7</f>
        <v>Transfer</v>
      </c>
      <c r="M7" s="432"/>
      <c r="N7" s="431">
        <f>'Stage 6'!N7:O7</f>
        <v>0</v>
      </c>
      <c r="O7" s="432"/>
      <c r="P7" s="431">
        <f>IF($AT5=0,0,IF($AT5="T",$AZ7,$BR4))</f>
        <v>0</v>
      </c>
      <c r="Q7" s="432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COMER DANIEL AND GILLESPIE SHA</v>
      </c>
      <c r="G8" s="435"/>
      <c r="H8" s="429" t="str">
        <f>'Stage 3'!H8:I8</f>
        <v>BOYLE JOHN</v>
      </c>
      <c r="I8" s="430"/>
      <c r="J8" s="429" t="str">
        <f>'Stage 4'!J8:K8</f>
        <v>O'HAGAN BARNEY</v>
      </c>
      <c r="K8" s="430"/>
      <c r="L8" s="429" t="str">
        <f>'Stage 5'!L8:M8</f>
        <v>COOPER MICKEY</v>
      </c>
      <c r="M8" s="430"/>
      <c r="N8" s="429">
        <f>'Stage 6'!N8:O8</f>
        <v>0</v>
      </c>
      <c r="O8" s="430"/>
      <c r="P8" s="431">
        <f>IF($P7="Transfer",$BA8,$BT3)</f>
        <v>0</v>
      </c>
      <c r="Q8" s="432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CUSACK SHAUNA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BOYLE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COMER DANIEL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GILLESPIE SHA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COOPER MICKEY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6'!A11&lt;&gt;0,'Stage 6'!A11,IF(Q11&gt;=$M$3,"Elected",IF(BP8&lt;&gt;0,"Excluded",0)))</f>
        <v>Elected</v>
      </c>
      <c r="B11" s="175">
        <v>1</v>
      </c>
      <c r="C11" s="187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>'Stage 2'!F11</f>
        <v>0</v>
      </c>
      <c r="G11" s="157">
        <f>'Stage 2'!G11</f>
        <v>1132</v>
      </c>
      <c r="H11" s="82">
        <f>'Stage 3'!H11</f>
        <v>-70</v>
      </c>
      <c r="I11" s="157">
        <f>'Stage 3'!I11</f>
        <v>1062</v>
      </c>
      <c r="J11" s="82">
        <f>'Stage 4'!J11</f>
        <v>0</v>
      </c>
      <c r="K11" s="157">
        <f>'Stage 4'!K11</f>
        <v>1062</v>
      </c>
      <c r="L11" s="82">
        <f>'Stage 5'!L11</f>
        <v>0</v>
      </c>
      <c r="M11" s="157">
        <f>'Stage 5'!M11</f>
        <v>1062</v>
      </c>
      <c r="N11" s="82">
        <f>'Stage 6'!N11</f>
        <v>0</v>
      </c>
      <c r="O11" s="157">
        <f>'Stage 6'!O11</f>
        <v>0</v>
      </c>
      <c r="P11" s="82">
        <f t="shared" ref="P11:P30" si="12">IF($C11&lt;&gt;0,$BK49,0)</f>
        <v>0</v>
      </c>
      <c r="Q11" s="33">
        <f t="shared" ref="Q11:Q31" si="13">IF(P$8=0,0,O11+P11)</f>
        <v>0</v>
      </c>
      <c r="R11" s="82"/>
      <c r="S11" s="33">
        <f t="shared" ref="S11:S31" si="14">IF(R$8=0,0,Q11+R11)</f>
        <v>0</v>
      </c>
      <c r="T11" s="82"/>
      <c r="U11" s="33">
        <f t="shared" ref="U11:U31" si="15">IF(T$8=0,0,S11+T11)</f>
        <v>0</v>
      </c>
      <c r="V11" s="80"/>
      <c r="W11" s="49">
        <f t="shared" ref="W11:W31" si="16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CUSACK SHAUNA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6'!A12&lt;&gt;0,'Stage 6'!A12,IF(Q12&gt;=$M$3,"Elected",IF(BP9&lt;&gt;0,"Excluded",0)))</f>
        <v>Excluded</v>
      </c>
      <c r="B12" s="176">
        <v>2</v>
      </c>
      <c r="C12" s="188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>'Stage 2'!F12</f>
        <v>-137</v>
      </c>
      <c r="G12" s="157">
        <f>'Stage 2'!G12</f>
        <v>0</v>
      </c>
      <c r="H12" s="82">
        <f>'Stage 3'!H12</f>
        <v>0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 t="shared" si="12"/>
        <v>0</v>
      </c>
      <c r="Q12" s="33">
        <f t="shared" si="13"/>
        <v>0</v>
      </c>
      <c r="R12" s="82"/>
      <c r="S12" s="33">
        <f t="shared" si="14"/>
        <v>0</v>
      </c>
      <c r="T12" s="82"/>
      <c r="U12" s="33">
        <f t="shared" si="15"/>
        <v>0</v>
      </c>
      <c r="V12" s="80"/>
      <c r="W12" s="49">
        <f t="shared" si="16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O'HAGAN BARNEY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FARRELL RORY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>IF('Stage 6'!A13&lt;&gt;0,'Stage 6'!A13,IF(Q13&gt;=$M$3,"Elected",IF(BP10&lt;&gt;0,"Excluded",0)))</f>
        <v>Elected</v>
      </c>
      <c r="B13" s="176">
        <v>3</v>
      </c>
      <c r="C13" s="188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>'Stage 2'!F13</f>
        <v>42</v>
      </c>
      <c r="G13" s="157">
        <f>'Stage 2'!G13</f>
        <v>843</v>
      </c>
      <c r="H13" s="82">
        <f>'Stage 3'!H13</f>
        <v>4.74</v>
      </c>
      <c r="I13" s="157">
        <f>'Stage 3'!I13</f>
        <v>847.74</v>
      </c>
      <c r="J13" s="82">
        <f>'Stage 4'!J13</f>
        <v>307</v>
      </c>
      <c r="K13" s="157">
        <f>'Stage 4'!K13</f>
        <v>1154.74</v>
      </c>
      <c r="L13" s="82">
        <f>'Stage 5'!L13</f>
        <v>-92.740000000000009</v>
      </c>
      <c r="M13" s="157">
        <f>'Stage 5'!M13</f>
        <v>1062</v>
      </c>
      <c r="N13" s="82">
        <f>'Stage 6'!N13</f>
        <v>0</v>
      </c>
      <c r="O13" s="157">
        <f>'Stage 6'!O13</f>
        <v>0</v>
      </c>
      <c r="P13" s="82">
        <f t="shared" si="12"/>
        <v>0</v>
      </c>
      <c r="Q13" s="33">
        <f t="shared" si="13"/>
        <v>0</v>
      </c>
      <c r="R13" s="82"/>
      <c r="S13" s="33">
        <f t="shared" si="14"/>
        <v>0</v>
      </c>
      <c r="T13" s="82"/>
      <c r="U13" s="33">
        <f t="shared" si="15"/>
        <v>0</v>
      </c>
      <c r="V13" s="80"/>
      <c r="W13" s="49">
        <f t="shared" si="16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O'REILLY DARREN PIO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GILLESPIE SHA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6'!A14&lt;&gt;0,'Stage 6'!A14,IF(Q14&gt;=$M$3,"Elected",IF(BP11&lt;&gt;0,"Excluded",0)))</f>
        <v>Elected</v>
      </c>
      <c r="B14" s="176">
        <v>4</v>
      </c>
      <c r="C14" s="188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>'Stage 2'!F14</f>
        <v>102</v>
      </c>
      <c r="G14" s="157">
        <f>'Stage 2'!G14</f>
        <v>842</v>
      </c>
      <c r="H14" s="82">
        <f>'Stage 3'!H14</f>
        <v>52.14</v>
      </c>
      <c r="I14" s="157">
        <f>'Stage 3'!I14</f>
        <v>894.14</v>
      </c>
      <c r="J14" s="82">
        <f>'Stage 4'!J14</f>
        <v>49.48</v>
      </c>
      <c r="K14" s="157">
        <f>'Stage 4'!K14</f>
        <v>943.62</v>
      </c>
      <c r="L14" s="82">
        <f>'Stage 5'!L14</f>
        <v>32</v>
      </c>
      <c r="M14" s="157">
        <f>'Stage 5'!M14</f>
        <v>975.62</v>
      </c>
      <c r="N14" s="82">
        <f>'Stage 6'!N14</f>
        <v>0</v>
      </c>
      <c r="O14" s="157">
        <f>'Stage 6'!O14</f>
        <v>0</v>
      </c>
      <c r="P14" s="82">
        <f t="shared" si="12"/>
        <v>0</v>
      </c>
      <c r="Q14" s="33">
        <f t="shared" si="13"/>
        <v>0</v>
      </c>
      <c r="R14" s="82"/>
      <c r="S14" s="33">
        <f t="shared" si="14"/>
        <v>0</v>
      </c>
      <c r="T14" s="82"/>
      <c r="U14" s="33">
        <f t="shared" si="15"/>
        <v>0</v>
      </c>
      <c r="V14" s="80"/>
      <c r="W14" s="49">
        <f t="shared" si="16"/>
        <v>0</v>
      </c>
      <c r="Z14" s="108" t="str">
        <f>'Verification of Boxes'!J10</f>
        <v>BOYLE JOHN</v>
      </c>
      <c r="AA14" s="109">
        <f>O11</f>
        <v>0</v>
      </c>
      <c r="AB14" s="103"/>
      <c r="AC14" s="116">
        <f t="shared" ref="AC14:AC33" si="17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8">IF(AE14="elected",AC14,0)</f>
        <v>0</v>
      </c>
      <c r="AG14" s="110">
        <f t="shared" ref="AG14:AG33" si="19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MCGINLEY ERIC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>IF('Stage 6'!A15&lt;&gt;0,'Stage 6'!A15,IF(Q15&gt;=$M$3,"Elected",IF(BP12&lt;&gt;0,"Excluded",0)))</f>
        <v>Excluded</v>
      </c>
      <c r="B15" s="176">
        <v>5</v>
      </c>
      <c r="C15" s="188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>'Stage 2'!F15</f>
        <v>61</v>
      </c>
      <c r="G15" s="157">
        <f>'Stage 2'!G15</f>
        <v>804</v>
      </c>
      <c r="H15" s="82">
        <f>'Stage 3'!H15</f>
        <v>5.3999999999999995</v>
      </c>
      <c r="I15" s="157">
        <f>'Stage 3'!I15</f>
        <v>809.4</v>
      </c>
      <c r="J15" s="82">
        <f>'Stage 4'!J15</f>
        <v>18.12</v>
      </c>
      <c r="K15" s="157">
        <f>'Stage 4'!K15</f>
        <v>827.52</v>
      </c>
      <c r="L15" s="82">
        <f>'Stage 5'!L15</f>
        <v>14</v>
      </c>
      <c r="M15" s="157">
        <f>'Stage 5'!M15</f>
        <v>841.52</v>
      </c>
      <c r="N15" s="82">
        <f>'Stage 6'!N15</f>
        <v>0</v>
      </c>
      <c r="O15" s="157">
        <f>'Stage 6'!O15</f>
        <v>0</v>
      </c>
      <c r="P15" s="82">
        <f t="shared" si="12"/>
        <v>0</v>
      </c>
      <c r="Q15" s="33">
        <f t="shared" si="13"/>
        <v>0</v>
      </c>
      <c r="R15" s="82"/>
      <c r="S15" s="33">
        <f t="shared" si="14"/>
        <v>0</v>
      </c>
      <c r="T15" s="82"/>
      <c r="U15" s="33">
        <f t="shared" si="15"/>
        <v>0</v>
      </c>
      <c r="V15" s="80"/>
      <c r="W15" s="49">
        <f t="shared" si="16"/>
        <v>0</v>
      </c>
      <c r="Z15" s="111" t="str">
        <f>'Verification of Boxes'!J11</f>
        <v>COMER DANIEL</v>
      </c>
      <c r="AA15" s="45">
        <f>O12</f>
        <v>0</v>
      </c>
      <c r="AB15" s="5"/>
      <c r="AC15" s="117">
        <f t="shared" si="17"/>
        <v>0</v>
      </c>
      <c r="AD15" s="133"/>
      <c r="AE15" s="5" t="str">
        <f t="shared" ref="AE15:AE33" si="20">IF(Z15=0,0,IF(AA15&gt;=AG$4,"elected",IF(AA15=0,"excluded","continuing")))</f>
        <v>excluded</v>
      </c>
      <c r="AF15" s="5">
        <f t="shared" si="18"/>
        <v>0</v>
      </c>
      <c r="AG15" s="112">
        <f t="shared" si="19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O'HAGAN BARNEY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6'!A16&lt;&gt;0,'Stage 6'!A16,IF(Q16&gt;=$M$3,"Elected",IF(BP13&lt;&gt;0,"Excluded",0)))</f>
        <v>Excluded</v>
      </c>
      <c r="B16" s="176">
        <v>6</v>
      </c>
      <c r="C16" s="188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>'Stage 2'!F16</f>
        <v>-232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 t="shared" si="12"/>
        <v>0</v>
      </c>
      <c r="Q16" s="33">
        <f t="shared" si="13"/>
        <v>0</v>
      </c>
      <c r="R16" s="82"/>
      <c r="S16" s="33">
        <f t="shared" si="14"/>
        <v>0</v>
      </c>
      <c r="T16" s="82"/>
      <c r="U16" s="33">
        <f t="shared" si="15"/>
        <v>0</v>
      </c>
      <c r="V16" s="80"/>
      <c r="W16" s="49">
        <f t="shared" si="16"/>
        <v>0</v>
      </c>
      <c r="Z16" s="111" t="str">
        <f>'Verification of Boxes'!J12</f>
        <v>COOPER MICKEY</v>
      </c>
      <c r="AA16" s="45">
        <f t="shared" ref="AA16:AA33" si="21">O13</f>
        <v>0</v>
      </c>
      <c r="AB16" s="5"/>
      <c r="AC16" s="117">
        <f t="shared" si="17"/>
        <v>0</v>
      </c>
      <c r="AD16" s="133"/>
      <c r="AE16" s="5" t="str">
        <f t="shared" si="20"/>
        <v>excluded</v>
      </c>
      <c r="AF16" s="5">
        <f t="shared" si="18"/>
        <v>0</v>
      </c>
      <c r="AG16" s="112">
        <f t="shared" si="19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O'REILLY DARREN PIO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>IF('Stage 6'!A17&lt;&gt;0,'Stage 6'!A17,IF(Q17&gt;=$M$3,"Elected",IF(BP14&lt;&gt;0,"Excluded",0)))</f>
        <v>Elected</v>
      </c>
      <c r="B17" s="176">
        <v>7</v>
      </c>
      <c r="C17" s="188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>'Stage 2'!F17</f>
        <v>26</v>
      </c>
      <c r="G17" s="157">
        <f>'Stage 2'!G17</f>
        <v>817</v>
      </c>
      <c r="H17" s="82">
        <f>'Stage 3'!H17</f>
        <v>1.68</v>
      </c>
      <c r="I17" s="157">
        <f>'Stage 3'!I17</f>
        <v>818.68</v>
      </c>
      <c r="J17" s="82">
        <f>'Stage 4'!J17</f>
        <v>306</v>
      </c>
      <c r="K17" s="157">
        <f>'Stage 4'!K17</f>
        <v>1124.6799999999998</v>
      </c>
      <c r="L17" s="82">
        <f>'Stage 5'!L17</f>
        <v>0</v>
      </c>
      <c r="M17" s="157">
        <f>'Stage 5'!M17</f>
        <v>1124.6799999999998</v>
      </c>
      <c r="N17" s="82">
        <f>'Stage 6'!N17</f>
        <v>0</v>
      </c>
      <c r="O17" s="157">
        <f>'Stage 6'!O17</f>
        <v>0</v>
      </c>
      <c r="P17" s="82">
        <f t="shared" si="12"/>
        <v>0</v>
      </c>
      <c r="Q17" s="33">
        <f t="shared" si="13"/>
        <v>0</v>
      </c>
      <c r="R17" s="82"/>
      <c r="S17" s="33">
        <f t="shared" si="14"/>
        <v>0</v>
      </c>
      <c r="T17" s="82"/>
      <c r="U17" s="33">
        <f t="shared" si="15"/>
        <v>0</v>
      </c>
      <c r="V17" s="80"/>
      <c r="W17" s="49">
        <f t="shared" si="16"/>
        <v>0</v>
      </c>
      <c r="Z17" s="111" t="str">
        <f>'Verification of Boxes'!J13</f>
        <v>CUSACK SHAUNA</v>
      </c>
      <c r="AA17" s="45">
        <f t="shared" si="21"/>
        <v>0</v>
      </c>
      <c r="AB17" s="5"/>
      <c r="AC17" s="117">
        <f t="shared" si="17"/>
        <v>0</v>
      </c>
      <c r="AD17" s="133"/>
      <c r="AE17" s="5" t="str">
        <f t="shared" si="20"/>
        <v>excluded</v>
      </c>
      <c r="AF17" s="5">
        <f t="shared" si="18"/>
        <v>0</v>
      </c>
      <c r="AG17" s="112">
        <f t="shared" si="19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6'!A18&lt;&gt;0,'Stage 6'!A18,IF(Q18&gt;=$M$3,"Elected",IF(BP15&lt;&gt;0,"Excluded",0)))</f>
        <v>Excluded</v>
      </c>
      <c r="B18" s="176">
        <v>8</v>
      </c>
      <c r="C18" s="188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>'Stage 2'!F18</f>
        <v>21</v>
      </c>
      <c r="G18" s="157">
        <f>'Stage 2'!G18</f>
        <v>722</v>
      </c>
      <c r="H18" s="82">
        <f>'Stage 3'!H18</f>
        <v>1.1399999999999999</v>
      </c>
      <c r="I18" s="157">
        <f>'Stage 3'!I18</f>
        <v>723.14</v>
      </c>
      <c r="J18" s="82">
        <f>'Stage 4'!J18</f>
        <v>-723.14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 t="shared" si="12"/>
        <v>0</v>
      </c>
      <c r="Q18" s="33">
        <f t="shared" si="13"/>
        <v>0</v>
      </c>
      <c r="R18" s="82"/>
      <c r="S18" s="33">
        <f t="shared" si="14"/>
        <v>0</v>
      </c>
      <c r="T18" s="82"/>
      <c r="U18" s="33">
        <f t="shared" si="15"/>
        <v>0</v>
      </c>
      <c r="V18" s="80"/>
      <c r="W18" s="49">
        <f t="shared" si="16"/>
        <v>0</v>
      </c>
      <c r="Z18" s="111" t="str">
        <f>'Verification of Boxes'!J14</f>
        <v>FARRELL RORY</v>
      </c>
      <c r="AA18" s="45">
        <f t="shared" si="21"/>
        <v>0</v>
      </c>
      <c r="AB18" s="5"/>
      <c r="AC18" s="117">
        <f t="shared" si="17"/>
        <v>0</v>
      </c>
      <c r="AD18" s="133"/>
      <c r="AE18" s="5" t="str">
        <f t="shared" si="20"/>
        <v>excluded</v>
      </c>
      <c r="AF18" s="5">
        <f t="shared" si="18"/>
        <v>0</v>
      </c>
      <c r="AG18" s="112">
        <f t="shared" si="19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>IF('Stage 6'!A19&lt;&gt;0,'Stage 6'!A19,IF(Q19&gt;=$M$3,"Elected",IF(BP16&lt;&gt;0,"Excluded",0)))</f>
        <v>Elected</v>
      </c>
      <c r="B19" s="176">
        <v>9</v>
      </c>
      <c r="C19" s="188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>'Stage 2'!F19</f>
        <v>0</v>
      </c>
      <c r="G19" s="157">
        <f>'Stage 2'!G19</f>
        <v>1091</v>
      </c>
      <c r="H19" s="82">
        <f>'Stage 3'!H19</f>
        <v>0</v>
      </c>
      <c r="I19" s="157">
        <f>'Stage 3'!I19</f>
        <v>1091</v>
      </c>
      <c r="J19" s="82">
        <f>'Stage 4'!J19</f>
        <v>0</v>
      </c>
      <c r="K19" s="157">
        <f>'Stage 4'!K19</f>
        <v>1091</v>
      </c>
      <c r="L19" s="82">
        <f>'Stage 5'!L19</f>
        <v>0</v>
      </c>
      <c r="M19" s="157">
        <f>'Stage 5'!M19</f>
        <v>1091</v>
      </c>
      <c r="N19" s="82">
        <f>'Stage 6'!N19</f>
        <v>0</v>
      </c>
      <c r="O19" s="157">
        <f>'Stage 6'!O19</f>
        <v>0</v>
      </c>
      <c r="P19" s="82">
        <f t="shared" si="12"/>
        <v>0</v>
      </c>
      <c r="Q19" s="33">
        <f t="shared" si="13"/>
        <v>0</v>
      </c>
      <c r="R19" s="82"/>
      <c r="S19" s="33">
        <f t="shared" si="14"/>
        <v>0</v>
      </c>
      <c r="T19" s="82"/>
      <c r="U19" s="33">
        <f t="shared" si="15"/>
        <v>0</v>
      </c>
      <c r="V19" s="80"/>
      <c r="W19" s="49">
        <f t="shared" si="16"/>
        <v>0</v>
      </c>
      <c r="Z19" s="111" t="str">
        <f>'Verification of Boxes'!J15</f>
        <v>GILLESPIE SHA</v>
      </c>
      <c r="AA19" s="45">
        <f t="shared" si="21"/>
        <v>0</v>
      </c>
      <c r="AB19" s="5"/>
      <c r="AC19" s="117">
        <f t="shared" si="17"/>
        <v>0</v>
      </c>
      <c r="AD19" s="133"/>
      <c r="AE19" s="5" t="str">
        <f t="shared" si="20"/>
        <v>excluded</v>
      </c>
      <c r="AF19" s="5">
        <f t="shared" si="18"/>
        <v>0</v>
      </c>
      <c r="AG19" s="112">
        <f t="shared" si="19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6'!A20&lt;&gt;0,'Stage 6'!A20,IF(Q20&gt;=$M$3,"Elected",IF(BP17&lt;&gt;0,"Excluded",0)))</f>
        <v>0</v>
      </c>
      <c r="B20" s="176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 t="shared" si="12"/>
        <v>0</v>
      </c>
      <c r="Q20" s="33">
        <f t="shared" si="13"/>
        <v>0</v>
      </c>
      <c r="R20" s="82"/>
      <c r="S20" s="33">
        <f t="shared" si="14"/>
        <v>0</v>
      </c>
      <c r="T20" s="82"/>
      <c r="U20" s="33">
        <f t="shared" si="15"/>
        <v>0</v>
      </c>
      <c r="V20" s="80"/>
      <c r="W20" s="49">
        <f t="shared" si="16"/>
        <v>0</v>
      </c>
      <c r="Z20" s="111" t="str">
        <f>'Verification of Boxes'!J16</f>
        <v>MCGINLEY ERIC</v>
      </c>
      <c r="AA20" s="45">
        <f t="shared" si="21"/>
        <v>0</v>
      </c>
      <c r="AB20" s="5"/>
      <c r="AC20" s="117">
        <f t="shared" si="17"/>
        <v>0</v>
      </c>
      <c r="AD20" s="133"/>
      <c r="AE20" s="5" t="str">
        <f t="shared" si="20"/>
        <v>excluded</v>
      </c>
      <c r="AF20" s="5">
        <f t="shared" si="18"/>
        <v>0</v>
      </c>
      <c r="AG20" s="112">
        <f t="shared" si="19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>IF('Stage 6'!A21&lt;&gt;0,'Stage 6'!A21,IF(Q21&gt;=$M$3,"Elected",IF(BP18&lt;&gt;0,"Excluded",0)))</f>
        <v>0</v>
      </c>
      <c r="B21" s="176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 t="shared" si="12"/>
        <v>0</v>
      </c>
      <c r="Q21" s="33">
        <f t="shared" si="13"/>
        <v>0</v>
      </c>
      <c r="R21" s="82"/>
      <c r="S21" s="33">
        <f t="shared" si="14"/>
        <v>0</v>
      </c>
      <c r="T21" s="82"/>
      <c r="U21" s="33">
        <f t="shared" si="15"/>
        <v>0</v>
      </c>
      <c r="V21" s="80"/>
      <c r="W21" s="49">
        <f t="shared" si="16"/>
        <v>0</v>
      </c>
      <c r="Z21" s="111" t="str">
        <f>'Verification of Boxes'!J17</f>
        <v>O'HAGAN BARNEY</v>
      </c>
      <c r="AA21" s="45">
        <f t="shared" si="21"/>
        <v>0</v>
      </c>
      <c r="AB21" s="5"/>
      <c r="AC21" s="117">
        <f t="shared" si="17"/>
        <v>0</v>
      </c>
      <c r="AD21" s="133"/>
      <c r="AE21" s="5" t="str">
        <f t="shared" si="20"/>
        <v>excluded</v>
      </c>
      <c r="AF21" s="5">
        <f t="shared" si="18"/>
        <v>0</v>
      </c>
      <c r="AG21" s="112">
        <f t="shared" si="19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6'!A22&lt;&gt;0,'Stage 6'!A22,IF(Q22&gt;=$M$3,"Elected",IF(BP19&lt;&gt;0,"Excluded",0)))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 t="shared" si="12"/>
        <v>0</v>
      </c>
      <c r="Q22" s="33">
        <f t="shared" si="13"/>
        <v>0</v>
      </c>
      <c r="R22" s="82"/>
      <c r="S22" s="33">
        <f t="shared" si="14"/>
        <v>0</v>
      </c>
      <c r="T22" s="82"/>
      <c r="U22" s="33">
        <f t="shared" si="15"/>
        <v>0</v>
      </c>
      <c r="V22" s="80"/>
      <c r="W22" s="49">
        <f t="shared" si="16"/>
        <v>0</v>
      </c>
      <c r="Z22" s="111" t="str">
        <f>'Verification of Boxes'!J18</f>
        <v>O'REILLY DARREN PIO</v>
      </c>
      <c r="AA22" s="45">
        <f t="shared" si="21"/>
        <v>0</v>
      </c>
      <c r="AB22" s="5"/>
      <c r="AC22" s="117">
        <f t="shared" si="17"/>
        <v>0</v>
      </c>
      <c r="AD22" s="133"/>
      <c r="AE22" s="5" t="str">
        <f t="shared" si="20"/>
        <v>excluded</v>
      </c>
      <c r="AF22" s="5">
        <f t="shared" si="18"/>
        <v>0</v>
      </c>
      <c r="AG22" s="112">
        <f t="shared" si="19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6'!A23&lt;&gt;0,'Stage 6'!A23,IF(Q23&gt;=$M$3,"Elected",IF(BP20&lt;&gt;0,"Excluded",0)))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 t="shared" si="12"/>
        <v>0</v>
      </c>
      <c r="Q23" s="33">
        <f t="shared" si="13"/>
        <v>0</v>
      </c>
      <c r="R23" s="82"/>
      <c r="S23" s="33">
        <f t="shared" si="14"/>
        <v>0</v>
      </c>
      <c r="T23" s="82"/>
      <c r="U23" s="33">
        <f t="shared" si="15"/>
        <v>0</v>
      </c>
      <c r="V23" s="80"/>
      <c r="W23" s="49">
        <f t="shared" si="16"/>
        <v>0</v>
      </c>
      <c r="Z23" s="111">
        <f>'Verification of Boxes'!J19</f>
        <v>0</v>
      </c>
      <c r="AA23" s="45">
        <f t="shared" si="21"/>
        <v>0</v>
      </c>
      <c r="AB23" s="5"/>
      <c r="AC23" s="117">
        <f t="shared" si="17"/>
        <v>0</v>
      </c>
      <c r="AD23" s="133"/>
      <c r="AE23" s="5">
        <f t="shared" si="20"/>
        <v>0</v>
      </c>
      <c r="AF23" s="5">
        <f t="shared" si="18"/>
        <v>0</v>
      </c>
      <c r="AG23" s="112">
        <f t="shared" si="19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6'!A24&lt;&gt;0,'Stage 6'!A24,IF(Q24&gt;=$M$3,"Elected",IF(BP21&lt;&gt;0,"Excluded",0)))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 t="shared" si="12"/>
        <v>0</v>
      </c>
      <c r="Q24" s="33">
        <f t="shared" si="13"/>
        <v>0</v>
      </c>
      <c r="R24" s="82"/>
      <c r="S24" s="33">
        <f t="shared" si="14"/>
        <v>0</v>
      </c>
      <c r="T24" s="82"/>
      <c r="U24" s="33">
        <f t="shared" si="15"/>
        <v>0</v>
      </c>
      <c r="V24" s="80"/>
      <c r="W24" s="49">
        <f t="shared" si="16"/>
        <v>0</v>
      </c>
      <c r="Z24" s="111">
        <f>'Verification of Boxes'!J20</f>
        <v>0</v>
      </c>
      <c r="AA24" s="45">
        <f t="shared" si="21"/>
        <v>0</v>
      </c>
      <c r="AB24" s="5"/>
      <c r="AC24" s="117">
        <f t="shared" si="17"/>
        <v>0</v>
      </c>
      <c r="AD24" s="133"/>
      <c r="AE24" s="5">
        <f t="shared" si="20"/>
        <v>0</v>
      </c>
      <c r="AF24" s="5">
        <f t="shared" si="18"/>
        <v>0</v>
      </c>
      <c r="AG24" s="112">
        <f t="shared" si="19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6'!A25&lt;&gt;0,'Stage 6'!A25,IF(Q25&gt;=$M$3,"Elected",IF(BP22&lt;&gt;0,"Excluded",0)))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 t="shared" si="12"/>
        <v>0</v>
      </c>
      <c r="Q25" s="33">
        <f t="shared" si="13"/>
        <v>0</v>
      </c>
      <c r="R25" s="82"/>
      <c r="S25" s="33">
        <f t="shared" si="14"/>
        <v>0</v>
      </c>
      <c r="T25" s="82"/>
      <c r="U25" s="33">
        <f t="shared" si="15"/>
        <v>0</v>
      </c>
      <c r="V25" s="80"/>
      <c r="W25" s="49">
        <f t="shared" si="16"/>
        <v>0</v>
      </c>
      <c r="Z25" s="111">
        <f>'Verification of Boxes'!J21</f>
        <v>0</v>
      </c>
      <c r="AA25" s="45">
        <f t="shared" si="21"/>
        <v>0</v>
      </c>
      <c r="AB25" s="5"/>
      <c r="AC25" s="117">
        <f t="shared" si="17"/>
        <v>0</v>
      </c>
      <c r="AD25" s="133"/>
      <c r="AE25" s="5">
        <f t="shared" si="20"/>
        <v>0</v>
      </c>
      <c r="AF25" s="5">
        <f t="shared" si="18"/>
        <v>0</v>
      </c>
      <c r="AG25" s="112">
        <f t="shared" si="19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6'!A26&lt;&gt;0,'Stage 6'!A26,IF(Q26&gt;=$M$3,"Elected",IF(BP23&lt;&gt;0,"Excluded",0)))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 t="shared" si="12"/>
        <v>0</v>
      </c>
      <c r="Q26" s="33">
        <f t="shared" si="13"/>
        <v>0</v>
      </c>
      <c r="R26" s="82"/>
      <c r="S26" s="33">
        <f t="shared" si="14"/>
        <v>0</v>
      </c>
      <c r="T26" s="82"/>
      <c r="U26" s="33">
        <f t="shared" si="15"/>
        <v>0</v>
      </c>
      <c r="V26" s="80"/>
      <c r="W26" s="49">
        <f t="shared" si="16"/>
        <v>0</v>
      </c>
      <c r="Z26" s="111">
        <f>'Verification of Boxes'!J22</f>
        <v>0</v>
      </c>
      <c r="AA26" s="45">
        <f t="shared" si="21"/>
        <v>0</v>
      </c>
      <c r="AB26" s="5"/>
      <c r="AC26" s="117">
        <f t="shared" si="17"/>
        <v>0</v>
      </c>
      <c r="AD26" s="133"/>
      <c r="AE26" s="5">
        <f t="shared" si="20"/>
        <v>0</v>
      </c>
      <c r="AF26" s="5">
        <f t="shared" si="18"/>
        <v>0</v>
      </c>
      <c r="AG26" s="112">
        <f t="shared" si="19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6'!A27&lt;&gt;0,'Stage 6'!A27,IF(Q27&gt;=$M$3,"Elected",IF(BP24&lt;&gt;0,"Excluded",0)))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 t="shared" si="12"/>
        <v>0</v>
      </c>
      <c r="Q27" s="33">
        <f t="shared" si="13"/>
        <v>0</v>
      </c>
      <c r="R27" s="82"/>
      <c r="S27" s="33">
        <f t="shared" si="14"/>
        <v>0</v>
      </c>
      <c r="T27" s="82"/>
      <c r="U27" s="33">
        <f t="shared" si="15"/>
        <v>0</v>
      </c>
      <c r="V27" s="80"/>
      <c r="W27" s="49">
        <f t="shared" si="16"/>
        <v>0</v>
      </c>
      <c r="Z27" s="111">
        <f>'Verification of Boxes'!J23</f>
        <v>0</v>
      </c>
      <c r="AA27" s="45">
        <f t="shared" si="21"/>
        <v>0</v>
      </c>
      <c r="AB27" s="5"/>
      <c r="AC27" s="117">
        <f t="shared" si="17"/>
        <v>0</v>
      </c>
      <c r="AD27" s="133"/>
      <c r="AE27" s="5">
        <f t="shared" si="20"/>
        <v>0</v>
      </c>
      <c r="AF27" s="5">
        <f t="shared" si="18"/>
        <v>0</v>
      </c>
      <c r="AG27" s="112">
        <f t="shared" si="19"/>
        <v>0</v>
      </c>
      <c r="AJ27" s="115"/>
      <c r="AK27" s="115"/>
      <c r="AT27" s="5">
        <f>AW27</f>
        <v>0</v>
      </c>
      <c r="AU27" s="5">
        <f t="shared" ref="AU27:AU32" si="22">IF(AO20&lt;&gt;0,1,0)</f>
        <v>0</v>
      </c>
      <c r="AV27" s="5">
        <f>AU27</f>
        <v>0</v>
      </c>
      <c r="AW27" s="5">
        <f t="shared" ref="AW27:AW32" si="23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6'!A28&lt;&gt;0,'Stage 6'!A28,IF(Q28&gt;=$M$3,"Elected",IF(BP25&lt;&gt;0,"Excluded",0)))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 t="shared" si="12"/>
        <v>0</v>
      </c>
      <c r="Q28" s="33">
        <f t="shared" si="13"/>
        <v>0</v>
      </c>
      <c r="R28" s="82"/>
      <c r="S28" s="33">
        <f t="shared" si="14"/>
        <v>0</v>
      </c>
      <c r="T28" s="82"/>
      <c r="U28" s="33">
        <f t="shared" si="15"/>
        <v>0</v>
      </c>
      <c r="V28" s="80"/>
      <c r="W28" s="49">
        <f t="shared" si="16"/>
        <v>0</v>
      </c>
      <c r="Z28" s="111">
        <f>'Verification of Boxes'!J24</f>
        <v>0</v>
      </c>
      <c r="AA28" s="45">
        <f t="shared" si="21"/>
        <v>0</v>
      </c>
      <c r="AB28" s="5"/>
      <c r="AC28" s="117">
        <f t="shared" si="17"/>
        <v>0</v>
      </c>
      <c r="AD28" s="133"/>
      <c r="AE28" s="5">
        <f t="shared" si="20"/>
        <v>0</v>
      </c>
      <c r="AF28" s="5">
        <f t="shared" si="18"/>
        <v>0</v>
      </c>
      <c r="AG28" s="112">
        <f t="shared" si="19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22"/>
        <v>0</v>
      </c>
      <c r="AV28" s="5">
        <f>AV27+AU28</f>
        <v>0</v>
      </c>
      <c r="AW28" s="5">
        <f t="shared" si="23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6'!A29&lt;&gt;0,'Stage 6'!A29,IF(Q29&gt;=$M$3,"Elected",IF(BP26&lt;&gt;0,"Excluded",0)))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 t="shared" si="12"/>
        <v>0</v>
      </c>
      <c r="Q29" s="33">
        <f t="shared" si="13"/>
        <v>0</v>
      </c>
      <c r="R29" s="82"/>
      <c r="S29" s="33">
        <f t="shared" si="14"/>
        <v>0</v>
      </c>
      <c r="T29" s="82"/>
      <c r="U29" s="33">
        <f t="shared" si="15"/>
        <v>0</v>
      </c>
      <c r="V29" s="80"/>
      <c r="W29" s="49">
        <f t="shared" si="16"/>
        <v>0</v>
      </c>
      <c r="Z29" s="111">
        <f>'Verification of Boxes'!J25</f>
        <v>0</v>
      </c>
      <c r="AA29" s="45">
        <f t="shared" si="21"/>
        <v>0</v>
      </c>
      <c r="AB29" s="5"/>
      <c r="AC29" s="117">
        <f t="shared" si="17"/>
        <v>0</v>
      </c>
      <c r="AD29" s="133"/>
      <c r="AE29" s="5">
        <f t="shared" si="20"/>
        <v>0</v>
      </c>
      <c r="AF29" s="5">
        <f t="shared" si="18"/>
        <v>0</v>
      </c>
      <c r="AG29" s="112">
        <f t="shared" si="19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22"/>
        <v>0</v>
      </c>
      <c r="AV29" s="5">
        <f>AV28+AU29</f>
        <v>0</v>
      </c>
      <c r="AW29" s="5">
        <f t="shared" si="23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6'!A30&lt;&gt;0,'Stage 6'!A30,IF(Q30&gt;=$M$3,"Elected",IF(BP27&lt;&gt;0,"Excluded",0)))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 t="shared" si="12"/>
        <v>0</v>
      </c>
      <c r="Q30" s="33">
        <f t="shared" si="13"/>
        <v>0</v>
      </c>
      <c r="R30" s="82"/>
      <c r="S30" s="33">
        <f t="shared" si="14"/>
        <v>0</v>
      </c>
      <c r="T30" s="82"/>
      <c r="U30" s="33">
        <f t="shared" si="15"/>
        <v>0</v>
      </c>
      <c r="V30" s="80"/>
      <c r="W30" s="49">
        <f t="shared" si="16"/>
        <v>0</v>
      </c>
      <c r="Z30" s="111">
        <f>'Verification of Boxes'!J26</f>
        <v>0</v>
      </c>
      <c r="AA30" s="45">
        <f t="shared" si="21"/>
        <v>0</v>
      </c>
      <c r="AB30" s="5"/>
      <c r="AC30" s="117">
        <f t="shared" si="17"/>
        <v>0</v>
      </c>
      <c r="AD30" s="133"/>
      <c r="AE30" s="5">
        <f t="shared" si="20"/>
        <v>0</v>
      </c>
      <c r="AF30" s="5">
        <f t="shared" si="18"/>
        <v>0</v>
      </c>
      <c r="AG30" s="112">
        <f t="shared" si="19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22"/>
        <v>0</v>
      </c>
      <c r="AV30" s="5">
        <f>AV29+AU30</f>
        <v>0</v>
      </c>
      <c r="AW30" s="5">
        <f t="shared" si="23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234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117</v>
      </c>
      <c r="G31" s="157">
        <f>'Stage 2'!G31</f>
        <v>117</v>
      </c>
      <c r="H31" s="82">
        <f>'Stage 3'!H31</f>
        <v>4.9000000000000057</v>
      </c>
      <c r="I31" s="157">
        <f>'Stage 3'!I31</f>
        <v>121.9</v>
      </c>
      <c r="J31" s="82">
        <f>'Stage 4'!J31</f>
        <v>42.54</v>
      </c>
      <c r="K31" s="157">
        <f>'Stage 4'!K31</f>
        <v>164.44</v>
      </c>
      <c r="L31" s="82">
        <f>'Stage 5'!L31</f>
        <v>46.740000000000009</v>
      </c>
      <c r="M31" s="157">
        <f>'Stage 5'!M31</f>
        <v>211.18</v>
      </c>
      <c r="N31" s="82">
        <f>'Stage 6'!N31</f>
        <v>0</v>
      </c>
      <c r="O31" s="157">
        <f>'Stage 6'!O31</f>
        <v>0</v>
      </c>
      <c r="P31" s="82">
        <f>$BK69</f>
        <v>0</v>
      </c>
      <c r="Q31" s="50">
        <f t="shared" si="13"/>
        <v>0</v>
      </c>
      <c r="R31" s="83"/>
      <c r="S31" s="50">
        <f t="shared" si="14"/>
        <v>0</v>
      </c>
      <c r="T31" s="83"/>
      <c r="U31" s="50">
        <f t="shared" si="15"/>
        <v>0</v>
      </c>
      <c r="V31" s="81"/>
      <c r="W31" s="51">
        <f t="shared" si="16"/>
        <v>0</v>
      </c>
      <c r="Z31" s="111">
        <f>'Verification of Boxes'!J27</f>
        <v>0</v>
      </c>
      <c r="AA31" s="45">
        <f t="shared" si="21"/>
        <v>0</v>
      </c>
      <c r="AB31" s="5"/>
      <c r="AC31" s="117">
        <f t="shared" si="17"/>
        <v>0</v>
      </c>
      <c r="AD31" s="133"/>
      <c r="AE31" s="5">
        <f t="shared" si="20"/>
        <v>0</v>
      </c>
      <c r="AF31" s="5">
        <f t="shared" si="18"/>
        <v>0</v>
      </c>
      <c r="AG31" s="112">
        <f t="shared" si="19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22"/>
        <v>0</v>
      </c>
      <c r="AV31" s="5">
        <f>AV30+AU31</f>
        <v>0</v>
      </c>
      <c r="AW31" s="5">
        <f t="shared" si="23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234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6368</v>
      </c>
      <c r="F32" s="267"/>
      <c r="G32" s="157">
        <f>'Stage 2'!G32</f>
        <v>6368</v>
      </c>
      <c r="H32" s="268"/>
      <c r="I32" s="157">
        <f>'Stage 3'!I32</f>
        <v>6368</v>
      </c>
      <c r="J32" s="269"/>
      <c r="K32" s="157">
        <f>'Stage 4'!K32</f>
        <v>6367.9999999999991</v>
      </c>
      <c r="L32" s="269"/>
      <c r="M32" s="157">
        <f>'Stage 5'!M32</f>
        <v>6368</v>
      </c>
      <c r="N32" s="269"/>
      <c r="O32" s="157">
        <f>'Stage 6'!O32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1"/>
        <v>0</v>
      </c>
      <c r="AB32" s="5"/>
      <c r="AC32" s="117">
        <f t="shared" si="17"/>
        <v>0</v>
      </c>
      <c r="AD32" s="133"/>
      <c r="AE32" s="5">
        <f t="shared" si="20"/>
        <v>0</v>
      </c>
      <c r="AF32" s="5">
        <f t="shared" si="18"/>
        <v>0</v>
      </c>
      <c r="AG32" s="112">
        <f t="shared" si="19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22"/>
        <v>0</v>
      </c>
      <c r="AV32" s="5">
        <f>AV31+AU32</f>
        <v>0</v>
      </c>
      <c r="AW32" s="5">
        <f t="shared" si="23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Z33" s="113">
        <f>'Verification of Boxes'!J29</f>
        <v>0</v>
      </c>
      <c r="AA33" s="114">
        <f t="shared" si="21"/>
        <v>0</v>
      </c>
      <c r="AB33" s="106"/>
      <c r="AC33" s="118">
        <f t="shared" si="17"/>
        <v>0</v>
      </c>
      <c r="AD33" s="172"/>
      <c r="AE33" s="106">
        <f t="shared" si="20"/>
        <v>0</v>
      </c>
      <c r="AF33" s="106">
        <f t="shared" si="18"/>
        <v>0</v>
      </c>
      <c r="AG33" s="173">
        <f t="shared" si="19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911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6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4">AL39+AK40</f>
        <v>0</v>
      </c>
      <c r="AM40" s="5">
        <f t="shared" si="24"/>
        <v>0</v>
      </c>
      <c r="AN40" s="5">
        <f t="shared" si="24"/>
        <v>0</v>
      </c>
      <c r="AO40" s="5">
        <f t="shared" si="24"/>
        <v>0</v>
      </c>
      <c r="AP40" s="5">
        <f t="shared" si="24"/>
        <v>0</v>
      </c>
      <c r="AQ40" s="5">
        <f t="shared" si="24"/>
        <v>0</v>
      </c>
      <c r="BR40" s="399"/>
    </row>
    <row r="41" spans="3:78">
      <c r="AL41" s="5">
        <f t="shared" ref="AL41:AQ41" si="25">IF(AK40=AL40,1,0)</f>
        <v>1</v>
      </c>
      <c r="AM41" s="5">
        <f t="shared" si="25"/>
        <v>1</v>
      </c>
      <c r="AN41" s="5">
        <f t="shared" si="25"/>
        <v>1</v>
      </c>
      <c r="AO41" s="5">
        <f t="shared" si="25"/>
        <v>1</v>
      </c>
      <c r="AP41" s="5">
        <f t="shared" si="25"/>
        <v>1</v>
      </c>
      <c r="AQ41" s="5">
        <f t="shared" si="25"/>
        <v>1</v>
      </c>
      <c r="BR41" s="399"/>
    </row>
    <row r="42" spans="3:78">
      <c r="AL42" s="5">
        <f t="shared" ref="AL42:AQ42" si="26">IF(AM40=AL38,"add",0)</f>
        <v>0</v>
      </c>
      <c r="AM42" s="5">
        <f t="shared" si="26"/>
        <v>0</v>
      </c>
      <c r="AN42" s="5">
        <f t="shared" si="26"/>
        <v>0</v>
      </c>
      <c r="AO42" s="5">
        <f t="shared" si="26"/>
        <v>0</v>
      </c>
      <c r="AP42" s="5">
        <f t="shared" si="26"/>
        <v>0</v>
      </c>
      <c r="AQ42" s="5">
        <f t="shared" si="26"/>
        <v>0</v>
      </c>
      <c r="BR42" s="399"/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  <c r="BR43" s="16"/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>
      <c r="AJ48" t="str">
        <f t="shared" ref="AJ48:AK63" si="27">Z14</f>
        <v>BOYLE JOHN</v>
      </c>
      <c r="AK48" s="2">
        <f t="shared" si="27"/>
        <v>0</v>
      </c>
      <c r="AL48" s="5">
        <f>IF(AK48&lt;&gt;0,AK48,1000000)</f>
        <v>1000000</v>
      </c>
      <c r="AM48" s="45">
        <f t="shared" ref="AM48:AM67" si="28">AL48-AL$47</f>
        <v>0</v>
      </c>
      <c r="AN48" s="5">
        <f>IF(AM48&lt;&gt;0,AM48,1000000)</f>
        <v>1000000</v>
      </c>
      <c r="AO48" s="45">
        <f t="shared" ref="AO48:AO67" si="29">AN48-AN$47</f>
        <v>0</v>
      </c>
      <c r="AP48" s="5">
        <f t="shared" ref="AP48:AP67" si="30">IF(AO48&lt;&gt;0,AO48,1000000)</f>
        <v>1000000</v>
      </c>
      <c r="AQ48" s="45">
        <f t="shared" ref="AQ48:AQ67" si="31">AP48-AP$47</f>
        <v>0</v>
      </c>
      <c r="AR48" s="5">
        <f t="shared" ref="AR48:AR67" si="32">IF(AQ48&lt;&gt;0,AQ48,1000000)</f>
        <v>1000000</v>
      </c>
      <c r="AT48" s="2">
        <f t="shared" ref="AT48:AT67" si="33">AR48-AR$47</f>
        <v>0</v>
      </c>
      <c r="AU48">
        <f t="shared" ref="AU48:AU67" si="34">IF(AT48&lt;&gt;0,AT48,1000000)</f>
        <v>1000000</v>
      </c>
      <c r="AV48" s="2">
        <f t="shared" ref="AV48:AV67" si="35">AU48-AU$47</f>
        <v>0</v>
      </c>
      <c r="AW48">
        <f t="shared" ref="AW48:AW67" si="36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7"/>
        <v>COMER DANIEL</v>
      </c>
      <c r="AK49" s="2">
        <f t="shared" si="27"/>
        <v>0</v>
      </c>
      <c r="AL49" s="5">
        <f t="shared" ref="AL49:AL67" si="37">IF(AK49&lt;&gt;0,AK49,1000000)</f>
        <v>1000000</v>
      </c>
      <c r="AM49" s="45">
        <f t="shared" si="28"/>
        <v>0</v>
      </c>
      <c r="AN49" s="5">
        <f t="shared" ref="AN49:AN67" si="38">IF(AM49&lt;&gt;0,AM49,1000000)</f>
        <v>1000000</v>
      </c>
      <c r="AO49" s="45">
        <f t="shared" si="29"/>
        <v>0</v>
      </c>
      <c r="AP49" s="5">
        <f t="shared" si="30"/>
        <v>1000000</v>
      </c>
      <c r="AQ49" s="45">
        <f t="shared" si="31"/>
        <v>0</v>
      </c>
      <c r="AR49" s="5">
        <f t="shared" si="32"/>
        <v>1000000</v>
      </c>
      <c r="AT49" s="2">
        <f t="shared" si="33"/>
        <v>0</v>
      </c>
      <c r="AU49">
        <f t="shared" si="34"/>
        <v>1000000</v>
      </c>
      <c r="AV49" s="2">
        <f t="shared" si="35"/>
        <v>0</v>
      </c>
      <c r="AW49">
        <f t="shared" si="36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9">BE5</f>
        <v>BOYLE JOHN</v>
      </c>
      <c r="BH49" s="147"/>
      <c r="BI49" s="7">
        <f t="shared" ref="BI49:BI68" si="40">IF(BE5=0,0,IF(BE5=BA$8,-BC$12,0))</f>
        <v>0</v>
      </c>
      <c r="BJ49" s="5">
        <f t="shared" ref="BJ49:BJ68" si="41">BN49</f>
        <v>0</v>
      </c>
      <c r="BK49" s="5">
        <f t="shared" ref="BK49:BK68" si="42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7"/>
        <v>COOPER MICKEY</v>
      </c>
      <c r="AK50" s="2">
        <f t="shared" si="27"/>
        <v>0</v>
      </c>
      <c r="AL50" s="5">
        <f t="shared" si="37"/>
        <v>1000000</v>
      </c>
      <c r="AM50" s="45">
        <f t="shared" si="28"/>
        <v>0</v>
      </c>
      <c r="AN50" s="5">
        <f t="shared" si="38"/>
        <v>1000000</v>
      </c>
      <c r="AO50" s="45">
        <f t="shared" si="29"/>
        <v>0</v>
      </c>
      <c r="AP50" s="5">
        <f t="shared" si="30"/>
        <v>1000000</v>
      </c>
      <c r="AQ50" s="45">
        <f t="shared" si="31"/>
        <v>0</v>
      </c>
      <c r="AR50" s="5">
        <f t="shared" si="32"/>
        <v>1000000</v>
      </c>
      <c r="AT50" s="2">
        <f t="shared" si="33"/>
        <v>0</v>
      </c>
      <c r="AU50">
        <f t="shared" si="34"/>
        <v>1000000</v>
      </c>
      <c r="AV50" s="2">
        <f t="shared" si="35"/>
        <v>0</v>
      </c>
      <c r="AW50">
        <f t="shared" si="36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9"/>
        <v>COMER DANIEL</v>
      </c>
      <c r="BH50" s="149"/>
      <c r="BI50" s="7">
        <f t="shared" si="40"/>
        <v>0</v>
      </c>
      <c r="BJ50" s="5">
        <f t="shared" si="41"/>
        <v>0</v>
      </c>
      <c r="BK50" s="5">
        <f t="shared" si="42"/>
        <v>0</v>
      </c>
      <c r="BN50" s="5">
        <f t="shared" ref="BN50:BN68" si="43">IF(BP9="y",-BO9,0)</f>
        <v>0</v>
      </c>
      <c r="BW50" s="5">
        <f t="shared" ref="BW50:BW68" si="44">IF(BP9="y",BO9,0)</f>
        <v>0</v>
      </c>
      <c r="BZ50" s="5">
        <f t="shared" ref="BZ50:BZ69" si="45">IF(BP8="y",1,0)</f>
        <v>0</v>
      </c>
    </row>
    <row r="51" spans="36:78" ht="12.75" customHeight="1">
      <c r="AJ51" t="str">
        <f t="shared" si="27"/>
        <v>CUSACK SHAUNA</v>
      </c>
      <c r="AK51" s="2">
        <f t="shared" si="27"/>
        <v>0</v>
      </c>
      <c r="AL51" s="5">
        <f t="shared" si="37"/>
        <v>1000000</v>
      </c>
      <c r="AM51" s="45">
        <f t="shared" si="28"/>
        <v>0</v>
      </c>
      <c r="AN51" s="5">
        <f t="shared" si="38"/>
        <v>1000000</v>
      </c>
      <c r="AO51" s="45">
        <f t="shared" si="29"/>
        <v>0</v>
      </c>
      <c r="AP51" s="5">
        <f t="shared" si="30"/>
        <v>1000000</v>
      </c>
      <c r="AQ51" s="45">
        <f t="shared" si="31"/>
        <v>0</v>
      </c>
      <c r="AR51" s="5">
        <f t="shared" si="32"/>
        <v>1000000</v>
      </c>
      <c r="AT51" s="2">
        <f t="shared" si="33"/>
        <v>0</v>
      </c>
      <c r="AU51">
        <f t="shared" si="34"/>
        <v>1000000</v>
      </c>
      <c r="AV51" s="2">
        <f t="shared" si="35"/>
        <v>0</v>
      </c>
      <c r="AW51">
        <f t="shared" si="36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9"/>
        <v>COOPER MICKEY</v>
      </c>
      <c r="BH51" s="149"/>
      <c r="BI51" s="7">
        <f t="shared" si="40"/>
        <v>0</v>
      </c>
      <c r="BJ51" s="5">
        <f t="shared" si="41"/>
        <v>0</v>
      </c>
      <c r="BK51" s="5">
        <f t="shared" si="42"/>
        <v>0</v>
      </c>
      <c r="BN51" s="5">
        <f t="shared" si="43"/>
        <v>0</v>
      </c>
      <c r="BW51" s="5">
        <f t="shared" si="44"/>
        <v>0</v>
      </c>
      <c r="BZ51" s="5">
        <f t="shared" si="45"/>
        <v>0</v>
      </c>
    </row>
    <row r="52" spans="36:78">
      <c r="AJ52" t="str">
        <f t="shared" si="27"/>
        <v>FARRELL RORY</v>
      </c>
      <c r="AK52" s="2">
        <f t="shared" si="27"/>
        <v>0</v>
      </c>
      <c r="AL52" s="5">
        <f t="shared" si="37"/>
        <v>1000000</v>
      </c>
      <c r="AM52" s="45">
        <f t="shared" si="28"/>
        <v>0</v>
      </c>
      <c r="AN52" s="5">
        <f t="shared" si="38"/>
        <v>1000000</v>
      </c>
      <c r="AO52" s="45">
        <f t="shared" si="29"/>
        <v>0</v>
      </c>
      <c r="AP52" s="5">
        <f t="shared" si="30"/>
        <v>1000000</v>
      </c>
      <c r="AQ52" s="45">
        <f t="shared" si="31"/>
        <v>0</v>
      </c>
      <c r="AR52" s="5">
        <f t="shared" si="32"/>
        <v>1000000</v>
      </c>
      <c r="AT52" s="2">
        <f t="shared" si="33"/>
        <v>0</v>
      </c>
      <c r="AU52">
        <f t="shared" si="34"/>
        <v>1000000</v>
      </c>
      <c r="AV52" s="2">
        <f t="shared" si="35"/>
        <v>0</v>
      </c>
      <c r="AW52">
        <f t="shared" si="36"/>
        <v>1000000</v>
      </c>
      <c r="BE52" s="5">
        <f>IF($BH23="y",$BE23,IF($BH24="y",$BE24,0))</f>
        <v>0</v>
      </c>
      <c r="BG52" s="148" t="str">
        <f t="shared" si="39"/>
        <v>CUSACK SHAUNA</v>
      </c>
      <c r="BH52" s="149"/>
      <c r="BI52" s="7">
        <f t="shared" si="40"/>
        <v>0</v>
      </c>
      <c r="BJ52" s="5">
        <f t="shared" si="41"/>
        <v>0</v>
      </c>
      <c r="BK52" s="5">
        <f t="shared" si="42"/>
        <v>0</v>
      </c>
      <c r="BN52" s="5">
        <f t="shared" si="43"/>
        <v>0</v>
      </c>
      <c r="BW52" s="5">
        <f t="shared" si="44"/>
        <v>0</v>
      </c>
      <c r="BZ52" s="5">
        <f t="shared" si="45"/>
        <v>0</v>
      </c>
    </row>
    <row r="53" spans="36:78">
      <c r="AJ53" t="str">
        <f t="shared" si="27"/>
        <v>GILLESPIE SHA</v>
      </c>
      <c r="AK53" s="2">
        <f t="shared" si="27"/>
        <v>0</v>
      </c>
      <c r="AL53" s="5">
        <f t="shared" si="37"/>
        <v>1000000</v>
      </c>
      <c r="AM53" s="45">
        <f t="shared" si="28"/>
        <v>0</v>
      </c>
      <c r="AN53" s="5">
        <f t="shared" si="38"/>
        <v>1000000</v>
      </c>
      <c r="AO53" s="45">
        <f t="shared" si="29"/>
        <v>0</v>
      </c>
      <c r="AP53" s="5">
        <f t="shared" si="30"/>
        <v>1000000</v>
      </c>
      <c r="AQ53" s="45">
        <f t="shared" si="31"/>
        <v>0</v>
      </c>
      <c r="AR53" s="5">
        <f t="shared" si="32"/>
        <v>1000000</v>
      </c>
      <c r="AT53" s="2">
        <f t="shared" si="33"/>
        <v>0</v>
      </c>
      <c r="AU53">
        <f t="shared" si="34"/>
        <v>1000000</v>
      </c>
      <c r="AV53" s="2">
        <f t="shared" si="35"/>
        <v>0</v>
      </c>
      <c r="AW53">
        <f t="shared" si="36"/>
        <v>1000000</v>
      </c>
      <c r="BG53" s="148" t="str">
        <f t="shared" si="39"/>
        <v>FARRELL RORY</v>
      </c>
      <c r="BH53" s="149"/>
      <c r="BI53" s="7">
        <f t="shared" si="40"/>
        <v>0</v>
      </c>
      <c r="BJ53" s="5">
        <f t="shared" si="41"/>
        <v>0</v>
      </c>
      <c r="BK53" s="5">
        <f t="shared" si="42"/>
        <v>0</v>
      </c>
      <c r="BN53" s="5">
        <f t="shared" si="43"/>
        <v>0</v>
      </c>
      <c r="BW53" s="5">
        <f t="shared" si="44"/>
        <v>0</v>
      </c>
      <c r="BZ53" s="5">
        <f t="shared" si="45"/>
        <v>0</v>
      </c>
    </row>
    <row r="54" spans="36:78">
      <c r="AJ54" t="str">
        <f t="shared" si="27"/>
        <v>MCGINLEY ERIC</v>
      </c>
      <c r="AK54" s="2">
        <f t="shared" si="27"/>
        <v>0</v>
      </c>
      <c r="AL54" s="5">
        <f t="shared" si="37"/>
        <v>1000000</v>
      </c>
      <c r="AM54" s="45">
        <f t="shared" si="28"/>
        <v>0</v>
      </c>
      <c r="AN54" s="5">
        <f t="shared" si="38"/>
        <v>1000000</v>
      </c>
      <c r="AO54" s="45">
        <f t="shared" si="29"/>
        <v>0</v>
      </c>
      <c r="AP54" s="5">
        <f t="shared" si="30"/>
        <v>1000000</v>
      </c>
      <c r="AQ54" s="45">
        <f t="shared" si="31"/>
        <v>0</v>
      </c>
      <c r="AR54" s="5">
        <f t="shared" si="32"/>
        <v>1000000</v>
      </c>
      <c r="AT54" s="2">
        <f t="shared" si="33"/>
        <v>0</v>
      </c>
      <c r="AU54">
        <f t="shared" si="34"/>
        <v>1000000</v>
      </c>
      <c r="AV54" s="2">
        <f t="shared" si="35"/>
        <v>0</v>
      </c>
      <c r="AW54">
        <f t="shared" si="36"/>
        <v>1000000</v>
      </c>
      <c r="BG54" s="148" t="str">
        <f t="shared" si="39"/>
        <v>GILLESPIE SHA</v>
      </c>
      <c r="BH54" s="149"/>
      <c r="BI54" s="7">
        <f t="shared" si="40"/>
        <v>0</v>
      </c>
      <c r="BJ54" s="5">
        <f t="shared" si="41"/>
        <v>0</v>
      </c>
      <c r="BK54" s="5">
        <f t="shared" si="42"/>
        <v>0</v>
      </c>
      <c r="BN54" s="5">
        <f t="shared" si="43"/>
        <v>0</v>
      </c>
      <c r="BW54" s="5">
        <f t="shared" si="44"/>
        <v>0</v>
      </c>
      <c r="BZ54" s="5">
        <f t="shared" si="45"/>
        <v>0</v>
      </c>
    </row>
    <row r="55" spans="36:78">
      <c r="AJ55" t="str">
        <f t="shared" si="27"/>
        <v>O'HAGAN BARNEY</v>
      </c>
      <c r="AK55" s="2">
        <f t="shared" si="27"/>
        <v>0</v>
      </c>
      <c r="AL55" s="5">
        <f t="shared" si="37"/>
        <v>1000000</v>
      </c>
      <c r="AM55" s="45">
        <f t="shared" si="28"/>
        <v>0</v>
      </c>
      <c r="AN55" s="5">
        <f t="shared" si="38"/>
        <v>1000000</v>
      </c>
      <c r="AO55" s="45">
        <f t="shared" si="29"/>
        <v>0</v>
      </c>
      <c r="AP55" s="5">
        <f t="shared" si="30"/>
        <v>1000000</v>
      </c>
      <c r="AQ55" s="45">
        <f t="shared" si="31"/>
        <v>0</v>
      </c>
      <c r="AR55" s="5">
        <f t="shared" si="32"/>
        <v>1000000</v>
      </c>
      <c r="AT55" s="2">
        <f t="shared" si="33"/>
        <v>0</v>
      </c>
      <c r="AU55">
        <f t="shared" si="34"/>
        <v>1000000</v>
      </c>
      <c r="AV55" s="2">
        <f t="shared" si="35"/>
        <v>0</v>
      </c>
      <c r="AW55">
        <f t="shared" si="36"/>
        <v>1000000</v>
      </c>
      <c r="BG55" s="148" t="str">
        <f t="shared" si="39"/>
        <v>MCGINLEY ERIC</v>
      </c>
      <c r="BH55" s="149"/>
      <c r="BI55" s="7">
        <f t="shared" si="40"/>
        <v>0</v>
      </c>
      <c r="BJ55" s="5">
        <f t="shared" si="41"/>
        <v>0</v>
      </c>
      <c r="BK55" s="5">
        <f t="shared" si="42"/>
        <v>0</v>
      </c>
      <c r="BN55" s="5">
        <f t="shared" si="43"/>
        <v>0</v>
      </c>
      <c r="BW55" s="5">
        <f t="shared" si="44"/>
        <v>0</v>
      </c>
      <c r="BZ55" s="5">
        <f t="shared" si="45"/>
        <v>0</v>
      </c>
    </row>
    <row r="56" spans="36:78">
      <c r="AJ56" t="str">
        <f t="shared" si="27"/>
        <v>O'REILLY DARREN PIO</v>
      </c>
      <c r="AK56" s="2">
        <f t="shared" si="27"/>
        <v>0</v>
      </c>
      <c r="AL56" s="5">
        <f t="shared" si="37"/>
        <v>1000000</v>
      </c>
      <c r="AM56" s="45">
        <f t="shared" si="28"/>
        <v>0</v>
      </c>
      <c r="AN56" s="5">
        <f t="shared" si="38"/>
        <v>1000000</v>
      </c>
      <c r="AO56" s="45">
        <f t="shared" si="29"/>
        <v>0</v>
      </c>
      <c r="AP56" s="5">
        <f t="shared" si="30"/>
        <v>1000000</v>
      </c>
      <c r="AQ56" s="45">
        <f t="shared" si="31"/>
        <v>0</v>
      </c>
      <c r="AR56" s="5">
        <f t="shared" si="32"/>
        <v>1000000</v>
      </c>
      <c r="AT56" s="2">
        <f t="shared" si="33"/>
        <v>0</v>
      </c>
      <c r="AU56">
        <f t="shared" si="34"/>
        <v>1000000</v>
      </c>
      <c r="AV56" s="2">
        <f t="shared" si="35"/>
        <v>0</v>
      </c>
      <c r="AW56">
        <f t="shared" si="36"/>
        <v>1000000</v>
      </c>
      <c r="BG56" s="148" t="str">
        <f t="shared" si="39"/>
        <v>O'HAGAN BARNEY</v>
      </c>
      <c r="BH56" s="149"/>
      <c r="BI56" s="7">
        <f t="shared" si="40"/>
        <v>0</v>
      </c>
      <c r="BJ56" s="5">
        <f t="shared" si="41"/>
        <v>0</v>
      </c>
      <c r="BK56" s="5">
        <f t="shared" si="42"/>
        <v>0</v>
      </c>
      <c r="BN56" s="5">
        <f t="shared" si="43"/>
        <v>0</v>
      </c>
      <c r="BW56" s="5">
        <f t="shared" si="44"/>
        <v>0</v>
      </c>
      <c r="BZ56" s="5">
        <f t="shared" si="45"/>
        <v>0</v>
      </c>
    </row>
    <row r="57" spans="36:78">
      <c r="AJ57">
        <f t="shared" si="27"/>
        <v>0</v>
      </c>
      <c r="AK57" s="2">
        <f t="shared" si="27"/>
        <v>0</v>
      </c>
      <c r="AL57" s="5">
        <f t="shared" si="37"/>
        <v>1000000</v>
      </c>
      <c r="AM57" s="45">
        <f t="shared" si="28"/>
        <v>0</v>
      </c>
      <c r="AN57" s="5">
        <f t="shared" si="38"/>
        <v>1000000</v>
      </c>
      <c r="AO57" s="45">
        <f t="shared" si="29"/>
        <v>0</v>
      </c>
      <c r="AP57" s="5">
        <f t="shared" si="30"/>
        <v>1000000</v>
      </c>
      <c r="AQ57" s="45">
        <f t="shared" si="31"/>
        <v>0</v>
      </c>
      <c r="AR57" s="5">
        <f t="shared" si="32"/>
        <v>1000000</v>
      </c>
      <c r="AT57" s="2">
        <f t="shared" si="33"/>
        <v>0</v>
      </c>
      <c r="AU57">
        <f t="shared" si="34"/>
        <v>1000000</v>
      </c>
      <c r="AV57" s="2">
        <f t="shared" si="35"/>
        <v>0</v>
      </c>
      <c r="AW57">
        <f t="shared" si="36"/>
        <v>1000000</v>
      </c>
      <c r="BG57" s="148" t="str">
        <f t="shared" si="39"/>
        <v>O'REILLY DARREN PIO</v>
      </c>
      <c r="BH57" s="149"/>
      <c r="BI57" s="7">
        <f t="shared" si="40"/>
        <v>0</v>
      </c>
      <c r="BJ57" s="5">
        <f t="shared" si="41"/>
        <v>0</v>
      </c>
      <c r="BK57" s="5">
        <f t="shared" si="42"/>
        <v>0</v>
      </c>
      <c r="BN57" s="5">
        <f t="shared" si="43"/>
        <v>0</v>
      </c>
      <c r="BW57" s="5">
        <f t="shared" si="44"/>
        <v>0</v>
      </c>
      <c r="BZ57" s="5">
        <f t="shared" si="45"/>
        <v>0</v>
      </c>
    </row>
    <row r="58" spans="36:78">
      <c r="AJ58">
        <f t="shared" si="27"/>
        <v>0</v>
      </c>
      <c r="AK58" s="2">
        <f t="shared" si="27"/>
        <v>0</v>
      </c>
      <c r="AL58" s="5">
        <f t="shared" si="37"/>
        <v>1000000</v>
      </c>
      <c r="AM58" s="45">
        <f t="shared" si="28"/>
        <v>0</v>
      </c>
      <c r="AN58" s="5">
        <f t="shared" si="38"/>
        <v>1000000</v>
      </c>
      <c r="AO58" s="45">
        <f t="shared" si="29"/>
        <v>0</v>
      </c>
      <c r="AP58" s="5">
        <f t="shared" si="30"/>
        <v>1000000</v>
      </c>
      <c r="AQ58" s="45">
        <f t="shared" si="31"/>
        <v>0</v>
      </c>
      <c r="AR58" s="5">
        <f t="shared" si="32"/>
        <v>1000000</v>
      </c>
      <c r="AT58" s="2">
        <f t="shared" si="33"/>
        <v>0</v>
      </c>
      <c r="AU58">
        <f t="shared" si="34"/>
        <v>1000000</v>
      </c>
      <c r="AV58" s="2">
        <f t="shared" si="35"/>
        <v>0</v>
      </c>
      <c r="AW58">
        <f t="shared" si="36"/>
        <v>1000000</v>
      </c>
      <c r="BG58" s="148">
        <f t="shared" si="39"/>
        <v>0</v>
      </c>
      <c r="BH58" s="149"/>
      <c r="BI58" s="7">
        <f t="shared" si="40"/>
        <v>0</v>
      </c>
      <c r="BJ58" s="5">
        <f t="shared" si="41"/>
        <v>0</v>
      </c>
      <c r="BK58" s="5">
        <f t="shared" si="42"/>
        <v>0</v>
      </c>
      <c r="BN58" s="5">
        <f t="shared" si="43"/>
        <v>0</v>
      </c>
      <c r="BW58" s="5">
        <f t="shared" si="44"/>
        <v>0</v>
      </c>
      <c r="BZ58" s="5">
        <f t="shared" si="45"/>
        <v>0</v>
      </c>
    </row>
    <row r="59" spans="36:78" ht="12.75" customHeight="1">
      <c r="AJ59">
        <f t="shared" si="27"/>
        <v>0</v>
      </c>
      <c r="AK59" s="2">
        <f t="shared" si="27"/>
        <v>0</v>
      </c>
      <c r="AL59" s="5">
        <f t="shared" si="37"/>
        <v>1000000</v>
      </c>
      <c r="AM59" s="45">
        <f t="shared" si="28"/>
        <v>0</v>
      </c>
      <c r="AN59" s="5">
        <f t="shared" si="38"/>
        <v>1000000</v>
      </c>
      <c r="AO59" s="45">
        <f t="shared" si="29"/>
        <v>0</v>
      </c>
      <c r="AP59" s="5">
        <f t="shared" si="30"/>
        <v>1000000</v>
      </c>
      <c r="AQ59" s="45">
        <f t="shared" si="31"/>
        <v>0</v>
      </c>
      <c r="AR59" s="5">
        <f t="shared" si="32"/>
        <v>1000000</v>
      </c>
      <c r="AT59" s="2">
        <f t="shared" si="33"/>
        <v>0</v>
      </c>
      <c r="AU59">
        <f t="shared" si="34"/>
        <v>1000000</v>
      </c>
      <c r="AV59" s="2">
        <f t="shared" si="35"/>
        <v>0</v>
      </c>
      <c r="AW59">
        <f t="shared" si="36"/>
        <v>1000000</v>
      </c>
      <c r="BG59" s="148">
        <f t="shared" si="39"/>
        <v>0</v>
      </c>
      <c r="BH59" s="149"/>
      <c r="BI59" s="7">
        <f t="shared" si="40"/>
        <v>0</v>
      </c>
      <c r="BJ59" s="5">
        <f t="shared" si="41"/>
        <v>0</v>
      </c>
      <c r="BK59" s="5">
        <f t="shared" si="42"/>
        <v>0</v>
      </c>
      <c r="BN59" s="5">
        <f t="shared" si="43"/>
        <v>0</v>
      </c>
      <c r="BW59" s="5">
        <f t="shared" si="44"/>
        <v>0</v>
      </c>
      <c r="BZ59" s="5">
        <f t="shared" si="45"/>
        <v>0</v>
      </c>
    </row>
    <row r="60" spans="36:78" ht="12.75" customHeight="1">
      <c r="AJ60">
        <f t="shared" si="27"/>
        <v>0</v>
      </c>
      <c r="AK60" s="2">
        <f t="shared" si="27"/>
        <v>0</v>
      </c>
      <c r="AL60" s="5">
        <f t="shared" si="37"/>
        <v>1000000</v>
      </c>
      <c r="AM60" s="45">
        <f t="shared" si="28"/>
        <v>0</v>
      </c>
      <c r="AN60" s="5">
        <f t="shared" si="38"/>
        <v>1000000</v>
      </c>
      <c r="AO60" s="45">
        <f t="shared" si="29"/>
        <v>0</v>
      </c>
      <c r="AP60" s="5">
        <f t="shared" si="30"/>
        <v>1000000</v>
      </c>
      <c r="AQ60" s="45">
        <f t="shared" si="31"/>
        <v>0</v>
      </c>
      <c r="AR60" s="5">
        <f t="shared" si="32"/>
        <v>1000000</v>
      </c>
      <c r="AT60" s="2">
        <f t="shared" si="33"/>
        <v>0</v>
      </c>
      <c r="AU60">
        <f t="shared" si="34"/>
        <v>1000000</v>
      </c>
      <c r="AV60" s="2">
        <f t="shared" si="35"/>
        <v>0</v>
      </c>
      <c r="AW60">
        <f t="shared" si="36"/>
        <v>1000000</v>
      </c>
      <c r="BG60" s="148">
        <f t="shared" si="39"/>
        <v>0</v>
      </c>
      <c r="BH60" s="149"/>
      <c r="BI60" s="7">
        <f t="shared" si="40"/>
        <v>0</v>
      </c>
      <c r="BJ60" s="5">
        <f t="shared" si="41"/>
        <v>0</v>
      </c>
      <c r="BK60" s="5">
        <f t="shared" si="42"/>
        <v>0</v>
      </c>
      <c r="BN60" s="5">
        <f t="shared" si="43"/>
        <v>0</v>
      </c>
      <c r="BW60" s="5">
        <f t="shared" si="44"/>
        <v>0</v>
      </c>
      <c r="BZ60" s="5">
        <f t="shared" si="45"/>
        <v>0</v>
      </c>
    </row>
    <row r="61" spans="36:78">
      <c r="AJ61">
        <f t="shared" si="27"/>
        <v>0</v>
      </c>
      <c r="AK61" s="2">
        <f t="shared" si="27"/>
        <v>0</v>
      </c>
      <c r="AL61" s="5">
        <f t="shared" si="37"/>
        <v>1000000</v>
      </c>
      <c r="AM61" s="45">
        <f t="shared" si="28"/>
        <v>0</v>
      </c>
      <c r="AN61" s="5">
        <f t="shared" si="38"/>
        <v>1000000</v>
      </c>
      <c r="AO61" s="45">
        <f t="shared" si="29"/>
        <v>0</v>
      </c>
      <c r="AP61" s="5">
        <f t="shared" si="30"/>
        <v>1000000</v>
      </c>
      <c r="AQ61" s="45">
        <f t="shared" si="31"/>
        <v>0</v>
      </c>
      <c r="AR61" s="5">
        <f t="shared" si="32"/>
        <v>1000000</v>
      </c>
      <c r="AT61" s="2">
        <f t="shared" si="33"/>
        <v>0</v>
      </c>
      <c r="AU61">
        <f t="shared" si="34"/>
        <v>1000000</v>
      </c>
      <c r="AV61" s="2">
        <f t="shared" si="35"/>
        <v>0</v>
      </c>
      <c r="AW61">
        <f t="shared" si="36"/>
        <v>1000000</v>
      </c>
      <c r="BG61" s="148">
        <f t="shared" si="39"/>
        <v>0</v>
      </c>
      <c r="BH61" s="149"/>
      <c r="BI61" s="7">
        <f t="shared" si="40"/>
        <v>0</v>
      </c>
      <c r="BJ61" s="5">
        <f t="shared" si="41"/>
        <v>0</v>
      </c>
      <c r="BK61" s="5">
        <f t="shared" si="42"/>
        <v>0</v>
      </c>
      <c r="BN61" s="5">
        <f t="shared" si="43"/>
        <v>0</v>
      </c>
      <c r="BW61" s="5">
        <f t="shared" si="44"/>
        <v>0</v>
      </c>
      <c r="BZ61" s="5">
        <f t="shared" si="45"/>
        <v>0</v>
      </c>
    </row>
    <row r="62" spans="36:78">
      <c r="AJ62">
        <f t="shared" si="27"/>
        <v>0</v>
      </c>
      <c r="AK62" s="2">
        <f t="shared" si="27"/>
        <v>0</v>
      </c>
      <c r="AL62" s="5">
        <f t="shared" si="37"/>
        <v>1000000</v>
      </c>
      <c r="AM62" s="45">
        <f t="shared" si="28"/>
        <v>0</v>
      </c>
      <c r="AN62" s="5">
        <f t="shared" si="38"/>
        <v>1000000</v>
      </c>
      <c r="AO62" s="45">
        <f t="shared" si="29"/>
        <v>0</v>
      </c>
      <c r="AP62" s="5">
        <f t="shared" si="30"/>
        <v>1000000</v>
      </c>
      <c r="AQ62" s="45">
        <f t="shared" si="31"/>
        <v>0</v>
      </c>
      <c r="AR62" s="5">
        <f t="shared" si="32"/>
        <v>1000000</v>
      </c>
      <c r="AT62" s="2">
        <f t="shared" si="33"/>
        <v>0</v>
      </c>
      <c r="AU62">
        <f t="shared" si="34"/>
        <v>1000000</v>
      </c>
      <c r="AV62" s="2">
        <f t="shared" si="35"/>
        <v>0</v>
      </c>
      <c r="AW62">
        <f t="shared" si="36"/>
        <v>1000000</v>
      </c>
      <c r="BG62" s="148">
        <f t="shared" si="39"/>
        <v>0</v>
      </c>
      <c r="BH62" s="149"/>
      <c r="BI62" s="7">
        <f t="shared" si="40"/>
        <v>0</v>
      </c>
      <c r="BJ62" s="5">
        <f t="shared" si="41"/>
        <v>0</v>
      </c>
      <c r="BK62" s="5">
        <f t="shared" si="42"/>
        <v>0</v>
      </c>
      <c r="BN62" s="5">
        <f t="shared" si="43"/>
        <v>0</v>
      </c>
      <c r="BW62" s="5">
        <f t="shared" si="44"/>
        <v>0</v>
      </c>
      <c r="BZ62" s="5">
        <f t="shared" si="45"/>
        <v>0</v>
      </c>
    </row>
    <row r="63" spans="36:78" ht="13.5" customHeight="1">
      <c r="AJ63">
        <f t="shared" si="27"/>
        <v>0</v>
      </c>
      <c r="AK63" s="2">
        <f t="shared" si="27"/>
        <v>0</v>
      </c>
      <c r="AL63" s="5">
        <f t="shared" si="37"/>
        <v>1000000</v>
      </c>
      <c r="AM63" s="45">
        <f t="shared" si="28"/>
        <v>0</v>
      </c>
      <c r="AN63" s="5">
        <f t="shared" si="38"/>
        <v>1000000</v>
      </c>
      <c r="AO63" s="45">
        <f t="shared" si="29"/>
        <v>0</v>
      </c>
      <c r="AP63" s="5">
        <f t="shared" si="30"/>
        <v>1000000</v>
      </c>
      <c r="AQ63" s="45">
        <f t="shared" si="31"/>
        <v>0</v>
      </c>
      <c r="AR63" s="5">
        <f t="shared" si="32"/>
        <v>1000000</v>
      </c>
      <c r="AT63" s="2">
        <f t="shared" si="33"/>
        <v>0</v>
      </c>
      <c r="AU63">
        <f t="shared" si="34"/>
        <v>1000000</v>
      </c>
      <c r="AV63" s="2">
        <f t="shared" si="35"/>
        <v>0</v>
      </c>
      <c r="AW63">
        <f t="shared" si="36"/>
        <v>1000000</v>
      </c>
      <c r="BG63" s="148">
        <f t="shared" si="39"/>
        <v>0</v>
      </c>
      <c r="BH63" s="149"/>
      <c r="BI63" s="7">
        <f t="shared" si="40"/>
        <v>0</v>
      </c>
      <c r="BJ63" s="5">
        <f t="shared" si="41"/>
        <v>0</v>
      </c>
      <c r="BK63" s="5">
        <f t="shared" si="42"/>
        <v>0</v>
      </c>
      <c r="BN63" s="5">
        <f t="shared" si="43"/>
        <v>0</v>
      </c>
      <c r="BW63" s="5">
        <f t="shared" si="44"/>
        <v>0</v>
      </c>
      <c r="BZ63" s="5">
        <f t="shared" si="45"/>
        <v>0</v>
      </c>
    </row>
    <row r="64" spans="36:78" ht="15" customHeight="1">
      <c r="AJ64">
        <f t="shared" ref="AJ64:AK67" si="46">Z30</f>
        <v>0</v>
      </c>
      <c r="AK64" s="2">
        <f t="shared" si="46"/>
        <v>0</v>
      </c>
      <c r="AL64" s="5">
        <f t="shared" si="37"/>
        <v>1000000</v>
      </c>
      <c r="AM64" s="45">
        <f t="shared" si="28"/>
        <v>0</v>
      </c>
      <c r="AN64" s="5">
        <f t="shared" si="38"/>
        <v>1000000</v>
      </c>
      <c r="AO64" s="45">
        <f t="shared" si="29"/>
        <v>0</v>
      </c>
      <c r="AP64" s="5">
        <f t="shared" si="30"/>
        <v>1000000</v>
      </c>
      <c r="AQ64" s="45">
        <f t="shared" si="31"/>
        <v>0</v>
      </c>
      <c r="AR64" s="5">
        <f t="shared" si="32"/>
        <v>1000000</v>
      </c>
      <c r="AT64" s="2">
        <f t="shared" si="33"/>
        <v>0</v>
      </c>
      <c r="AU64">
        <f t="shared" si="34"/>
        <v>1000000</v>
      </c>
      <c r="AV64" s="2">
        <f t="shared" si="35"/>
        <v>0</v>
      </c>
      <c r="AW64">
        <f t="shared" si="36"/>
        <v>1000000</v>
      </c>
      <c r="BG64" s="148">
        <f t="shared" si="39"/>
        <v>0</v>
      </c>
      <c r="BH64" s="149"/>
      <c r="BI64" s="7">
        <f t="shared" si="40"/>
        <v>0</v>
      </c>
      <c r="BJ64" s="5">
        <f t="shared" si="41"/>
        <v>0</v>
      </c>
      <c r="BK64" s="5">
        <f t="shared" si="42"/>
        <v>0</v>
      </c>
      <c r="BN64" s="5">
        <f t="shared" si="43"/>
        <v>0</v>
      </c>
      <c r="BW64" s="5">
        <f t="shared" si="44"/>
        <v>0</v>
      </c>
      <c r="BZ64" s="5">
        <f t="shared" si="45"/>
        <v>0</v>
      </c>
    </row>
    <row r="65" spans="36:78">
      <c r="AJ65">
        <f t="shared" si="46"/>
        <v>0</v>
      </c>
      <c r="AK65" s="2">
        <f t="shared" si="46"/>
        <v>0</v>
      </c>
      <c r="AL65" s="5">
        <f t="shared" si="37"/>
        <v>1000000</v>
      </c>
      <c r="AM65" s="45">
        <f t="shared" si="28"/>
        <v>0</v>
      </c>
      <c r="AN65" s="5">
        <f t="shared" si="38"/>
        <v>1000000</v>
      </c>
      <c r="AO65" s="45">
        <f t="shared" si="29"/>
        <v>0</v>
      </c>
      <c r="AP65" s="5">
        <f t="shared" si="30"/>
        <v>1000000</v>
      </c>
      <c r="AQ65" s="45">
        <f t="shared" si="31"/>
        <v>0</v>
      </c>
      <c r="AR65" s="5">
        <f t="shared" si="32"/>
        <v>1000000</v>
      </c>
      <c r="AT65" s="2">
        <f t="shared" si="33"/>
        <v>0</v>
      </c>
      <c r="AU65">
        <f t="shared" si="34"/>
        <v>1000000</v>
      </c>
      <c r="AV65" s="2">
        <f t="shared" si="35"/>
        <v>0</v>
      </c>
      <c r="AW65">
        <f t="shared" si="36"/>
        <v>1000000</v>
      </c>
      <c r="BG65" s="148">
        <f t="shared" si="39"/>
        <v>0</v>
      </c>
      <c r="BH65" s="149"/>
      <c r="BI65" s="7">
        <f t="shared" si="40"/>
        <v>0</v>
      </c>
      <c r="BJ65" s="5">
        <f t="shared" si="41"/>
        <v>0</v>
      </c>
      <c r="BK65" s="5">
        <f t="shared" si="42"/>
        <v>0</v>
      </c>
      <c r="BN65" s="5">
        <f t="shared" si="43"/>
        <v>0</v>
      </c>
      <c r="BW65" s="5">
        <f t="shared" si="44"/>
        <v>0</v>
      </c>
      <c r="BZ65" s="5">
        <f t="shared" si="45"/>
        <v>0</v>
      </c>
    </row>
    <row r="66" spans="36:78" ht="14.25" customHeight="1">
      <c r="AJ66">
        <f t="shared" si="46"/>
        <v>0</v>
      </c>
      <c r="AK66" s="2">
        <f t="shared" si="46"/>
        <v>0</v>
      </c>
      <c r="AL66" s="5">
        <f t="shared" si="37"/>
        <v>1000000</v>
      </c>
      <c r="AM66" s="45">
        <f t="shared" si="28"/>
        <v>0</v>
      </c>
      <c r="AN66" s="5">
        <f t="shared" si="38"/>
        <v>1000000</v>
      </c>
      <c r="AO66" s="45">
        <f t="shared" si="29"/>
        <v>0</v>
      </c>
      <c r="AP66" s="5">
        <f t="shared" si="30"/>
        <v>1000000</v>
      </c>
      <c r="AQ66" s="45">
        <f t="shared" si="31"/>
        <v>0</v>
      </c>
      <c r="AR66" s="5">
        <f t="shared" si="32"/>
        <v>1000000</v>
      </c>
      <c r="AT66" s="2">
        <f t="shared" si="33"/>
        <v>0</v>
      </c>
      <c r="AU66">
        <f t="shared" si="34"/>
        <v>1000000</v>
      </c>
      <c r="AV66" s="2">
        <f t="shared" si="35"/>
        <v>0</v>
      </c>
      <c r="AW66">
        <f t="shared" si="36"/>
        <v>1000000</v>
      </c>
      <c r="BG66" s="148">
        <f t="shared" si="39"/>
        <v>0</v>
      </c>
      <c r="BH66" s="149"/>
      <c r="BI66" s="7">
        <f t="shared" si="40"/>
        <v>0</v>
      </c>
      <c r="BJ66" s="5">
        <f t="shared" si="41"/>
        <v>0</v>
      </c>
      <c r="BK66" s="5">
        <f t="shared" si="42"/>
        <v>0</v>
      </c>
      <c r="BN66" s="5">
        <f t="shared" si="43"/>
        <v>0</v>
      </c>
      <c r="BW66" s="5">
        <f t="shared" si="44"/>
        <v>0</v>
      </c>
      <c r="BZ66" s="5">
        <f t="shared" si="45"/>
        <v>0</v>
      </c>
    </row>
    <row r="67" spans="36:78">
      <c r="AJ67">
        <f t="shared" si="46"/>
        <v>0</v>
      </c>
      <c r="AK67" s="2">
        <f t="shared" si="46"/>
        <v>0</v>
      </c>
      <c r="AL67" s="5">
        <f t="shared" si="37"/>
        <v>1000000</v>
      </c>
      <c r="AM67" s="45">
        <f t="shared" si="28"/>
        <v>0</v>
      </c>
      <c r="AN67" s="5">
        <f t="shared" si="38"/>
        <v>1000000</v>
      </c>
      <c r="AO67" s="45">
        <f t="shared" si="29"/>
        <v>0</v>
      </c>
      <c r="AP67" s="5">
        <f t="shared" si="30"/>
        <v>1000000</v>
      </c>
      <c r="AQ67" s="45">
        <f t="shared" si="31"/>
        <v>0</v>
      </c>
      <c r="AR67" s="5">
        <f t="shared" si="32"/>
        <v>1000000</v>
      </c>
      <c r="AT67" s="2">
        <f t="shared" si="33"/>
        <v>0</v>
      </c>
      <c r="AU67">
        <f t="shared" si="34"/>
        <v>1000000</v>
      </c>
      <c r="AV67" s="2">
        <f t="shared" si="35"/>
        <v>0</v>
      </c>
      <c r="AW67">
        <f t="shared" si="36"/>
        <v>1000000</v>
      </c>
      <c r="BG67" s="148">
        <f t="shared" si="39"/>
        <v>0</v>
      </c>
      <c r="BH67" s="149"/>
      <c r="BI67" s="7">
        <f t="shared" si="40"/>
        <v>0</v>
      </c>
      <c r="BJ67" s="5">
        <f t="shared" si="41"/>
        <v>0</v>
      </c>
      <c r="BK67" s="5">
        <f t="shared" si="42"/>
        <v>0</v>
      </c>
      <c r="BN67" s="5">
        <f t="shared" si="43"/>
        <v>0</v>
      </c>
      <c r="BW67" s="5">
        <f t="shared" si="44"/>
        <v>0</v>
      </c>
      <c r="BZ67" s="5">
        <f t="shared" si="45"/>
        <v>0</v>
      </c>
    </row>
    <row r="68" spans="36:78">
      <c r="BG68" s="150">
        <f t="shared" si="39"/>
        <v>0</v>
      </c>
      <c r="BH68" s="151"/>
      <c r="BI68" s="7">
        <f t="shared" si="40"/>
        <v>0</v>
      </c>
      <c r="BJ68" s="5">
        <f t="shared" si="41"/>
        <v>0</v>
      </c>
      <c r="BK68" s="5">
        <f t="shared" si="42"/>
        <v>0</v>
      </c>
      <c r="BN68" s="5">
        <f t="shared" si="43"/>
        <v>0</v>
      </c>
      <c r="BW68" s="5">
        <f t="shared" si="44"/>
        <v>0</v>
      </c>
      <c r="BZ68" s="5">
        <f t="shared" si="45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5"/>
        <v>0</v>
      </c>
    </row>
    <row r="70" spans="36:78">
      <c r="BK70" s="5">
        <f>BG27+CE29</f>
        <v>0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7">IF(BH5="y",1,0)</f>
        <v>0</v>
      </c>
    </row>
    <row r="78" spans="36:78">
      <c r="BK78" s="5">
        <f t="shared" si="47"/>
        <v>0</v>
      </c>
    </row>
    <row r="79" spans="36:78">
      <c r="BK79" s="5">
        <f t="shared" si="47"/>
        <v>0</v>
      </c>
    </row>
    <row r="80" spans="36:78">
      <c r="BK80" s="5">
        <f t="shared" si="47"/>
        <v>0</v>
      </c>
    </row>
    <row r="81" spans="41:63">
      <c r="BK81" s="5">
        <f t="shared" si="47"/>
        <v>0</v>
      </c>
    </row>
    <row r="82" spans="41:63">
      <c r="AO82" s="5">
        <f>IF(AO20&lt;&gt;0,1,0)</f>
        <v>0</v>
      </c>
      <c r="AP82" s="5"/>
      <c r="AQ82" s="5">
        <f t="shared" ref="AQ82:AR88" si="48">IF(AQ20&lt;&gt;0,1,0)</f>
        <v>0</v>
      </c>
      <c r="AR82" s="25">
        <f t="shared" si="48"/>
        <v>0</v>
      </c>
      <c r="AS82" s="25"/>
      <c r="AT82" s="5">
        <f>SUM(AO82:AR82)</f>
        <v>0</v>
      </c>
      <c r="BK82" s="5">
        <f t="shared" si="47"/>
        <v>0</v>
      </c>
    </row>
    <row r="83" spans="41:63">
      <c r="AO83" s="5">
        <f t="shared" ref="AO83:AO88" si="49">IF(AO21&lt;&gt;0,1,0)</f>
        <v>0</v>
      </c>
      <c r="AP83" s="5"/>
      <c r="AQ83" s="5">
        <f t="shared" si="48"/>
        <v>0</v>
      </c>
      <c r="AR83" s="25">
        <f t="shared" si="48"/>
        <v>0</v>
      </c>
      <c r="AS83" s="25"/>
      <c r="AT83" s="5">
        <f t="shared" ref="AT83:AT88" si="50">SUM(AO83:AR83)</f>
        <v>0</v>
      </c>
      <c r="BK83" s="5">
        <f t="shared" si="47"/>
        <v>0</v>
      </c>
    </row>
    <row r="84" spans="41:63">
      <c r="AO84" s="5">
        <f t="shared" si="49"/>
        <v>0</v>
      </c>
      <c r="AP84" s="5"/>
      <c r="AQ84" s="5">
        <f t="shared" si="48"/>
        <v>0</v>
      </c>
      <c r="AR84" s="25">
        <f t="shared" si="48"/>
        <v>0</v>
      </c>
      <c r="AS84" s="25"/>
      <c r="AT84" s="5">
        <f t="shared" si="50"/>
        <v>0</v>
      </c>
      <c r="BK84" s="5">
        <f t="shared" si="47"/>
        <v>0</v>
      </c>
    </row>
    <row r="85" spans="41:63">
      <c r="AO85" s="5">
        <f t="shared" si="49"/>
        <v>0</v>
      </c>
      <c r="AP85" s="5"/>
      <c r="AQ85" s="5">
        <f t="shared" si="48"/>
        <v>0</v>
      </c>
      <c r="AR85" s="25">
        <f t="shared" si="48"/>
        <v>0</v>
      </c>
      <c r="AS85" s="25"/>
      <c r="AT85" s="5">
        <f t="shared" si="50"/>
        <v>0</v>
      </c>
      <c r="BK85" s="5">
        <f t="shared" si="47"/>
        <v>0</v>
      </c>
    </row>
    <row r="86" spans="41:63">
      <c r="AO86" s="5">
        <f t="shared" si="49"/>
        <v>0</v>
      </c>
      <c r="AP86" s="5"/>
      <c r="AQ86" s="5">
        <f t="shared" si="48"/>
        <v>0</v>
      </c>
      <c r="AR86" s="25">
        <f t="shared" si="48"/>
        <v>0</v>
      </c>
      <c r="AS86" s="25"/>
      <c r="AT86" s="5">
        <f t="shared" si="50"/>
        <v>0</v>
      </c>
      <c r="BK86" s="5">
        <f t="shared" si="47"/>
        <v>0</v>
      </c>
    </row>
    <row r="87" spans="41:63">
      <c r="AO87" s="5">
        <f t="shared" si="49"/>
        <v>0</v>
      </c>
      <c r="AP87" s="5"/>
      <c r="AQ87" s="5">
        <f t="shared" si="48"/>
        <v>0</v>
      </c>
      <c r="AR87" s="25">
        <f t="shared" si="48"/>
        <v>0</v>
      </c>
      <c r="AS87" s="25"/>
      <c r="AT87" s="5">
        <f t="shared" si="50"/>
        <v>0</v>
      </c>
      <c r="BK87" s="5">
        <f t="shared" si="47"/>
        <v>0</v>
      </c>
    </row>
    <row r="88" spans="41:63">
      <c r="AO88" s="5">
        <f t="shared" si="49"/>
        <v>0</v>
      </c>
      <c r="AP88" s="5"/>
      <c r="AQ88" s="5">
        <f t="shared" si="48"/>
        <v>0</v>
      </c>
      <c r="AR88" s="25">
        <f t="shared" si="48"/>
        <v>0</v>
      </c>
      <c r="AS88" s="25"/>
      <c r="AT88" s="5">
        <f t="shared" si="50"/>
        <v>0</v>
      </c>
      <c r="BK88" s="5">
        <f t="shared" si="47"/>
        <v>0</v>
      </c>
    </row>
    <row r="89" spans="41:63">
      <c r="AT89" s="5">
        <f>SUM(AT82:AT88)</f>
        <v>0</v>
      </c>
      <c r="BK89" s="5">
        <f t="shared" si="47"/>
        <v>0</v>
      </c>
    </row>
    <row r="90" spans="41:63">
      <c r="BK90" s="5">
        <f t="shared" si="47"/>
        <v>0</v>
      </c>
    </row>
    <row r="91" spans="41:63">
      <c r="BK91" s="5">
        <f t="shared" si="47"/>
        <v>0</v>
      </c>
    </row>
    <row r="92" spans="41:63">
      <c r="BK92" s="5">
        <f t="shared" si="47"/>
        <v>0</v>
      </c>
    </row>
    <row r="93" spans="41:63">
      <c r="BK93" s="5">
        <f t="shared" si="47"/>
        <v>0</v>
      </c>
    </row>
    <row r="94" spans="41:63">
      <c r="BK94" s="5">
        <f t="shared" si="47"/>
        <v>0</v>
      </c>
    </row>
    <row r="95" spans="41:63">
      <c r="BK95" s="5">
        <f t="shared" si="47"/>
        <v>0</v>
      </c>
    </row>
    <row r="96" spans="41:63">
      <c r="BK96" s="5">
        <f t="shared" si="47"/>
        <v>0</v>
      </c>
    </row>
    <row r="114" ht="12.75" customHeight="1"/>
  </sheetData>
  <sheetProtection sheet="1" objects="1" scenarios="1"/>
  <protectedRanges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F26" name="Range7"/>
    <protectedRange sqref="BF5:BF24" name="Range6"/>
    <protectedRange sqref="BC13:BC14" name="Range5"/>
    <protectedRange sqref="BC10" name="Range4"/>
    <protectedRange sqref="Q34:Q36" name="Range1"/>
    <protectedRange sqref="BT3:BZ3" name="Range8"/>
    <protectedRange sqref="BP8:BP27" name="Range9_1"/>
    <protectedRange sqref="AQ5" name="Range3_1"/>
  </protectedRanges>
  <mergeCells count="84">
    <mergeCell ref="BX30:BY32"/>
    <mergeCell ref="U4:W4"/>
    <mergeCell ref="Z6:AF7"/>
    <mergeCell ref="V7:W7"/>
    <mergeCell ref="V8:W8"/>
    <mergeCell ref="AQ13:AQ17"/>
    <mergeCell ref="AP13:AP17"/>
    <mergeCell ref="AL31:AQ32"/>
    <mergeCell ref="BF30:BG32"/>
    <mergeCell ref="BI30:BK31"/>
    <mergeCell ref="AL28:AQ29"/>
    <mergeCell ref="AO20:AP20"/>
    <mergeCell ref="AJ24:AK24"/>
    <mergeCell ref="AJ25:AK25"/>
    <mergeCell ref="AO24:AP24"/>
    <mergeCell ref="AO25:AP25"/>
    <mergeCell ref="V6:W6"/>
    <mergeCell ref="AJ20:AK20"/>
    <mergeCell ref="F7:G7"/>
    <mergeCell ref="H7:I7"/>
    <mergeCell ref="P8:Q8"/>
    <mergeCell ref="P7:Q7"/>
    <mergeCell ref="F9:G9"/>
    <mergeCell ref="H9:I9"/>
    <mergeCell ref="J9:K9"/>
    <mergeCell ref="L9:M9"/>
    <mergeCell ref="N9:O9"/>
    <mergeCell ref="H8:I8"/>
    <mergeCell ref="J8:K8"/>
    <mergeCell ref="L8:M8"/>
    <mergeCell ref="N8:O8"/>
    <mergeCell ref="R8:S8"/>
    <mergeCell ref="CB2:CE2"/>
    <mergeCell ref="BI3:BK3"/>
    <mergeCell ref="BT3:BZ3"/>
    <mergeCell ref="BP5:BP7"/>
    <mergeCell ref="AQ6:AR7"/>
    <mergeCell ref="BT2:BZ2"/>
    <mergeCell ref="Z3:AF3"/>
    <mergeCell ref="Z2:AF2"/>
    <mergeCell ref="AL3:AQ3"/>
    <mergeCell ref="AL13:AL17"/>
    <mergeCell ref="AQ9:AR10"/>
    <mergeCell ref="AM13:AM17"/>
    <mergeCell ref="Z4:AF4"/>
    <mergeCell ref="AK9:AP10"/>
    <mergeCell ref="F6:G6"/>
    <mergeCell ref="N6:O6"/>
    <mergeCell ref="N7:O7"/>
    <mergeCell ref="T6:U6"/>
    <mergeCell ref="T7:U7"/>
    <mergeCell ref="R6:S6"/>
    <mergeCell ref="J6:K6"/>
    <mergeCell ref="J7:K7"/>
    <mergeCell ref="L6:M6"/>
    <mergeCell ref="P6:Q6"/>
    <mergeCell ref="R7:S7"/>
    <mergeCell ref="L7:M7"/>
    <mergeCell ref="K1:L1"/>
    <mergeCell ref="H3:I3"/>
    <mergeCell ref="O4:S4"/>
    <mergeCell ref="O3:S3"/>
    <mergeCell ref="H4:I4"/>
    <mergeCell ref="P9:Q9"/>
    <mergeCell ref="R9:S9"/>
    <mergeCell ref="T9:U9"/>
    <mergeCell ref="F8:G8"/>
    <mergeCell ref="T8:U8"/>
    <mergeCell ref="BR40:BR42"/>
    <mergeCell ref="CB31:CE32"/>
    <mergeCell ref="E3:F3"/>
    <mergeCell ref="O2:S2"/>
    <mergeCell ref="AZ22:AZ23"/>
    <mergeCell ref="AJ22:AK22"/>
    <mergeCell ref="AJ23:AK23"/>
    <mergeCell ref="AJ21:AK21"/>
    <mergeCell ref="AO21:AP21"/>
    <mergeCell ref="H6:I6"/>
    <mergeCell ref="AO22:AP22"/>
    <mergeCell ref="AO23:AP23"/>
    <mergeCell ref="AK6:AP7"/>
    <mergeCell ref="AO13:AO17"/>
    <mergeCell ref="AN13:AN19"/>
    <mergeCell ref="E4:F4"/>
  </mergeCells>
  <phoneticPr fontId="0" type="noConversion"/>
  <conditionalFormatting sqref="V4:W4">
    <cfRule type="cellIs" dxfId="208" priority="14" stopIfTrue="1" operator="equal">
      <formula>"Totals Correct"</formula>
    </cfRule>
    <cfRule type="cellIs" dxfId="207" priority="15" stopIfTrue="1" operator="equal">
      <formula>"ERROR"</formula>
    </cfRule>
  </conditionalFormatting>
  <conditionalFormatting sqref="U4">
    <cfRule type="cellIs" dxfId="206" priority="16" stopIfTrue="1" operator="equal">
      <formula>"OK TO MOVE TO NEXT STAGE"</formula>
    </cfRule>
    <cfRule type="cellIs" dxfId="205" priority="17" stopIfTrue="1" operator="equal">
      <formula>"DO NOT MOVE TO NEXT STAGE"</formula>
    </cfRule>
  </conditionalFormatting>
  <conditionalFormatting sqref="AL3">
    <cfRule type="cellIs" dxfId="204" priority="18" stopIfTrue="1" operator="notEqual">
      <formula>0</formula>
    </cfRule>
  </conditionalFormatting>
  <conditionalFormatting sqref="BF30:BG31">
    <cfRule type="cellIs" dxfId="203" priority="19" stopIfTrue="1" operator="equal">
      <formula>"NONE"</formula>
    </cfRule>
    <cfRule type="cellIs" dxfId="202" priority="20" stopIfTrue="1" operator="notEqual">
      <formula>"NONE"</formula>
    </cfRule>
  </conditionalFormatting>
  <conditionalFormatting sqref="BX30">
    <cfRule type="cellIs" dxfId="201" priority="21" stopIfTrue="1" operator="equal">
      <formula>"Calculations OK"</formula>
    </cfRule>
    <cfRule type="cellIs" dxfId="200" priority="22" stopIfTrue="1" operator="equal">
      <formula>"Check Count for Error"</formula>
    </cfRule>
  </conditionalFormatting>
  <conditionalFormatting sqref="BH4">
    <cfRule type="expression" dxfId="199" priority="11">
      <formula>AND($AQ$5="y",$BK$76&lt;&gt;1)</formula>
    </cfRule>
    <cfRule type="expression" dxfId="198" priority="12">
      <formula>$BK$76=1</formula>
    </cfRule>
    <cfRule type="duplicateValues" priority="13"/>
  </conditionalFormatting>
  <conditionalFormatting sqref="BI5:BI24">
    <cfRule type="expression" dxfId="197" priority="10">
      <formula>BI5="Elected"</formula>
    </cfRule>
  </conditionalFormatting>
  <conditionalFormatting sqref="BT2:BZ2">
    <cfRule type="expression" dxfId="196" priority="9">
      <formula>AND($AQ$5="n",$BZ$46=0)</formula>
    </cfRule>
  </conditionalFormatting>
  <conditionalFormatting sqref="BN8:BN27">
    <cfRule type="expression" dxfId="195" priority="6">
      <formula>BN8="Elected"</formula>
    </cfRule>
  </conditionalFormatting>
  <conditionalFormatting sqref="BP5:BP7">
    <cfRule type="expression" dxfId="194" priority="4">
      <formula>$BZ$48&gt;0</formula>
    </cfRule>
    <cfRule type="expression" dxfId="193" priority="5">
      <formula>AND($AQ$5="n",$BZ$48&lt;&gt;1)</formula>
    </cfRule>
  </conditionalFormatting>
  <conditionalFormatting sqref="A11:A30">
    <cfRule type="expression" dxfId="192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7'!Y1:AR1" display="BACK to DECISION FORM Stage 7"/>
    <hyperlink ref="O4:S4" location="'Stage 8'!Y1:AR1" display="FORWARD TO STAGE 8"/>
    <hyperlink ref="Z6:AF7" location="'Stage 6'!A1" display="BACK to Overview of STAGE 6"/>
    <hyperlink ref="AL28" location="'Stage 2'!BI1" display="MOVE TO TRANSFER OF SURPLUS VOTES FORM"/>
    <hyperlink ref="AL31" location="'Stage 2'!CC1" display="MOVE TO EXCLUDE CANDIDATE FORM"/>
    <hyperlink ref="AL28:AQ29" location="'Stage 7'!AY1:BK1" display="MOVE TO TRANSFER OF SURPLUS VOTES FORM"/>
    <hyperlink ref="AL31:AQ32" location="'Stage 7'!BN1:CE1" display="MOVE TO EXCLUDE CANDIDATE FORM"/>
    <hyperlink ref="BI30:BK31" location="'Stage 7'!A1" display="FORWARD to OVERVIEW OF STAGE 7"/>
    <hyperlink ref="BI3:BK3" location="'Stage 7'!Y1:AR1" display="BACK to DECISION FORM"/>
    <hyperlink ref="CB2" location="'Stage 2'!AQ5" display="MOVE TO NEXT FORM"/>
    <hyperlink ref="CB2:CE2" location="'Stage 7'!Y1:AR1" display="BACK to DECISION FORM"/>
    <hyperlink ref="CB31" location="'Stage 2'!A1" display="HOME TO OVERVIEW OF STAGE 2"/>
    <hyperlink ref="CB31:CE32" location="'Stage 7'!A1" display="FORWARD to OVERVIEW OF STAGE 7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CE114"/>
  <sheetViews>
    <sheetView showGridLines="0" showZeros="0" zoomScale="70" zoomScaleNormal="70" workbookViewId="0">
      <selection activeCell="A11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28515625" customWidth="1"/>
    <col min="25" max="25" width="3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5.140625" customWidth="1"/>
    <col min="41" max="41" width="11" customWidth="1"/>
    <col min="42" max="42" width="11.7109375" customWidth="1"/>
    <col min="43" max="43" width="11.140625" customWidth="1"/>
    <col min="44" max="44" width="16.42578125" customWidth="1"/>
    <col min="45" max="45" width="216" customWidth="1"/>
    <col min="50" max="50" width="220.5703125" customWidth="1"/>
    <col min="51" max="51" width="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6.7109375" customWidth="1"/>
    <col min="65" max="65" width="9" customWidth="1"/>
    <col min="67" max="67" width="8.85546875" customWidth="1"/>
    <col min="68" max="68" width="8.71093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>
      <c r="A1" s="88" t="str">
        <f>'Verification of Boxes'!B1</f>
        <v>Local Council</v>
      </c>
      <c r="F1" s="14" t="s">
        <v>71</v>
      </c>
      <c r="J1" s="100" t="s">
        <v>25</v>
      </c>
      <c r="K1" s="383">
        <f>'Basic Input'!C2</f>
        <v>41781</v>
      </c>
      <c r="L1" s="383"/>
      <c r="Z1" s="14" t="s">
        <v>128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384" t="s">
        <v>225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71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18.75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5.75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384" t="s">
        <v>226</v>
      </c>
      <c r="P4" s="385"/>
      <c r="Q4" s="385"/>
      <c r="R4" s="385"/>
      <c r="S4" s="386"/>
      <c r="U4" s="375" t="str">
        <f>IF(S33="ERROR","DO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IF(C11=0,0,IF(Q11=0,"Excluded",0))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442" t="s">
        <v>72</v>
      </c>
      <c r="U6" s="443"/>
      <c r="V6" s="442" t="s">
        <v>77</v>
      </c>
      <c r="W6" s="443"/>
      <c r="Z6" s="343" t="s">
        <v>235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71</v>
      </c>
      <c r="BA6" s="154"/>
      <c r="BE6" s="71" t="str">
        <f>'Verification of Boxes'!J11</f>
        <v>COMER DANIEL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IF(C12=0,0,IF(Q12=0,"Excluded",0))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Transfer</v>
      </c>
      <c r="I7" s="432"/>
      <c r="J7" s="431" t="str">
        <f>'Stage 4'!J7:K7</f>
        <v>Exclude</v>
      </c>
      <c r="K7" s="432"/>
      <c r="L7" s="431" t="str">
        <f>'Stage 5'!L7:M7</f>
        <v>Transfer</v>
      </c>
      <c r="M7" s="432"/>
      <c r="N7" s="431">
        <f>'Stage 6'!N7:O7</f>
        <v>0</v>
      </c>
      <c r="O7" s="432"/>
      <c r="P7" s="431">
        <f>'Stage 7'!P7:Q7</f>
        <v>0</v>
      </c>
      <c r="Q7" s="432"/>
      <c r="R7" s="431">
        <f>IF($AT5=0,0,IF($AT5="T",$AZ7,$BR4))</f>
        <v>0</v>
      </c>
      <c r="S7" s="440"/>
      <c r="T7" s="444"/>
      <c r="U7" s="445"/>
      <c r="V7" s="445"/>
      <c r="W7" s="446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COMER DANIEL AND GILLESPIE SHA</v>
      </c>
      <c r="G8" s="435"/>
      <c r="H8" s="429" t="str">
        <f>'Stage 3'!H8:I8</f>
        <v>BOYLE JOHN</v>
      </c>
      <c r="I8" s="430"/>
      <c r="J8" s="429" t="str">
        <f>'Stage 4'!J8:K8</f>
        <v>O'HAGAN BARNEY</v>
      </c>
      <c r="K8" s="430"/>
      <c r="L8" s="429" t="str">
        <f>'Stage 5'!L8:M8</f>
        <v>COOPER MICKEY</v>
      </c>
      <c r="M8" s="430"/>
      <c r="N8" s="429">
        <f>'Stage 6'!N8:O8</f>
        <v>0</v>
      </c>
      <c r="O8" s="430"/>
      <c r="P8" s="429">
        <f>'Stage 7'!P8:Q8</f>
        <v>0</v>
      </c>
      <c r="Q8" s="430"/>
      <c r="R8" s="431">
        <f>IF($R7="Transfer",$BA8,$BT3)</f>
        <v>0</v>
      </c>
      <c r="S8" s="440"/>
      <c r="T8" s="436"/>
      <c r="U8" s="437"/>
      <c r="V8" s="437"/>
      <c r="W8" s="44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CUSACK SHAUNA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BOYLE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438" t="s">
        <v>64</v>
      </c>
      <c r="U9" s="439"/>
      <c r="V9" s="163" t="s">
        <v>64</v>
      </c>
      <c r="W9" s="164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COMER DANIEL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GILLESPIE SHA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COOPER MICKEY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7'!A11&lt;&gt;0,'Stage 7'!A11,IF(S11&gt;=$M$3,"Elected",IF(BP8&lt;&gt;0,"Excluded",0)))</f>
        <v>Elected</v>
      </c>
      <c r="B11" s="175">
        <v>1</v>
      </c>
      <c r="C11" s="36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>'Stage 2'!F11</f>
        <v>0</v>
      </c>
      <c r="G11" s="157">
        <f>'Stage 2'!G11</f>
        <v>1132</v>
      </c>
      <c r="H11" s="82">
        <f>'Stage 3'!H11</f>
        <v>-70</v>
      </c>
      <c r="I11" s="157">
        <f>'Stage 3'!I11</f>
        <v>1062</v>
      </c>
      <c r="J11" s="82">
        <f>'Stage 4'!J11</f>
        <v>0</v>
      </c>
      <c r="K11" s="157">
        <f>'Stage 4'!K11</f>
        <v>1062</v>
      </c>
      <c r="L11" s="82">
        <f>'Stage 5'!L11</f>
        <v>0</v>
      </c>
      <c r="M11" s="157">
        <f>'Stage 5'!M11</f>
        <v>1062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 t="shared" ref="R11:R30" si="12">IF($C11&lt;&gt;0,$BK49,0)</f>
        <v>0</v>
      </c>
      <c r="S11" s="33">
        <f t="shared" ref="S11:S31" si="13">IF(R$8=0,0,Q11+R11)</f>
        <v>0</v>
      </c>
      <c r="T11" s="82"/>
      <c r="U11" s="33">
        <f t="shared" ref="U11:U31" si="14">IF(T$8=0,0,S11+T11)</f>
        <v>0</v>
      </c>
      <c r="V11" s="80"/>
      <c r="W11" s="49">
        <f t="shared" ref="W11:W31" si="15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CUSACK SHAUNA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7'!A12&lt;&gt;0,'Stage 7'!A12,IF(S12&gt;=$M$3,"Elected",IF(BP9&lt;&gt;0,"Excluded",0)))</f>
        <v>Excluded</v>
      </c>
      <c r="B12" s="176">
        <v>2</v>
      </c>
      <c r="C12" s="37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>'Stage 2'!F12</f>
        <v>-137</v>
      </c>
      <c r="G12" s="157">
        <f>'Stage 2'!G12</f>
        <v>0</v>
      </c>
      <c r="H12" s="82">
        <f>'Stage 3'!H12</f>
        <v>0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 t="shared" si="12"/>
        <v>0</v>
      </c>
      <c r="S12" s="33">
        <f t="shared" si="13"/>
        <v>0</v>
      </c>
      <c r="T12" s="82"/>
      <c r="U12" s="33">
        <f t="shared" si="14"/>
        <v>0</v>
      </c>
      <c r="V12" s="80"/>
      <c r="W12" s="49">
        <f t="shared" si="15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O'HAGAN BARNEY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FARRELL RORY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>IF('Stage 7'!A13&lt;&gt;0,'Stage 7'!A13,IF(S13&gt;=$M$3,"Elected",IF(BP10&lt;&gt;0,"Excluded",0)))</f>
        <v>Elected</v>
      </c>
      <c r="B13" s="176">
        <v>3</v>
      </c>
      <c r="C13" s="37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>'Stage 2'!F13</f>
        <v>42</v>
      </c>
      <c r="G13" s="157">
        <f>'Stage 2'!G13</f>
        <v>843</v>
      </c>
      <c r="H13" s="82">
        <f>'Stage 3'!H13</f>
        <v>4.74</v>
      </c>
      <c r="I13" s="157">
        <f>'Stage 3'!I13</f>
        <v>847.74</v>
      </c>
      <c r="J13" s="82">
        <f>'Stage 4'!J13</f>
        <v>307</v>
      </c>
      <c r="K13" s="157">
        <f>'Stage 4'!K13</f>
        <v>1154.74</v>
      </c>
      <c r="L13" s="82">
        <f>'Stage 5'!L13</f>
        <v>-92.740000000000009</v>
      </c>
      <c r="M13" s="157">
        <f>'Stage 5'!M13</f>
        <v>1062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 t="shared" si="12"/>
        <v>0</v>
      </c>
      <c r="S13" s="33">
        <f t="shared" si="13"/>
        <v>0</v>
      </c>
      <c r="T13" s="82"/>
      <c r="U13" s="33">
        <f t="shared" si="14"/>
        <v>0</v>
      </c>
      <c r="V13" s="80"/>
      <c r="W13" s="49">
        <f t="shared" si="15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O'REILLY DARREN PIO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GILLESPIE SHA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7'!A14&lt;&gt;0,'Stage 7'!A14,IF(S14&gt;=$M$3,"Elected",IF(BP11&lt;&gt;0,"Excluded",0)))</f>
        <v>Elected</v>
      </c>
      <c r="B14" s="176">
        <v>4</v>
      </c>
      <c r="C14" s="37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>'Stage 2'!F14</f>
        <v>102</v>
      </c>
      <c r="G14" s="157">
        <f>'Stage 2'!G14</f>
        <v>842</v>
      </c>
      <c r="H14" s="82">
        <f>'Stage 3'!H14</f>
        <v>52.14</v>
      </c>
      <c r="I14" s="157">
        <f>'Stage 3'!I14</f>
        <v>894.14</v>
      </c>
      <c r="J14" s="82">
        <f>'Stage 4'!J14</f>
        <v>49.48</v>
      </c>
      <c r="K14" s="157">
        <f>'Stage 4'!K14</f>
        <v>943.62</v>
      </c>
      <c r="L14" s="82">
        <f>'Stage 5'!L14</f>
        <v>32</v>
      </c>
      <c r="M14" s="157">
        <f>'Stage 5'!M14</f>
        <v>975.62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 t="shared" si="12"/>
        <v>0</v>
      </c>
      <c r="S14" s="33">
        <f t="shared" si="13"/>
        <v>0</v>
      </c>
      <c r="T14" s="82"/>
      <c r="U14" s="33">
        <f t="shared" si="14"/>
        <v>0</v>
      </c>
      <c r="V14" s="80"/>
      <c r="W14" s="49">
        <f t="shared" si="15"/>
        <v>0</v>
      </c>
      <c r="Z14" s="108" t="str">
        <f>'Verification of Boxes'!J10</f>
        <v>BOYLE JOHN</v>
      </c>
      <c r="AA14" s="109">
        <f>Q11</f>
        <v>0</v>
      </c>
      <c r="AB14" s="103"/>
      <c r="AC14" s="116">
        <f t="shared" ref="AC14:AC33" si="16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7">IF(AE14="elected",AC14,0)</f>
        <v>0</v>
      </c>
      <c r="AG14" s="110">
        <f t="shared" ref="AG14:AG33" si="18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MCGINLEY ERIC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>IF('Stage 7'!A15&lt;&gt;0,'Stage 7'!A15,IF(S15&gt;=$M$3,"Elected",IF(BP12&lt;&gt;0,"Excluded",0)))</f>
        <v>Excluded</v>
      </c>
      <c r="B15" s="176">
        <v>5</v>
      </c>
      <c r="C15" s="37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>'Stage 2'!F15</f>
        <v>61</v>
      </c>
      <c r="G15" s="157">
        <f>'Stage 2'!G15</f>
        <v>804</v>
      </c>
      <c r="H15" s="82">
        <f>'Stage 3'!H15</f>
        <v>5.3999999999999995</v>
      </c>
      <c r="I15" s="157">
        <f>'Stage 3'!I15</f>
        <v>809.4</v>
      </c>
      <c r="J15" s="82">
        <f>'Stage 4'!J15</f>
        <v>18.12</v>
      </c>
      <c r="K15" s="157">
        <f>'Stage 4'!K15</f>
        <v>827.52</v>
      </c>
      <c r="L15" s="82">
        <f>'Stage 5'!L15</f>
        <v>14</v>
      </c>
      <c r="M15" s="157">
        <f>'Stage 5'!M15</f>
        <v>841.52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 t="shared" si="12"/>
        <v>0</v>
      </c>
      <c r="S15" s="33">
        <f t="shared" si="13"/>
        <v>0</v>
      </c>
      <c r="T15" s="82"/>
      <c r="U15" s="33">
        <f t="shared" si="14"/>
        <v>0</v>
      </c>
      <c r="V15" s="80"/>
      <c r="W15" s="49">
        <f t="shared" si="15"/>
        <v>0</v>
      </c>
      <c r="Z15" s="111" t="str">
        <f>'Verification of Boxes'!J11</f>
        <v>COMER DANIEL</v>
      </c>
      <c r="AA15" s="45">
        <f>Q12</f>
        <v>0</v>
      </c>
      <c r="AB15" s="5"/>
      <c r="AC15" s="117">
        <f t="shared" si="16"/>
        <v>0</v>
      </c>
      <c r="AD15" s="133"/>
      <c r="AE15" s="5" t="str">
        <f t="shared" ref="AE15:AE33" si="19">IF(Z15=0,0,IF(AA15&gt;=AG$4,"elected",IF(AA15=0,"excluded","continuing")))</f>
        <v>excluded</v>
      </c>
      <c r="AF15" s="5">
        <f t="shared" si="17"/>
        <v>0</v>
      </c>
      <c r="AG15" s="112">
        <f t="shared" si="18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O'HAGAN BARNEY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7'!A16&lt;&gt;0,'Stage 7'!A16,IF(S16&gt;=$M$3,"Elected",IF(BP13&lt;&gt;0,"Excluded",0)))</f>
        <v>Excluded</v>
      </c>
      <c r="B16" s="176">
        <v>6</v>
      </c>
      <c r="C16" s="37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>'Stage 2'!F16</f>
        <v>-232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 t="shared" si="12"/>
        <v>0</v>
      </c>
      <c r="S16" s="33">
        <f t="shared" si="13"/>
        <v>0</v>
      </c>
      <c r="T16" s="82"/>
      <c r="U16" s="33">
        <f t="shared" si="14"/>
        <v>0</v>
      </c>
      <c r="V16" s="80"/>
      <c r="W16" s="49">
        <f t="shared" si="15"/>
        <v>0</v>
      </c>
      <c r="Z16" s="111" t="str">
        <f>'Verification of Boxes'!J12</f>
        <v>COOPER MICKEY</v>
      </c>
      <c r="AA16" s="45">
        <f t="shared" ref="AA16:AA33" si="20">Q13</f>
        <v>0</v>
      </c>
      <c r="AB16" s="5"/>
      <c r="AC16" s="117">
        <f t="shared" si="16"/>
        <v>0</v>
      </c>
      <c r="AD16" s="133"/>
      <c r="AE16" s="5" t="str">
        <f t="shared" si="19"/>
        <v>excluded</v>
      </c>
      <c r="AF16" s="5">
        <f t="shared" si="17"/>
        <v>0</v>
      </c>
      <c r="AG16" s="112">
        <f t="shared" si="18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O'REILLY DARREN PIO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>IF('Stage 7'!A17&lt;&gt;0,'Stage 7'!A17,IF(S17&gt;=$M$3,"Elected",IF(BP14&lt;&gt;0,"Excluded",0)))</f>
        <v>Elected</v>
      </c>
      <c r="B17" s="176">
        <v>7</v>
      </c>
      <c r="C17" s="37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>'Stage 2'!F17</f>
        <v>26</v>
      </c>
      <c r="G17" s="157">
        <f>'Stage 2'!G17</f>
        <v>817</v>
      </c>
      <c r="H17" s="82">
        <f>'Stage 3'!H17</f>
        <v>1.68</v>
      </c>
      <c r="I17" s="157">
        <f>'Stage 3'!I17</f>
        <v>818.68</v>
      </c>
      <c r="J17" s="82">
        <f>'Stage 4'!J17</f>
        <v>306</v>
      </c>
      <c r="K17" s="157">
        <f>'Stage 4'!K17</f>
        <v>1124.6799999999998</v>
      </c>
      <c r="L17" s="82">
        <f>'Stage 5'!L17</f>
        <v>0</v>
      </c>
      <c r="M17" s="157">
        <f>'Stage 5'!M17</f>
        <v>1124.6799999999998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 t="shared" si="12"/>
        <v>0</v>
      </c>
      <c r="S17" s="33">
        <f t="shared" si="13"/>
        <v>0</v>
      </c>
      <c r="T17" s="82"/>
      <c r="U17" s="33">
        <f t="shared" si="14"/>
        <v>0</v>
      </c>
      <c r="V17" s="80"/>
      <c r="W17" s="49">
        <f t="shared" si="15"/>
        <v>0</v>
      </c>
      <c r="Z17" s="111" t="str">
        <f>'Verification of Boxes'!J13</f>
        <v>CUSACK SHAUNA</v>
      </c>
      <c r="AA17" s="45">
        <f t="shared" si="20"/>
        <v>0</v>
      </c>
      <c r="AB17" s="5"/>
      <c r="AC17" s="117">
        <f t="shared" si="16"/>
        <v>0</v>
      </c>
      <c r="AD17" s="133"/>
      <c r="AE17" s="5" t="str">
        <f t="shared" si="19"/>
        <v>excluded</v>
      </c>
      <c r="AF17" s="5">
        <f t="shared" si="17"/>
        <v>0</v>
      </c>
      <c r="AG17" s="112">
        <f t="shared" si="18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7'!A18&lt;&gt;0,'Stage 7'!A18,IF(S18&gt;=$M$3,"Elected",IF(BP15&lt;&gt;0,"Excluded",0)))</f>
        <v>Excluded</v>
      </c>
      <c r="B18" s="176">
        <v>8</v>
      </c>
      <c r="C18" s="37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>'Stage 2'!F18</f>
        <v>21</v>
      </c>
      <c r="G18" s="157">
        <f>'Stage 2'!G18</f>
        <v>722</v>
      </c>
      <c r="H18" s="82">
        <f>'Stage 3'!H18</f>
        <v>1.1399999999999999</v>
      </c>
      <c r="I18" s="157">
        <f>'Stage 3'!I18</f>
        <v>723.14</v>
      </c>
      <c r="J18" s="82">
        <f>'Stage 4'!J18</f>
        <v>-723.14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 t="shared" si="12"/>
        <v>0</v>
      </c>
      <c r="S18" s="33">
        <f t="shared" si="13"/>
        <v>0</v>
      </c>
      <c r="T18" s="82"/>
      <c r="U18" s="33">
        <f t="shared" si="14"/>
        <v>0</v>
      </c>
      <c r="V18" s="80"/>
      <c r="W18" s="49">
        <f t="shared" si="15"/>
        <v>0</v>
      </c>
      <c r="Z18" s="111" t="str">
        <f>'Verification of Boxes'!J14</f>
        <v>FARRELL RORY</v>
      </c>
      <c r="AA18" s="45">
        <f t="shared" si="20"/>
        <v>0</v>
      </c>
      <c r="AB18" s="5"/>
      <c r="AC18" s="117">
        <f t="shared" si="16"/>
        <v>0</v>
      </c>
      <c r="AD18" s="133"/>
      <c r="AE18" s="5" t="str">
        <f t="shared" si="19"/>
        <v>excluded</v>
      </c>
      <c r="AF18" s="5">
        <f t="shared" si="17"/>
        <v>0</v>
      </c>
      <c r="AG18" s="112">
        <f t="shared" si="18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>IF('Stage 7'!A19&lt;&gt;0,'Stage 7'!A19,IF(S19&gt;=$M$3,"Elected",IF(BP16&lt;&gt;0,"Excluded",0)))</f>
        <v>Elected</v>
      </c>
      <c r="B19" s="176">
        <v>9</v>
      </c>
      <c r="C19" s="37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>'Stage 2'!F19</f>
        <v>0</v>
      </c>
      <c r="G19" s="157">
        <f>'Stage 2'!G19</f>
        <v>1091</v>
      </c>
      <c r="H19" s="82">
        <f>'Stage 3'!H19</f>
        <v>0</v>
      </c>
      <c r="I19" s="157">
        <f>'Stage 3'!I19</f>
        <v>1091</v>
      </c>
      <c r="J19" s="82">
        <f>'Stage 4'!J19</f>
        <v>0</v>
      </c>
      <c r="K19" s="157">
        <f>'Stage 4'!K19</f>
        <v>1091</v>
      </c>
      <c r="L19" s="82">
        <f>'Stage 5'!L19</f>
        <v>0</v>
      </c>
      <c r="M19" s="157">
        <f>'Stage 5'!M19</f>
        <v>1091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 t="shared" si="12"/>
        <v>0</v>
      </c>
      <c r="S19" s="33">
        <f t="shared" si="13"/>
        <v>0</v>
      </c>
      <c r="T19" s="82"/>
      <c r="U19" s="33">
        <f t="shared" si="14"/>
        <v>0</v>
      </c>
      <c r="V19" s="80"/>
      <c r="W19" s="49">
        <f t="shared" si="15"/>
        <v>0</v>
      </c>
      <c r="Z19" s="111" t="str">
        <f>'Verification of Boxes'!J15</f>
        <v>GILLESPIE SHA</v>
      </c>
      <c r="AA19" s="45">
        <f t="shared" si="20"/>
        <v>0</v>
      </c>
      <c r="AB19" s="5"/>
      <c r="AC19" s="117">
        <f t="shared" si="16"/>
        <v>0</v>
      </c>
      <c r="AD19" s="133"/>
      <c r="AE19" s="5" t="str">
        <f t="shared" si="19"/>
        <v>excluded</v>
      </c>
      <c r="AF19" s="5">
        <f t="shared" si="17"/>
        <v>0</v>
      </c>
      <c r="AG19" s="112">
        <f t="shared" si="18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7'!A20&lt;&gt;0,'Stage 7'!A20,IF(S20&gt;=$M$3,"Elected",IF(BP17&lt;&gt;0,"Excluded",0)))</f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 t="shared" si="12"/>
        <v>0</v>
      </c>
      <c r="S20" s="33">
        <f t="shared" si="13"/>
        <v>0</v>
      </c>
      <c r="T20" s="82"/>
      <c r="U20" s="33">
        <f t="shared" si="14"/>
        <v>0</v>
      </c>
      <c r="V20" s="80"/>
      <c r="W20" s="49">
        <f t="shared" si="15"/>
        <v>0</v>
      </c>
      <c r="Z20" s="111" t="str">
        <f>'Verification of Boxes'!J16</f>
        <v>MCGINLEY ERIC</v>
      </c>
      <c r="AA20" s="45">
        <f t="shared" si="20"/>
        <v>0</v>
      </c>
      <c r="AB20" s="5"/>
      <c r="AC20" s="117">
        <f t="shared" si="16"/>
        <v>0</v>
      </c>
      <c r="AD20" s="133"/>
      <c r="AE20" s="5" t="str">
        <f t="shared" si="19"/>
        <v>excluded</v>
      </c>
      <c r="AF20" s="5">
        <f t="shared" si="17"/>
        <v>0</v>
      </c>
      <c r="AG20" s="112">
        <f t="shared" si="18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219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>IF('Stage 7'!A21&lt;&gt;0,'Stage 7'!A21,IF(S21&gt;=$M$3,"Elected",IF(BP18&lt;&gt;0,"Excluded",0)))</f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 t="shared" si="12"/>
        <v>0</v>
      </c>
      <c r="S21" s="33">
        <f t="shared" si="13"/>
        <v>0</v>
      </c>
      <c r="T21" s="82"/>
      <c r="U21" s="33">
        <f t="shared" si="14"/>
        <v>0</v>
      </c>
      <c r="V21" s="80"/>
      <c r="W21" s="49">
        <f t="shared" si="15"/>
        <v>0</v>
      </c>
      <c r="Z21" s="111" t="str">
        <f>'Verification of Boxes'!J17</f>
        <v>O'HAGAN BARNEY</v>
      </c>
      <c r="AA21" s="45">
        <f t="shared" si="20"/>
        <v>0</v>
      </c>
      <c r="AB21" s="5"/>
      <c r="AC21" s="117">
        <f t="shared" si="16"/>
        <v>0</v>
      </c>
      <c r="AD21" s="133"/>
      <c r="AE21" s="5" t="str">
        <f t="shared" si="19"/>
        <v>excluded</v>
      </c>
      <c r="AF21" s="5">
        <f t="shared" si="17"/>
        <v>0</v>
      </c>
      <c r="AG21" s="112">
        <f t="shared" si="18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6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7'!A22&lt;&gt;0,'Stage 7'!A22,IF(S22&gt;=$M$3,"Elected",IF(BP19&lt;&gt;0,"Excluded",0)))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 t="shared" si="12"/>
        <v>0</v>
      </c>
      <c r="S22" s="33">
        <f t="shared" si="13"/>
        <v>0</v>
      </c>
      <c r="T22" s="82"/>
      <c r="U22" s="33">
        <f t="shared" si="14"/>
        <v>0</v>
      </c>
      <c r="V22" s="80"/>
      <c r="W22" s="49">
        <f t="shared" si="15"/>
        <v>0</v>
      </c>
      <c r="Z22" s="111" t="str">
        <f>'Verification of Boxes'!J18</f>
        <v>O'REILLY DARREN PIO</v>
      </c>
      <c r="AA22" s="45">
        <f t="shared" si="20"/>
        <v>0</v>
      </c>
      <c r="AB22" s="5"/>
      <c r="AC22" s="117">
        <f t="shared" si="16"/>
        <v>0</v>
      </c>
      <c r="AD22" s="133"/>
      <c r="AE22" s="5" t="str">
        <f t="shared" si="19"/>
        <v>excluded</v>
      </c>
      <c r="AF22" s="5">
        <f t="shared" si="17"/>
        <v>0</v>
      </c>
      <c r="AG22" s="112">
        <f t="shared" si="18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6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7'!A23&lt;&gt;0,'Stage 7'!A23,IF(S23&gt;=$M$3,"Elected",IF(BP20&lt;&gt;0,"Excluded",0)))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 t="shared" si="12"/>
        <v>0</v>
      </c>
      <c r="S23" s="33">
        <f t="shared" si="13"/>
        <v>0</v>
      </c>
      <c r="T23" s="82"/>
      <c r="U23" s="33">
        <f t="shared" si="14"/>
        <v>0</v>
      </c>
      <c r="V23" s="80"/>
      <c r="W23" s="49">
        <f t="shared" si="15"/>
        <v>0</v>
      </c>
      <c r="Z23" s="111">
        <f>'Verification of Boxes'!J19</f>
        <v>0</v>
      </c>
      <c r="AA23" s="45">
        <f t="shared" si="20"/>
        <v>0</v>
      </c>
      <c r="AB23" s="5"/>
      <c r="AC23" s="117">
        <f t="shared" si="16"/>
        <v>0</v>
      </c>
      <c r="AD23" s="133"/>
      <c r="AE23" s="5">
        <f t="shared" si="19"/>
        <v>0</v>
      </c>
      <c r="AF23" s="5">
        <f t="shared" si="17"/>
        <v>0</v>
      </c>
      <c r="AG23" s="112">
        <f t="shared" si="18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6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7'!A24&lt;&gt;0,'Stage 7'!A24,IF(S24&gt;=$M$3,"Elected",IF(BP21&lt;&gt;0,"Excluded",0)))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 t="shared" si="12"/>
        <v>0</v>
      </c>
      <c r="S24" s="33">
        <f t="shared" si="13"/>
        <v>0</v>
      </c>
      <c r="T24" s="82"/>
      <c r="U24" s="33">
        <f t="shared" si="14"/>
        <v>0</v>
      </c>
      <c r="V24" s="80"/>
      <c r="W24" s="49">
        <f t="shared" si="15"/>
        <v>0</v>
      </c>
      <c r="Z24" s="111">
        <f>'Verification of Boxes'!J20</f>
        <v>0</v>
      </c>
      <c r="AA24" s="45">
        <f t="shared" si="20"/>
        <v>0</v>
      </c>
      <c r="AB24" s="5"/>
      <c r="AC24" s="117">
        <f t="shared" si="16"/>
        <v>0</v>
      </c>
      <c r="AD24" s="133"/>
      <c r="AE24" s="5">
        <f t="shared" si="19"/>
        <v>0</v>
      </c>
      <c r="AF24" s="5">
        <f t="shared" si="17"/>
        <v>0</v>
      </c>
      <c r="AG24" s="112">
        <f t="shared" si="18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6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7'!A25&lt;&gt;0,'Stage 7'!A25,IF(S25&gt;=$M$3,"Elected",IF(BP22&lt;&gt;0,"Excluded",0)))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 t="shared" si="12"/>
        <v>0</v>
      </c>
      <c r="S25" s="33">
        <f t="shared" si="13"/>
        <v>0</v>
      </c>
      <c r="T25" s="82"/>
      <c r="U25" s="33">
        <f t="shared" si="14"/>
        <v>0</v>
      </c>
      <c r="V25" s="80"/>
      <c r="W25" s="49">
        <f t="shared" si="15"/>
        <v>0</v>
      </c>
      <c r="Z25" s="111">
        <f>'Verification of Boxes'!J21</f>
        <v>0</v>
      </c>
      <c r="AA25" s="45">
        <f t="shared" si="20"/>
        <v>0</v>
      </c>
      <c r="AB25" s="5"/>
      <c r="AC25" s="117">
        <f t="shared" si="16"/>
        <v>0</v>
      </c>
      <c r="AD25" s="133"/>
      <c r="AE25" s="5">
        <f t="shared" si="19"/>
        <v>0</v>
      </c>
      <c r="AF25" s="5">
        <f t="shared" si="17"/>
        <v>0</v>
      </c>
      <c r="AG25" s="112">
        <f t="shared" si="18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7'!A26&lt;&gt;0,'Stage 7'!A26,IF(S26&gt;=$M$3,"Elected",IF(BP23&lt;&gt;0,"Excluded",0)))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 t="shared" si="12"/>
        <v>0</v>
      </c>
      <c r="S26" s="33">
        <f t="shared" si="13"/>
        <v>0</v>
      </c>
      <c r="T26" s="82"/>
      <c r="U26" s="33">
        <f t="shared" si="14"/>
        <v>0</v>
      </c>
      <c r="V26" s="80"/>
      <c r="W26" s="49">
        <f t="shared" si="15"/>
        <v>0</v>
      </c>
      <c r="Z26" s="111">
        <f>'Verification of Boxes'!J22</f>
        <v>0</v>
      </c>
      <c r="AA26" s="45">
        <f t="shared" si="20"/>
        <v>0</v>
      </c>
      <c r="AB26" s="5"/>
      <c r="AC26" s="117">
        <f t="shared" si="16"/>
        <v>0</v>
      </c>
      <c r="AD26" s="133"/>
      <c r="AE26" s="5">
        <f t="shared" si="19"/>
        <v>0</v>
      </c>
      <c r="AF26" s="5">
        <f t="shared" si="17"/>
        <v>0</v>
      </c>
      <c r="AG26" s="112">
        <f t="shared" si="18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7'!A27&lt;&gt;0,'Stage 7'!A27,IF(S27&gt;=$M$3,"Elected",IF(BP24&lt;&gt;0,"Excluded",0)))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 t="shared" si="12"/>
        <v>0</v>
      </c>
      <c r="S27" s="33">
        <f t="shared" si="13"/>
        <v>0</v>
      </c>
      <c r="T27" s="82"/>
      <c r="U27" s="33">
        <f t="shared" si="14"/>
        <v>0</v>
      </c>
      <c r="V27" s="80"/>
      <c r="W27" s="49">
        <f t="shared" si="15"/>
        <v>0</v>
      </c>
      <c r="Z27" s="111">
        <f>'Verification of Boxes'!J23</f>
        <v>0</v>
      </c>
      <c r="AA27" s="45">
        <f t="shared" si="20"/>
        <v>0</v>
      </c>
      <c r="AB27" s="5"/>
      <c r="AC27" s="117">
        <f t="shared" si="16"/>
        <v>0</v>
      </c>
      <c r="AD27" s="133"/>
      <c r="AE27" s="5">
        <f t="shared" si="19"/>
        <v>0</v>
      </c>
      <c r="AF27" s="5">
        <f t="shared" si="17"/>
        <v>0</v>
      </c>
      <c r="AG27" s="112">
        <f t="shared" si="18"/>
        <v>0</v>
      </c>
      <c r="AJ27" s="115"/>
      <c r="AK27" s="115"/>
      <c r="AT27" s="5">
        <f>AW27</f>
        <v>0</v>
      </c>
      <c r="AU27" s="5">
        <f t="shared" ref="AU27:AU32" si="21">IF(AO20&lt;&gt;0,1,0)</f>
        <v>0</v>
      </c>
      <c r="AV27" s="5">
        <f>AU27</f>
        <v>0</v>
      </c>
      <c r="AW27" s="5">
        <f t="shared" ref="AW27:AW32" si="2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7'!A28&lt;&gt;0,'Stage 7'!A28,IF(S28&gt;=$M$3,"Elected",IF(BP25&lt;&gt;0,"Excluded",0)))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 t="shared" si="12"/>
        <v>0</v>
      </c>
      <c r="S28" s="33">
        <f t="shared" si="13"/>
        <v>0</v>
      </c>
      <c r="T28" s="82"/>
      <c r="U28" s="33">
        <f t="shared" si="14"/>
        <v>0</v>
      </c>
      <c r="V28" s="80"/>
      <c r="W28" s="49">
        <f t="shared" si="15"/>
        <v>0</v>
      </c>
      <c r="Z28" s="111">
        <f>'Verification of Boxes'!J24</f>
        <v>0</v>
      </c>
      <c r="AA28" s="45">
        <f t="shared" si="20"/>
        <v>0</v>
      </c>
      <c r="AB28" s="5"/>
      <c r="AC28" s="117">
        <f t="shared" si="16"/>
        <v>0</v>
      </c>
      <c r="AD28" s="133"/>
      <c r="AE28" s="5">
        <f t="shared" si="19"/>
        <v>0</v>
      </c>
      <c r="AF28" s="5">
        <f t="shared" si="17"/>
        <v>0</v>
      </c>
      <c r="AG28" s="112">
        <f t="shared" si="18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21"/>
        <v>0</v>
      </c>
      <c r="AV28" s="5">
        <f>AV27+AU28</f>
        <v>0</v>
      </c>
      <c r="AW28" s="5">
        <f t="shared" si="22"/>
        <v>1</v>
      </c>
      <c r="AX28" s="16"/>
      <c r="BA28" s="3"/>
      <c r="BB28" s="3"/>
      <c r="BC28" s="2"/>
      <c r="BN28" s="6"/>
      <c r="BO28" s="182"/>
      <c r="BP28" s="44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7'!A29&lt;&gt;0,'Stage 7'!A29,IF(S29&gt;=$M$3,"Elected",IF(BP26&lt;&gt;0,"Excluded",0)))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 t="shared" si="12"/>
        <v>0</v>
      </c>
      <c r="S29" s="33">
        <f t="shared" si="13"/>
        <v>0</v>
      </c>
      <c r="T29" s="82"/>
      <c r="U29" s="33">
        <f t="shared" si="14"/>
        <v>0</v>
      </c>
      <c r="V29" s="80"/>
      <c r="W29" s="49">
        <f t="shared" si="15"/>
        <v>0</v>
      </c>
      <c r="Z29" s="111">
        <f>'Verification of Boxes'!J25</f>
        <v>0</v>
      </c>
      <c r="AA29" s="45">
        <f t="shared" si="20"/>
        <v>0</v>
      </c>
      <c r="AB29" s="5"/>
      <c r="AC29" s="117">
        <f t="shared" si="16"/>
        <v>0</v>
      </c>
      <c r="AD29" s="133"/>
      <c r="AE29" s="5">
        <f t="shared" si="19"/>
        <v>0</v>
      </c>
      <c r="AF29" s="5">
        <f t="shared" si="17"/>
        <v>0</v>
      </c>
      <c r="AG29" s="112">
        <f t="shared" si="18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21"/>
        <v>0</v>
      </c>
      <c r="AV29" s="5">
        <f>AV28+AU29</f>
        <v>0</v>
      </c>
      <c r="AW29" s="5">
        <f t="shared" si="2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N29" s="6"/>
      <c r="BO29" s="182"/>
      <c r="BP29" s="44"/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7'!A30&lt;&gt;0,'Stage 7'!A30,IF(S30&gt;=$M$3,"Elected",IF(BP27&lt;&gt;0,"Excluded",0)))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 t="shared" si="12"/>
        <v>0</v>
      </c>
      <c r="S30" s="33">
        <f t="shared" si="13"/>
        <v>0</v>
      </c>
      <c r="T30" s="82"/>
      <c r="U30" s="33">
        <f t="shared" si="14"/>
        <v>0</v>
      </c>
      <c r="V30" s="80"/>
      <c r="W30" s="49">
        <f t="shared" si="15"/>
        <v>0</v>
      </c>
      <c r="Z30" s="111">
        <f>'Verification of Boxes'!J26</f>
        <v>0</v>
      </c>
      <c r="AA30" s="45">
        <f t="shared" si="20"/>
        <v>0</v>
      </c>
      <c r="AB30" s="5"/>
      <c r="AC30" s="117">
        <f t="shared" si="16"/>
        <v>0</v>
      </c>
      <c r="AD30" s="133"/>
      <c r="AE30" s="5">
        <f t="shared" si="19"/>
        <v>0</v>
      </c>
      <c r="AF30" s="5">
        <f t="shared" si="17"/>
        <v>0</v>
      </c>
      <c r="AG30" s="112">
        <f t="shared" si="18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21"/>
        <v>0</v>
      </c>
      <c r="AV30" s="5">
        <f>AV29+AU30</f>
        <v>0</v>
      </c>
      <c r="AW30" s="5">
        <f t="shared" si="22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236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117</v>
      </c>
      <c r="G31" s="157">
        <f>'Stage 2'!G31</f>
        <v>117</v>
      </c>
      <c r="H31" s="82">
        <f>'Stage 3'!H31</f>
        <v>4.9000000000000057</v>
      </c>
      <c r="I31" s="157">
        <f>'Stage 3'!I31</f>
        <v>121.9</v>
      </c>
      <c r="J31" s="82">
        <f>'Stage 4'!J31</f>
        <v>42.54</v>
      </c>
      <c r="K31" s="157">
        <f>'Stage 4'!K31</f>
        <v>164.44</v>
      </c>
      <c r="L31" s="82">
        <f>'Stage 5'!L31</f>
        <v>46.740000000000009</v>
      </c>
      <c r="M31" s="157">
        <f>'Stage 5'!M31</f>
        <v>211.18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$BK69</f>
        <v>0</v>
      </c>
      <c r="S31" s="50">
        <f t="shared" si="13"/>
        <v>0</v>
      </c>
      <c r="T31" s="83"/>
      <c r="U31" s="50">
        <f t="shared" si="14"/>
        <v>0</v>
      </c>
      <c r="V31" s="81"/>
      <c r="W31" s="51">
        <f t="shared" si="15"/>
        <v>0</v>
      </c>
      <c r="Z31" s="111">
        <f>'Verification of Boxes'!J27</f>
        <v>0</v>
      </c>
      <c r="AA31" s="45">
        <f t="shared" si="20"/>
        <v>0</v>
      </c>
      <c r="AB31" s="5"/>
      <c r="AC31" s="117">
        <f t="shared" si="16"/>
        <v>0</v>
      </c>
      <c r="AD31" s="133"/>
      <c r="AE31" s="5">
        <f t="shared" si="19"/>
        <v>0</v>
      </c>
      <c r="AF31" s="5">
        <f t="shared" si="17"/>
        <v>0</v>
      </c>
      <c r="AG31" s="112">
        <f t="shared" si="18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21"/>
        <v>0</v>
      </c>
      <c r="AV31" s="5">
        <f>AV30+AU31</f>
        <v>0</v>
      </c>
      <c r="AW31" s="5">
        <f t="shared" si="2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236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6368</v>
      </c>
      <c r="F32" s="267"/>
      <c r="G32" s="157">
        <f>'Stage 2'!G32</f>
        <v>6368</v>
      </c>
      <c r="H32" s="268"/>
      <c r="I32" s="157">
        <f>'Stage 3'!I32</f>
        <v>6368</v>
      </c>
      <c r="J32" s="269"/>
      <c r="K32" s="157">
        <f>'Stage 4'!K32</f>
        <v>6367.9999999999991</v>
      </c>
      <c r="L32" s="269"/>
      <c r="M32" s="157">
        <f>'Stage 5'!M32</f>
        <v>6368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0"/>
        <v>0</v>
      </c>
      <c r="AB32" s="5"/>
      <c r="AC32" s="117">
        <f t="shared" si="16"/>
        <v>0</v>
      </c>
      <c r="AD32" s="133"/>
      <c r="AE32" s="5">
        <f t="shared" si="19"/>
        <v>0</v>
      </c>
      <c r="AF32" s="5">
        <f t="shared" si="17"/>
        <v>0</v>
      </c>
      <c r="AG32" s="112">
        <f t="shared" si="18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21"/>
        <v>0</v>
      </c>
      <c r="AV32" s="5">
        <f>AV31+AU32</f>
        <v>0</v>
      </c>
      <c r="AW32" s="5">
        <f t="shared" si="22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Z33" s="113">
        <f>'Verification of Boxes'!J29</f>
        <v>0</v>
      </c>
      <c r="AA33" s="114">
        <f t="shared" si="20"/>
        <v>0</v>
      </c>
      <c r="AB33" s="106"/>
      <c r="AC33" s="118">
        <f t="shared" si="16"/>
        <v>0</v>
      </c>
      <c r="AD33" s="172"/>
      <c r="AE33" s="106">
        <f t="shared" si="19"/>
        <v>0</v>
      </c>
      <c r="AF33" s="106">
        <f t="shared" si="17"/>
        <v>0</v>
      </c>
      <c r="AG33" s="173">
        <f t="shared" si="18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911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6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3">AL39+AK40</f>
        <v>0</v>
      </c>
      <c r="AM40" s="5">
        <f t="shared" si="23"/>
        <v>0</v>
      </c>
      <c r="AN40" s="5">
        <f t="shared" si="23"/>
        <v>0</v>
      </c>
      <c r="AO40" s="5">
        <f t="shared" si="23"/>
        <v>0</v>
      </c>
      <c r="AP40" s="5">
        <f t="shared" si="23"/>
        <v>0</v>
      </c>
      <c r="AQ40" s="5">
        <f t="shared" si="23"/>
        <v>0</v>
      </c>
    </row>
    <row r="41" spans="3:78">
      <c r="AL41" s="5">
        <f t="shared" ref="AL41:AQ41" si="24">IF(AK40=AL40,1,0)</f>
        <v>1</v>
      </c>
      <c r="AM41" s="5">
        <f t="shared" si="24"/>
        <v>1</v>
      </c>
      <c r="AN41" s="5">
        <f t="shared" si="24"/>
        <v>1</v>
      </c>
      <c r="AO41" s="5">
        <f t="shared" si="24"/>
        <v>1</v>
      </c>
      <c r="AP41" s="5">
        <f t="shared" si="24"/>
        <v>1</v>
      </c>
      <c r="AQ41" s="5">
        <f t="shared" si="24"/>
        <v>1</v>
      </c>
    </row>
    <row r="42" spans="3:78">
      <c r="AL42" s="5">
        <f t="shared" ref="AL42:AQ42" si="25">IF(AM40=AL38,"add",0)</f>
        <v>0</v>
      </c>
      <c r="AM42" s="5">
        <f t="shared" si="25"/>
        <v>0</v>
      </c>
      <c r="AN42" s="5">
        <f t="shared" si="25"/>
        <v>0</v>
      </c>
      <c r="AO42" s="5">
        <f t="shared" si="25"/>
        <v>0</v>
      </c>
      <c r="AP42" s="5">
        <f t="shared" si="25"/>
        <v>0</v>
      </c>
      <c r="AQ42" s="5">
        <f t="shared" si="25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>
      <c r="AJ48" t="str">
        <f t="shared" ref="AJ48:AK63" si="26">Z14</f>
        <v>BOYLE JOHN</v>
      </c>
      <c r="AK48" s="2">
        <f t="shared" si="26"/>
        <v>0</v>
      </c>
      <c r="AL48" s="5">
        <f>IF(AK48&lt;&gt;0,AK48,1000000)</f>
        <v>1000000</v>
      </c>
      <c r="AM48" s="45">
        <f t="shared" ref="AM48:AM67" si="27">AL48-AL$47</f>
        <v>0</v>
      </c>
      <c r="AN48" s="5">
        <f>IF(AM48&lt;&gt;0,AM48,1000000)</f>
        <v>1000000</v>
      </c>
      <c r="AO48" s="45">
        <f t="shared" ref="AO48:AO67" si="28">AN48-AN$47</f>
        <v>0</v>
      </c>
      <c r="AP48" s="5">
        <f t="shared" ref="AP48:AP67" si="29">IF(AO48&lt;&gt;0,AO48,1000000)</f>
        <v>1000000</v>
      </c>
      <c r="AQ48" s="45">
        <f t="shared" ref="AQ48:AQ67" si="30">AP48-AP$47</f>
        <v>0</v>
      </c>
      <c r="AR48" s="5">
        <f t="shared" ref="AR48:AR67" si="31">IF(AQ48&lt;&gt;0,AQ48,1000000)</f>
        <v>1000000</v>
      </c>
      <c r="AT48" s="2">
        <f t="shared" ref="AT48:AT67" si="32">AR48-AR$47</f>
        <v>0</v>
      </c>
      <c r="AU48">
        <f t="shared" ref="AU48:AU67" si="33">IF(AT48&lt;&gt;0,AT48,1000000)</f>
        <v>1000000</v>
      </c>
      <c r="AV48" s="2">
        <f t="shared" ref="AV48:AV67" si="34">AU48-AU$47</f>
        <v>0</v>
      </c>
      <c r="AW48">
        <f t="shared" ref="AW48:AW67" si="35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6"/>
        <v>COMER DANIEL</v>
      </c>
      <c r="AK49" s="2">
        <f t="shared" si="26"/>
        <v>0</v>
      </c>
      <c r="AL49" s="5">
        <f t="shared" ref="AL49:AL67" si="36">IF(AK49&lt;&gt;0,AK49,1000000)</f>
        <v>1000000</v>
      </c>
      <c r="AM49" s="45">
        <f t="shared" si="27"/>
        <v>0</v>
      </c>
      <c r="AN49" s="5">
        <f t="shared" ref="AN49:AN67" si="37">IF(AM49&lt;&gt;0,AM49,1000000)</f>
        <v>1000000</v>
      </c>
      <c r="AO49" s="45">
        <f t="shared" si="28"/>
        <v>0</v>
      </c>
      <c r="AP49" s="5">
        <f t="shared" si="29"/>
        <v>1000000</v>
      </c>
      <c r="AQ49" s="45">
        <f t="shared" si="30"/>
        <v>0</v>
      </c>
      <c r="AR49" s="5">
        <f t="shared" si="31"/>
        <v>1000000</v>
      </c>
      <c r="AT49" s="2">
        <f t="shared" si="32"/>
        <v>0</v>
      </c>
      <c r="AU49">
        <f t="shared" si="33"/>
        <v>1000000</v>
      </c>
      <c r="AV49" s="2">
        <f t="shared" si="34"/>
        <v>0</v>
      </c>
      <c r="AW49">
        <f t="shared" si="35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8">BE5</f>
        <v>BOYLE JOHN</v>
      </c>
      <c r="BH49" s="147"/>
      <c r="BI49" s="7">
        <f t="shared" ref="BI49:BI68" si="39">IF(BE5=0,0,IF(BE5=BA$8,-BC$12,0))</f>
        <v>0</v>
      </c>
      <c r="BJ49" s="5">
        <f t="shared" ref="BJ49:BJ68" si="40">BN49</f>
        <v>0</v>
      </c>
      <c r="BK49" s="5">
        <f t="shared" ref="BK49:BK68" si="41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6"/>
        <v>COOPER MICKEY</v>
      </c>
      <c r="AK50" s="2">
        <f t="shared" si="26"/>
        <v>0</v>
      </c>
      <c r="AL50" s="5">
        <f t="shared" si="36"/>
        <v>1000000</v>
      </c>
      <c r="AM50" s="45">
        <f t="shared" si="27"/>
        <v>0</v>
      </c>
      <c r="AN50" s="5">
        <f t="shared" si="37"/>
        <v>1000000</v>
      </c>
      <c r="AO50" s="45">
        <f t="shared" si="28"/>
        <v>0</v>
      </c>
      <c r="AP50" s="5">
        <f t="shared" si="29"/>
        <v>1000000</v>
      </c>
      <c r="AQ50" s="45">
        <f t="shared" si="30"/>
        <v>0</v>
      </c>
      <c r="AR50" s="5">
        <f t="shared" si="31"/>
        <v>1000000</v>
      </c>
      <c r="AT50" s="2">
        <f t="shared" si="32"/>
        <v>0</v>
      </c>
      <c r="AU50">
        <f t="shared" si="33"/>
        <v>1000000</v>
      </c>
      <c r="AV50" s="2">
        <f t="shared" si="34"/>
        <v>0</v>
      </c>
      <c r="AW50">
        <f t="shared" si="35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8"/>
        <v>COMER DANIEL</v>
      </c>
      <c r="BH50" s="149"/>
      <c r="BI50" s="7">
        <f t="shared" si="39"/>
        <v>0</v>
      </c>
      <c r="BJ50" s="5">
        <f t="shared" si="40"/>
        <v>0</v>
      </c>
      <c r="BK50" s="5">
        <f t="shared" si="41"/>
        <v>0</v>
      </c>
      <c r="BN50" s="5">
        <f t="shared" ref="BN50:BN68" si="42">IF(BP9="y",-BO9,0)</f>
        <v>0</v>
      </c>
      <c r="BW50" s="5">
        <f t="shared" ref="BW50:BW68" si="43">IF(BP9="y",BO9,0)</f>
        <v>0</v>
      </c>
      <c r="BZ50" s="5">
        <f t="shared" ref="BZ50:BZ69" si="44">IF(BP8="y",1,0)</f>
        <v>0</v>
      </c>
    </row>
    <row r="51" spans="36:78" ht="12.75" customHeight="1">
      <c r="AJ51" t="str">
        <f t="shared" si="26"/>
        <v>CUSACK SHAUNA</v>
      </c>
      <c r="AK51" s="2">
        <f t="shared" si="26"/>
        <v>0</v>
      </c>
      <c r="AL51" s="5">
        <f t="shared" si="36"/>
        <v>1000000</v>
      </c>
      <c r="AM51" s="45">
        <f t="shared" si="27"/>
        <v>0</v>
      </c>
      <c r="AN51" s="5">
        <f t="shared" si="37"/>
        <v>1000000</v>
      </c>
      <c r="AO51" s="45">
        <f t="shared" si="28"/>
        <v>0</v>
      </c>
      <c r="AP51" s="5">
        <f t="shared" si="29"/>
        <v>1000000</v>
      </c>
      <c r="AQ51" s="45">
        <f t="shared" si="30"/>
        <v>0</v>
      </c>
      <c r="AR51" s="5">
        <f t="shared" si="31"/>
        <v>1000000</v>
      </c>
      <c r="AT51" s="2">
        <f t="shared" si="32"/>
        <v>0</v>
      </c>
      <c r="AU51">
        <f t="shared" si="33"/>
        <v>1000000</v>
      </c>
      <c r="AV51" s="2">
        <f t="shared" si="34"/>
        <v>0</v>
      </c>
      <c r="AW51">
        <f t="shared" si="35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8"/>
        <v>COOPER MICKEY</v>
      </c>
      <c r="BH51" s="149"/>
      <c r="BI51" s="7">
        <f t="shared" si="39"/>
        <v>0</v>
      </c>
      <c r="BJ51" s="5">
        <f t="shared" si="40"/>
        <v>0</v>
      </c>
      <c r="BK51" s="5">
        <f t="shared" si="41"/>
        <v>0</v>
      </c>
      <c r="BN51" s="5">
        <f t="shared" si="42"/>
        <v>0</v>
      </c>
      <c r="BW51" s="5">
        <f t="shared" si="43"/>
        <v>0</v>
      </c>
      <c r="BZ51" s="5">
        <f t="shared" si="44"/>
        <v>0</v>
      </c>
    </row>
    <row r="52" spans="36:78">
      <c r="AJ52" t="str">
        <f t="shared" si="26"/>
        <v>FARRELL RORY</v>
      </c>
      <c r="AK52" s="2">
        <f t="shared" si="26"/>
        <v>0</v>
      </c>
      <c r="AL52" s="5">
        <f t="shared" si="36"/>
        <v>1000000</v>
      </c>
      <c r="AM52" s="45">
        <f t="shared" si="27"/>
        <v>0</v>
      </c>
      <c r="AN52" s="5">
        <f t="shared" si="37"/>
        <v>1000000</v>
      </c>
      <c r="AO52" s="45">
        <f t="shared" si="28"/>
        <v>0</v>
      </c>
      <c r="AP52" s="5">
        <f t="shared" si="29"/>
        <v>1000000</v>
      </c>
      <c r="AQ52" s="45">
        <f t="shared" si="30"/>
        <v>0</v>
      </c>
      <c r="AR52" s="5">
        <f t="shared" si="31"/>
        <v>1000000</v>
      </c>
      <c r="AT52" s="2">
        <f t="shared" si="32"/>
        <v>0</v>
      </c>
      <c r="AU52">
        <f t="shared" si="33"/>
        <v>1000000</v>
      </c>
      <c r="AV52" s="2">
        <f t="shared" si="34"/>
        <v>0</v>
      </c>
      <c r="AW52">
        <f t="shared" si="35"/>
        <v>1000000</v>
      </c>
      <c r="BE52" s="5">
        <f>IF($BH23="y",$BE23,IF($BH24="y",$BE24,0))</f>
        <v>0</v>
      </c>
      <c r="BG52" s="148" t="str">
        <f t="shared" si="38"/>
        <v>CUSACK SHAUNA</v>
      </c>
      <c r="BH52" s="149"/>
      <c r="BI52" s="7">
        <f t="shared" si="39"/>
        <v>0</v>
      </c>
      <c r="BJ52" s="5">
        <f t="shared" si="40"/>
        <v>0</v>
      </c>
      <c r="BK52" s="5">
        <f t="shared" si="41"/>
        <v>0</v>
      </c>
      <c r="BN52" s="5">
        <f t="shared" si="42"/>
        <v>0</v>
      </c>
      <c r="BW52" s="5">
        <f t="shared" si="43"/>
        <v>0</v>
      </c>
      <c r="BZ52" s="5">
        <f t="shared" si="44"/>
        <v>0</v>
      </c>
    </row>
    <row r="53" spans="36:78">
      <c r="AJ53" t="str">
        <f t="shared" si="26"/>
        <v>GILLESPIE SHA</v>
      </c>
      <c r="AK53" s="2">
        <f t="shared" si="26"/>
        <v>0</v>
      </c>
      <c r="AL53" s="5">
        <f t="shared" si="36"/>
        <v>1000000</v>
      </c>
      <c r="AM53" s="45">
        <f t="shared" si="27"/>
        <v>0</v>
      </c>
      <c r="AN53" s="5">
        <f t="shared" si="37"/>
        <v>1000000</v>
      </c>
      <c r="AO53" s="45">
        <f t="shared" si="28"/>
        <v>0</v>
      </c>
      <c r="AP53" s="5">
        <f t="shared" si="29"/>
        <v>1000000</v>
      </c>
      <c r="AQ53" s="45">
        <f t="shared" si="30"/>
        <v>0</v>
      </c>
      <c r="AR53" s="5">
        <f t="shared" si="31"/>
        <v>1000000</v>
      </c>
      <c r="AT53" s="2">
        <f t="shared" si="32"/>
        <v>0</v>
      </c>
      <c r="AU53">
        <f t="shared" si="33"/>
        <v>1000000</v>
      </c>
      <c r="AV53" s="2">
        <f t="shared" si="34"/>
        <v>0</v>
      </c>
      <c r="AW53">
        <f t="shared" si="35"/>
        <v>1000000</v>
      </c>
      <c r="BG53" s="148" t="str">
        <f t="shared" si="38"/>
        <v>FARRELL RORY</v>
      </c>
      <c r="BH53" s="149"/>
      <c r="BI53" s="7">
        <f t="shared" si="39"/>
        <v>0</v>
      </c>
      <c r="BJ53" s="5">
        <f t="shared" si="40"/>
        <v>0</v>
      </c>
      <c r="BK53" s="5">
        <f t="shared" si="41"/>
        <v>0</v>
      </c>
      <c r="BN53" s="5">
        <f t="shared" si="42"/>
        <v>0</v>
      </c>
      <c r="BW53" s="5">
        <f t="shared" si="43"/>
        <v>0</v>
      </c>
      <c r="BZ53" s="5">
        <f t="shared" si="44"/>
        <v>0</v>
      </c>
    </row>
    <row r="54" spans="36:78">
      <c r="AJ54" t="str">
        <f t="shared" si="26"/>
        <v>MCGINLEY ERIC</v>
      </c>
      <c r="AK54" s="2">
        <f t="shared" si="26"/>
        <v>0</v>
      </c>
      <c r="AL54" s="5">
        <f t="shared" si="36"/>
        <v>1000000</v>
      </c>
      <c r="AM54" s="45">
        <f t="shared" si="27"/>
        <v>0</v>
      </c>
      <c r="AN54" s="5">
        <f t="shared" si="37"/>
        <v>1000000</v>
      </c>
      <c r="AO54" s="45">
        <f t="shared" si="28"/>
        <v>0</v>
      </c>
      <c r="AP54" s="5">
        <f t="shared" si="29"/>
        <v>1000000</v>
      </c>
      <c r="AQ54" s="45">
        <f t="shared" si="30"/>
        <v>0</v>
      </c>
      <c r="AR54" s="5">
        <f t="shared" si="31"/>
        <v>1000000</v>
      </c>
      <c r="AT54" s="2">
        <f t="shared" si="32"/>
        <v>0</v>
      </c>
      <c r="AU54">
        <f t="shared" si="33"/>
        <v>1000000</v>
      </c>
      <c r="AV54" s="2">
        <f t="shared" si="34"/>
        <v>0</v>
      </c>
      <c r="AW54">
        <f t="shared" si="35"/>
        <v>1000000</v>
      </c>
      <c r="BG54" s="148" t="str">
        <f t="shared" si="38"/>
        <v>GILLESPIE SHA</v>
      </c>
      <c r="BH54" s="149"/>
      <c r="BI54" s="7">
        <f t="shared" si="39"/>
        <v>0</v>
      </c>
      <c r="BJ54" s="5">
        <f t="shared" si="40"/>
        <v>0</v>
      </c>
      <c r="BK54" s="5">
        <f t="shared" si="41"/>
        <v>0</v>
      </c>
      <c r="BN54" s="5">
        <f t="shared" si="42"/>
        <v>0</v>
      </c>
      <c r="BW54" s="5">
        <f t="shared" si="43"/>
        <v>0</v>
      </c>
      <c r="BZ54" s="5">
        <f t="shared" si="44"/>
        <v>0</v>
      </c>
    </row>
    <row r="55" spans="36:78">
      <c r="AJ55" t="str">
        <f t="shared" si="26"/>
        <v>O'HAGAN BARNEY</v>
      </c>
      <c r="AK55" s="2">
        <f t="shared" si="26"/>
        <v>0</v>
      </c>
      <c r="AL55" s="5">
        <f t="shared" si="36"/>
        <v>1000000</v>
      </c>
      <c r="AM55" s="45">
        <f t="shared" si="27"/>
        <v>0</v>
      </c>
      <c r="AN55" s="5">
        <f t="shared" si="37"/>
        <v>1000000</v>
      </c>
      <c r="AO55" s="45">
        <f t="shared" si="28"/>
        <v>0</v>
      </c>
      <c r="AP55" s="5">
        <f t="shared" si="29"/>
        <v>1000000</v>
      </c>
      <c r="AQ55" s="45">
        <f t="shared" si="30"/>
        <v>0</v>
      </c>
      <c r="AR55" s="5">
        <f t="shared" si="31"/>
        <v>1000000</v>
      </c>
      <c r="AT55" s="2">
        <f t="shared" si="32"/>
        <v>0</v>
      </c>
      <c r="AU55">
        <f t="shared" si="33"/>
        <v>1000000</v>
      </c>
      <c r="AV55" s="2">
        <f t="shared" si="34"/>
        <v>0</v>
      </c>
      <c r="AW55">
        <f t="shared" si="35"/>
        <v>1000000</v>
      </c>
      <c r="BG55" s="148" t="str">
        <f t="shared" si="38"/>
        <v>MCGINLEY ERIC</v>
      </c>
      <c r="BH55" s="149"/>
      <c r="BI55" s="7">
        <f t="shared" si="39"/>
        <v>0</v>
      </c>
      <c r="BJ55" s="5">
        <f t="shared" si="40"/>
        <v>0</v>
      </c>
      <c r="BK55" s="5">
        <f t="shared" si="41"/>
        <v>0</v>
      </c>
      <c r="BN55" s="5">
        <f t="shared" si="42"/>
        <v>0</v>
      </c>
      <c r="BW55" s="5">
        <f t="shared" si="43"/>
        <v>0</v>
      </c>
      <c r="BZ55" s="5">
        <f t="shared" si="44"/>
        <v>0</v>
      </c>
    </row>
    <row r="56" spans="36:78">
      <c r="AJ56" t="str">
        <f t="shared" si="26"/>
        <v>O'REILLY DARREN PIO</v>
      </c>
      <c r="AK56" s="2">
        <f t="shared" si="26"/>
        <v>0</v>
      </c>
      <c r="AL56" s="5">
        <f t="shared" si="36"/>
        <v>1000000</v>
      </c>
      <c r="AM56" s="45">
        <f t="shared" si="27"/>
        <v>0</v>
      </c>
      <c r="AN56" s="5">
        <f t="shared" si="37"/>
        <v>1000000</v>
      </c>
      <c r="AO56" s="45">
        <f t="shared" si="28"/>
        <v>0</v>
      </c>
      <c r="AP56" s="5">
        <f t="shared" si="29"/>
        <v>1000000</v>
      </c>
      <c r="AQ56" s="45">
        <f t="shared" si="30"/>
        <v>0</v>
      </c>
      <c r="AR56" s="5">
        <f t="shared" si="31"/>
        <v>1000000</v>
      </c>
      <c r="AT56" s="2">
        <f t="shared" si="32"/>
        <v>0</v>
      </c>
      <c r="AU56">
        <f t="shared" si="33"/>
        <v>1000000</v>
      </c>
      <c r="AV56" s="2">
        <f t="shared" si="34"/>
        <v>0</v>
      </c>
      <c r="AW56">
        <f t="shared" si="35"/>
        <v>1000000</v>
      </c>
      <c r="BG56" s="148" t="str">
        <f t="shared" si="38"/>
        <v>O'HAGAN BARNEY</v>
      </c>
      <c r="BH56" s="149"/>
      <c r="BI56" s="7">
        <f t="shared" si="39"/>
        <v>0</v>
      </c>
      <c r="BJ56" s="5">
        <f t="shared" si="40"/>
        <v>0</v>
      </c>
      <c r="BK56" s="5">
        <f t="shared" si="41"/>
        <v>0</v>
      </c>
      <c r="BN56" s="5">
        <f t="shared" si="42"/>
        <v>0</v>
      </c>
      <c r="BW56" s="5">
        <f t="shared" si="43"/>
        <v>0</v>
      </c>
      <c r="BZ56" s="5">
        <f t="shared" si="44"/>
        <v>0</v>
      </c>
    </row>
    <row r="57" spans="36:78">
      <c r="AJ57">
        <f t="shared" si="26"/>
        <v>0</v>
      </c>
      <c r="AK57" s="2">
        <f t="shared" si="26"/>
        <v>0</v>
      </c>
      <c r="AL57" s="5">
        <f t="shared" si="36"/>
        <v>1000000</v>
      </c>
      <c r="AM57" s="45">
        <f t="shared" si="27"/>
        <v>0</v>
      </c>
      <c r="AN57" s="5">
        <f t="shared" si="37"/>
        <v>1000000</v>
      </c>
      <c r="AO57" s="45">
        <f t="shared" si="28"/>
        <v>0</v>
      </c>
      <c r="AP57" s="5">
        <f t="shared" si="29"/>
        <v>1000000</v>
      </c>
      <c r="AQ57" s="45">
        <f t="shared" si="30"/>
        <v>0</v>
      </c>
      <c r="AR57" s="5">
        <f t="shared" si="31"/>
        <v>1000000</v>
      </c>
      <c r="AT57" s="2">
        <f t="shared" si="32"/>
        <v>0</v>
      </c>
      <c r="AU57">
        <f t="shared" si="33"/>
        <v>1000000</v>
      </c>
      <c r="AV57" s="2">
        <f t="shared" si="34"/>
        <v>0</v>
      </c>
      <c r="AW57">
        <f t="shared" si="35"/>
        <v>1000000</v>
      </c>
      <c r="BG57" s="148" t="str">
        <f t="shared" si="38"/>
        <v>O'REILLY DARREN PIO</v>
      </c>
      <c r="BH57" s="149"/>
      <c r="BI57" s="7">
        <f t="shared" si="39"/>
        <v>0</v>
      </c>
      <c r="BJ57" s="5">
        <f t="shared" si="40"/>
        <v>0</v>
      </c>
      <c r="BK57" s="5">
        <f t="shared" si="41"/>
        <v>0</v>
      </c>
      <c r="BN57" s="5">
        <f t="shared" si="42"/>
        <v>0</v>
      </c>
      <c r="BW57" s="5">
        <f t="shared" si="43"/>
        <v>0</v>
      </c>
      <c r="BZ57" s="5">
        <f t="shared" si="44"/>
        <v>0</v>
      </c>
    </row>
    <row r="58" spans="36:78">
      <c r="AJ58">
        <f t="shared" si="26"/>
        <v>0</v>
      </c>
      <c r="AK58" s="2">
        <f t="shared" si="26"/>
        <v>0</v>
      </c>
      <c r="AL58" s="5">
        <f t="shared" si="36"/>
        <v>1000000</v>
      </c>
      <c r="AM58" s="45">
        <f t="shared" si="27"/>
        <v>0</v>
      </c>
      <c r="AN58" s="5">
        <f t="shared" si="37"/>
        <v>1000000</v>
      </c>
      <c r="AO58" s="45">
        <f t="shared" si="28"/>
        <v>0</v>
      </c>
      <c r="AP58" s="5">
        <f t="shared" si="29"/>
        <v>1000000</v>
      </c>
      <c r="AQ58" s="45">
        <f t="shared" si="30"/>
        <v>0</v>
      </c>
      <c r="AR58" s="5">
        <f t="shared" si="31"/>
        <v>1000000</v>
      </c>
      <c r="AT58" s="2">
        <f t="shared" si="32"/>
        <v>0</v>
      </c>
      <c r="AU58">
        <f t="shared" si="33"/>
        <v>1000000</v>
      </c>
      <c r="AV58" s="2">
        <f t="shared" si="34"/>
        <v>0</v>
      </c>
      <c r="AW58">
        <f t="shared" si="35"/>
        <v>1000000</v>
      </c>
      <c r="BG58" s="148">
        <f t="shared" si="38"/>
        <v>0</v>
      </c>
      <c r="BH58" s="149"/>
      <c r="BI58" s="7">
        <f t="shared" si="39"/>
        <v>0</v>
      </c>
      <c r="BJ58" s="5">
        <f t="shared" si="40"/>
        <v>0</v>
      </c>
      <c r="BK58" s="5">
        <f t="shared" si="41"/>
        <v>0</v>
      </c>
      <c r="BN58" s="5">
        <f t="shared" si="42"/>
        <v>0</v>
      </c>
      <c r="BW58" s="5">
        <f t="shared" si="43"/>
        <v>0</v>
      </c>
      <c r="BZ58" s="5">
        <f t="shared" si="44"/>
        <v>0</v>
      </c>
    </row>
    <row r="59" spans="36:78" ht="12.75" customHeight="1">
      <c r="AJ59">
        <f t="shared" si="26"/>
        <v>0</v>
      </c>
      <c r="AK59" s="2">
        <f t="shared" si="26"/>
        <v>0</v>
      </c>
      <c r="AL59" s="5">
        <f t="shared" si="36"/>
        <v>1000000</v>
      </c>
      <c r="AM59" s="45">
        <f t="shared" si="27"/>
        <v>0</v>
      </c>
      <c r="AN59" s="5">
        <f t="shared" si="37"/>
        <v>1000000</v>
      </c>
      <c r="AO59" s="45">
        <f t="shared" si="28"/>
        <v>0</v>
      </c>
      <c r="AP59" s="5">
        <f t="shared" si="29"/>
        <v>1000000</v>
      </c>
      <c r="AQ59" s="45">
        <f t="shared" si="30"/>
        <v>0</v>
      </c>
      <c r="AR59" s="5">
        <f t="shared" si="31"/>
        <v>1000000</v>
      </c>
      <c r="AT59" s="2">
        <f t="shared" si="32"/>
        <v>0</v>
      </c>
      <c r="AU59">
        <f t="shared" si="33"/>
        <v>1000000</v>
      </c>
      <c r="AV59" s="2">
        <f t="shared" si="34"/>
        <v>0</v>
      </c>
      <c r="AW59">
        <f t="shared" si="35"/>
        <v>1000000</v>
      </c>
      <c r="BG59" s="148">
        <f t="shared" si="38"/>
        <v>0</v>
      </c>
      <c r="BH59" s="149"/>
      <c r="BI59" s="7">
        <f t="shared" si="39"/>
        <v>0</v>
      </c>
      <c r="BJ59" s="5">
        <f t="shared" si="40"/>
        <v>0</v>
      </c>
      <c r="BK59" s="5">
        <f t="shared" si="41"/>
        <v>0</v>
      </c>
      <c r="BN59" s="5">
        <f t="shared" si="42"/>
        <v>0</v>
      </c>
      <c r="BW59" s="5">
        <f t="shared" si="43"/>
        <v>0</v>
      </c>
      <c r="BZ59" s="5">
        <f t="shared" si="44"/>
        <v>0</v>
      </c>
    </row>
    <row r="60" spans="36:78" ht="12.75" customHeight="1">
      <c r="AJ60">
        <f t="shared" si="26"/>
        <v>0</v>
      </c>
      <c r="AK60" s="2">
        <f t="shared" si="26"/>
        <v>0</v>
      </c>
      <c r="AL60" s="5">
        <f t="shared" si="36"/>
        <v>1000000</v>
      </c>
      <c r="AM60" s="45">
        <f t="shared" si="27"/>
        <v>0</v>
      </c>
      <c r="AN60" s="5">
        <f t="shared" si="37"/>
        <v>1000000</v>
      </c>
      <c r="AO60" s="45">
        <f t="shared" si="28"/>
        <v>0</v>
      </c>
      <c r="AP60" s="5">
        <f t="shared" si="29"/>
        <v>1000000</v>
      </c>
      <c r="AQ60" s="45">
        <f t="shared" si="30"/>
        <v>0</v>
      </c>
      <c r="AR60" s="5">
        <f t="shared" si="31"/>
        <v>1000000</v>
      </c>
      <c r="AT60" s="2">
        <f t="shared" si="32"/>
        <v>0</v>
      </c>
      <c r="AU60">
        <f t="shared" si="33"/>
        <v>1000000</v>
      </c>
      <c r="AV60" s="2">
        <f t="shared" si="34"/>
        <v>0</v>
      </c>
      <c r="AW60">
        <f t="shared" si="35"/>
        <v>1000000</v>
      </c>
      <c r="BG60" s="148">
        <f t="shared" si="38"/>
        <v>0</v>
      </c>
      <c r="BH60" s="149"/>
      <c r="BI60" s="7">
        <f t="shared" si="39"/>
        <v>0</v>
      </c>
      <c r="BJ60" s="5">
        <f t="shared" si="40"/>
        <v>0</v>
      </c>
      <c r="BK60" s="5">
        <f t="shared" si="41"/>
        <v>0</v>
      </c>
      <c r="BN60" s="5">
        <f t="shared" si="42"/>
        <v>0</v>
      </c>
      <c r="BW60" s="5">
        <f t="shared" si="43"/>
        <v>0</v>
      </c>
      <c r="BZ60" s="5">
        <f t="shared" si="44"/>
        <v>0</v>
      </c>
    </row>
    <row r="61" spans="36:78">
      <c r="AJ61">
        <f t="shared" si="26"/>
        <v>0</v>
      </c>
      <c r="AK61" s="2">
        <f t="shared" si="26"/>
        <v>0</v>
      </c>
      <c r="AL61" s="5">
        <f t="shared" si="36"/>
        <v>1000000</v>
      </c>
      <c r="AM61" s="45">
        <f t="shared" si="27"/>
        <v>0</v>
      </c>
      <c r="AN61" s="5">
        <f t="shared" si="37"/>
        <v>1000000</v>
      </c>
      <c r="AO61" s="45">
        <f t="shared" si="28"/>
        <v>0</v>
      </c>
      <c r="AP61" s="5">
        <f t="shared" si="29"/>
        <v>1000000</v>
      </c>
      <c r="AQ61" s="45">
        <f t="shared" si="30"/>
        <v>0</v>
      </c>
      <c r="AR61" s="5">
        <f t="shared" si="31"/>
        <v>1000000</v>
      </c>
      <c r="AT61" s="2">
        <f t="shared" si="32"/>
        <v>0</v>
      </c>
      <c r="AU61">
        <f t="shared" si="33"/>
        <v>1000000</v>
      </c>
      <c r="AV61" s="2">
        <f t="shared" si="34"/>
        <v>0</v>
      </c>
      <c r="AW61">
        <f t="shared" si="35"/>
        <v>1000000</v>
      </c>
      <c r="BG61" s="148">
        <f t="shared" si="38"/>
        <v>0</v>
      </c>
      <c r="BH61" s="149"/>
      <c r="BI61" s="7">
        <f t="shared" si="39"/>
        <v>0</v>
      </c>
      <c r="BJ61" s="5">
        <f t="shared" si="40"/>
        <v>0</v>
      </c>
      <c r="BK61" s="5">
        <f t="shared" si="41"/>
        <v>0</v>
      </c>
      <c r="BN61" s="5">
        <f t="shared" si="42"/>
        <v>0</v>
      </c>
      <c r="BW61" s="5">
        <f t="shared" si="43"/>
        <v>0</v>
      </c>
      <c r="BZ61" s="5">
        <f t="shared" si="44"/>
        <v>0</v>
      </c>
    </row>
    <row r="62" spans="36:78">
      <c r="AJ62">
        <f t="shared" si="26"/>
        <v>0</v>
      </c>
      <c r="AK62" s="2">
        <f t="shared" si="26"/>
        <v>0</v>
      </c>
      <c r="AL62" s="5">
        <f t="shared" si="36"/>
        <v>1000000</v>
      </c>
      <c r="AM62" s="45">
        <f t="shared" si="27"/>
        <v>0</v>
      </c>
      <c r="AN62" s="5">
        <f t="shared" si="37"/>
        <v>1000000</v>
      </c>
      <c r="AO62" s="45">
        <f t="shared" si="28"/>
        <v>0</v>
      </c>
      <c r="AP62" s="5">
        <f t="shared" si="29"/>
        <v>1000000</v>
      </c>
      <c r="AQ62" s="45">
        <f t="shared" si="30"/>
        <v>0</v>
      </c>
      <c r="AR62" s="5">
        <f t="shared" si="31"/>
        <v>1000000</v>
      </c>
      <c r="AT62" s="2">
        <f t="shared" si="32"/>
        <v>0</v>
      </c>
      <c r="AU62">
        <f t="shared" si="33"/>
        <v>1000000</v>
      </c>
      <c r="AV62" s="2">
        <f t="shared" si="34"/>
        <v>0</v>
      </c>
      <c r="AW62">
        <f t="shared" si="35"/>
        <v>1000000</v>
      </c>
      <c r="BG62" s="148">
        <f t="shared" si="38"/>
        <v>0</v>
      </c>
      <c r="BH62" s="149"/>
      <c r="BI62" s="7">
        <f t="shared" si="39"/>
        <v>0</v>
      </c>
      <c r="BJ62" s="5">
        <f t="shared" si="40"/>
        <v>0</v>
      </c>
      <c r="BK62" s="5">
        <f t="shared" si="41"/>
        <v>0</v>
      </c>
      <c r="BN62" s="5">
        <f t="shared" si="42"/>
        <v>0</v>
      </c>
      <c r="BW62" s="5">
        <f t="shared" si="43"/>
        <v>0</v>
      </c>
      <c r="BZ62" s="5">
        <f t="shared" si="44"/>
        <v>0</v>
      </c>
    </row>
    <row r="63" spans="36:78" ht="13.5" customHeight="1">
      <c r="AJ63">
        <f t="shared" si="26"/>
        <v>0</v>
      </c>
      <c r="AK63" s="2">
        <f t="shared" si="26"/>
        <v>0</v>
      </c>
      <c r="AL63" s="5">
        <f t="shared" si="36"/>
        <v>1000000</v>
      </c>
      <c r="AM63" s="45">
        <f t="shared" si="27"/>
        <v>0</v>
      </c>
      <c r="AN63" s="5">
        <f t="shared" si="37"/>
        <v>1000000</v>
      </c>
      <c r="AO63" s="45">
        <f t="shared" si="28"/>
        <v>0</v>
      </c>
      <c r="AP63" s="5">
        <f t="shared" si="29"/>
        <v>1000000</v>
      </c>
      <c r="AQ63" s="45">
        <f t="shared" si="30"/>
        <v>0</v>
      </c>
      <c r="AR63" s="5">
        <f t="shared" si="31"/>
        <v>1000000</v>
      </c>
      <c r="AT63" s="2">
        <f t="shared" si="32"/>
        <v>0</v>
      </c>
      <c r="AU63">
        <f t="shared" si="33"/>
        <v>1000000</v>
      </c>
      <c r="AV63" s="2">
        <f t="shared" si="34"/>
        <v>0</v>
      </c>
      <c r="AW63">
        <f t="shared" si="35"/>
        <v>1000000</v>
      </c>
      <c r="BG63" s="148">
        <f t="shared" si="38"/>
        <v>0</v>
      </c>
      <c r="BH63" s="149"/>
      <c r="BI63" s="7">
        <f t="shared" si="39"/>
        <v>0</v>
      </c>
      <c r="BJ63" s="5">
        <f t="shared" si="40"/>
        <v>0</v>
      </c>
      <c r="BK63" s="5">
        <f t="shared" si="41"/>
        <v>0</v>
      </c>
      <c r="BN63" s="5">
        <f t="shared" si="42"/>
        <v>0</v>
      </c>
      <c r="BW63" s="5">
        <f t="shared" si="43"/>
        <v>0</v>
      </c>
      <c r="BZ63" s="5">
        <f t="shared" si="44"/>
        <v>0</v>
      </c>
    </row>
    <row r="64" spans="36:78" ht="15" customHeight="1">
      <c r="AJ64">
        <f t="shared" ref="AJ64:AK67" si="45">Z30</f>
        <v>0</v>
      </c>
      <c r="AK64" s="2">
        <f t="shared" si="45"/>
        <v>0</v>
      </c>
      <c r="AL64" s="5">
        <f t="shared" si="36"/>
        <v>1000000</v>
      </c>
      <c r="AM64" s="45">
        <f t="shared" si="27"/>
        <v>0</v>
      </c>
      <c r="AN64" s="5">
        <f t="shared" si="37"/>
        <v>1000000</v>
      </c>
      <c r="AO64" s="45">
        <f t="shared" si="28"/>
        <v>0</v>
      </c>
      <c r="AP64" s="5">
        <f t="shared" si="29"/>
        <v>1000000</v>
      </c>
      <c r="AQ64" s="45">
        <f t="shared" si="30"/>
        <v>0</v>
      </c>
      <c r="AR64" s="5">
        <f t="shared" si="31"/>
        <v>1000000</v>
      </c>
      <c r="AT64" s="2">
        <f t="shared" si="32"/>
        <v>0</v>
      </c>
      <c r="AU64">
        <f t="shared" si="33"/>
        <v>1000000</v>
      </c>
      <c r="AV64" s="2">
        <f t="shared" si="34"/>
        <v>0</v>
      </c>
      <c r="AW64">
        <f t="shared" si="35"/>
        <v>1000000</v>
      </c>
      <c r="BG64" s="148">
        <f t="shared" si="38"/>
        <v>0</v>
      </c>
      <c r="BH64" s="149"/>
      <c r="BI64" s="7">
        <f t="shared" si="39"/>
        <v>0</v>
      </c>
      <c r="BJ64" s="5">
        <f t="shared" si="40"/>
        <v>0</v>
      </c>
      <c r="BK64" s="5">
        <f t="shared" si="41"/>
        <v>0</v>
      </c>
      <c r="BN64" s="5">
        <f t="shared" si="42"/>
        <v>0</v>
      </c>
      <c r="BW64" s="5">
        <f t="shared" si="43"/>
        <v>0</v>
      </c>
      <c r="BZ64" s="5">
        <f t="shared" si="44"/>
        <v>0</v>
      </c>
    </row>
    <row r="65" spans="36:78">
      <c r="AJ65">
        <f t="shared" si="45"/>
        <v>0</v>
      </c>
      <c r="AK65" s="2">
        <f t="shared" si="45"/>
        <v>0</v>
      </c>
      <c r="AL65" s="5">
        <f t="shared" si="36"/>
        <v>1000000</v>
      </c>
      <c r="AM65" s="45">
        <f t="shared" si="27"/>
        <v>0</v>
      </c>
      <c r="AN65" s="5">
        <f t="shared" si="37"/>
        <v>1000000</v>
      </c>
      <c r="AO65" s="45">
        <f t="shared" si="28"/>
        <v>0</v>
      </c>
      <c r="AP65" s="5">
        <f t="shared" si="29"/>
        <v>1000000</v>
      </c>
      <c r="AQ65" s="45">
        <f t="shared" si="30"/>
        <v>0</v>
      </c>
      <c r="AR65" s="5">
        <f t="shared" si="31"/>
        <v>1000000</v>
      </c>
      <c r="AT65" s="2">
        <f t="shared" si="32"/>
        <v>0</v>
      </c>
      <c r="AU65">
        <f t="shared" si="33"/>
        <v>1000000</v>
      </c>
      <c r="AV65" s="2">
        <f t="shared" si="34"/>
        <v>0</v>
      </c>
      <c r="AW65">
        <f t="shared" si="35"/>
        <v>1000000</v>
      </c>
      <c r="BG65" s="148">
        <f t="shared" si="38"/>
        <v>0</v>
      </c>
      <c r="BH65" s="149"/>
      <c r="BI65" s="7">
        <f t="shared" si="39"/>
        <v>0</v>
      </c>
      <c r="BJ65" s="5">
        <f t="shared" si="40"/>
        <v>0</v>
      </c>
      <c r="BK65" s="5">
        <f t="shared" si="41"/>
        <v>0</v>
      </c>
      <c r="BN65" s="5">
        <f t="shared" si="42"/>
        <v>0</v>
      </c>
      <c r="BW65" s="5">
        <f t="shared" si="43"/>
        <v>0</v>
      </c>
      <c r="BZ65" s="5">
        <f t="shared" si="44"/>
        <v>0</v>
      </c>
    </row>
    <row r="66" spans="36:78" ht="14.25" customHeight="1">
      <c r="AJ66">
        <f t="shared" si="45"/>
        <v>0</v>
      </c>
      <c r="AK66" s="2">
        <f t="shared" si="45"/>
        <v>0</v>
      </c>
      <c r="AL66" s="5">
        <f t="shared" si="36"/>
        <v>1000000</v>
      </c>
      <c r="AM66" s="45">
        <f t="shared" si="27"/>
        <v>0</v>
      </c>
      <c r="AN66" s="5">
        <f t="shared" si="37"/>
        <v>1000000</v>
      </c>
      <c r="AO66" s="45">
        <f t="shared" si="28"/>
        <v>0</v>
      </c>
      <c r="AP66" s="5">
        <f t="shared" si="29"/>
        <v>1000000</v>
      </c>
      <c r="AQ66" s="45">
        <f t="shared" si="30"/>
        <v>0</v>
      </c>
      <c r="AR66" s="5">
        <f t="shared" si="31"/>
        <v>1000000</v>
      </c>
      <c r="AT66" s="2">
        <f t="shared" si="32"/>
        <v>0</v>
      </c>
      <c r="AU66">
        <f t="shared" si="33"/>
        <v>1000000</v>
      </c>
      <c r="AV66" s="2">
        <f t="shared" si="34"/>
        <v>0</v>
      </c>
      <c r="AW66">
        <f t="shared" si="35"/>
        <v>1000000</v>
      </c>
      <c r="BG66" s="148">
        <f t="shared" si="38"/>
        <v>0</v>
      </c>
      <c r="BH66" s="149"/>
      <c r="BI66" s="7">
        <f t="shared" si="39"/>
        <v>0</v>
      </c>
      <c r="BJ66" s="5">
        <f t="shared" si="40"/>
        <v>0</v>
      </c>
      <c r="BK66" s="5">
        <f t="shared" si="41"/>
        <v>0</v>
      </c>
      <c r="BN66" s="5">
        <f t="shared" si="42"/>
        <v>0</v>
      </c>
      <c r="BW66" s="5">
        <f t="shared" si="43"/>
        <v>0</v>
      </c>
      <c r="BZ66" s="5">
        <f t="shared" si="44"/>
        <v>0</v>
      </c>
    </row>
    <row r="67" spans="36:78">
      <c r="AJ67">
        <f t="shared" si="45"/>
        <v>0</v>
      </c>
      <c r="AK67" s="2">
        <f t="shared" si="45"/>
        <v>0</v>
      </c>
      <c r="AL67" s="5">
        <f t="shared" si="36"/>
        <v>1000000</v>
      </c>
      <c r="AM67" s="45">
        <f t="shared" si="27"/>
        <v>0</v>
      </c>
      <c r="AN67" s="5">
        <f t="shared" si="37"/>
        <v>1000000</v>
      </c>
      <c r="AO67" s="45">
        <f t="shared" si="28"/>
        <v>0</v>
      </c>
      <c r="AP67" s="5">
        <f t="shared" si="29"/>
        <v>1000000</v>
      </c>
      <c r="AQ67" s="45">
        <f t="shared" si="30"/>
        <v>0</v>
      </c>
      <c r="AR67" s="5">
        <f t="shared" si="31"/>
        <v>1000000</v>
      </c>
      <c r="AT67" s="2">
        <f t="shared" si="32"/>
        <v>0</v>
      </c>
      <c r="AU67">
        <f t="shared" si="33"/>
        <v>1000000</v>
      </c>
      <c r="AV67" s="2">
        <f t="shared" si="34"/>
        <v>0</v>
      </c>
      <c r="AW67">
        <f t="shared" si="35"/>
        <v>1000000</v>
      </c>
      <c r="BG67" s="148">
        <f t="shared" si="38"/>
        <v>0</v>
      </c>
      <c r="BH67" s="149"/>
      <c r="BI67" s="7">
        <f t="shared" si="39"/>
        <v>0</v>
      </c>
      <c r="BJ67" s="5">
        <f t="shared" si="40"/>
        <v>0</v>
      </c>
      <c r="BK67" s="5">
        <f t="shared" si="41"/>
        <v>0</v>
      </c>
      <c r="BN67" s="5">
        <f t="shared" si="42"/>
        <v>0</v>
      </c>
      <c r="BW67" s="5">
        <f t="shared" si="43"/>
        <v>0</v>
      </c>
      <c r="BZ67" s="5">
        <f t="shared" si="44"/>
        <v>0</v>
      </c>
    </row>
    <row r="68" spans="36:78">
      <c r="BG68" s="150">
        <f t="shared" si="38"/>
        <v>0</v>
      </c>
      <c r="BH68" s="151"/>
      <c r="BI68" s="7">
        <f t="shared" si="39"/>
        <v>0</v>
      </c>
      <c r="BJ68" s="5">
        <f t="shared" si="40"/>
        <v>0</v>
      </c>
      <c r="BK68" s="5">
        <f t="shared" si="41"/>
        <v>0</v>
      </c>
      <c r="BN68" s="5">
        <f t="shared" si="42"/>
        <v>0</v>
      </c>
      <c r="BW68" s="5">
        <f t="shared" si="43"/>
        <v>0</v>
      </c>
      <c r="BZ68" s="5">
        <f t="shared" si="44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4"/>
        <v>0</v>
      </c>
    </row>
    <row r="70" spans="36:78">
      <c r="BK70" s="5">
        <f>BG27+CE29</f>
        <v>0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6">IF(BH5="y",1,0)</f>
        <v>0</v>
      </c>
    </row>
    <row r="78" spans="36:78">
      <c r="BK78" s="5">
        <f t="shared" si="46"/>
        <v>0</v>
      </c>
    </row>
    <row r="79" spans="36:78">
      <c r="BK79" s="5">
        <f t="shared" si="46"/>
        <v>0</v>
      </c>
    </row>
    <row r="80" spans="36:78">
      <c r="BK80" s="5">
        <f t="shared" si="46"/>
        <v>0</v>
      </c>
    </row>
    <row r="81" spans="41:63">
      <c r="BK81" s="5">
        <f t="shared" si="46"/>
        <v>0</v>
      </c>
    </row>
    <row r="82" spans="41:63">
      <c r="AO82" s="5">
        <f>IF(AO20&lt;&gt;0,1,0)</f>
        <v>0</v>
      </c>
      <c r="AP82" s="5"/>
      <c r="AQ82" s="5">
        <f t="shared" ref="AQ82:AR88" si="47">IF(AQ20&lt;&gt;0,1,0)</f>
        <v>0</v>
      </c>
      <c r="AR82" s="25">
        <f t="shared" si="47"/>
        <v>0</v>
      </c>
      <c r="AS82" s="25"/>
      <c r="AT82" s="5">
        <f>SUM(AO82:AR82)</f>
        <v>0</v>
      </c>
      <c r="BK82" s="5">
        <f t="shared" si="46"/>
        <v>0</v>
      </c>
    </row>
    <row r="83" spans="41:63">
      <c r="AO83" s="5">
        <f t="shared" ref="AO83:AO88" si="48">IF(AO21&lt;&gt;0,1,0)</f>
        <v>0</v>
      </c>
      <c r="AP83" s="5"/>
      <c r="AQ83" s="5">
        <f t="shared" si="47"/>
        <v>0</v>
      </c>
      <c r="AR83" s="25">
        <f t="shared" si="47"/>
        <v>0</v>
      </c>
      <c r="AS83" s="25"/>
      <c r="AT83" s="5">
        <f t="shared" ref="AT83:AT88" si="49">SUM(AO83:AR83)</f>
        <v>0</v>
      </c>
      <c r="BK83" s="5">
        <f t="shared" si="46"/>
        <v>0</v>
      </c>
    </row>
    <row r="84" spans="41:63">
      <c r="AO84" s="5">
        <f t="shared" si="48"/>
        <v>0</v>
      </c>
      <c r="AP84" s="5"/>
      <c r="AQ84" s="5">
        <f t="shared" si="47"/>
        <v>0</v>
      </c>
      <c r="AR84" s="25">
        <f t="shared" si="47"/>
        <v>0</v>
      </c>
      <c r="AS84" s="25"/>
      <c r="AT84" s="5">
        <f t="shared" si="49"/>
        <v>0</v>
      </c>
      <c r="BK84" s="5">
        <f t="shared" si="46"/>
        <v>0</v>
      </c>
    </row>
    <row r="85" spans="41:63">
      <c r="AO85" s="5">
        <f t="shared" si="48"/>
        <v>0</v>
      </c>
      <c r="AP85" s="5"/>
      <c r="AQ85" s="5">
        <f t="shared" si="47"/>
        <v>0</v>
      </c>
      <c r="AR85" s="25">
        <f t="shared" si="47"/>
        <v>0</v>
      </c>
      <c r="AS85" s="25"/>
      <c r="AT85" s="5">
        <f t="shared" si="49"/>
        <v>0</v>
      </c>
      <c r="BK85" s="5">
        <f t="shared" si="46"/>
        <v>0</v>
      </c>
    </row>
    <row r="86" spans="41:63">
      <c r="AO86" s="5">
        <f t="shared" si="48"/>
        <v>0</v>
      </c>
      <c r="AP86" s="5"/>
      <c r="AQ86" s="5">
        <f t="shared" si="47"/>
        <v>0</v>
      </c>
      <c r="AR86" s="25">
        <f t="shared" si="47"/>
        <v>0</v>
      </c>
      <c r="AS86" s="25"/>
      <c r="AT86" s="5">
        <f t="shared" si="49"/>
        <v>0</v>
      </c>
      <c r="BK86" s="5">
        <f t="shared" si="46"/>
        <v>0</v>
      </c>
    </row>
    <row r="87" spans="41:63">
      <c r="AO87" s="5">
        <f t="shared" si="48"/>
        <v>0</v>
      </c>
      <c r="AP87" s="5"/>
      <c r="AQ87" s="5">
        <f t="shared" si="47"/>
        <v>0</v>
      </c>
      <c r="AR87" s="25">
        <f t="shared" si="47"/>
        <v>0</v>
      </c>
      <c r="AS87" s="25"/>
      <c r="AT87" s="5">
        <f t="shared" si="49"/>
        <v>0</v>
      </c>
      <c r="BK87" s="5">
        <f t="shared" si="46"/>
        <v>0</v>
      </c>
    </row>
    <row r="88" spans="41:63">
      <c r="AO88" s="5">
        <f t="shared" si="48"/>
        <v>0</v>
      </c>
      <c r="AP88" s="5"/>
      <c r="AQ88" s="5">
        <f t="shared" si="47"/>
        <v>0</v>
      </c>
      <c r="AR88" s="25">
        <f t="shared" si="47"/>
        <v>0</v>
      </c>
      <c r="AS88" s="25"/>
      <c r="AT88" s="5">
        <f t="shared" si="49"/>
        <v>0</v>
      </c>
      <c r="BK88" s="5">
        <f t="shared" si="46"/>
        <v>0</v>
      </c>
    </row>
    <row r="89" spans="41:63">
      <c r="AT89" s="5">
        <f>SUM(AT82:AT88)</f>
        <v>0</v>
      </c>
      <c r="BK89" s="5">
        <f t="shared" si="46"/>
        <v>0</v>
      </c>
    </row>
    <row r="90" spans="41:63">
      <c r="BK90" s="5">
        <f t="shared" si="46"/>
        <v>0</v>
      </c>
    </row>
    <row r="91" spans="41:63">
      <c r="BK91" s="5">
        <f t="shared" si="46"/>
        <v>0</v>
      </c>
    </row>
    <row r="92" spans="41:63">
      <c r="BK92" s="5">
        <f t="shared" si="46"/>
        <v>0</v>
      </c>
    </row>
    <row r="93" spans="41:63">
      <c r="BK93" s="5">
        <f t="shared" si="46"/>
        <v>0</v>
      </c>
    </row>
    <row r="94" spans="41:63">
      <c r="BK94" s="5">
        <f t="shared" si="46"/>
        <v>0</v>
      </c>
    </row>
    <row r="95" spans="41:63">
      <c r="BK95" s="5">
        <f t="shared" si="46"/>
        <v>0</v>
      </c>
    </row>
    <row r="96" spans="41:63">
      <c r="BK96" s="5">
        <f t="shared" si="46"/>
        <v>0</v>
      </c>
    </row>
    <row r="114" ht="12.75" customHeight="1"/>
  </sheetData>
  <sheetProtection sheet="1" objects="1" scenarios="1"/>
  <protectedRanges>
    <protectedRange sqref="BP8:BP27" name="Range22"/>
    <protectedRange sqref="BH5:BH24" name="Range21"/>
    <protectedRange sqref="BF26" name="Range7"/>
    <protectedRange sqref="BF5:BF24" name="Range6"/>
    <protectedRange sqref="BC13:BC14" name="Range5"/>
    <protectedRange sqref="BC10" name="Range4"/>
    <protectedRange sqref="S34:S36" name="Range1"/>
    <protectedRange sqref="BT3:BZ3" name="Range8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4">
    <mergeCell ref="AL28:AQ29"/>
    <mergeCell ref="AJ25:AK25"/>
    <mergeCell ref="AJ24:AK24"/>
    <mergeCell ref="AO24:AP24"/>
    <mergeCell ref="AO25:AP25"/>
    <mergeCell ref="CB31:CE32"/>
    <mergeCell ref="AL31:AQ32"/>
    <mergeCell ref="BF30:BG32"/>
    <mergeCell ref="BI30:BK31"/>
    <mergeCell ref="BX30:BY32"/>
    <mergeCell ref="U4:W4"/>
    <mergeCell ref="J6:K6"/>
    <mergeCell ref="J7:K7"/>
    <mergeCell ref="AZ22:AZ23"/>
    <mergeCell ref="AJ21:AK21"/>
    <mergeCell ref="AO21:AP21"/>
    <mergeCell ref="AO22:AP22"/>
    <mergeCell ref="AO23:AP23"/>
    <mergeCell ref="AJ23:AK23"/>
    <mergeCell ref="AJ20:AK20"/>
    <mergeCell ref="AO20:AP20"/>
    <mergeCell ref="AJ22:AK22"/>
    <mergeCell ref="AP13:AP17"/>
    <mergeCell ref="Z6:AF7"/>
    <mergeCell ref="AQ13:AQ17"/>
    <mergeCell ref="AN13:AN19"/>
    <mergeCell ref="E4:F4"/>
    <mergeCell ref="F6:G6"/>
    <mergeCell ref="H6:I6"/>
    <mergeCell ref="F7:G7"/>
    <mergeCell ref="H7:I7"/>
    <mergeCell ref="K1:L1"/>
    <mergeCell ref="H3:I3"/>
    <mergeCell ref="O4:S4"/>
    <mergeCell ref="O3:S3"/>
    <mergeCell ref="H4:I4"/>
    <mergeCell ref="BP5:BP7"/>
    <mergeCell ref="AQ6:AR7"/>
    <mergeCell ref="AQ9:AR10"/>
    <mergeCell ref="N6:O6"/>
    <mergeCell ref="N7:O7"/>
    <mergeCell ref="V8:W8"/>
    <mergeCell ref="T6:U6"/>
    <mergeCell ref="T7:U7"/>
    <mergeCell ref="P7:Q7"/>
    <mergeCell ref="P6:Q6"/>
    <mergeCell ref="R7:S7"/>
    <mergeCell ref="V6:W6"/>
    <mergeCell ref="V7:W7"/>
    <mergeCell ref="E3:F3"/>
    <mergeCell ref="AK6:AP7"/>
    <mergeCell ref="Z3:AF3"/>
    <mergeCell ref="AM13:AM17"/>
    <mergeCell ref="AO13:AO17"/>
    <mergeCell ref="F8:G8"/>
    <mergeCell ref="H8:I8"/>
    <mergeCell ref="Z4:AF4"/>
    <mergeCell ref="L7:M7"/>
    <mergeCell ref="AL3:AQ3"/>
    <mergeCell ref="AK9:AP10"/>
    <mergeCell ref="AL13:AL17"/>
    <mergeCell ref="L8:M8"/>
    <mergeCell ref="N8:O8"/>
    <mergeCell ref="R6:S6"/>
    <mergeCell ref="L6:M6"/>
    <mergeCell ref="CB2:CE2"/>
    <mergeCell ref="BI3:BK3"/>
    <mergeCell ref="BI2:BK2"/>
    <mergeCell ref="BT3:BZ3"/>
    <mergeCell ref="O2:S2"/>
    <mergeCell ref="Z2:AF2"/>
    <mergeCell ref="BT2:BZ2"/>
    <mergeCell ref="F9:G9"/>
    <mergeCell ref="H9:I9"/>
    <mergeCell ref="J9:K9"/>
    <mergeCell ref="L9:M9"/>
    <mergeCell ref="T8:U8"/>
    <mergeCell ref="N9:O9"/>
    <mergeCell ref="P9:Q9"/>
    <mergeCell ref="R9:S9"/>
    <mergeCell ref="T9:U9"/>
    <mergeCell ref="P8:Q8"/>
    <mergeCell ref="R8:S8"/>
    <mergeCell ref="J8:K8"/>
  </mergeCells>
  <phoneticPr fontId="0" type="noConversion"/>
  <conditionalFormatting sqref="V4:W4">
    <cfRule type="cellIs" dxfId="191" priority="13" stopIfTrue="1" operator="equal">
      <formula>"Totals Correct"</formula>
    </cfRule>
    <cfRule type="cellIs" dxfId="190" priority="14" stopIfTrue="1" operator="equal">
      <formula>"ERROR"</formula>
    </cfRule>
  </conditionalFormatting>
  <conditionalFormatting sqref="U4">
    <cfRule type="cellIs" dxfId="189" priority="15" stopIfTrue="1" operator="equal">
      <formula>"OK TO MOVE TO NEXT STAGE"</formula>
    </cfRule>
    <cfRule type="cellIs" dxfId="188" priority="16" stopIfTrue="1" operator="equal">
      <formula>"DO NOT MOVE TO NEXT STAGE"</formula>
    </cfRule>
  </conditionalFormatting>
  <conditionalFormatting sqref="AL3">
    <cfRule type="cellIs" dxfId="187" priority="17" stopIfTrue="1" operator="notEqual">
      <formula>0</formula>
    </cfRule>
  </conditionalFormatting>
  <conditionalFormatting sqref="BF30:BG31">
    <cfRule type="cellIs" dxfId="186" priority="18" stopIfTrue="1" operator="equal">
      <formula>"NONE"</formula>
    </cfRule>
    <cfRule type="cellIs" dxfId="185" priority="19" stopIfTrue="1" operator="notEqual">
      <formula>"NONE"</formula>
    </cfRule>
  </conditionalFormatting>
  <conditionalFormatting sqref="BX30">
    <cfRule type="cellIs" dxfId="184" priority="20" stopIfTrue="1" operator="equal">
      <formula>"Calculations OK"</formula>
    </cfRule>
    <cfRule type="cellIs" dxfId="183" priority="21" stopIfTrue="1" operator="equal">
      <formula>"Check Count for Error"</formula>
    </cfRule>
  </conditionalFormatting>
  <conditionalFormatting sqref="BN8:BN27">
    <cfRule type="expression" dxfId="182" priority="9">
      <formula>BN8="Elected"</formula>
    </cfRule>
  </conditionalFormatting>
  <conditionalFormatting sqref="BH4">
    <cfRule type="expression" dxfId="181" priority="6">
      <formula>AND($AQ$5="y",$BK$76&lt;&gt;1)</formula>
    </cfRule>
    <cfRule type="expression" dxfId="180" priority="7">
      <formula>$BK$76=1</formula>
    </cfRule>
    <cfRule type="duplicateValues" priority="8"/>
  </conditionalFormatting>
  <conditionalFormatting sqref="BI5:BI24">
    <cfRule type="expression" dxfId="179" priority="5">
      <formula>BI5="Elected"</formula>
    </cfRule>
  </conditionalFormatting>
  <conditionalFormatting sqref="BP5:BP7">
    <cfRule type="expression" dxfId="178" priority="3">
      <formula>$BZ$48&gt;0</formula>
    </cfRule>
    <cfRule type="expression" dxfId="177" priority="4">
      <formula>AND($AQ$5="n",$BZ$48&lt;&gt;1)</formula>
    </cfRule>
  </conditionalFormatting>
  <conditionalFormatting sqref="BT2:BZ2">
    <cfRule type="expression" dxfId="176" priority="2">
      <formula>AND($AQ$5="n",$BZ$46=0)</formula>
    </cfRule>
  </conditionalFormatting>
  <conditionalFormatting sqref="A11:A30">
    <cfRule type="expression" dxfId="175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8'!Y1:AR1" display="BACK to DECISION FORM Stage 8"/>
    <hyperlink ref="O4:S4" location="'Stage 9'!Y1:AR1" display="FORWARD TO STAGE 9"/>
    <hyperlink ref="Z6:AF7" location="'Stage 7'!A1" display="BACK to Overview of STAGE 7"/>
    <hyperlink ref="AL28" location="'Stage 2'!BI1" display="MOVE TO TRANSFER OF SURPLUS VOTES FORM"/>
    <hyperlink ref="AL31" location="'Stage 2'!CC1" display="MOVE TO EXCLUDE CANDIDATE FORM"/>
    <hyperlink ref="AL28:AQ29" location="'Stage 8'!AY1:BK1" display="MOVE TO TRANSFER OF SURPLUS VOTES FORM"/>
    <hyperlink ref="AL31:AQ32" location="'Stage 8'!BN1:CE1" display="MOVE TO EXCLUDE CANDIDATE FORM"/>
    <hyperlink ref="BI3:BK3" location="'Stage 8'!Y1:AR1" display="BACK to DECISION FORM"/>
    <hyperlink ref="BI30:BK31" location="'Stage 8'!A1" display="FORWARD to OVERVIEW OF STAGE 8"/>
    <hyperlink ref="CB2" location="'Stage 2'!AQ5" display="MOVE TO NEXT FORM"/>
    <hyperlink ref="CB2:CE2" location="'Stage 8'!Y1:AR1" display="BACK to DECISION FORM"/>
    <hyperlink ref="CB31" location="'Stage 2'!A1" display="HOME TO OVERVIEW OF STAGE 2"/>
    <hyperlink ref="CB31:CE32" location="'Stage 8'!A1" display="FORWARD to OVERVIEW OF STAGE 8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CE114"/>
  <sheetViews>
    <sheetView showGridLines="0" showZeros="0" zoomScale="70" zoomScaleNormal="70" workbookViewId="0">
      <selection activeCell="A11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855468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.42578125" customWidth="1"/>
    <col min="43" max="43" width="11.140625" customWidth="1"/>
    <col min="44" max="44" width="16.42578125" customWidth="1"/>
    <col min="45" max="45" width="226" customWidth="1"/>
    <col min="50" max="50" width="217" customWidth="1"/>
    <col min="51" max="51" width="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5703125" customWidth="1"/>
    <col min="64" max="64" width="217.140625" customWidth="1"/>
    <col min="67" max="67" width="9.42578125" customWidth="1"/>
    <col min="68" max="68" width="9.140625" customWidth="1"/>
    <col min="69" max="69" width="1.7109375" customWidth="1"/>
    <col min="70" max="70" width="24.85546875" customWidth="1"/>
    <col min="83" max="83" width="26.140625" customWidth="1"/>
  </cols>
  <sheetData>
    <row r="1" spans="1:83" ht="21" thickBot="1">
      <c r="A1" s="88" t="str">
        <f>'Verification of Boxes'!B1</f>
        <v>Local Council</v>
      </c>
      <c r="F1" s="14" t="s">
        <v>72</v>
      </c>
      <c r="J1" s="100" t="s">
        <v>25</v>
      </c>
      <c r="K1" s="383">
        <f>'Basic Input'!C2</f>
        <v>41781</v>
      </c>
      <c r="L1" s="383"/>
      <c r="Z1" s="14" t="s">
        <v>129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384" t="s">
        <v>227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72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1.5" customHeight="1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5.75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384" t="s">
        <v>228</v>
      </c>
      <c r="P4" s="385"/>
      <c r="Q4" s="385"/>
      <c r="R4" s="385"/>
      <c r="S4" s="386"/>
      <c r="U4" s="375" t="str">
        <f>IF(U33="ERROR","DO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IF(C11=0,0,IF(S11=0,"Excluded",0))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237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72</v>
      </c>
      <c r="BA6" s="154"/>
      <c r="BE6" s="71" t="str">
        <f>'Verification of Boxes'!J11</f>
        <v>COMER DANIEL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IF(C12=0,0,IF(S12=0,"Excluded",0))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Transfer</v>
      </c>
      <c r="I7" s="432"/>
      <c r="J7" s="431" t="str">
        <f>'Stage 4'!J7:K7</f>
        <v>Exclude</v>
      </c>
      <c r="K7" s="432"/>
      <c r="L7" s="431" t="str">
        <f>'Stage 5'!L7:M7</f>
        <v>Transfer</v>
      </c>
      <c r="M7" s="432"/>
      <c r="N7" s="431">
        <f>'Stage 6'!N7:O7</f>
        <v>0</v>
      </c>
      <c r="O7" s="432"/>
      <c r="P7" s="431">
        <f>'Stage 7'!P7:Q7</f>
        <v>0</v>
      </c>
      <c r="Q7" s="432"/>
      <c r="R7" s="431">
        <f>'Stage 8'!R7:S7</f>
        <v>0</v>
      </c>
      <c r="S7" s="432"/>
      <c r="T7" s="431">
        <f>IF($AT5=0,0,IF($AT5="T",$AZ7,$BR4))</f>
        <v>0</v>
      </c>
      <c r="U7" s="432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COMER DANIEL AND GILLESPIE SHA</v>
      </c>
      <c r="G8" s="435"/>
      <c r="H8" s="429" t="str">
        <f>'Stage 3'!H8:I8</f>
        <v>BOYLE JOHN</v>
      </c>
      <c r="I8" s="430"/>
      <c r="J8" s="429" t="str">
        <f>'Stage 4'!J8:K8</f>
        <v>O'HAGAN BARNEY</v>
      </c>
      <c r="K8" s="430"/>
      <c r="L8" s="429" t="str">
        <f>'Stage 5'!L8:M8</f>
        <v>COOPER MICKEY</v>
      </c>
      <c r="M8" s="430"/>
      <c r="N8" s="429">
        <f>'Stage 6'!N8:O8</f>
        <v>0</v>
      </c>
      <c r="O8" s="430"/>
      <c r="P8" s="429">
        <f>'Stage 7'!P8:Q8</f>
        <v>0</v>
      </c>
      <c r="Q8" s="430"/>
      <c r="R8" s="429">
        <f>'Stage 8'!R8:S8</f>
        <v>0</v>
      </c>
      <c r="S8" s="430"/>
      <c r="T8" s="429">
        <f>IF($T7="Transfer",$BA8,$BT3)</f>
        <v>0</v>
      </c>
      <c r="U8" s="430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CUSACK SHAUNA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BOYLE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COMER DANIEL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GILLESPIE SHA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COOPER MICKEY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8'!A11&lt;&gt;0,'Stage 8'!A11,IF(U11&gt;=$M$3,"Elected",IF(BP8&lt;&gt;0,"Excluded",0)))</f>
        <v>Elected</v>
      </c>
      <c r="B11" s="175">
        <v>1</v>
      </c>
      <c r="C11" s="36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>'Stage 2'!F11</f>
        <v>0</v>
      </c>
      <c r="G11" s="157">
        <f>'Stage 2'!G11</f>
        <v>1132</v>
      </c>
      <c r="H11" s="82">
        <f>'Stage 3'!H11</f>
        <v>-70</v>
      </c>
      <c r="I11" s="157">
        <f>'Stage 3'!I11</f>
        <v>1062</v>
      </c>
      <c r="J11" s="82">
        <f>'Stage 4'!J11</f>
        <v>0</v>
      </c>
      <c r="K11" s="157">
        <f>'Stage 4'!K11</f>
        <v>1062</v>
      </c>
      <c r="L11" s="82">
        <f>'Stage 5'!L11</f>
        <v>0</v>
      </c>
      <c r="M11" s="157">
        <f>'Stage 5'!M11</f>
        <v>1062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 t="shared" ref="T11:T30" si="12">IF($C11&lt;&gt;0,$BK49,0)</f>
        <v>0</v>
      </c>
      <c r="U11" s="33">
        <f t="shared" ref="U11:U31" si="13">IF(T$8=0,0,S11+T11)</f>
        <v>0</v>
      </c>
      <c r="V11" s="80"/>
      <c r="W11" s="49">
        <f t="shared" ref="W11:W31" si="14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CUSACK SHAUNA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8'!A12&lt;&gt;0,'Stage 8'!A12,IF(U12&gt;=$M$3,"Elected",IF(BP9&lt;&gt;0,"Excluded",0)))</f>
        <v>Excluded</v>
      </c>
      <c r="B12" s="176">
        <v>2</v>
      </c>
      <c r="C12" s="37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>'Stage 2'!F12</f>
        <v>-137</v>
      </c>
      <c r="G12" s="157">
        <f>'Stage 2'!G12</f>
        <v>0</v>
      </c>
      <c r="H12" s="82">
        <f>'Stage 3'!H12</f>
        <v>0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 t="shared" si="12"/>
        <v>0</v>
      </c>
      <c r="U12" s="33">
        <f t="shared" si="13"/>
        <v>0</v>
      </c>
      <c r="V12" s="80"/>
      <c r="W12" s="49">
        <f t="shared" si="14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O'HAGAN BARNEY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FARRELL RORY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>IF('Stage 8'!A13&lt;&gt;0,'Stage 8'!A13,IF(U13&gt;=$M$3,"Elected",IF(BP10&lt;&gt;0,"Excluded",0)))</f>
        <v>Elected</v>
      </c>
      <c r="B13" s="176">
        <v>3</v>
      </c>
      <c r="C13" s="37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>'Stage 2'!F13</f>
        <v>42</v>
      </c>
      <c r="G13" s="157">
        <f>'Stage 2'!G13</f>
        <v>843</v>
      </c>
      <c r="H13" s="82">
        <f>'Stage 3'!H13</f>
        <v>4.74</v>
      </c>
      <c r="I13" s="157">
        <f>'Stage 3'!I13</f>
        <v>847.74</v>
      </c>
      <c r="J13" s="82">
        <f>'Stage 4'!J13</f>
        <v>307</v>
      </c>
      <c r="K13" s="157">
        <f>'Stage 4'!K13</f>
        <v>1154.74</v>
      </c>
      <c r="L13" s="82">
        <f>'Stage 5'!L13</f>
        <v>-92.740000000000009</v>
      </c>
      <c r="M13" s="157">
        <f>'Stage 5'!M13</f>
        <v>1062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 t="shared" si="12"/>
        <v>0</v>
      </c>
      <c r="U13" s="33">
        <f t="shared" si="13"/>
        <v>0</v>
      </c>
      <c r="V13" s="80"/>
      <c r="W13" s="49">
        <f t="shared" si="14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O'REILLY DARREN PIO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GILLESPIE SHA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8'!A14&lt;&gt;0,'Stage 8'!A14,IF(U14&gt;=$M$3,"Elected",IF(BP11&lt;&gt;0,"Excluded",0)))</f>
        <v>Elected</v>
      </c>
      <c r="B14" s="176">
        <v>4</v>
      </c>
      <c r="C14" s="37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>'Stage 2'!F14</f>
        <v>102</v>
      </c>
      <c r="G14" s="157">
        <f>'Stage 2'!G14</f>
        <v>842</v>
      </c>
      <c r="H14" s="82">
        <f>'Stage 3'!H14</f>
        <v>52.14</v>
      </c>
      <c r="I14" s="157">
        <f>'Stage 3'!I14</f>
        <v>894.14</v>
      </c>
      <c r="J14" s="82">
        <f>'Stage 4'!J14</f>
        <v>49.48</v>
      </c>
      <c r="K14" s="157">
        <f>'Stage 4'!K14</f>
        <v>943.62</v>
      </c>
      <c r="L14" s="82">
        <f>'Stage 5'!L14</f>
        <v>32</v>
      </c>
      <c r="M14" s="157">
        <f>'Stage 5'!M14</f>
        <v>975.62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 t="shared" si="12"/>
        <v>0</v>
      </c>
      <c r="U14" s="33">
        <f t="shared" si="13"/>
        <v>0</v>
      </c>
      <c r="V14" s="80"/>
      <c r="W14" s="49">
        <f t="shared" si="14"/>
        <v>0</v>
      </c>
      <c r="Z14" s="108" t="str">
        <f>'Verification of Boxes'!J10</f>
        <v>BOYLE JOHN</v>
      </c>
      <c r="AA14" s="109">
        <f>S11</f>
        <v>0</v>
      </c>
      <c r="AB14" s="103"/>
      <c r="AC14" s="116">
        <f t="shared" ref="AC14:AC33" si="15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6">IF(AE14="elected",AC14,0)</f>
        <v>0</v>
      </c>
      <c r="AG14" s="110">
        <f t="shared" ref="AG14:AG33" si="17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MCGINLEY ERIC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>IF('Stage 8'!A15&lt;&gt;0,'Stage 8'!A15,IF(U15&gt;=$M$3,"Elected",IF(BP12&lt;&gt;0,"Excluded",0)))</f>
        <v>Excluded</v>
      </c>
      <c r="B15" s="176">
        <v>5</v>
      </c>
      <c r="C15" s="37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>'Stage 2'!F15</f>
        <v>61</v>
      </c>
      <c r="G15" s="157">
        <f>'Stage 2'!G15</f>
        <v>804</v>
      </c>
      <c r="H15" s="82">
        <f>'Stage 3'!H15</f>
        <v>5.3999999999999995</v>
      </c>
      <c r="I15" s="157">
        <f>'Stage 3'!I15</f>
        <v>809.4</v>
      </c>
      <c r="J15" s="82">
        <f>'Stage 4'!J15</f>
        <v>18.12</v>
      </c>
      <c r="K15" s="157">
        <f>'Stage 4'!K15</f>
        <v>827.52</v>
      </c>
      <c r="L15" s="82">
        <f>'Stage 5'!L15</f>
        <v>14</v>
      </c>
      <c r="M15" s="157">
        <f>'Stage 5'!M15</f>
        <v>841.52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 t="shared" si="12"/>
        <v>0</v>
      </c>
      <c r="U15" s="33">
        <f t="shared" si="13"/>
        <v>0</v>
      </c>
      <c r="V15" s="80"/>
      <c r="W15" s="49">
        <f t="shared" si="14"/>
        <v>0</v>
      </c>
      <c r="Z15" s="111" t="str">
        <f>'Verification of Boxes'!J11</f>
        <v>COMER DANIEL</v>
      </c>
      <c r="AA15" s="45">
        <f>S12</f>
        <v>0</v>
      </c>
      <c r="AB15" s="5"/>
      <c r="AC15" s="117">
        <f t="shared" si="15"/>
        <v>0</v>
      </c>
      <c r="AD15" s="133"/>
      <c r="AE15" s="5" t="str">
        <f t="shared" ref="AE15:AE33" si="18">IF(Z15=0,0,IF(AA15&gt;=AG$4,"elected",IF(AA15=0,"excluded","continuing")))</f>
        <v>excluded</v>
      </c>
      <c r="AF15" s="5">
        <f t="shared" si="16"/>
        <v>0</v>
      </c>
      <c r="AG15" s="112">
        <f t="shared" si="17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O'HAGAN BARNEY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8'!A16&lt;&gt;0,'Stage 8'!A16,IF(U16&gt;=$M$3,"Elected",IF(BP13&lt;&gt;0,"Excluded",0)))</f>
        <v>Excluded</v>
      </c>
      <c r="B16" s="176">
        <v>6</v>
      </c>
      <c r="C16" s="37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>'Stage 2'!F16</f>
        <v>-232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 t="shared" si="12"/>
        <v>0</v>
      </c>
      <c r="U16" s="33">
        <f t="shared" si="13"/>
        <v>0</v>
      </c>
      <c r="V16" s="80"/>
      <c r="W16" s="49">
        <f t="shared" si="14"/>
        <v>0</v>
      </c>
      <c r="Z16" s="111" t="str">
        <f>'Verification of Boxes'!J12</f>
        <v>COOPER MICKEY</v>
      </c>
      <c r="AA16" s="45">
        <f t="shared" ref="AA16:AA33" si="19">S13</f>
        <v>0</v>
      </c>
      <c r="AB16" s="5"/>
      <c r="AC16" s="117">
        <f t="shared" si="15"/>
        <v>0</v>
      </c>
      <c r="AD16" s="133"/>
      <c r="AE16" s="5" t="str">
        <f t="shared" si="18"/>
        <v>excluded</v>
      </c>
      <c r="AF16" s="5">
        <f t="shared" si="16"/>
        <v>0</v>
      </c>
      <c r="AG16" s="112">
        <f t="shared" si="17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O'REILLY DARREN PIO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>IF('Stage 8'!A17&lt;&gt;0,'Stage 8'!A17,IF(U17&gt;=$M$3,"Elected",IF(BP14&lt;&gt;0,"Excluded",0)))</f>
        <v>Elected</v>
      </c>
      <c r="B17" s="176">
        <v>7</v>
      </c>
      <c r="C17" s="37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>'Stage 2'!F17</f>
        <v>26</v>
      </c>
      <c r="G17" s="157">
        <f>'Stage 2'!G17</f>
        <v>817</v>
      </c>
      <c r="H17" s="82">
        <f>'Stage 3'!H17</f>
        <v>1.68</v>
      </c>
      <c r="I17" s="157">
        <f>'Stage 3'!I17</f>
        <v>818.68</v>
      </c>
      <c r="J17" s="82">
        <f>'Stage 4'!J17</f>
        <v>306</v>
      </c>
      <c r="K17" s="157">
        <f>'Stage 4'!K17</f>
        <v>1124.6799999999998</v>
      </c>
      <c r="L17" s="82">
        <f>'Stage 5'!L17</f>
        <v>0</v>
      </c>
      <c r="M17" s="157">
        <f>'Stage 5'!M17</f>
        <v>1124.6799999999998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 t="shared" si="12"/>
        <v>0</v>
      </c>
      <c r="U17" s="33">
        <f t="shared" si="13"/>
        <v>0</v>
      </c>
      <c r="V17" s="80"/>
      <c r="W17" s="49">
        <f t="shared" si="14"/>
        <v>0</v>
      </c>
      <c r="Z17" s="111" t="str">
        <f>'Verification of Boxes'!J13</f>
        <v>CUSACK SHAUNA</v>
      </c>
      <c r="AA17" s="45">
        <f t="shared" si="19"/>
        <v>0</v>
      </c>
      <c r="AB17" s="5"/>
      <c r="AC17" s="117">
        <f t="shared" si="15"/>
        <v>0</v>
      </c>
      <c r="AD17" s="133"/>
      <c r="AE17" s="5" t="str">
        <f t="shared" si="18"/>
        <v>excluded</v>
      </c>
      <c r="AF17" s="5">
        <f t="shared" si="16"/>
        <v>0</v>
      </c>
      <c r="AG17" s="112">
        <f t="shared" si="17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8'!A18&lt;&gt;0,'Stage 8'!A18,IF(U18&gt;=$M$3,"Elected",IF(BP15&lt;&gt;0,"Excluded",0)))</f>
        <v>Excluded</v>
      </c>
      <c r="B18" s="176">
        <v>8</v>
      </c>
      <c r="C18" s="37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>'Stage 2'!F18</f>
        <v>21</v>
      </c>
      <c r="G18" s="157">
        <f>'Stage 2'!G18</f>
        <v>722</v>
      </c>
      <c r="H18" s="82">
        <f>'Stage 3'!H18</f>
        <v>1.1399999999999999</v>
      </c>
      <c r="I18" s="157">
        <f>'Stage 3'!I18</f>
        <v>723.14</v>
      </c>
      <c r="J18" s="82">
        <f>'Stage 4'!J18</f>
        <v>-723.14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 t="shared" si="12"/>
        <v>0</v>
      </c>
      <c r="U18" s="33">
        <f t="shared" si="13"/>
        <v>0</v>
      </c>
      <c r="V18" s="80"/>
      <c r="W18" s="49">
        <f t="shared" si="14"/>
        <v>0</v>
      </c>
      <c r="Z18" s="111" t="str">
        <f>'Verification of Boxes'!J14</f>
        <v>FARRELL RORY</v>
      </c>
      <c r="AA18" s="45">
        <f t="shared" si="19"/>
        <v>0</v>
      </c>
      <c r="AB18" s="5"/>
      <c r="AC18" s="117">
        <f t="shared" si="15"/>
        <v>0</v>
      </c>
      <c r="AD18" s="133"/>
      <c r="AE18" s="5" t="str">
        <f t="shared" si="18"/>
        <v>excluded</v>
      </c>
      <c r="AF18" s="5">
        <f t="shared" si="16"/>
        <v>0</v>
      </c>
      <c r="AG18" s="112">
        <f t="shared" si="17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>IF('Stage 8'!A19&lt;&gt;0,'Stage 8'!A19,IF(U19&gt;=$M$3,"Elected",IF(BP16&lt;&gt;0,"Excluded",0)))</f>
        <v>Elected</v>
      </c>
      <c r="B19" s="176">
        <v>9</v>
      </c>
      <c r="C19" s="37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>'Stage 2'!F19</f>
        <v>0</v>
      </c>
      <c r="G19" s="157">
        <f>'Stage 2'!G19</f>
        <v>1091</v>
      </c>
      <c r="H19" s="82">
        <f>'Stage 3'!H19</f>
        <v>0</v>
      </c>
      <c r="I19" s="157">
        <f>'Stage 3'!I19</f>
        <v>1091</v>
      </c>
      <c r="J19" s="82">
        <f>'Stage 4'!J19</f>
        <v>0</v>
      </c>
      <c r="K19" s="157">
        <f>'Stage 4'!K19</f>
        <v>1091</v>
      </c>
      <c r="L19" s="82">
        <f>'Stage 5'!L19</f>
        <v>0</v>
      </c>
      <c r="M19" s="157">
        <f>'Stage 5'!M19</f>
        <v>1091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 t="shared" si="12"/>
        <v>0</v>
      </c>
      <c r="U19" s="33">
        <f t="shared" si="13"/>
        <v>0</v>
      </c>
      <c r="V19" s="80"/>
      <c r="W19" s="49">
        <f t="shared" si="14"/>
        <v>0</v>
      </c>
      <c r="Z19" s="111" t="str">
        <f>'Verification of Boxes'!J15</f>
        <v>GILLESPIE SHA</v>
      </c>
      <c r="AA19" s="45">
        <f t="shared" si="19"/>
        <v>0</v>
      </c>
      <c r="AB19" s="5"/>
      <c r="AC19" s="117">
        <f t="shared" si="15"/>
        <v>0</v>
      </c>
      <c r="AD19" s="133"/>
      <c r="AE19" s="5" t="str">
        <f t="shared" si="18"/>
        <v>excluded</v>
      </c>
      <c r="AF19" s="5">
        <f t="shared" si="16"/>
        <v>0</v>
      </c>
      <c r="AG19" s="112">
        <f t="shared" si="17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8'!A20&lt;&gt;0,'Stage 8'!A20,IF(U20&gt;=$M$3,"Elected",IF(BP17&lt;&gt;0,"Excluded",0)))</f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 t="shared" si="12"/>
        <v>0</v>
      </c>
      <c r="U20" s="33">
        <f t="shared" si="13"/>
        <v>0</v>
      </c>
      <c r="V20" s="80"/>
      <c r="W20" s="49">
        <f t="shared" si="14"/>
        <v>0</v>
      </c>
      <c r="Z20" s="111" t="str">
        <f>'Verification of Boxes'!J16</f>
        <v>MCGINLEY ERIC</v>
      </c>
      <c r="AA20" s="45">
        <f t="shared" si="19"/>
        <v>0</v>
      </c>
      <c r="AB20" s="5"/>
      <c r="AC20" s="117">
        <f t="shared" si="15"/>
        <v>0</v>
      </c>
      <c r="AD20" s="133"/>
      <c r="AE20" s="5" t="str">
        <f t="shared" si="18"/>
        <v>excluded</v>
      </c>
      <c r="AF20" s="5">
        <f t="shared" si="16"/>
        <v>0</v>
      </c>
      <c r="AG20" s="112">
        <f t="shared" si="17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>IF('Stage 8'!A21&lt;&gt;0,'Stage 8'!A21,IF(U21&gt;=$M$3,"Elected",IF(BP18&lt;&gt;0,"Excluded",0)))</f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 t="shared" si="12"/>
        <v>0</v>
      </c>
      <c r="U21" s="33">
        <f t="shared" si="13"/>
        <v>0</v>
      </c>
      <c r="V21" s="80"/>
      <c r="W21" s="49">
        <f t="shared" si="14"/>
        <v>0</v>
      </c>
      <c r="Z21" s="111" t="str">
        <f>'Verification of Boxes'!J17</f>
        <v>O'HAGAN BARNEY</v>
      </c>
      <c r="AA21" s="45">
        <f t="shared" si="19"/>
        <v>0</v>
      </c>
      <c r="AB21" s="5"/>
      <c r="AC21" s="117">
        <f t="shared" si="15"/>
        <v>0</v>
      </c>
      <c r="AD21" s="133"/>
      <c r="AE21" s="5" t="str">
        <f t="shared" si="18"/>
        <v>excluded</v>
      </c>
      <c r="AF21" s="5">
        <f t="shared" si="16"/>
        <v>0</v>
      </c>
      <c r="AG21" s="112">
        <f t="shared" si="17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8'!A22&lt;&gt;0,'Stage 8'!A22,IF(U22&gt;=$M$3,"Elected",IF(BP19&lt;&gt;0,"Excluded",0)))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 t="shared" si="12"/>
        <v>0</v>
      </c>
      <c r="U22" s="33">
        <f t="shared" si="13"/>
        <v>0</v>
      </c>
      <c r="V22" s="80"/>
      <c r="W22" s="49">
        <f t="shared" si="14"/>
        <v>0</v>
      </c>
      <c r="Z22" s="111" t="str">
        <f>'Verification of Boxes'!J18</f>
        <v>O'REILLY DARREN PIO</v>
      </c>
      <c r="AA22" s="45">
        <f t="shared" si="19"/>
        <v>0</v>
      </c>
      <c r="AB22" s="5"/>
      <c r="AC22" s="117">
        <f t="shared" si="15"/>
        <v>0</v>
      </c>
      <c r="AD22" s="133"/>
      <c r="AE22" s="5" t="str">
        <f t="shared" si="18"/>
        <v>excluded</v>
      </c>
      <c r="AF22" s="5">
        <f t="shared" si="16"/>
        <v>0</v>
      </c>
      <c r="AG22" s="112">
        <f t="shared" si="17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8'!A23&lt;&gt;0,'Stage 8'!A23,IF(U23&gt;=$M$3,"Elected",IF(BP20&lt;&gt;0,"Excluded",0)))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 t="shared" si="12"/>
        <v>0</v>
      </c>
      <c r="U23" s="33">
        <f t="shared" si="13"/>
        <v>0</v>
      </c>
      <c r="V23" s="80"/>
      <c r="W23" s="49">
        <f t="shared" si="14"/>
        <v>0</v>
      </c>
      <c r="Z23" s="111">
        <f>'Verification of Boxes'!J19</f>
        <v>0</v>
      </c>
      <c r="AA23" s="45">
        <f t="shared" si="19"/>
        <v>0</v>
      </c>
      <c r="AB23" s="5"/>
      <c r="AC23" s="117">
        <f t="shared" si="15"/>
        <v>0</v>
      </c>
      <c r="AD23" s="133"/>
      <c r="AE23" s="5">
        <f t="shared" si="18"/>
        <v>0</v>
      </c>
      <c r="AF23" s="5">
        <f t="shared" si="16"/>
        <v>0</v>
      </c>
      <c r="AG23" s="112">
        <f t="shared" si="17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8'!A24&lt;&gt;0,'Stage 8'!A24,IF(U24&gt;=$M$3,"Elected",IF(BP21&lt;&gt;0,"Excluded",0)))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 t="shared" si="12"/>
        <v>0</v>
      </c>
      <c r="U24" s="33">
        <f t="shared" si="13"/>
        <v>0</v>
      </c>
      <c r="V24" s="80"/>
      <c r="W24" s="49">
        <f t="shared" si="14"/>
        <v>0</v>
      </c>
      <c r="Z24" s="111">
        <f>'Verification of Boxes'!J20</f>
        <v>0</v>
      </c>
      <c r="AA24" s="45">
        <f t="shared" si="19"/>
        <v>0</v>
      </c>
      <c r="AB24" s="5"/>
      <c r="AC24" s="117">
        <f t="shared" si="15"/>
        <v>0</v>
      </c>
      <c r="AD24" s="133"/>
      <c r="AE24" s="5">
        <f t="shared" si="18"/>
        <v>0</v>
      </c>
      <c r="AF24" s="5">
        <f t="shared" si="16"/>
        <v>0</v>
      </c>
      <c r="AG24" s="112">
        <f t="shared" si="17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50"/>
      <c r="AU24" s="220"/>
      <c r="AV24" s="220"/>
      <c r="AW24" s="151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8'!A25&lt;&gt;0,'Stage 8'!A25,IF(U25&gt;=$M$3,"Elected",IF(BP22&lt;&gt;0,"Excluded",0)))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 t="shared" si="12"/>
        <v>0</v>
      </c>
      <c r="U25" s="33">
        <f t="shared" si="13"/>
        <v>0</v>
      </c>
      <c r="V25" s="80"/>
      <c r="W25" s="49">
        <f t="shared" si="14"/>
        <v>0</v>
      </c>
      <c r="Z25" s="111">
        <f>'Verification of Boxes'!J21</f>
        <v>0</v>
      </c>
      <c r="AA25" s="45">
        <f t="shared" si="19"/>
        <v>0</v>
      </c>
      <c r="AB25" s="5"/>
      <c r="AC25" s="117">
        <f t="shared" si="15"/>
        <v>0</v>
      </c>
      <c r="AD25" s="133"/>
      <c r="AE25" s="5">
        <f t="shared" si="18"/>
        <v>0</v>
      </c>
      <c r="AF25" s="5">
        <f t="shared" si="16"/>
        <v>0</v>
      </c>
      <c r="AG25" s="112">
        <f t="shared" si="17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8'!A26&lt;&gt;0,'Stage 8'!A26,IF(U26&gt;=$M$3,"Elected",IF(BP23&lt;&gt;0,"Excluded",0)))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 t="shared" si="12"/>
        <v>0</v>
      </c>
      <c r="U26" s="33">
        <f t="shared" si="13"/>
        <v>0</v>
      </c>
      <c r="V26" s="80"/>
      <c r="W26" s="49">
        <f t="shared" si="14"/>
        <v>0</v>
      </c>
      <c r="Z26" s="111">
        <f>'Verification of Boxes'!J22</f>
        <v>0</v>
      </c>
      <c r="AA26" s="45">
        <f t="shared" si="19"/>
        <v>0</v>
      </c>
      <c r="AB26" s="5"/>
      <c r="AC26" s="117">
        <f t="shared" si="15"/>
        <v>0</v>
      </c>
      <c r="AD26" s="133"/>
      <c r="AE26" s="5">
        <f t="shared" si="18"/>
        <v>0</v>
      </c>
      <c r="AF26" s="5">
        <f t="shared" si="16"/>
        <v>0</v>
      </c>
      <c r="AG26" s="112">
        <f t="shared" si="17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8'!A27&lt;&gt;0,'Stage 8'!A27,IF(U27&gt;=$M$3,"Elected",IF(BP24&lt;&gt;0,"Excluded",0)))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 t="shared" si="12"/>
        <v>0</v>
      </c>
      <c r="U27" s="33">
        <f t="shared" si="13"/>
        <v>0</v>
      </c>
      <c r="V27" s="80"/>
      <c r="W27" s="49">
        <f t="shared" si="14"/>
        <v>0</v>
      </c>
      <c r="Z27" s="111">
        <f>'Verification of Boxes'!J23</f>
        <v>0</v>
      </c>
      <c r="AA27" s="45">
        <f t="shared" si="19"/>
        <v>0</v>
      </c>
      <c r="AB27" s="5"/>
      <c r="AC27" s="117">
        <f t="shared" si="15"/>
        <v>0</v>
      </c>
      <c r="AD27" s="133"/>
      <c r="AE27" s="5">
        <f t="shared" si="18"/>
        <v>0</v>
      </c>
      <c r="AF27" s="5">
        <f t="shared" si="16"/>
        <v>0</v>
      </c>
      <c r="AG27" s="112">
        <f t="shared" si="17"/>
        <v>0</v>
      </c>
      <c r="AJ27" s="115"/>
      <c r="AK27" s="115"/>
      <c r="AT27" s="5">
        <f>AW27</f>
        <v>0</v>
      </c>
      <c r="AU27" s="5">
        <f t="shared" ref="AU27:AU32" si="20">IF(AO20&lt;&gt;0,1,0)</f>
        <v>0</v>
      </c>
      <c r="AV27" s="5">
        <f>AU27</f>
        <v>0</v>
      </c>
      <c r="AW27" s="5">
        <f t="shared" ref="AW27:AW32" si="21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8'!A28&lt;&gt;0,'Stage 8'!A28,IF(U28&gt;=$M$3,"Elected",IF(BP25&lt;&gt;0,"Excluded",0)))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 t="shared" si="12"/>
        <v>0</v>
      </c>
      <c r="U28" s="33">
        <f t="shared" si="13"/>
        <v>0</v>
      </c>
      <c r="V28" s="80"/>
      <c r="W28" s="49">
        <f t="shared" si="14"/>
        <v>0</v>
      </c>
      <c r="Z28" s="111">
        <f>'Verification of Boxes'!J24</f>
        <v>0</v>
      </c>
      <c r="AA28" s="45">
        <f t="shared" si="19"/>
        <v>0</v>
      </c>
      <c r="AB28" s="5"/>
      <c r="AC28" s="117">
        <f t="shared" si="15"/>
        <v>0</v>
      </c>
      <c r="AD28" s="133"/>
      <c r="AE28" s="5">
        <f t="shared" si="18"/>
        <v>0</v>
      </c>
      <c r="AF28" s="5">
        <f t="shared" si="16"/>
        <v>0</v>
      </c>
      <c r="AG28" s="112">
        <f t="shared" si="17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20"/>
        <v>0</v>
      </c>
      <c r="AV28" s="5">
        <f>AV27+AU28</f>
        <v>0</v>
      </c>
      <c r="AW28" s="5">
        <f t="shared" si="21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8'!A29&lt;&gt;0,'Stage 8'!A29,IF(U29&gt;=$M$3,"Elected",IF(BP26&lt;&gt;0,"Excluded",0)))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 t="shared" si="12"/>
        <v>0</v>
      </c>
      <c r="U29" s="33">
        <f t="shared" si="13"/>
        <v>0</v>
      </c>
      <c r="V29" s="80"/>
      <c r="W29" s="49">
        <f t="shared" si="14"/>
        <v>0</v>
      </c>
      <c r="Z29" s="111">
        <f>'Verification of Boxes'!J25</f>
        <v>0</v>
      </c>
      <c r="AA29" s="45">
        <f t="shared" si="19"/>
        <v>0</v>
      </c>
      <c r="AB29" s="5"/>
      <c r="AC29" s="117">
        <f t="shared" si="15"/>
        <v>0</v>
      </c>
      <c r="AD29" s="133"/>
      <c r="AE29" s="5">
        <f t="shared" si="18"/>
        <v>0</v>
      </c>
      <c r="AF29" s="5">
        <f t="shared" si="16"/>
        <v>0</v>
      </c>
      <c r="AG29" s="112">
        <f t="shared" si="17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20"/>
        <v>0</v>
      </c>
      <c r="AV29" s="5">
        <f>AV28+AU29</f>
        <v>0</v>
      </c>
      <c r="AW29" s="5">
        <f t="shared" si="21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8'!A30&lt;&gt;0,'Stage 8'!A30,IF(U30&gt;=$M$3,"Elected",IF(BP27&lt;&gt;0,"Excluded",0)))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 t="shared" si="12"/>
        <v>0</v>
      </c>
      <c r="U30" s="33">
        <f t="shared" si="13"/>
        <v>0</v>
      </c>
      <c r="V30" s="80"/>
      <c r="W30" s="49">
        <f t="shared" si="14"/>
        <v>0</v>
      </c>
      <c r="Z30" s="111">
        <f>'Verification of Boxes'!J26</f>
        <v>0</v>
      </c>
      <c r="AA30" s="45">
        <f t="shared" si="19"/>
        <v>0</v>
      </c>
      <c r="AB30" s="5"/>
      <c r="AC30" s="117">
        <f t="shared" si="15"/>
        <v>0</v>
      </c>
      <c r="AD30" s="133"/>
      <c r="AE30" s="5">
        <f t="shared" si="18"/>
        <v>0</v>
      </c>
      <c r="AF30" s="5">
        <f t="shared" si="16"/>
        <v>0</v>
      </c>
      <c r="AG30" s="112">
        <f t="shared" si="17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20"/>
        <v>0</v>
      </c>
      <c r="AV30" s="5">
        <f>AV29+AU30</f>
        <v>0</v>
      </c>
      <c r="AW30" s="5">
        <f t="shared" si="21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238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117</v>
      </c>
      <c r="G31" s="157">
        <f>'Stage 2'!G31</f>
        <v>117</v>
      </c>
      <c r="H31" s="82">
        <f>'Stage 3'!H31</f>
        <v>4.9000000000000057</v>
      </c>
      <c r="I31" s="157">
        <f>'Stage 3'!I31</f>
        <v>121.9</v>
      </c>
      <c r="J31" s="82">
        <f>'Stage 4'!J31</f>
        <v>42.54</v>
      </c>
      <c r="K31" s="157">
        <f>'Stage 4'!K31</f>
        <v>164.44</v>
      </c>
      <c r="L31" s="82">
        <f>'Stage 5'!L31</f>
        <v>46.740000000000009</v>
      </c>
      <c r="M31" s="157">
        <f>'Stage 5'!M31</f>
        <v>211.18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$BK69</f>
        <v>0</v>
      </c>
      <c r="U31" s="50">
        <f t="shared" si="13"/>
        <v>0</v>
      </c>
      <c r="V31" s="81"/>
      <c r="W31" s="51">
        <f t="shared" si="14"/>
        <v>0</v>
      </c>
      <c r="Z31" s="111">
        <f>'Verification of Boxes'!J27</f>
        <v>0</v>
      </c>
      <c r="AA31" s="45">
        <f t="shared" si="19"/>
        <v>0</v>
      </c>
      <c r="AB31" s="5"/>
      <c r="AC31" s="117">
        <f t="shared" si="15"/>
        <v>0</v>
      </c>
      <c r="AD31" s="133"/>
      <c r="AE31" s="5">
        <f t="shared" si="18"/>
        <v>0</v>
      </c>
      <c r="AF31" s="5">
        <f t="shared" si="16"/>
        <v>0</v>
      </c>
      <c r="AG31" s="112">
        <f t="shared" si="17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20"/>
        <v>0</v>
      </c>
      <c r="AV31" s="5">
        <f>AV30+AU31</f>
        <v>0</v>
      </c>
      <c r="AW31" s="5">
        <f t="shared" si="21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238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6368</v>
      </c>
      <c r="F32" s="267"/>
      <c r="G32" s="157">
        <f>'Stage 2'!G32</f>
        <v>6368</v>
      </c>
      <c r="H32" s="268"/>
      <c r="I32" s="157">
        <f>'Stage 3'!I32</f>
        <v>6368</v>
      </c>
      <c r="J32" s="269"/>
      <c r="K32" s="157">
        <f>'Stage 4'!K32</f>
        <v>6367.9999999999991</v>
      </c>
      <c r="L32" s="269"/>
      <c r="M32" s="157">
        <f>'Stage 5'!M32</f>
        <v>6368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19"/>
        <v>0</v>
      </c>
      <c r="AB32" s="5"/>
      <c r="AC32" s="117">
        <f t="shared" si="15"/>
        <v>0</v>
      </c>
      <c r="AD32" s="133"/>
      <c r="AE32" s="5">
        <f t="shared" si="18"/>
        <v>0</v>
      </c>
      <c r="AF32" s="5">
        <f t="shared" si="16"/>
        <v>0</v>
      </c>
      <c r="AG32" s="112">
        <f t="shared" si="17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20"/>
        <v>0</v>
      </c>
      <c r="AV32" s="5">
        <f>AV31+AU32</f>
        <v>0</v>
      </c>
      <c r="AW32" s="5">
        <f t="shared" si="21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Z33" s="113">
        <f>'Verification of Boxes'!J29</f>
        <v>0</v>
      </c>
      <c r="AA33" s="114">
        <f t="shared" si="19"/>
        <v>0</v>
      </c>
      <c r="AB33" s="106"/>
      <c r="AC33" s="118">
        <f t="shared" si="15"/>
        <v>0</v>
      </c>
      <c r="AD33" s="172"/>
      <c r="AE33" s="106">
        <f t="shared" si="18"/>
        <v>0</v>
      </c>
      <c r="AF33" s="106">
        <f t="shared" si="16"/>
        <v>0</v>
      </c>
      <c r="AG33" s="173">
        <f t="shared" si="17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911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6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2">AL39+AK40</f>
        <v>0</v>
      </c>
      <c r="AM40" s="5">
        <f t="shared" si="22"/>
        <v>0</v>
      </c>
      <c r="AN40" s="5">
        <f t="shared" si="22"/>
        <v>0</v>
      </c>
      <c r="AO40" s="5">
        <f t="shared" si="22"/>
        <v>0</v>
      </c>
      <c r="AP40" s="5">
        <f t="shared" si="22"/>
        <v>0</v>
      </c>
      <c r="AQ40" s="5">
        <f t="shared" si="22"/>
        <v>0</v>
      </c>
    </row>
    <row r="41" spans="3:78">
      <c r="AL41" s="5">
        <f t="shared" ref="AL41:AQ41" si="23">IF(AK40=AL40,1,0)</f>
        <v>1</v>
      </c>
      <c r="AM41" s="5">
        <f t="shared" si="23"/>
        <v>1</v>
      </c>
      <c r="AN41" s="5">
        <f t="shared" si="23"/>
        <v>1</v>
      </c>
      <c r="AO41" s="5">
        <f t="shared" si="23"/>
        <v>1</v>
      </c>
      <c r="AP41" s="5">
        <f t="shared" si="23"/>
        <v>1</v>
      </c>
      <c r="AQ41" s="5">
        <f t="shared" si="23"/>
        <v>1</v>
      </c>
    </row>
    <row r="42" spans="3:78">
      <c r="AL42" s="5">
        <f t="shared" ref="AL42:AQ42" si="24">IF(AM40=AL38,"add",0)</f>
        <v>0</v>
      </c>
      <c r="AM42" s="5">
        <f t="shared" si="24"/>
        <v>0</v>
      </c>
      <c r="AN42" s="5">
        <f t="shared" si="24"/>
        <v>0</v>
      </c>
      <c r="AO42" s="5">
        <f t="shared" si="24"/>
        <v>0</v>
      </c>
      <c r="AP42" s="5">
        <f t="shared" si="24"/>
        <v>0</v>
      </c>
      <c r="AQ42" s="5">
        <f t="shared" si="24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>
      <c r="AJ48" t="str">
        <f t="shared" ref="AJ48:AK63" si="25">Z14</f>
        <v>BOYLE JOHN</v>
      </c>
      <c r="AK48" s="2">
        <f t="shared" si="25"/>
        <v>0</v>
      </c>
      <c r="AL48" s="5">
        <f>IF(AK48&lt;&gt;0,AK48,1000000)</f>
        <v>1000000</v>
      </c>
      <c r="AM48" s="45">
        <f t="shared" ref="AM48:AM67" si="26">AL48-AL$47</f>
        <v>0</v>
      </c>
      <c r="AN48" s="5">
        <f>IF(AM48&lt;&gt;0,AM48,1000000)</f>
        <v>1000000</v>
      </c>
      <c r="AO48" s="45">
        <f t="shared" ref="AO48:AO67" si="27">AN48-AN$47</f>
        <v>0</v>
      </c>
      <c r="AP48" s="5">
        <f t="shared" ref="AP48:AP67" si="28">IF(AO48&lt;&gt;0,AO48,1000000)</f>
        <v>1000000</v>
      </c>
      <c r="AQ48" s="45">
        <f t="shared" ref="AQ48:AQ67" si="29">AP48-AP$47</f>
        <v>0</v>
      </c>
      <c r="AR48" s="5">
        <f t="shared" ref="AR48:AR67" si="30">IF(AQ48&lt;&gt;0,AQ48,1000000)</f>
        <v>1000000</v>
      </c>
      <c r="AT48" s="2">
        <f t="shared" ref="AT48:AT67" si="31">AR48-AR$47</f>
        <v>0</v>
      </c>
      <c r="AU48">
        <f t="shared" ref="AU48:AU67" si="32">IF(AT48&lt;&gt;0,AT48,1000000)</f>
        <v>1000000</v>
      </c>
      <c r="AV48" s="2">
        <f t="shared" ref="AV48:AV67" si="33">AU48-AU$47</f>
        <v>0</v>
      </c>
      <c r="AW48">
        <f t="shared" ref="AW48:AW67" si="34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5"/>
        <v>COMER DANIEL</v>
      </c>
      <c r="AK49" s="2">
        <f t="shared" si="25"/>
        <v>0</v>
      </c>
      <c r="AL49" s="5">
        <f t="shared" ref="AL49:AL67" si="35">IF(AK49&lt;&gt;0,AK49,1000000)</f>
        <v>1000000</v>
      </c>
      <c r="AM49" s="45">
        <f t="shared" si="26"/>
        <v>0</v>
      </c>
      <c r="AN49" s="5">
        <f t="shared" ref="AN49:AN67" si="36">IF(AM49&lt;&gt;0,AM49,1000000)</f>
        <v>1000000</v>
      </c>
      <c r="AO49" s="45">
        <f t="shared" si="27"/>
        <v>0</v>
      </c>
      <c r="AP49" s="5">
        <f t="shared" si="28"/>
        <v>1000000</v>
      </c>
      <c r="AQ49" s="45">
        <f t="shared" si="29"/>
        <v>0</v>
      </c>
      <c r="AR49" s="5">
        <f t="shared" si="30"/>
        <v>1000000</v>
      </c>
      <c r="AT49" s="2">
        <f t="shared" si="31"/>
        <v>0</v>
      </c>
      <c r="AU49">
        <f t="shared" si="32"/>
        <v>1000000</v>
      </c>
      <c r="AV49" s="2">
        <f t="shared" si="33"/>
        <v>0</v>
      </c>
      <c r="AW49">
        <f t="shared" si="34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7">BE5</f>
        <v>BOYLE JOHN</v>
      </c>
      <c r="BH49" s="147"/>
      <c r="BI49" s="7">
        <f t="shared" ref="BI49:BI68" si="38">IF(BE5=0,0,IF(BE5=BA$8,-BC$12,0))</f>
        <v>0</v>
      </c>
      <c r="BJ49" s="5">
        <f t="shared" ref="BJ49:BJ68" si="39">BN49</f>
        <v>0</v>
      </c>
      <c r="BK49" s="5">
        <f t="shared" ref="BK49:BK68" si="40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5"/>
        <v>COOPER MICKEY</v>
      </c>
      <c r="AK50" s="2">
        <f t="shared" si="25"/>
        <v>0</v>
      </c>
      <c r="AL50" s="5">
        <f t="shared" si="35"/>
        <v>1000000</v>
      </c>
      <c r="AM50" s="45">
        <f t="shared" si="26"/>
        <v>0</v>
      </c>
      <c r="AN50" s="5">
        <f t="shared" si="36"/>
        <v>1000000</v>
      </c>
      <c r="AO50" s="45">
        <f t="shared" si="27"/>
        <v>0</v>
      </c>
      <c r="AP50" s="5">
        <f t="shared" si="28"/>
        <v>1000000</v>
      </c>
      <c r="AQ50" s="45">
        <f t="shared" si="29"/>
        <v>0</v>
      </c>
      <c r="AR50" s="5">
        <f t="shared" si="30"/>
        <v>1000000</v>
      </c>
      <c r="AT50" s="2">
        <f t="shared" si="31"/>
        <v>0</v>
      </c>
      <c r="AU50">
        <f t="shared" si="32"/>
        <v>1000000</v>
      </c>
      <c r="AV50" s="2">
        <f t="shared" si="33"/>
        <v>0</v>
      </c>
      <c r="AW50">
        <f t="shared" si="34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7"/>
        <v>COMER DANIEL</v>
      </c>
      <c r="BH50" s="149"/>
      <c r="BI50" s="7">
        <f t="shared" si="38"/>
        <v>0</v>
      </c>
      <c r="BJ50" s="5">
        <f t="shared" si="39"/>
        <v>0</v>
      </c>
      <c r="BK50" s="5">
        <f t="shared" si="40"/>
        <v>0</v>
      </c>
      <c r="BN50" s="5">
        <f t="shared" ref="BN50:BN68" si="41">IF(BP9="y",-BO9,0)</f>
        <v>0</v>
      </c>
      <c r="BW50" s="5">
        <f t="shared" ref="BW50:BW68" si="42">IF(BP9="y",BO9,0)</f>
        <v>0</v>
      </c>
      <c r="BZ50" s="5">
        <f t="shared" ref="BZ50:BZ69" si="43">IF(BP8="y",1,0)</f>
        <v>0</v>
      </c>
    </row>
    <row r="51" spans="36:78" ht="12.75" customHeight="1">
      <c r="AJ51" t="str">
        <f t="shared" si="25"/>
        <v>CUSACK SHAUNA</v>
      </c>
      <c r="AK51" s="2">
        <f t="shared" si="25"/>
        <v>0</v>
      </c>
      <c r="AL51" s="5">
        <f t="shared" si="35"/>
        <v>1000000</v>
      </c>
      <c r="AM51" s="45">
        <f t="shared" si="26"/>
        <v>0</v>
      </c>
      <c r="AN51" s="5">
        <f t="shared" si="36"/>
        <v>1000000</v>
      </c>
      <c r="AO51" s="45">
        <f t="shared" si="27"/>
        <v>0</v>
      </c>
      <c r="AP51" s="5">
        <f t="shared" si="28"/>
        <v>1000000</v>
      </c>
      <c r="AQ51" s="45">
        <f t="shared" si="29"/>
        <v>0</v>
      </c>
      <c r="AR51" s="5">
        <f t="shared" si="30"/>
        <v>1000000</v>
      </c>
      <c r="AT51" s="2">
        <f t="shared" si="31"/>
        <v>0</v>
      </c>
      <c r="AU51">
        <f t="shared" si="32"/>
        <v>1000000</v>
      </c>
      <c r="AV51" s="2">
        <f t="shared" si="33"/>
        <v>0</v>
      </c>
      <c r="AW51">
        <f t="shared" si="34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7"/>
        <v>COOPER MICKEY</v>
      </c>
      <c r="BH51" s="149"/>
      <c r="BI51" s="7">
        <f t="shared" si="38"/>
        <v>0</v>
      </c>
      <c r="BJ51" s="5">
        <f t="shared" si="39"/>
        <v>0</v>
      </c>
      <c r="BK51" s="5">
        <f t="shared" si="40"/>
        <v>0</v>
      </c>
      <c r="BN51" s="5">
        <f t="shared" si="41"/>
        <v>0</v>
      </c>
      <c r="BW51" s="5">
        <f t="shared" si="42"/>
        <v>0</v>
      </c>
      <c r="BZ51" s="5">
        <f t="shared" si="43"/>
        <v>0</v>
      </c>
    </row>
    <row r="52" spans="36:78">
      <c r="AJ52" t="str">
        <f t="shared" si="25"/>
        <v>FARRELL RORY</v>
      </c>
      <c r="AK52" s="2">
        <f t="shared" si="25"/>
        <v>0</v>
      </c>
      <c r="AL52" s="5">
        <f t="shared" si="35"/>
        <v>1000000</v>
      </c>
      <c r="AM52" s="45">
        <f t="shared" si="26"/>
        <v>0</v>
      </c>
      <c r="AN52" s="5">
        <f t="shared" si="36"/>
        <v>1000000</v>
      </c>
      <c r="AO52" s="45">
        <f t="shared" si="27"/>
        <v>0</v>
      </c>
      <c r="AP52" s="5">
        <f t="shared" si="28"/>
        <v>1000000</v>
      </c>
      <c r="AQ52" s="45">
        <f t="shared" si="29"/>
        <v>0</v>
      </c>
      <c r="AR52" s="5">
        <f t="shared" si="30"/>
        <v>1000000</v>
      </c>
      <c r="AT52" s="2">
        <f t="shared" si="31"/>
        <v>0</v>
      </c>
      <c r="AU52">
        <f t="shared" si="32"/>
        <v>1000000</v>
      </c>
      <c r="AV52" s="2">
        <f t="shared" si="33"/>
        <v>0</v>
      </c>
      <c r="AW52">
        <f t="shared" si="34"/>
        <v>1000000</v>
      </c>
      <c r="BE52" s="5">
        <f>IF($BH23="y",$BE23,IF($BH24="y",$BE24,0))</f>
        <v>0</v>
      </c>
      <c r="BG52" s="148" t="str">
        <f t="shared" si="37"/>
        <v>CUSACK SHAUNA</v>
      </c>
      <c r="BH52" s="149"/>
      <c r="BI52" s="7">
        <f t="shared" si="38"/>
        <v>0</v>
      </c>
      <c r="BJ52" s="5">
        <f t="shared" si="39"/>
        <v>0</v>
      </c>
      <c r="BK52" s="5">
        <f t="shared" si="40"/>
        <v>0</v>
      </c>
      <c r="BN52" s="5">
        <f t="shared" si="41"/>
        <v>0</v>
      </c>
      <c r="BW52" s="5">
        <f t="shared" si="42"/>
        <v>0</v>
      </c>
      <c r="BZ52" s="5">
        <f t="shared" si="43"/>
        <v>0</v>
      </c>
    </row>
    <row r="53" spans="36:78">
      <c r="AJ53" t="str">
        <f t="shared" si="25"/>
        <v>GILLESPIE SHA</v>
      </c>
      <c r="AK53" s="2">
        <f t="shared" si="25"/>
        <v>0</v>
      </c>
      <c r="AL53" s="5">
        <f t="shared" si="35"/>
        <v>1000000</v>
      </c>
      <c r="AM53" s="45">
        <f t="shared" si="26"/>
        <v>0</v>
      </c>
      <c r="AN53" s="5">
        <f t="shared" si="36"/>
        <v>1000000</v>
      </c>
      <c r="AO53" s="45">
        <f t="shared" si="27"/>
        <v>0</v>
      </c>
      <c r="AP53" s="5">
        <f t="shared" si="28"/>
        <v>1000000</v>
      </c>
      <c r="AQ53" s="45">
        <f t="shared" si="29"/>
        <v>0</v>
      </c>
      <c r="AR53" s="5">
        <f t="shared" si="30"/>
        <v>1000000</v>
      </c>
      <c r="AT53" s="2">
        <f t="shared" si="31"/>
        <v>0</v>
      </c>
      <c r="AU53">
        <f t="shared" si="32"/>
        <v>1000000</v>
      </c>
      <c r="AV53" s="2">
        <f t="shared" si="33"/>
        <v>0</v>
      </c>
      <c r="AW53">
        <f t="shared" si="34"/>
        <v>1000000</v>
      </c>
      <c r="BG53" s="148" t="str">
        <f t="shared" si="37"/>
        <v>FARRELL RORY</v>
      </c>
      <c r="BH53" s="149"/>
      <c r="BI53" s="7">
        <f t="shared" si="38"/>
        <v>0</v>
      </c>
      <c r="BJ53" s="5">
        <f t="shared" si="39"/>
        <v>0</v>
      </c>
      <c r="BK53" s="5">
        <f t="shared" si="40"/>
        <v>0</v>
      </c>
      <c r="BN53" s="5">
        <f t="shared" si="41"/>
        <v>0</v>
      </c>
      <c r="BW53" s="5">
        <f t="shared" si="42"/>
        <v>0</v>
      </c>
      <c r="BZ53" s="5">
        <f t="shared" si="43"/>
        <v>0</v>
      </c>
    </row>
    <row r="54" spans="36:78">
      <c r="AJ54" t="str">
        <f t="shared" si="25"/>
        <v>MCGINLEY ERIC</v>
      </c>
      <c r="AK54" s="2">
        <f t="shared" si="25"/>
        <v>0</v>
      </c>
      <c r="AL54" s="5">
        <f t="shared" si="35"/>
        <v>1000000</v>
      </c>
      <c r="AM54" s="45">
        <f t="shared" si="26"/>
        <v>0</v>
      </c>
      <c r="AN54" s="5">
        <f t="shared" si="36"/>
        <v>1000000</v>
      </c>
      <c r="AO54" s="45">
        <f t="shared" si="27"/>
        <v>0</v>
      </c>
      <c r="AP54" s="5">
        <f t="shared" si="28"/>
        <v>1000000</v>
      </c>
      <c r="AQ54" s="45">
        <f t="shared" si="29"/>
        <v>0</v>
      </c>
      <c r="AR54" s="5">
        <f t="shared" si="30"/>
        <v>1000000</v>
      </c>
      <c r="AT54" s="2">
        <f t="shared" si="31"/>
        <v>0</v>
      </c>
      <c r="AU54">
        <f t="shared" si="32"/>
        <v>1000000</v>
      </c>
      <c r="AV54" s="2">
        <f t="shared" si="33"/>
        <v>0</v>
      </c>
      <c r="AW54">
        <f t="shared" si="34"/>
        <v>1000000</v>
      </c>
      <c r="BG54" s="148" t="str">
        <f t="shared" si="37"/>
        <v>GILLESPIE SHA</v>
      </c>
      <c r="BH54" s="149"/>
      <c r="BI54" s="7">
        <f t="shared" si="38"/>
        <v>0</v>
      </c>
      <c r="BJ54" s="5">
        <f t="shared" si="39"/>
        <v>0</v>
      </c>
      <c r="BK54" s="5">
        <f t="shared" si="40"/>
        <v>0</v>
      </c>
      <c r="BN54" s="5">
        <f t="shared" si="41"/>
        <v>0</v>
      </c>
      <c r="BW54" s="5">
        <f t="shared" si="42"/>
        <v>0</v>
      </c>
      <c r="BZ54" s="5">
        <f t="shared" si="43"/>
        <v>0</v>
      </c>
    </row>
    <row r="55" spans="36:78">
      <c r="AJ55" t="str">
        <f t="shared" si="25"/>
        <v>O'HAGAN BARNEY</v>
      </c>
      <c r="AK55" s="2">
        <f t="shared" si="25"/>
        <v>0</v>
      </c>
      <c r="AL55" s="5">
        <f t="shared" si="35"/>
        <v>1000000</v>
      </c>
      <c r="AM55" s="45">
        <f t="shared" si="26"/>
        <v>0</v>
      </c>
      <c r="AN55" s="5">
        <f t="shared" si="36"/>
        <v>1000000</v>
      </c>
      <c r="AO55" s="45">
        <f t="shared" si="27"/>
        <v>0</v>
      </c>
      <c r="AP55" s="5">
        <f t="shared" si="28"/>
        <v>1000000</v>
      </c>
      <c r="AQ55" s="45">
        <f t="shared" si="29"/>
        <v>0</v>
      </c>
      <c r="AR55" s="5">
        <f t="shared" si="30"/>
        <v>1000000</v>
      </c>
      <c r="AT55" s="2">
        <f t="shared" si="31"/>
        <v>0</v>
      </c>
      <c r="AU55">
        <f t="shared" si="32"/>
        <v>1000000</v>
      </c>
      <c r="AV55" s="2">
        <f t="shared" si="33"/>
        <v>0</v>
      </c>
      <c r="AW55">
        <f t="shared" si="34"/>
        <v>1000000</v>
      </c>
      <c r="BG55" s="148" t="str">
        <f t="shared" si="37"/>
        <v>MCGINLEY ERIC</v>
      </c>
      <c r="BH55" s="149"/>
      <c r="BI55" s="7">
        <f t="shared" si="38"/>
        <v>0</v>
      </c>
      <c r="BJ55" s="5">
        <f t="shared" si="39"/>
        <v>0</v>
      </c>
      <c r="BK55" s="5">
        <f t="shared" si="40"/>
        <v>0</v>
      </c>
      <c r="BN55" s="5">
        <f t="shared" si="41"/>
        <v>0</v>
      </c>
      <c r="BW55" s="5">
        <f t="shared" si="42"/>
        <v>0</v>
      </c>
      <c r="BZ55" s="5">
        <f t="shared" si="43"/>
        <v>0</v>
      </c>
    </row>
    <row r="56" spans="36:78">
      <c r="AJ56" t="str">
        <f t="shared" si="25"/>
        <v>O'REILLY DARREN PIO</v>
      </c>
      <c r="AK56" s="2">
        <f t="shared" si="25"/>
        <v>0</v>
      </c>
      <c r="AL56" s="5">
        <f t="shared" si="35"/>
        <v>1000000</v>
      </c>
      <c r="AM56" s="45">
        <f t="shared" si="26"/>
        <v>0</v>
      </c>
      <c r="AN56" s="5">
        <f t="shared" si="36"/>
        <v>1000000</v>
      </c>
      <c r="AO56" s="45">
        <f t="shared" si="27"/>
        <v>0</v>
      </c>
      <c r="AP56" s="5">
        <f t="shared" si="28"/>
        <v>1000000</v>
      </c>
      <c r="AQ56" s="45">
        <f t="shared" si="29"/>
        <v>0</v>
      </c>
      <c r="AR56" s="5">
        <f t="shared" si="30"/>
        <v>1000000</v>
      </c>
      <c r="AT56" s="2">
        <f t="shared" si="31"/>
        <v>0</v>
      </c>
      <c r="AU56">
        <f t="shared" si="32"/>
        <v>1000000</v>
      </c>
      <c r="AV56" s="2">
        <f t="shared" si="33"/>
        <v>0</v>
      </c>
      <c r="AW56">
        <f t="shared" si="34"/>
        <v>1000000</v>
      </c>
      <c r="BG56" s="148" t="str">
        <f t="shared" si="37"/>
        <v>O'HAGAN BARNEY</v>
      </c>
      <c r="BH56" s="149"/>
      <c r="BI56" s="7">
        <f t="shared" si="38"/>
        <v>0</v>
      </c>
      <c r="BJ56" s="5">
        <f t="shared" si="39"/>
        <v>0</v>
      </c>
      <c r="BK56" s="5">
        <f t="shared" si="40"/>
        <v>0</v>
      </c>
      <c r="BN56" s="5">
        <f t="shared" si="41"/>
        <v>0</v>
      </c>
      <c r="BW56" s="5">
        <f t="shared" si="42"/>
        <v>0</v>
      </c>
      <c r="BZ56" s="5">
        <f t="shared" si="43"/>
        <v>0</v>
      </c>
    </row>
    <row r="57" spans="36:78">
      <c r="AJ57">
        <f t="shared" si="25"/>
        <v>0</v>
      </c>
      <c r="AK57" s="2">
        <f t="shared" si="25"/>
        <v>0</v>
      </c>
      <c r="AL57" s="5">
        <f t="shared" si="35"/>
        <v>1000000</v>
      </c>
      <c r="AM57" s="45">
        <f t="shared" si="26"/>
        <v>0</v>
      </c>
      <c r="AN57" s="5">
        <f t="shared" si="36"/>
        <v>1000000</v>
      </c>
      <c r="AO57" s="45">
        <f t="shared" si="27"/>
        <v>0</v>
      </c>
      <c r="AP57" s="5">
        <f t="shared" si="28"/>
        <v>1000000</v>
      </c>
      <c r="AQ57" s="45">
        <f t="shared" si="29"/>
        <v>0</v>
      </c>
      <c r="AR57" s="5">
        <f t="shared" si="30"/>
        <v>1000000</v>
      </c>
      <c r="AT57" s="2">
        <f t="shared" si="31"/>
        <v>0</v>
      </c>
      <c r="AU57">
        <f t="shared" si="32"/>
        <v>1000000</v>
      </c>
      <c r="AV57" s="2">
        <f t="shared" si="33"/>
        <v>0</v>
      </c>
      <c r="AW57">
        <f t="shared" si="34"/>
        <v>1000000</v>
      </c>
      <c r="BG57" s="148" t="str">
        <f t="shared" si="37"/>
        <v>O'REILLY DARREN PIO</v>
      </c>
      <c r="BH57" s="149"/>
      <c r="BI57" s="7">
        <f t="shared" si="38"/>
        <v>0</v>
      </c>
      <c r="BJ57" s="5">
        <f t="shared" si="39"/>
        <v>0</v>
      </c>
      <c r="BK57" s="5">
        <f t="shared" si="40"/>
        <v>0</v>
      </c>
      <c r="BN57" s="5">
        <f t="shared" si="41"/>
        <v>0</v>
      </c>
      <c r="BW57" s="5">
        <f t="shared" si="42"/>
        <v>0</v>
      </c>
      <c r="BZ57" s="5">
        <f t="shared" si="43"/>
        <v>0</v>
      </c>
    </row>
    <row r="58" spans="36:78">
      <c r="AJ58">
        <f t="shared" si="25"/>
        <v>0</v>
      </c>
      <c r="AK58" s="2">
        <f t="shared" si="25"/>
        <v>0</v>
      </c>
      <c r="AL58" s="5">
        <f t="shared" si="35"/>
        <v>1000000</v>
      </c>
      <c r="AM58" s="45">
        <f t="shared" si="26"/>
        <v>0</v>
      </c>
      <c r="AN58" s="5">
        <f t="shared" si="36"/>
        <v>1000000</v>
      </c>
      <c r="AO58" s="45">
        <f t="shared" si="27"/>
        <v>0</v>
      </c>
      <c r="AP58" s="5">
        <f t="shared" si="28"/>
        <v>1000000</v>
      </c>
      <c r="AQ58" s="45">
        <f t="shared" si="29"/>
        <v>0</v>
      </c>
      <c r="AR58" s="5">
        <f t="shared" si="30"/>
        <v>1000000</v>
      </c>
      <c r="AT58" s="2">
        <f t="shared" si="31"/>
        <v>0</v>
      </c>
      <c r="AU58">
        <f t="shared" si="32"/>
        <v>1000000</v>
      </c>
      <c r="AV58" s="2">
        <f t="shared" si="33"/>
        <v>0</v>
      </c>
      <c r="AW58">
        <f t="shared" si="34"/>
        <v>1000000</v>
      </c>
      <c r="BG58" s="148">
        <f t="shared" si="37"/>
        <v>0</v>
      </c>
      <c r="BH58" s="149"/>
      <c r="BI58" s="7">
        <f t="shared" si="38"/>
        <v>0</v>
      </c>
      <c r="BJ58" s="5">
        <f t="shared" si="39"/>
        <v>0</v>
      </c>
      <c r="BK58" s="5">
        <f t="shared" si="40"/>
        <v>0</v>
      </c>
      <c r="BN58" s="5">
        <f t="shared" si="41"/>
        <v>0</v>
      </c>
      <c r="BW58" s="5">
        <f t="shared" si="42"/>
        <v>0</v>
      </c>
      <c r="BZ58" s="5">
        <f t="shared" si="43"/>
        <v>0</v>
      </c>
    </row>
    <row r="59" spans="36:78" ht="12.75" customHeight="1">
      <c r="AJ59">
        <f t="shared" si="25"/>
        <v>0</v>
      </c>
      <c r="AK59" s="2">
        <f t="shared" si="25"/>
        <v>0</v>
      </c>
      <c r="AL59" s="5">
        <f t="shared" si="35"/>
        <v>1000000</v>
      </c>
      <c r="AM59" s="45">
        <f t="shared" si="26"/>
        <v>0</v>
      </c>
      <c r="AN59" s="5">
        <f t="shared" si="36"/>
        <v>1000000</v>
      </c>
      <c r="AO59" s="45">
        <f t="shared" si="27"/>
        <v>0</v>
      </c>
      <c r="AP59" s="5">
        <f t="shared" si="28"/>
        <v>1000000</v>
      </c>
      <c r="AQ59" s="45">
        <f t="shared" si="29"/>
        <v>0</v>
      </c>
      <c r="AR59" s="5">
        <f t="shared" si="30"/>
        <v>1000000</v>
      </c>
      <c r="AT59" s="2">
        <f t="shared" si="31"/>
        <v>0</v>
      </c>
      <c r="AU59">
        <f t="shared" si="32"/>
        <v>1000000</v>
      </c>
      <c r="AV59" s="2">
        <f t="shared" si="33"/>
        <v>0</v>
      </c>
      <c r="AW59">
        <f t="shared" si="34"/>
        <v>1000000</v>
      </c>
      <c r="BG59" s="148">
        <f t="shared" si="37"/>
        <v>0</v>
      </c>
      <c r="BH59" s="149"/>
      <c r="BI59" s="7">
        <f t="shared" si="38"/>
        <v>0</v>
      </c>
      <c r="BJ59" s="5">
        <f t="shared" si="39"/>
        <v>0</v>
      </c>
      <c r="BK59" s="5">
        <f t="shared" si="40"/>
        <v>0</v>
      </c>
      <c r="BN59" s="5">
        <f t="shared" si="41"/>
        <v>0</v>
      </c>
      <c r="BW59" s="5">
        <f t="shared" si="42"/>
        <v>0</v>
      </c>
      <c r="BZ59" s="5">
        <f t="shared" si="43"/>
        <v>0</v>
      </c>
    </row>
    <row r="60" spans="36:78" ht="12.75" customHeight="1">
      <c r="AJ60">
        <f t="shared" si="25"/>
        <v>0</v>
      </c>
      <c r="AK60" s="2">
        <f t="shared" si="25"/>
        <v>0</v>
      </c>
      <c r="AL60" s="5">
        <f t="shared" si="35"/>
        <v>1000000</v>
      </c>
      <c r="AM60" s="45">
        <f t="shared" si="26"/>
        <v>0</v>
      </c>
      <c r="AN60" s="5">
        <f t="shared" si="36"/>
        <v>1000000</v>
      </c>
      <c r="AO60" s="45">
        <f t="shared" si="27"/>
        <v>0</v>
      </c>
      <c r="AP60" s="5">
        <f t="shared" si="28"/>
        <v>1000000</v>
      </c>
      <c r="AQ60" s="45">
        <f t="shared" si="29"/>
        <v>0</v>
      </c>
      <c r="AR60" s="5">
        <f t="shared" si="30"/>
        <v>1000000</v>
      </c>
      <c r="AT60" s="2">
        <f t="shared" si="31"/>
        <v>0</v>
      </c>
      <c r="AU60">
        <f t="shared" si="32"/>
        <v>1000000</v>
      </c>
      <c r="AV60" s="2">
        <f t="shared" si="33"/>
        <v>0</v>
      </c>
      <c r="AW60">
        <f t="shared" si="34"/>
        <v>1000000</v>
      </c>
      <c r="BG60" s="148">
        <f t="shared" si="37"/>
        <v>0</v>
      </c>
      <c r="BH60" s="149"/>
      <c r="BI60" s="7">
        <f t="shared" si="38"/>
        <v>0</v>
      </c>
      <c r="BJ60" s="5">
        <f t="shared" si="39"/>
        <v>0</v>
      </c>
      <c r="BK60" s="5">
        <f t="shared" si="40"/>
        <v>0</v>
      </c>
      <c r="BN60" s="5">
        <f t="shared" si="41"/>
        <v>0</v>
      </c>
      <c r="BW60" s="5">
        <f t="shared" si="42"/>
        <v>0</v>
      </c>
      <c r="BZ60" s="5">
        <f t="shared" si="43"/>
        <v>0</v>
      </c>
    </row>
    <row r="61" spans="36:78">
      <c r="AJ61">
        <f t="shared" si="25"/>
        <v>0</v>
      </c>
      <c r="AK61" s="2">
        <f t="shared" si="25"/>
        <v>0</v>
      </c>
      <c r="AL61" s="5">
        <f t="shared" si="35"/>
        <v>1000000</v>
      </c>
      <c r="AM61" s="45">
        <f t="shared" si="26"/>
        <v>0</v>
      </c>
      <c r="AN61" s="5">
        <f t="shared" si="36"/>
        <v>1000000</v>
      </c>
      <c r="AO61" s="45">
        <f t="shared" si="27"/>
        <v>0</v>
      </c>
      <c r="AP61" s="5">
        <f t="shared" si="28"/>
        <v>1000000</v>
      </c>
      <c r="AQ61" s="45">
        <f t="shared" si="29"/>
        <v>0</v>
      </c>
      <c r="AR61" s="5">
        <f t="shared" si="30"/>
        <v>1000000</v>
      </c>
      <c r="AT61" s="2">
        <f t="shared" si="31"/>
        <v>0</v>
      </c>
      <c r="AU61">
        <f t="shared" si="32"/>
        <v>1000000</v>
      </c>
      <c r="AV61" s="2">
        <f t="shared" si="33"/>
        <v>0</v>
      </c>
      <c r="AW61">
        <f t="shared" si="34"/>
        <v>1000000</v>
      </c>
      <c r="BG61" s="148">
        <f t="shared" si="37"/>
        <v>0</v>
      </c>
      <c r="BH61" s="149"/>
      <c r="BI61" s="7">
        <f t="shared" si="38"/>
        <v>0</v>
      </c>
      <c r="BJ61" s="5">
        <f t="shared" si="39"/>
        <v>0</v>
      </c>
      <c r="BK61" s="5">
        <f t="shared" si="40"/>
        <v>0</v>
      </c>
      <c r="BN61" s="5">
        <f t="shared" si="41"/>
        <v>0</v>
      </c>
      <c r="BW61" s="5">
        <f t="shared" si="42"/>
        <v>0</v>
      </c>
      <c r="BZ61" s="5">
        <f t="shared" si="43"/>
        <v>0</v>
      </c>
    </row>
    <row r="62" spans="36:78">
      <c r="AJ62">
        <f t="shared" si="25"/>
        <v>0</v>
      </c>
      <c r="AK62" s="2">
        <f t="shared" si="25"/>
        <v>0</v>
      </c>
      <c r="AL62" s="5">
        <f t="shared" si="35"/>
        <v>1000000</v>
      </c>
      <c r="AM62" s="45">
        <f t="shared" si="26"/>
        <v>0</v>
      </c>
      <c r="AN62" s="5">
        <f t="shared" si="36"/>
        <v>1000000</v>
      </c>
      <c r="AO62" s="45">
        <f t="shared" si="27"/>
        <v>0</v>
      </c>
      <c r="AP62" s="5">
        <f t="shared" si="28"/>
        <v>1000000</v>
      </c>
      <c r="AQ62" s="45">
        <f t="shared" si="29"/>
        <v>0</v>
      </c>
      <c r="AR62" s="5">
        <f t="shared" si="30"/>
        <v>1000000</v>
      </c>
      <c r="AT62" s="2">
        <f t="shared" si="31"/>
        <v>0</v>
      </c>
      <c r="AU62">
        <f t="shared" si="32"/>
        <v>1000000</v>
      </c>
      <c r="AV62" s="2">
        <f t="shared" si="33"/>
        <v>0</v>
      </c>
      <c r="AW62">
        <f t="shared" si="34"/>
        <v>1000000</v>
      </c>
      <c r="BG62" s="148">
        <f t="shared" si="37"/>
        <v>0</v>
      </c>
      <c r="BH62" s="149"/>
      <c r="BI62" s="7">
        <f t="shared" si="38"/>
        <v>0</v>
      </c>
      <c r="BJ62" s="5">
        <f t="shared" si="39"/>
        <v>0</v>
      </c>
      <c r="BK62" s="5">
        <f t="shared" si="40"/>
        <v>0</v>
      </c>
      <c r="BN62" s="5">
        <f t="shared" si="41"/>
        <v>0</v>
      </c>
      <c r="BW62" s="5">
        <f t="shared" si="42"/>
        <v>0</v>
      </c>
      <c r="BZ62" s="5">
        <f t="shared" si="43"/>
        <v>0</v>
      </c>
    </row>
    <row r="63" spans="36:78" ht="13.5" customHeight="1">
      <c r="AJ63">
        <f t="shared" si="25"/>
        <v>0</v>
      </c>
      <c r="AK63" s="2">
        <f t="shared" si="25"/>
        <v>0</v>
      </c>
      <c r="AL63" s="5">
        <f t="shared" si="35"/>
        <v>1000000</v>
      </c>
      <c r="AM63" s="45">
        <f t="shared" si="26"/>
        <v>0</v>
      </c>
      <c r="AN63" s="5">
        <f t="shared" si="36"/>
        <v>1000000</v>
      </c>
      <c r="AO63" s="45">
        <f t="shared" si="27"/>
        <v>0</v>
      </c>
      <c r="AP63" s="5">
        <f t="shared" si="28"/>
        <v>1000000</v>
      </c>
      <c r="AQ63" s="45">
        <f t="shared" si="29"/>
        <v>0</v>
      </c>
      <c r="AR63" s="5">
        <f t="shared" si="30"/>
        <v>1000000</v>
      </c>
      <c r="AT63" s="2">
        <f t="shared" si="31"/>
        <v>0</v>
      </c>
      <c r="AU63">
        <f t="shared" si="32"/>
        <v>1000000</v>
      </c>
      <c r="AV63" s="2">
        <f t="shared" si="33"/>
        <v>0</v>
      </c>
      <c r="AW63">
        <f t="shared" si="34"/>
        <v>1000000</v>
      </c>
      <c r="BG63" s="148">
        <f t="shared" si="37"/>
        <v>0</v>
      </c>
      <c r="BH63" s="149"/>
      <c r="BI63" s="7">
        <f t="shared" si="38"/>
        <v>0</v>
      </c>
      <c r="BJ63" s="5">
        <f t="shared" si="39"/>
        <v>0</v>
      </c>
      <c r="BK63" s="5">
        <f t="shared" si="40"/>
        <v>0</v>
      </c>
      <c r="BN63" s="5">
        <f t="shared" si="41"/>
        <v>0</v>
      </c>
      <c r="BW63" s="5">
        <f t="shared" si="42"/>
        <v>0</v>
      </c>
      <c r="BZ63" s="5">
        <f t="shared" si="43"/>
        <v>0</v>
      </c>
    </row>
    <row r="64" spans="36:78" ht="15" customHeight="1">
      <c r="AJ64">
        <f t="shared" ref="AJ64:AK67" si="44">Z30</f>
        <v>0</v>
      </c>
      <c r="AK64" s="2">
        <f t="shared" si="44"/>
        <v>0</v>
      </c>
      <c r="AL64" s="5">
        <f t="shared" si="35"/>
        <v>1000000</v>
      </c>
      <c r="AM64" s="45">
        <f t="shared" si="26"/>
        <v>0</v>
      </c>
      <c r="AN64" s="5">
        <f t="shared" si="36"/>
        <v>1000000</v>
      </c>
      <c r="AO64" s="45">
        <f t="shared" si="27"/>
        <v>0</v>
      </c>
      <c r="AP64" s="5">
        <f t="shared" si="28"/>
        <v>1000000</v>
      </c>
      <c r="AQ64" s="45">
        <f t="shared" si="29"/>
        <v>0</v>
      </c>
      <c r="AR64" s="5">
        <f t="shared" si="30"/>
        <v>1000000</v>
      </c>
      <c r="AT64" s="2">
        <f t="shared" si="31"/>
        <v>0</v>
      </c>
      <c r="AU64">
        <f t="shared" si="32"/>
        <v>1000000</v>
      </c>
      <c r="AV64" s="2">
        <f t="shared" si="33"/>
        <v>0</v>
      </c>
      <c r="AW64">
        <f t="shared" si="34"/>
        <v>1000000</v>
      </c>
      <c r="BG64" s="148">
        <f t="shared" si="37"/>
        <v>0</v>
      </c>
      <c r="BH64" s="149"/>
      <c r="BI64" s="7">
        <f t="shared" si="38"/>
        <v>0</v>
      </c>
      <c r="BJ64" s="5">
        <f t="shared" si="39"/>
        <v>0</v>
      </c>
      <c r="BK64" s="5">
        <f t="shared" si="40"/>
        <v>0</v>
      </c>
      <c r="BN64" s="5">
        <f t="shared" si="41"/>
        <v>0</v>
      </c>
      <c r="BW64" s="5">
        <f t="shared" si="42"/>
        <v>0</v>
      </c>
      <c r="BZ64" s="5">
        <f t="shared" si="43"/>
        <v>0</v>
      </c>
    </row>
    <row r="65" spans="36:78">
      <c r="AJ65">
        <f t="shared" si="44"/>
        <v>0</v>
      </c>
      <c r="AK65" s="2">
        <f t="shared" si="44"/>
        <v>0</v>
      </c>
      <c r="AL65" s="5">
        <f t="shared" si="35"/>
        <v>1000000</v>
      </c>
      <c r="AM65" s="45">
        <f t="shared" si="26"/>
        <v>0</v>
      </c>
      <c r="AN65" s="5">
        <f t="shared" si="36"/>
        <v>1000000</v>
      </c>
      <c r="AO65" s="45">
        <f t="shared" si="27"/>
        <v>0</v>
      </c>
      <c r="AP65" s="5">
        <f t="shared" si="28"/>
        <v>1000000</v>
      </c>
      <c r="AQ65" s="45">
        <f t="shared" si="29"/>
        <v>0</v>
      </c>
      <c r="AR65" s="5">
        <f t="shared" si="30"/>
        <v>1000000</v>
      </c>
      <c r="AT65" s="2">
        <f t="shared" si="31"/>
        <v>0</v>
      </c>
      <c r="AU65">
        <f t="shared" si="32"/>
        <v>1000000</v>
      </c>
      <c r="AV65" s="2">
        <f t="shared" si="33"/>
        <v>0</v>
      </c>
      <c r="AW65">
        <f t="shared" si="34"/>
        <v>1000000</v>
      </c>
      <c r="BG65" s="148">
        <f t="shared" si="37"/>
        <v>0</v>
      </c>
      <c r="BH65" s="149"/>
      <c r="BI65" s="7">
        <f t="shared" si="38"/>
        <v>0</v>
      </c>
      <c r="BJ65" s="5">
        <f t="shared" si="39"/>
        <v>0</v>
      </c>
      <c r="BK65" s="5">
        <f t="shared" si="40"/>
        <v>0</v>
      </c>
      <c r="BN65" s="5">
        <f t="shared" si="41"/>
        <v>0</v>
      </c>
      <c r="BW65" s="5">
        <f t="shared" si="42"/>
        <v>0</v>
      </c>
      <c r="BZ65" s="5">
        <f t="shared" si="43"/>
        <v>0</v>
      </c>
    </row>
    <row r="66" spans="36:78" ht="14.25" customHeight="1">
      <c r="AJ66">
        <f t="shared" si="44"/>
        <v>0</v>
      </c>
      <c r="AK66" s="2">
        <f t="shared" si="44"/>
        <v>0</v>
      </c>
      <c r="AL66" s="5">
        <f t="shared" si="35"/>
        <v>1000000</v>
      </c>
      <c r="AM66" s="45">
        <f t="shared" si="26"/>
        <v>0</v>
      </c>
      <c r="AN66" s="5">
        <f t="shared" si="36"/>
        <v>1000000</v>
      </c>
      <c r="AO66" s="45">
        <f t="shared" si="27"/>
        <v>0</v>
      </c>
      <c r="AP66" s="5">
        <f t="shared" si="28"/>
        <v>1000000</v>
      </c>
      <c r="AQ66" s="45">
        <f t="shared" si="29"/>
        <v>0</v>
      </c>
      <c r="AR66" s="5">
        <f t="shared" si="30"/>
        <v>1000000</v>
      </c>
      <c r="AT66" s="2">
        <f t="shared" si="31"/>
        <v>0</v>
      </c>
      <c r="AU66">
        <f t="shared" si="32"/>
        <v>1000000</v>
      </c>
      <c r="AV66" s="2">
        <f t="shared" si="33"/>
        <v>0</v>
      </c>
      <c r="AW66">
        <f t="shared" si="34"/>
        <v>1000000</v>
      </c>
      <c r="BG66" s="148">
        <f t="shared" si="37"/>
        <v>0</v>
      </c>
      <c r="BH66" s="149"/>
      <c r="BI66" s="7">
        <f t="shared" si="38"/>
        <v>0</v>
      </c>
      <c r="BJ66" s="5">
        <f t="shared" si="39"/>
        <v>0</v>
      </c>
      <c r="BK66" s="5">
        <f t="shared" si="40"/>
        <v>0</v>
      </c>
      <c r="BN66" s="5">
        <f t="shared" si="41"/>
        <v>0</v>
      </c>
      <c r="BW66" s="5">
        <f t="shared" si="42"/>
        <v>0</v>
      </c>
      <c r="BZ66" s="5">
        <f t="shared" si="43"/>
        <v>0</v>
      </c>
    </row>
    <row r="67" spans="36:78">
      <c r="AJ67">
        <f t="shared" si="44"/>
        <v>0</v>
      </c>
      <c r="AK67" s="2">
        <f t="shared" si="44"/>
        <v>0</v>
      </c>
      <c r="AL67" s="5">
        <f t="shared" si="35"/>
        <v>1000000</v>
      </c>
      <c r="AM67" s="45">
        <f t="shared" si="26"/>
        <v>0</v>
      </c>
      <c r="AN67" s="5">
        <f t="shared" si="36"/>
        <v>1000000</v>
      </c>
      <c r="AO67" s="45">
        <f t="shared" si="27"/>
        <v>0</v>
      </c>
      <c r="AP67" s="5">
        <f t="shared" si="28"/>
        <v>1000000</v>
      </c>
      <c r="AQ67" s="45">
        <f t="shared" si="29"/>
        <v>0</v>
      </c>
      <c r="AR67" s="5">
        <f t="shared" si="30"/>
        <v>1000000</v>
      </c>
      <c r="AT67" s="2">
        <f t="shared" si="31"/>
        <v>0</v>
      </c>
      <c r="AU67">
        <f t="shared" si="32"/>
        <v>1000000</v>
      </c>
      <c r="AV67" s="2">
        <f t="shared" si="33"/>
        <v>0</v>
      </c>
      <c r="AW67">
        <f t="shared" si="34"/>
        <v>1000000</v>
      </c>
      <c r="BG67" s="148">
        <f t="shared" si="37"/>
        <v>0</v>
      </c>
      <c r="BH67" s="149"/>
      <c r="BI67" s="7">
        <f t="shared" si="38"/>
        <v>0</v>
      </c>
      <c r="BJ67" s="5">
        <f t="shared" si="39"/>
        <v>0</v>
      </c>
      <c r="BK67" s="5">
        <f t="shared" si="40"/>
        <v>0</v>
      </c>
      <c r="BN67" s="5">
        <f t="shared" si="41"/>
        <v>0</v>
      </c>
      <c r="BW67" s="5">
        <f t="shared" si="42"/>
        <v>0</v>
      </c>
      <c r="BZ67" s="5">
        <f t="shared" si="43"/>
        <v>0</v>
      </c>
    </row>
    <row r="68" spans="36:78">
      <c r="BG68" s="150">
        <f t="shared" si="37"/>
        <v>0</v>
      </c>
      <c r="BH68" s="151"/>
      <c r="BI68" s="7">
        <f t="shared" si="38"/>
        <v>0</v>
      </c>
      <c r="BJ68" s="5">
        <f t="shared" si="39"/>
        <v>0</v>
      </c>
      <c r="BK68" s="5">
        <f t="shared" si="40"/>
        <v>0</v>
      </c>
      <c r="BN68" s="5">
        <f t="shared" si="41"/>
        <v>0</v>
      </c>
      <c r="BW68" s="5">
        <f t="shared" si="42"/>
        <v>0</v>
      </c>
      <c r="BZ68" s="5">
        <f t="shared" si="43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3"/>
        <v>0</v>
      </c>
    </row>
    <row r="70" spans="36:78">
      <c r="BK70" s="5">
        <f>BG27+CE29</f>
        <v>0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5">IF(BH5="y",1,0)</f>
        <v>0</v>
      </c>
    </row>
    <row r="78" spans="36:78">
      <c r="BK78" s="5">
        <f t="shared" si="45"/>
        <v>0</v>
      </c>
    </row>
    <row r="79" spans="36:78">
      <c r="BK79" s="5">
        <f t="shared" si="45"/>
        <v>0</v>
      </c>
    </row>
    <row r="80" spans="36:78"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U34:U36" name="Range1"/>
    <protectedRange sqref="BC10" name="Range4"/>
    <protectedRange sqref="BC13:BC14" name="Range5"/>
    <protectedRange sqref="BF5:BF24" name="Range6"/>
    <protectedRange sqref="BF26" name="Range7"/>
    <protectedRange sqref="BH5:BH24" name="Range21"/>
    <protectedRange sqref="BP8:BP27" name="Range22"/>
    <protectedRange sqref="AQ5" name="Range3_1"/>
  </protectedRanges>
  <mergeCells count="84">
    <mergeCell ref="CB31:CE32"/>
    <mergeCell ref="AL31:AQ32"/>
    <mergeCell ref="BF30:BG32"/>
    <mergeCell ref="BI30:BK31"/>
    <mergeCell ref="BX30:BY32"/>
    <mergeCell ref="AL28:AQ29"/>
    <mergeCell ref="AO20:AP20"/>
    <mergeCell ref="AJ24:AK24"/>
    <mergeCell ref="AJ25:AK25"/>
    <mergeCell ref="AO24:AP24"/>
    <mergeCell ref="AO25:AP25"/>
    <mergeCell ref="AJ20:AK20"/>
    <mergeCell ref="T8:U8"/>
    <mergeCell ref="V6:W6"/>
    <mergeCell ref="V7:W7"/>
    <mergeCell ref="V8:W8"/>
    <mergeCell ref="F9:G9"/>
    <mergeCell ref="H9:I9"/>
    <mergeCell ref="J9:K9"/>
    <mergeCell ref="L9:M9"/>
    <mergeCell ref="N9:O9"/>
    <mergeCell ref="P9:Q9"/>
    <mergeCell ref="R9:S9"/>
    <mergeCell ref="T9:U9"/>
    <mergeCell ref="P8:Q8"/>
    <mergeCell ref="P7:Q7"/>
    <mergeCell ref="P6:Q6"/>
    <mergeCell ref="R8:S8"/>
    <mergeCell ref="F8:G8"/>
    <mergeCell ref="H8:I8"/>
    <mergeCell ref="J8:K8"/>
    <mergeCell ref="L8:M8"/>
    <mergeCell ref="N8:O8"/>
    <mergeCell ref="J7:K7"/>
    <mergeCell ref="L6:M6"/>
    <mergeCell ref="U4:W4"/>
    <mergeCell ref="Z6:AF7"/>
    <mergeCell ref="E4:F4"/>
    <mergeCell ref="R7:S7"/>
    <mergeCell ref="R6:S6"/>
    <mergeCell ref="AQ9:AR10"/>
    <mergeCell ref="AN13:AN19"/>
    <mergeCell ref="CB2:CE2"/>
    <mergeCell ref="BI3:BK3"/>
    <mergeCell ref="BI2:BK2"/>
    <mergeCell ref="BT3:BZ3"/>
    <mergeCell ref="BP5:BP7"/>
    <mergeCell ref="AQ6:AR7"/>
    <mergeCell ref="AL3:AQ3"/>
    <mergeCell ref="AM13:AM17"/>
    <mergeCell ref="AO13:AO17"/>
    <mergeCell ref="AQ13:AQ17"/>
    <mergeCell ref="AP13:AP17"/>
    <mergeCell ref="AK9:AP10"/>
    <mergeCell ref="AL13:AL17"/>
    <mergeCell ref="BT2:BZ2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Z4:AF4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AZ22:AZ23"/>
    <mergeCell ref="AJ22:AK22"/>
    <mergeCell ref="AJ23:AK23"/>
    <mergeCell ref="AJ21:AK21"/>
    <mergeCell ref="AO21:AP21"/>
    <mergeCell ref="AO22:AP22"/>
    <mergeCell ref="AO23:AP23"/>
  </mergeCells>
  <phoneticPr fontId="0" type="noConversion"/>
  <conditionalFormatting sqref="V4:W4">
    <cfRule type="cellIs" dxfId="174" priority="13" stopIfTrue="1" operator="equal">
      <formula>"Totals Correct"</formula>
    </cfRule>
    <cfRule type="cellIs" dxfId="173" priority="14" stopIfTrue="1" operator="equal">
      <formula>"ERROR"</formula>
    </cfRule>
  </conditionalFormatting>
  <conditionalFormatting sqref="U4">
    <cfRule type="cellIs" dxfId="172" priority="15" stopIfTrue="1" operator="equal">
      <formula>"OK TO MOVE TO NEXT STAGE"</formula>
    </cfRule>
    <cfRule type="cellIs" dxfId="171" priority="16" stopIfTrue="1" operator="equal">
      <formula>"DO NOT MOVE TO NEXT STAGE"</formula>
    </cfRule>
  </conditionalFormatting>
  <conditionalFormatting sqref="AL3">
    <cfRule type="cellIs" dxfId="170" priority="17" stopIfTrue="1" operator="notEqual">
      <formula>0</formula>
    </cfRule>
  </conditionalFormatting>
  <conditionalFormatting sqref="BF30:BG31">
    <cfRule type="cellIs" dxfId="169" priority="18" stopIfTrue="1" operator="equal">
      <formula>"NONE"</formula>
    </cfRule>
    <cfRule type="cellIs" dxfId="168" priority="19" stopIfTrue="1" operator="notEqual">
      <formula>"NONE"</formula>
    </cfRule>
  </conditionalFormatting>
  <conditionalFormatting sqref="BX30">
    <cfRule type="cellIs" dxfId="167" priority="20" stopIfTrue="1" operator="equal">
      <formula>"Calculations OK"</formula>
    </cfRule>
    <cfRule type="cellIs" dxfId="166" priority="21" stopIfTrue="1" operator="equal">
      <formula>"Check Count for Error"</formula>
    </cfRule>
  </conditionalFormatting>
  <conditionalFormatting sqref="BH4">
    <cfRule type="expression" dxfId="165" priority="10">
      <formula>AND($AQ$5="y",$BK$76&lt;&gt;1)</formula>
    </cfRule>
    <cfRule type="expression" dxfId="164" priority="11">
      <formula>$BK$76=1</formula>
    </cfRule>
    <cfRule type="duplicateValues" priority="12"/>
  </conditionalFormatting>
  <conditionalFormatting sqref="BN8:BN27">
    <cfRule type="expression" dxfId="163" priority="5">
      <formula>BN8="Elected"</formula>
    </cfRule>
  </conditionalFormatting>
  <conditionalFormatting sqref="BI5:BI24">
    <cfRule type="expression" dxfId="162" priority="9">
      <formula>BI5="Elected"</formula>
    </cfRule>
  </conditionalFormatting>
  <conditionalFormatting sqref="BP5:BP7">
    <cfRule type="expression" dxfId="161" priority="3">
      <formula>$BZ$48&gt;0</formula>
    </cfRule>
    <cfRule type="expression" dxfId="160" priority="4">
      <formula>AND($AQ$5="n",$BZ$48&lt;&gt;1)</formula>
    </cfRule>
  </conditionalFormatting>
  <conditionalFormatting sqref="BT2:BZ2">
    <cfRule type="expression" dxfId="159" priority="2">
      <formula>AND($AQ$5="n",$BZ$46=0)</formula>
    </cfRule>
  </conditionalFormatting>
  <conditionalFormatting sqref="A11:A30">
    <cfRule type="expression" dxfId="158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9'!Y1:AR1" display="BACK to DECISION FORM Stage 9"/>
    <hyperlink ref="O4:S4" location="'Stage 10'!Y1:AR1" display="FORWARD TO STAGE 10"/>
    <hyperlink ref="Z6:AF7" location="'Stage 8'!A1" display="BACK to Overview of STAGE 8"/>
    <hyperlink ref="AL28" location="'Stage 2'!BI1" display="MOVE TO TRANSFER OF SURPLUS VOTES FORM"/>
    <hyperlink ref="AL31" location="'Stage 2'!CC1" display="MOVE TO EXCLUDE CANDIDATE FORM"/>
    <hyperlink ref="AL28:AQ29" location="'Stage 9'!AY1:BK1" display="MOVE TO TRANSFER OF SURPLUS VOTES FORM"/>
    <hyperlink ref="AL31:AQ32" location="'Stage 9'!BN1:CE1" display="MOVE TO EXCLUDE CANDIDATE FORM"/>
    <hyperlink ref="BI3:BK3" location="'Stage 9'!Y1:AR1" display="BACK to DECISION FORM"/>
    <hyperlink ref="BI30:BK31" location="'Stage 9'!A1" display="FORWARD to OVERVIEW OF STAGE 9"/>
    <hyperlink ref="CB31" location="'Stage 2'!A1" display="HOME TO OVERVIEW OF STAGE 2"/>
    <hyperlink ref="CB31:CE32" location="'Stage 9'!A1" display="FORWARD to OVERVIEW OF STAGE 9"/>
    <hyperlink ref="CB2" location="'Stage 2'!AQ5" display="MOVE TO NEXT FORM"/>
    <hyperlink ref="CB2:CE2" location="'Stage 9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CE114"/>
  <sheetViews>
    <sheetView showGridLines="0" showZeros="0" zoomScale="70" zoomScaleNormal="70" workbookViewId="0">
      <selection activeCell="C54" sqref="C53:C5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1.7109375" customWidth="1"/>
    <col min="43" max="43" width="11.140625" customWidth="1"/>
    <col min="44" max="44" width="16.28515625" customWidth="1"/>
    <col min="45" max="45" width="225.42578125" customWidth="1"/>
    <col min="50" max="50" width="217.140625" customWidth="1"/>
    <col min="51" max="51" width="6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19.42578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85546875" customWidth="1"/>
  </cols>
  <sheetData>
    <row r="1" spans="1:83" ht="21" thickBot="1">
      <c r="A1" s="88" t="str">
        <f>'Verification of Boxes'!B1</f>
        <v>Local Council</v>
      </c>
      <c r="F1" s="14" t="s">
        <v>77</v>
      </c>
      <c r="J1" s="100" t="s">
        <v>25</v>
      </c>
      <c r="K1" s="383">
        <f>'Basic Input'!C2</f>
        <v>41781</v>
      </c>
      <c r="L1" s="383"/>
      <c r="Z1" s="14" t="s">
        <v>130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384" t="s">
        <v>229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77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18.75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5.75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384" t="s">
        <v>230</v>
      </c>
      <c r="P4" s="385"/>
      <c r="Q4" s="385"/>
      <c r="R4" s="385"/>
      <c r="S4" s="386"/>
      <c r="U4" s="375" t="str">
        <f>IF(W33="ERROR","DO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IF(C11=0,0,IF(U11=0,"Excluded",0))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239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77</v>
      </c>
      <c r="BA6" s="154"/>
      <c r="BE6" s="71" t="str">
        <f>'Verification of Boxes'!J11</f>
        <v>COMER DANIEL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IF(C12=0,0,IF(U12=0,"Excluded",0))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Transfer</v>
      </c>
      <c r="I7" s="432"/>
      <c r="J7" s="431" t="str">
        <f>'Stage 4'!J7:K7</f>
        <v>Exclude</v>
      </c>
      <c r="K7" s="432"/>
      <c r="L7" s="431" t="str">
        <f>'Stage 5'!L7:M7</f>
        <v>Transfer</v>
      </c>
      <c r="M7" s="432"/>
      <c r="N7" s="431">
        <f>'Stage 6'!N7:O7</f>
        <v>0</v>
      </c>
      <c r="O7" s="432"/>
      <c r="P7" s="431">
        <f>'Stage 7'!P7:Q7</f>
        <v>0</v>
      </c>
      <c r="Q7" s="432"/>
      <c r="R7" s="431">
        <f>'Stage 8'!R7:S7</f>
        <v>0</v>
      </c>
      <c r="S7" s="432"/>
      <c r="T7" s="431">
        <f>'Stage 9'!T7:U7</f>
        <v>0</v>
      </c>
      <c r="U7" s="432"/>
      <c r="V7" s="431">
        <f>IF($AT5=0,0,IF($AT5="T",$AZ7,$BR4))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COMER DANIEL AND GILLESPIE SHA</v>
      </c>
      <c r="G8" s="435"/>
      <c r="H8" s="429" t="str">
        <f>'Stage 3'!H8:I8</f>
        <v>BOYLE JOHN</v>
      </c>
      <c r="I8" s="430"/>
      <c r="J8" s="429" t="str">
        <f>'Stage 4'!J8:K8</f>
        <v>O'HAGAN BARNEY</v>
      </c>
      <c r="K8" s="430"/>
      <c r="L8" s="429" t="str">
        <f>'Stage 5'!L8:M8</f>
        <v>COOPER MICKEY</v>
      </c>
      <c r="M8" s="430"/>
      <c r="N8" s="429">
        <f>'Stage 6'!N8:O8</f>
        <v>0</v>
      </c>
      <c r="O8" s="430"/>
      <c r="P8" s="429">
        <f>'Stage 7'!P8:Q8</f>
        <v>0</v>
      </c>
      <c r="Q8" s="430"/>
      <c r="R8" s="429">
        <f>'Stage 8'!R8:S8</f>
        <v>0</v>
      </c>
      <c r="S8" s="430"/>
      <c r="T8" s="429">
        <f>'Stage 9'!T8:U8</f>
        <v>0</v>
      </c>
      <c r="U8" s="430"/>
      <c r="V8" s="429">
        <f>IF($V7="Transfer",$BA8,$BT3)</f>
        <v>0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CUSACK SHAUNA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BOYLE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COMER DANIEL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GILLESPIE SHA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COOPER MICKEY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9'!A11&lt;&gt;0,'Stage 9'!A11,IF(W11&gt;=$M$3,"Elected",IF(BP8&lt;&gt;0,"Excluded",0)))</f>
        <v>Elected</v>
      </c>
      <c r="B11" s="175">
        <v>1</v>
      </c>
      <c r="C11" s="36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>'Stage 2'!F11</f>
        <v>0</v>
      </c>
      <c r="G11" s="157">
        <f>'Stage 2'!G11</f>
        <v>1132</v>
      </c>
      <c r="H11" s="82">
        <f>'Stage 3'!H11</f>
        <v>-70</v>
      </c>
      <c r="I11" s="157">
        <f>'Stage 3'!I11</f>
        <v>1062</v>
      </c>
      <c r="J11" s="82">
        <f>'Stage 4'!J11</f>
        <v>0</v>
      </c>
      <c r="K11" s="157">
        <f>'Stage 4'!K11</f>
        <v>1062</v>
      </c>
      <c r="L11" s="82">
        <f>'Stage 5'!L11</f>
        <v>0</v>
      </c>
      <c r="M11" s="157">
        <f>'Stage 5'!M11</f>
        <v>1062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 t="shared" ref="V11:V30" si="12">IF($C11&lt;&gt;0,$BK49,0)</f>
        <v>0</v>
      </c>
      <c r="W11" s="49">
        <f t="shared" ref="W11:W31" si="13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CUSACK SHAUNA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9'!A12&lt;&gt;0,'Stage 9'!A12,IF(W12&gt;=$M$3,"Elected",IF(BP9&lt;&gt;0,"Excluded",0)))</f>
        <v>Excluded</v>
      </c>
      <c r="B12" s="176">
        <v>2</v>
      </c>
      <c r="C12" s="37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>'Stage 2'!F12</f>
        <v>-137</v>
      </c>
      <c r="G12" s="157">
        <f>'Stage 2'!G12</f>
        <v>0</v>
      </c>
      <c r="H12" s="82">
        <f>'Stage 3'!H12</f>
        <v>0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 t="shared" si="12"/>
        <v>0</v>
      </c>
      <c r="W12" s="49">
        <f t="shared" si="13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O'HAGAN BARNEY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FARRELL RORY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>IF('Stage 9'!A13&lt;&gt;0,'Stage 9'!A13,IF(W13&gt;=$M$3,"Elected",IF(BP10&lt;&gt;0,"Excluded",0)))</f>
        <v>Elected</v>
      </c>
      <c r="B13" s="176">
        <v>3</v>
      </c>
      <c r="C13" s="37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>'Stage 2'!F13</f>
        <v>42</v>
      </c>
      <c r="G13" s="157">
        <f>'Stage 2'!G13</f>
        <v>843</v>
      </c>
      <c r="H13" s="82">
        <f>'Stage 3'!H13</f>
        <v>4.74</v>
      </c>
      <c r="I13" s="157">
        <f>'Stage 3'!I13</f>
        <v>847.74</v>
      </c>
      <c r="J13" s="82">
        <f>'Stage 4'!J13</f>
        <v>307</v>
      </c>
      <c r="K13" s="157">
        <f>'Stage 4'!K13</f>
        <v>1154.74</v>
      </c>
      <c r="L13" s="82">
        <f>'Stage 5'!L13</f>
        <v>-92.740000000000009</v>
      </c>
      <c r="M13" s="157">
        <f>'Stage 5'!M13</f>
        <v>1062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 t="shared" si="12"/>
        <v>0</v>
      </c>
      <c r="W13" s="49">
        <f t="shared" si="13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O'REILLY DARREN PIO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GILLESPIE SHA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9'!A14&lt;&gt;0,'Stage 9'!A14,IF(W14&gt;=$M$3,"Elected",IF(BP11&lt;&gt;0,"Excluded",0)))</f>
        <v>Elected</v>
      </c>
      <c r="B14" s="176">
        <v>4</v>
      </c>
      <c r="C14" s="37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>'Stage 2'!F14</f>
        <v>102</v>
      </c>
      <c r="G14" s="157">
        <f>'Stage 2'!G14</f>
        <v>842</v>
      </c>
      <c r="H14" s="82">
        <f>'Stage 3'!H14</f>
        <v>52.14</v>
      </c>
      <c r="I14" s="157">
        <f>'Stage 3'!I14</f>
        <v>894.14</v>
      </c>
      <c r="J14" s="82">
        <f>'Stage 4'!J14</f>
        <v>49.48</v>
      </c>
      <c r="K14" s="157">
        <f>'Stage 4'!K14</f>
        <v>943.62</v>
      </c>
      <c r="L14" s="82">
        <f>'Stage 5'!L14</f>
        <v>32</v>
      </c>
      <c r="M14" s="157">
        <f>'Stage 5'!M14</f>
        <v>975.62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 t="shared" si="12"/>
        <v>0</v>
      </c>
      <c r="W14" s="49">
        <f t="shared" si="13"/>
        <v>0</v>
      </c>
      <c r="Z14" s="108" t="str">
        <f>'Verification of Boxes'!J10</f>
        <v>BOYLE JOHN</v>
      </c>
      <c r="AA14" s="109">
        <f>U11</f>
        <v>0</v>
      </c>
      <c r="AB14" s="103"/>
      <c r="AC14" s="116">
        <f t="shared" ref="AC14:AC33" si="14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5">IF(AE14="elected",AC14,0)</f>
        <v>0</v>
      </c>
      <c r="AG14" s="110">
        <f t="shared" ref="AG14:AG33" si="16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MCGINLEY ERIC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>IF('Stage 9'!A15&lt;&gt;0,'Stage 9'!A15,IF(W15&gt;=$M$3,"Elected",IF(BP12&lt;&gt;0,"Excluded",0)))</f>
        <v>Excluded</v>
      </c>
      <c r="B15" s="176">
        <v>5</v>
      </c>
      <c r="C15" s="37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>'Stage 2'!F15</f>
        <v>61</v>
      </c>
      <c r="G15" s="157">
        <f>'Stage 2'!G15</f>
        <v>804</v>
      </c>
      <c r="H15" s="82">
        <f>'Stage 3'!H15</f>
        <v>5.3999999999999995</v>
      </c>
      <c r="I15" s="157">
        <f>'Stage 3'!I15</f>
        <v>809.4</v>
      </c>
      <c r="J15" s="82">
        <f>'Stage 4'!J15</f>
        <v>18.12</v>
      </c>
      <c r="K15" s="157">
        <f>'Stage 4'!K15</f>
        <v>827.52</v>
      </c>
      <c r="L15" s="82">
        <f>'Stage 5'!L15</f>
        <v>14</v>
      </c>
      <c r="M15" s="157">
        <f>'Stage 5'!M15</f>
        <v>841.52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 t="shared" si="12"/>
        <v>0</v>
      </c>
      <c r="W15" s="49">
        <f t="shared" si="13"/>
        <v>0</v>
      </c>
      <c r="Z15" s="111" t="str">
        <f>'Verification of Boxes'!J11</f>
        <v>COMER DANIEL</v>
      </c>
      <c r="AA15" s="45">
        <f>U12</f>
        <v>0</v>
      </c>
      <c r="AB15" s="5"/>
      <c r="AC15" s="117">
        <f t="shared" si="14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5"/>
        <v>0</v>
      </c>
      <c r="AG15" s="112">
        <f t="shared" si="16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O'HAGAN BARNEY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9'!A16&lt;&gt;0,'Stage 9'!A16,IF(W16&gt;=$M$3,"Elected",IF(BP13&lt;&gt;0,"Excluded",0)))</f>
        <v>Excluded</v>
      </c>
      <c r="B16" s="176">
        <v>6</v>
      </c>
      <c r="C16" s="37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>'Stage 2'!F16</f>
        <v>-232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 t="shared" si="12"/>
        <v>0</v>
      </c>
      <c r="W16" s="49">
        <f t="shared" si="13"/>
        <v>0</v>
      </c>
      <c r="Z16" s="111" t="str">
        <f>'Verification of Boxes'!J12</f>
        <v>COOPER MICKEY</v>
      </c>
      <c r="AA16" s="45">
        <f t="shared" ref="AA16:AA33" si="18">U13</f>
        <v>0</v>
      </c>
      <c r="AB16" s="5"/>
      <c r="AC16" s="117">
        <f t="shared" si="14"/>
        <v>0</v>
      </c>
      <c r="AD16" s="133"/>
      <c r="AE16" s="5" t="str">
        <f t="shared" si="17"/>
        <v>excluded</v>
      </c>
      <c r="AF16" s="5">
        <f t="shared" si="15"/>
        <v>0</v>
      </c>
      <c r="AG16" s="112">
        <f t="shared" si="16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O'REILLY DARREN PIO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>IF('Stage 9'!A17&lt;&gt;0,'Stage 9'!A17,IF(W17&gt;=$M$3,"Elected",IF(BP14&lt;&gt;0,"Excluded",0)))</f>
        <v>Elected</v>
      </c>
      <c r="B17" s="176">
        <v>7</v>
      </c>
      <c r="C17" s="37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>'Stage 2'!F17</f>
        <v>26</v>
      </c>
      <c r="G17" s="157">
        <f>'Stage 2'!G17</f>
        <v>817</v>
      </c>
      <c r="H17" s="82">
        <f>'Stage 3'!H17</f>
        <v>1.68</v>
      </c>
      <c r="I17" s="157">
        <f>'Stage 3'!I17</f>
        <v>818.68</v>
      </c>
      <c r="J17" s="82">
        <f>'Stage 4'!J17</f>
        <v>306</v>
      </c>
      <c r="K17" s="157">
        <f>'Stage 4'!K17</f>
        <v>1124.6799999999998</v>
      </c>
      <c r="L17" s="82">
        <f>'Stage 5'!L17</f>
        <v>0</v>
      </c>
      <c r="M17" s="157">
        <f>'Stage 5'!M17</f>
        <v>1124.6799999999998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 t="shared" si="12"/>
        <v>0</v>
      </c>
      <c r="W17" s="49">
        <f t="shared" si="13"/>
        <v>0</v>
      </c>
      <c r="Z17" s="111" t="str">
        <f>'Verification of Boxes'!J13</f>
        <v>CUSACK SHAUNA</v>
      </c>
      <c r="AA17" s="45">
        <f t="shared" si="18"/>
        <v>0</v>
      </c>
      <c r="AB17" s="5"/>
      <c r="AC17" s="117">
        <f t="shared" si="14"/>
        <v>0</v>
      </c>
      <c r="AD17" s="133"/>
      <c r="AE17" s="5" t="str">
        <f t="shared" si="17"/>
        <v>excluded</v>
      </c>
      <c r="AF17" s="5">
        <f t="shared" si="15"/>
        <v>0</v>
      </c>
      <c r="AG17" s="112">
        <f t="shared" si="16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9'!A18&lt;&gt;0,'Stage 9'!A18,IF(W18&gt;=$M$3,"Elected",IF(BP15&lt;&gt;0,"Excluded",0)))</f>
        <v>Excluded</v>
      </c>
      <c r="B18" s="176">
        <v>8</v>
      </c>
      <c r="C18" s="37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>'Stage 2'!F18</f>
        <v>21</v>
      </c>
      <c r="G18" s="157">
        <f>'Stage 2'!G18</f>
        <v>722</v>
      </c>
      <c r="H18" s="82">
        <f>'Stage 3'!H18</f>
        <v>1.1399999999999999</v>
      </c>
      <c r="I18" s="157">
        <f>'Stage 3'!I18</f>
        <v>723.14</v>
      </c>
      <c r="J18" s="82">
        <f>'Stage 4'!J18</f>
        <v>-723.14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 t="shared" si="12"/>
        <v>0</v>
      </c>
      <c r="W18" s="49">
        <f t="shared" si="13"/>
        <v>0</v>
      </c>
      <c r="Z18" s="111" t="str">
        <f>'Verification of Boxes'!J14</f>
        <v>FARRELL RORY</v>
      </c>
      <c r="AA18" s="45">
        <f t="shared" si="18"/>
        <v>0</v>
      </c>
      <c r="AB18" s="5"/>
      <c r="AC18" s="117">
        <f t="shared" si="14"/>
        <v>0</v>
      </c>
      <c r="AD18" s="133"/>
      <c r="AE18" s="5" t="str">
        <f t="shared" si="17"/>
        <v>excluded</v>
      </c>
      <c r="AF18" s="5">
        <f t="shared" si="15"/>
        <v>0</v>
      </c>
      <c r="AG18" s="112">
        <f t="shared" si="16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>IF('Stage 9'!A19&lt;&gt;0,'Stage 9'!A19,IF(W19&gt;=$M$3,"Elected",IF(BP16&lt;&gt;0,"Excluded",0)))</f>
        <v>Elected</v>
      </c>
      <c r="B19" s="176">
        <v>9</v>
      </c>
      <c r="C19" s="37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>'Stage 2'!F19</f>
        <v>0</v>
      </c>
      <c r="G19" s="157">
        <f>'Stage 2'!G19</f>
        <v>1091</v>
      </c>
      <c r="H19" s="82">
        <f>'Stage 3'!H19</f>
        <v>0</v>
      </c>
      <c r="I19" s="157">
        <f>'Stage 3'!I19</f>
        <v>1091</v>
      </c>
      <c r="J19" s="82">
        <f>'Stage 4'!J19</f>
        <v>0</v>
      </c>
      <c r="K19" s="157">
        <f>'Stage 4'!K19</f>
        <v>1091</v>
      </c>
      <c r="L19" s="82">
        <f>'Stage 5'!L19</f>
        <v>0</v>
      </c>
      <c r="M19" s="157">
        <f>'Stage 5'!M19</f>
        <v>1091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 t="shared" si="12"/>
        <v>0</v>
      </c>
      <c r="W19" s="49">
        <f t="shared" si="13"/>
        <v>0</v>
      </c>
      <c r="Z19" s="111" t="str">
        <f>'Verification of Boxes'!J15</f>
        <v>GILLESPIE SHA</v>
      </c>
      <c r="AA19" s="45">
        <f t="shared" si="18"/>
        <v>0</v>
      </c>
      <c r="AB19" s="5"/>
      <c r="AC19" s="117">
        <f t="shared" si="14"/>
        <v>0</v>
      </c>
      <c r="AD19" s="133"/>
      <c r="AE19" s="5" t="str">
        <f t="shared" si="17"/>
        <v>excluded</v>
      </c>
      <c r="AF19" s="5">
        <f t="shared" si="15"/>
        <v>0</v>
      </c>
      <c r="AG19" s="112">
        <f t="shared" si="16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9'!A20&lt;&gt;0,'Stage 9'!A20,IF(W20&gt;=$M$3,"Elected",IF(BP17&lt;&gt;0,"Excluded",0)))</f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 t="shared" si="12"/>
        <v>0</v>
      </c>
      <c r="W20" s="49">
        <f t="shared" si="13"/>
        <v>0</v>
      </c>
      <c r="Z20" s="111" t="str">
        <f>'Verification of Boxes'!J16</f>
        <v>MCGINLEY ERIC</v>
      </c>
      <c r="AA20" s="45">
        <f t="shared" si="18"/>
        <v>0</v>
      </c>
      <c r="AB20" s="5"/>
      <c r="AC20" s="117">
        <f t="shared" si="14"/>
        <v>0</v>
      </c>
      <c r="AD20" s="133"/>
      <c r="AE20" s="5" t="str">
        <f t="shared" si="17"/>
        <v>excluded</v>
      </c>
      <c r="AF20" s="5">
        <f t="shared" si="15"/>
        <v>0</v>
      </c>
      <c r="AG20" s="112">
        <f t="shared" si="16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>IF('Stage 9'!A21&lt;&gt;0,'Stage 9'!A21,IF(W21&gt;=$M$3,"Elected",IF(BP18&lt;&gt;0,"Excluded",0)))</f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 t="shared" si="12"/>
        <v>0</v>
      </c>
      <c r="W21" s="49">
        <f t="shared" si="13"/>
        <v>0</v>
      </c>
      <c r="Z21" s="111" t="str">
        <f>'Verification of Boxes'!J17</f>
        <v>O'HAGAN BARNEY</v>
      </c>
      <c r="AA21" s="45">
        <f t="shared" si="18"/>
        <v>0</v>
      </c>
      <c r="AB21" s="5"/>
      <c r="AC21" s="117">
        <f t="shared" si="14"/>
        <v>0</v>
      </c>
      <c r="AD21" s="133"/>
      <c r="AE21" s="5" t="str">
        <f t="shared" si="17"/>
        <v>excluded</v>
      </c>
      <c r="AF21" s="5">
        <f t="shared" si="15"/>
        <v>0</v>
      </c>
      <c r="AG21" s="112">
        <f t="shared" si="16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9'!A22&lt;&gt;0,'Stage 9'!A22,IF(W22&gt;=$M$3,"Elected",IF(BP19&lt;&gt;0,"Excluded",0)))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 t="shared" si="12"/>
        <v>0</v>
      </c>
      <c r="W22" s="49">
        <f t="shared" si="13"/>
        <v>0</v>
      </c>
      <c r="Z22" s="111" t="str">
        <f>'Verification of Boxes'!J18</f>
        <v>O'REILLY DARREN PIO</v>
      </c>
      <c r="AA22" s="45">
        <f t="shared" si="18"/>
        <v>0</v>
      </c>
      <c r="AB22" s="5"/>
      <c r="AC22" s="117">
        <f t="shared" si="14"/>
        <v>0</v>
      </c>
      <c r="AD22" s="133"/>
      <c r="AE22" s="5" t="str">
        <f t="shared" si="17"/>
        <v>excluded</v>
      </c>
      <c r="AF22" s="5">
        <f t="shared" si="15"/>
        <v>0</v>
      </c>
      <c r="AG22" s="112">
        <f t="shared" si="16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9'!A23&lt;&gt;0,'Stage 9'!A23,IF(W23&gt;=$M$3,"Elected",IF(BP20&lt;&gt;0,"Excluded",0)))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 t="shared" si="12"/>
        <v>0</v>
      </c>
      <c r="W23" s="49">
        <f t="shared" si="13"/>
        <v>0</v>
      </c>
      <c r="Z23" s="111">
        <f>'Verification of Boxes'!J19</f>
        <v>0</v>
      </c>
      <c r="AA23" s="45">
        <f t="shared" si="18"/>
        <v>0</v>
      </c>
      <c r="AB23" s="5"/>
      <c r="AC23" s="117">
        <f t="shared" si="14"/>
        <v>0</v>
      </c>
      <c r="AD23" s="133"/>
      <c r="AE23" s="5">
        <f t="shared" si="17"/>
        <v>0</v>
      </c>
      <c r="AF23" s="5">
        <f t="shared" si="15"/>
        <v>0</v>
      </c>
      <c r="AG23" s="112">
        <f t="shared" si="16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9'!A24&lt;&gt;0,'Stage 9'!A24,IF(W24&gt;=$M$3,"Elected",IF(BP21&lt;&gt;0,"Excluded",0)))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 t="shared" si="12"/>
        <v>0</v>
      </c>
      <c r="W24" s="49">
        <f t="shared" si="13"/>
        <v>0</v>
      </c>
      <c r="Z24" s="111">
        <f>'Verification of Boxes'!J20</f>
        <v>0</v>
      </c>
      <c r="AA24" s="45">
        <f t="shared" si="18"/>
        <v>0</v>
      </c>
      <c r="AB24" s="5"/>
      <c r="AC24" s="117">
        <f t="shared" si="14"/>
        <v>0</v>
      </c>
      <c r="AD24" s="133"/>
      <c r="AE24" s="5">
        <f t="shared" si="17"/>
        <v>0</v>
      </c>
      <c r="AF24" s="5">
        <f t="shared" si="15"/>
        <v>0</v>
      </c>
      <c r="AG24" s="112">
        <f t="shared" si="16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9'!A25&lt;&gt;0,'Stage 9'!A25,IF(W25&gt;=$M$3,"Elected",IF(BP22&lt;&gt;0,"Excluded",0)))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 t="shared" si="12"/>
        <v>0</v>
      </c>
      <c r="W25" s="49">
        <f t="shared" si="13"/>
        <v>0</v>
      </c>
      <c r="Z25" s="111">
        <f>'Verification of Boxes'!J21</f>
        <v>0</v>
      </c>
      <c r="AA25" s="45">
        <f t="shared" si="18"/>
        <v>0</v>
      </c>
      <c r="AB25" s="5"/>
      <c r="AC25" s="117">
        <f t="shared" si="14"/>
        <v>0</v>
      </c>
      <c r="AD25" s="133"/>
      <c r="AE25" s="5">
        <f t="shared" si="17"/>
        <v>0</v>
      </c>
      <c r="AF25" s="5">
        <f t="shared" si="15"/>
        <v>0</v>
      </c>
      <c r="AG25" s="112">
        <f t="shared" si="16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9'!A26&lt;&gt;0,'Stage 9'!A26,IF(W26&gt;=$M$3,"Elected",IF(BP23&lt;&gt;0,"Excluded",0)))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 t="shared" si="12"/>
        <v>0</v>
      </c>
      <c r="W26" s="49">
        <f t="shared" si="13"/>
        <v>0</v>
      </c>
      <c r="Z26" s="111">
        <f>'Verification of Boxes'!J22</f>
        <v>0</v>
      </c>
      <c r="AA26" s="45">
        <f t="shared" si="18"/>
        <v>0</v>
      </c>
      <c r="AB26" s="5"/>
      <c r="AC26" s="117">
        <f t="shared" si="14"/>
        <v>0</v>
      </c>
      <c r="AD26" s="133"/>
      <c r="AE26" s="5">
        <f t="shared" si="17"/>
        <v>0</v>
      </c>
      <c r="AF26" s="5">
        <f t="shared" si="15"/>
        <v>0</v>
      </c>
      <c r="AG26" s="112">
        <f t="shared" si="16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9'!A27&lt;&gt;0,'Stage 9'!A27,IF(W27&gt;=$M$3,"Elected",IF(BP24&lt;&gt;0,"Excluded",0)))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 t="shared" si="12"/>
        <v>0</v>
      </c>
      <c r="W27" s="49">
        <f t="shared" si="13"/>
        <v>0</v>
      </c>
      <c r="Z27" s="111">
        <f>'Verification of Boxes'!J23</f>
        <v>0</v>
      </c>
      <c r="AA27" s="45">
        <f t="shared" si="18"/>
        <v>0</v>
      </c>
      <c r="AB27" s="5"/>
      <c r="AC27" s="117">
        <f t="shared" si="14"/>
        <v>0</v>
      </c>
      <c r="AD27" s="133"/>
      <c r="AE27" s="5">
        <f t="shared" si="17"/>
        <v>0</v>
      </c>
      <c r="AF27" s="5">
        <f t="shared" si="15"/>
        <v>0</v>
      </c>
      <c r="AG27" s="112">
        <f t="shared" si="16"/>
        <v>0</v>
      </c>
      <c r="AJ27" s="115"/>
      <c r="AK27" s="115"/>
      <c r="AT27" s="5">
        <f>AW27</f>
        <v>0</v>
      </c>
      <c r="AU27" s="5">
        <f t="shared" ref="AU27:AU32" si="19">IF(AO20&lt;&gt;0,1,0)</f>
        <v>0</v>
      </c>
      <c r="AV27" s="5">
        <f>AU27</f>
        <v>0</v>
      </c>
      <c r="AW27" s="5">
        <f t="shared" ref="AW27:AW32" si="20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9'!A28&lt;&gt;0,'Stage 9'!A28,IF(W28&gt;=$M$3,"Elected",IF(BP25&lt;&gt;0,"Excluded",0)))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 t="shared" si="12"/>
        <v>0</v>
      </c>
      <c r="W28" s="49">
        <f t="shared" si="13"/>
        <v>0</v>
      </c>
      <c r="Z28" s="111">
        <f>'Verification of Boxes'!J24</f>
        <v>0</v>
      </c>
      <c r="AA28" s="45">
        <f t="shared" si="18"/>
        <v>0</v>
      </c>
      <c r="AB28" s="5"/>
      <c r="AC28" s="117">
        <f t="shared" si="14"/>
        <v>0</v>
      </c>
      <c r="AD28" s="133"/>
      <c r="AE28" s="5">
        <f t="shared" si="17"/>
        <v>0</v>
      </c>
      <c r="AF28" s="5">
        <f t="shared" si="15"/>
        <v>0</v>
      </c>
      <c r="AG28" s="112">
        <f t="shared" si="16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9"/>
        <v>0</v>
      </c>
      <c r="AV28" s="5">
        <f>AV27+AU28</f>
        <v>0</v>
      </c>
      <c r="AW28" s="5">
        <f t="shared" si="20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9'!A29&lt;&gt;0,'Stage 9'!A29,IF(W29&gt;=$M$3,"Elected",IF(BP26&lt;&gt;0,"Excluded",0)))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 t="shared" si="12"/>
        <v>0</v>
      </c>
      <c r="W29" s="49">
        <f t="shared" si="13"/>
        <v>0</v>
      </c>
      <c r="Z29" s="111">
        <f>'Verification of Boxes'!J25</f>
        <v>0</v>
      </c>
      <c r="AA29" s="45">
        <f t="shared" si="18"/>
        <v>0</v>
      </c>
      <c r="AB29" s="5"/>
      <c r="AC29" s="117">
        <f t="shared" si="14"/>
        <v>0</v>
      </c>
      <c r="AD29" s="133"/>
      <c r="AE29" s="5">
        <f t="shared" si="17"/>
        <v>0</v>
      </c>
      <c r="AF29" s="5">
        <f t="shared" si="15"/>
        <v>0</v>
      </c>
      <c r="AG29" s="112">
        <f t="shared" si="16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9"/>
        <v>0</v>
      </c>
      <c r="AV29" s="5">
        <f>AV28+AU29</f>
        <v>0</v>
      </c>
      <c r="AW29" s="5">
        <f t="shared" si="20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9'!A30&lt;&gt;0,'Stage 9'!A30,IF(W30&gt;=$M$3,"Elected",IF(BP27&lt;&gt;0,"Excluded",0)))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 t="shared" si="12"/>
        <v>0</v>
      </c>
      <c r="W30" s="49">
        <f t="shared" si="13"/>
        <v>0</v>
      </c>
      <c r="Z30" s="111">
        <f>'Verification of Boxes'!J26</f>
        <v>0</v>
      </c>
      <c r="AA30" s="45">
        <f t="shared" si="18"/>
        <v>0</v>
      </c>
      <c r="AB30" s="5"/>
      <c r="AC30" s="117">
        <f t="shared" si="14"/>
        <v>0</v>
      </c>
      <c r="AD30" s="133"/>
      <c r="AE30" s="5">
        <f t="shared" si="17"/>
        <v>0</v>
      </c>
      <c r="AF30" s="5">
        <f t="shared" si="15"/>
        <v>0</v>
      </c>
      <c r="AG30" s="112">
        <f t="shared" si="16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9"/>
        <v>0</v>
      </c>
      <c r="AV30" s="5">
        <f>AV29+AU30</f>
        <v>0</v>
      </c>
      <c r="AW30" s="5">
        <f t="shared" si="20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240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117</v>
      </c>
      <c r="G31" s="157">
        <f>'Stage 2'!G31</f>
        <v>117</v>
      </c>
      <c r="H31" s="82">
        <f>'Stage 3'!H31</f>
        <v>4.9000000000000057</v>
      </c>
      <c r="I31" s="157">
        <f>'Stage 3'!I31</f>
        <v>121.9</v>
      </c>
      <c r="J31" s="82">
        <f>'Stage 4'!J31</f>
        <v>42.54</v>
      </c>
      <c r="K31" s="157">
        <f>'Stage 4'!K31</f>
        <v>164.44</v>
      </c>
      <c r="L31" s="82">
        <f>'Stage 5'!L31</f>
        <v>46.740000000000009</v>
      </c>
      <c r="M31" s="157">
        <f>'Stage 5'!M31</f>
        <v>211.18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$BK69</f>
        <v>0</v>
      </c>
      <c r="W31" s="51">
        <f t="shared" si="13"/>
        <v>0</v>
      </c>
      <c r="Z31" s="111">
        <f>'Verification of Boxes'!J27</f>
        <v>0</v>
      </c>
      <c r="AA31" s="45">
        <f t="shared" si="18"/>
        <v>0</v>
      </c>
      <c r="AB31" s="5"/>
      <c r="AC31" s="117">
        <f t="shared" si="14"/>
        <v>0</v>
      </c>
      <c r="AD31" s="133"/>
      <c r="AE31" s="5">
        <f t="shared" si="17"/>
        <v>0</v>
      </c>
      <c r="AF31" s="5">
        <f t="shared" si="15"/>
        <v>0</v>
      </c>
      <c r="AG31" s="112">
        <f t="shared" si="16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9"/>
        <v>0</v>
      </c>
      <c r="AV31" s="5">
        <f>AV30+AU31</f>
        <v>0</v>
      </c>
      <c r="AW31" s="5">
        <f t="shared" si="20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240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6368</v>
      </c>
      <c r="F32" s="267"/>
      <c r="G32" s="157">
        <f>'Stage 2'!G32</f>
        <v>6368</v>
      </c>
      <c r="H32" s="268"/>
      <c r="I32" s="157">
        <f>'Stage 3'!I32</f>
        <v>6368</v>
      </c>
      <c r="J32" s="269"/>
      <c r="K32" s="157">
        <f>'Stage 4'!K32</f>
        <v>6367.9999999999991</v>
      </c>
      <c r="L32" s="269"/>
      <c r="M32" s="157">
        <f>'Stage 5'!M32</f>
        <v>6368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18"/>
        <v>0</v>
      </c>
      <c r="AB32" s="5"/>
      <c r="AC32" s="117">
        <f t="shared" si="14"/>
        <v>0</v>
      </c>
      <c r="AD32" s="133"/>
      <c r="AE32" s="5">
        <f t="shared" si="17"/>
        <v>0</v>
      </c>
      <c r="AF32" s="5">
        <f t="shared" si="15"/>
        <v>0</v>
      </c>
      <c r="AG32" s="112">
        <f t="shared" si="16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9"/>
        <v>0</v>
      </c>
      <c r="AV32" s="5">
        <f>AV31+AU32</f>
        <v>0</v>
      </c>
      <c r="AW32" s="5">
        <f t="shared" si="20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8"/>
        <v>0</v>
      </c>
      <c r="AB33" s="106"/>
      <c r="AC33" s="118">
        <f t="shared" si="14"/>
        <v>0</v>
      </c>
      <c r="AD33" s="172"/>
      <c r="AE33" s="106">
        <f t="shared" si="17"/>
        <v>0</v>
      </c>
      <c r="AF33" s="106">
        <f t="shared" si="15"/>
        <v>0</v>
      </c>
      <c r="AG33" s="173">
        <f t="shared" si="16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911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6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1">AL39+AK40</f>
        <v>0</v>
      </c>
      <c r="AM40" s="5">
        <f t="shared" si="21"/>
        <v>0</v>
      </c>
      <c r="AN40" s="5">
        <f t="shared" si="21"/>
        <v>0</v>
      </c>
      <c r="AO40" s="5">
        <f t="shared" si="21"/>
        <v>0</v>
      </c>
      <c r="AP40" s="5">
        <f t="shared" si="21"/>
        <v>0</v>
      </c>
      <c r="AQ40" s="5">
        <f t="shared" si="21"/>
        <v>0</v>
      </c>
    </row>
    <row r="41" spans="3:78">
      <c r="AL41" s="5">
        <f t="shared" ref="AL41:AQ41" si="22">IF(AK40=AL40,1,0)</f>
        <v>1</v>
      </c>
      <c r="AM41" s="5">
        <f t="shared" si="22"/>
        <v>1</v>
      </c>
      <c r="AN41" s="5">
        <f t="shared" si="22"/>
        <v>1</v>
      </c>
      <c r="AO41" s="5">
        <f t="shared" si="22"/>
        <v>1</v>
      </c>
      <c r="AP41" s="5">
        <f t="shared" si="22"/>
        <v>1</v>
      </c>
      <c r="AQ41" s="5">
        <f t="shared" si="22"/>
        <v>1</v>
      </c>
    </row>
    <row r="42" spans="3:78">
      <c r="AL42" s="5">
        <f t="shared" ref="AL42:AQ42" si="23">IF(AM40=AL38,"add",0)</f>
        <v>0</v>
      </c>
      <c r="AM42" s="5">
        <f t="shared" si="23"/>
        <v>0</v>
      </c>
      <c r="AN42" s="5">
        <f t="shared" si="23"/>
        <v>0</v>
      </c>
      <c r="AO42" s="5">
        <f t="shared" si="23"/>
        <v>0</v>
      </c>
      <c r="AP42" s="5">
        <f t="shared" si="23"/>
        <v>0</v>
      </c>
      <c r="AQ42" s="5">
        <f t="shared" si="23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>
      <c r="AJ48" t="str">
        <f t="shared" ref="AJ48:AK63" si="24">Z14</f>
        <v>BOYLE JOHN</v>
      </c>
      <c r="AK48" s="2">
        <f t="shared" si="24"/>
        <v>0</v>
      </c>
      <c r="AL48" s="5">
        <f>IF(AK48&lt;&gt;0,AK48,1000000)</f>
        <v>1000000</v>
      </c>
      <c r="AM48" s="45">
        <f t="shared" ref="AM48:AM67" si="25">AL48-AL$47</f>
        <v>0</v>
      </c>
      <c r="AN48" s="5">
        <f>IF(AM48&lt;&gt;0,AM48,1000000)</f>
        <v>1000000</v>
      </c>
      <c r="AO48" s="45">
        <f t="shared" ref="AO48:AO67" si="26">AN48-AN$47</f>
        <v>0</v>
      </c>
      <c r="AP48" s="5">
        <f t="shared" ref="AP48:AP67" si="27">IF(AO48&lt;&gt;0,AO48,1000000)</f>
        <v>1000000</v>
      </c>
      <c r="AQ48" s="45">
        <f t="shared" ref="AQ48:AQ67" si="28">AP48-AP$47</f>
        <v>0</v>
      </c>
      <c r="AR48" s="5">
        <f t="shared" ref="AR48:AR67" si="29">IF(AQ48&lt;&gt;0,AQ48,1000000)</f>
        <v>1000000</v>
      </c>
      <c r="AT48" s="2">
        <f t="shared" ref="AT48:AT67" si="30">AR48-AR$47</f>
        <v>0</v>
      </c>
      <c r="AU48">
        <f t="shared" ref="AU48:AU67" si="31">IF(AT48&lt;&gt;0,AT48,1000000)</f>
        <v>1000000</v>
      </c>
      <c r="AV48" s="2">
        <f t="shared" ref="AV48:AV67" si="32">AU48-AU$47</f>
        <v>0</v>
      </c>
      <c r="AW48">
        <f t="shared" ref="AW48:AW67" si="33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4"/>
        <v>COMER DANIEL</v>
      </c>
      <c r="AK49" s="2">
        <f t="shared" si="24"/>
        <v>0</v>
      </c>
      <c r="AL49" s="5">
        <f t="shared" ref="AL49:AL67" si="34">IF(AK49&lt;&gt;0,AK49,1000000)</f>
        <v>1000000</v>
      </c>
      <c r="AM49" s="45">
        <f t="shared" si="25"/>
        <v>0</v>
      </c>
      <c r="AN49" s="5">
        <f t="shared" ref="AN49:AN67" si="35">IF(AM49&lt;&gt;0,AM49,1000000)</f>
        <v>1000000</v>
      </c>
      <c r="AO49" s="45">
        <f t="shared" si="26"/>
        <v>0</v>
      </c>
      <c r="AP49" s="5">
        <f t="shared" si="27"/>
        <v>1000000</v>
      </c>
      <c r="AQ49" s="45">
        <f t="shared" si="28"/>
        <v>0</v>
      </c>
      <c r="AR49" s="5">
        <f t="shared" si="29"/>
        <v>1000000</v>
      </c>
      <c r="AT49" s="2">
        <f t="shared" si="30"/>
        <v>0</v>
      </c>
      <c r="AU49">
        <f t="shared" si="31"/>
        <v>1000000</v>
      </c>
      <c r="AV49" s="2">
        <f t="shared" si="32"/>
        <v>0</v>
      </c>
      <c r="AW49">
        <f t="shared" si="33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6">BE5</f>
        <v>BOYLE JOHN</v>
      </c>
      <c r="BH49" s="147"/>
      <c r="BI49" s="7">
        <f t="shared" ref="BI49:BI68" si="37">IF(BE5=0,0,IF(BE5=BA$8,-BC$12,0))</f>
        <v>0</v>
      </c>
      <c r="BJ49" s="5">
        <f t="shared" ref="BJ49:BJ68" si="38">BN49</f>
        <v>0</v>
      </c>
      <c r="BK49" s="5">
        <f t="shared" ref="BK49:BK68" si="39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4"/>
        <v>COOPER MICKEY</v>
      </c>
      <c r="AK50" s="2">
        <f t="shared" si="24"/>
        <v>0</v>
      </c>
      <c r="AL50" s="5">
        <f t="shared" si="34"/>
        <v>1000000</v>
      </c>
      <c r="AM50" s="45">
        <f t="shared" si="25"/>
        <v>0</v>
      </c>
      <c r="AN50" s="5">
        <f t="shared" si="35"/>
        <v>1000000</v>
      </c>
      <c r="AO50" s="45">
        <f t="shared" si="26"/>
        <v>0</v>
      </c>
      <c r="AP50" s="5">
        <f t="shared" si="27"/>
        <v>1000000</v>
      </c>
      <c r="AQ50" s="45">
        <f t="shared" si="28"/>
        <v>0</v>
      </c>
      <c r="AR50" s="5">
        <f t="shared" si="29"/>
        <v>1000000</v>
      </c>
      <c r="AT50" s="2">
        <f t="shared" si="30"/>
        <v>0</v>
      </c>
      <c r="AU50">
        <f t="shared" si="31"/>
        <v>1000000</v>
      </c>
      <c r="AV50" s="2">
        <f t="shared" si="32"/>
        <v>0</v>
      </c>
      <c r="AW50">
        <f t="shared" si="33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6"/>
        <v>COMER DANIEL</v>
      </c>
      <c r="BH50" s="149"/>
      <c r="BI50" s="7">
        <f t="shared" si="37"/>
        <v>0</v>
      </c>
      <c r="BJ50" s="5">
        <f t="shared" si="38"/>
        <v>0</v>
      </c>
      <c r="BK50" s="5">
        <f t="shared" si="39"/>
        <v>0</v>
      </c>
      <c r="BN50" s="5">
        <f t="shared" ref="BN50:BN68" si="40">IF(BP9="y",-BO9,0)</f>
        <v>0</v>
      </c>
      <c r="BW50" s="5">
        <f t="shared" ref="BW50:BW68" si="41">IF(BP9="y",BO9,0)</f>
        <v>0</v>
      </c>
      <c r="BZ50" s="5">
        <f t="shared" ref="BZ50:BZ69" si="42">IF(BP8="y",1,0)</f>
        <v>0</v>
      </c>
    </row>
    <row r="51" spans="36:78" ht="12.75" customHeight="1">
      <c r="AJ51" t="str">
        <f t="shared" si="24"/>
        <v>CUSACK SHAUNA</v>
      </c>
      <c r="AK51" s="2">
        <f t="shared" si="24"/>
        <v>0</v>
      </c>
      <c r="AL51" s="5">
        <f t="shared" si="34"/>
        <v>1000000</v>
      </c>
      <c r="AM51" s="45">
        <f t="shared" si="25"/>
        <v>0</v>
      </c>
      <c r="AN51" s="5">
        <f t="shared" si="35"/>
        <v>1000000</v>
      </c>
      <c r="AO51" s="45">
        <f t="shared" si="26"/>
        <v>0</v>
      </c>
      <c r="AP51" s="5">
        <f t="shared" si="27"/>
        <v>1000000</v>
      </c>
      <c r="AQ51" s="45">
        <f t="shared" si="28"/>
        <v>0</v>
      </c>
      <c r="AR51" s="5">
        <f t="shared" si="29"/>
        <v>1000000</v>
      </c>
      <c r="AT51" s="2">
        <f t="shared" si="30"/>
        <v>0</v>
      </c>
      <c r="AU51">
        <f t="shared" si="31"/>
        <v>1000000</v>
      </c>
      <c r="AV51" s="2">
        <f t="shared" si="32"/>
        <v>0</v>
      </c>
      <c r="AW51">
        <f t="shared" si="33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6"/>
        <v>COOPER MICKEY</v>
      </c>
      <c r="BH51" s="149"/>
      <c r="BI51" s="7">
        <f t="shared" si="37"/>
        <v>0</v>
      </c>
      <c r="BJ51" s="5">
        <f t="shared" si="38"/>
        <v>0</v>
      </c>
      <c r="BK51" s="5">
        <f t="shared" si="39"/>
        <v>0</v>
      </c>
      <c r="BN51" s="5">
        <f t="shared" si="40"/>
        <v>0</v>
      </c>
      <c r="BW51" s="5">
        <f t="shared" si="41"/>
        <v>0</v>
      </c>
      <c r="BZ51" s="5">
        <f t="shared" si="42"/>
        <v>0</v>
      </c>
    </row>
    <row r="52" spans="36:78">
      <c r="AJ52" t="str">
        <f t="shared" si="24"/>
        <v>FARRELL RORY</v>
      </c>
      <c r="AK52" s="2">
        <f t="shared" si="24"/>
        <v>0</v>
      </c>
      <c r="AL52" s="5">
        <f t="shared" si="34"/>
        <v>1000000</v>
      </c>
      <c r="AM52" s="45">
        <f t="shared" si="25"/>
        <v>0</v>
      </c>
      <c r="AN52" s="5">
        <f t="shared" si="35"/>
        <v>1000000</v>
      </c>
      <c r="AO52" s="45">
        <f t="shared" si="26"/>
        <v>0</v>
      </c>
      <c r="AP52" s="5">
        <f t="shared" si="27"/>
        <v>1000000</v>
      </c>
      <c r="AQ52" s="45">
        <f t="shared" si="28"/>
        <v>0</v>
      </c>
      <c r="AR52" s="5">
        <f t="shared" si="29"/>
        <v>1000000</v>
      </c>
      <c r="AT52" s="2">
        <f t="shared" si="30"/>
        <v>0</v>
      </c>
      <c r="AU52">
        <f t="shared" si="31"/>
        <v>1000000</v>
      </c>
      <c r="AV52" s="2">
        <f t="shared" si="32"/>
        <v>0</v>
      </c>
      <c r="AW52">
        <f t="shared" si="33"/>
        <v>1000000</v>
      </c>
      <c r="BE52" s="5">
        <f>IF($BH23="y",$BE23,IF($BH24="y",$BE24,0))</f>
        <v>0</v>
      </c>
      <c r="BG52" s="148" t="str">
        <f t="shared" si="36"/>
        <v>CUSACK SHAUNA</v>
      </c>
      <c r="BH52" s="149"/>
      <c r="BI52" s="7">
        <f t="shared" si="37"/>
        <v>0</v>
      </c>
      <c r="BJ52" s="5">
        <f t="shared" si="38"/>
        <v>0</v>
      </c>
      <c r="BK52" s="5">
        <f t="shared" si="39"/>
        <v>0</v>
      </c>
      <c r="BN52" s="5">
        <f t="shared" si="40"/>
        <v>0</v>
      </c>
      <c r="BW52" s="5">
        <f t="shared" si="41"/>
        <v>0</v>
      </c>
      <c r="BZ52" s="5">
        <f t="shared" si="42"/>
        <v>0</v>
      </c>
    </row>
    <row r="53" spans="36:78">
      <c r="AJ53" t="str">
        <f t="shared" si="24"/>
        <v>GILLESPIE SHA</v>
      </c>
      <c r="AK53" s="2">
        <f t="shared" si="24"/>
        <v>0</v>
      </c>
      <c r="AL53" s="5">
        <f t="shared" si="34"/>
        <v>1000000</v>
      </c>
      <c r="AM53" s="45">
        <f t="shared" si="25"/>
        <v>0</v>
      </c>
      <c r="AN53" s="5">
        <f t="shared" si="35"/>
        <v>1000000</v>
      </c>
      <c r="AO53" s="45">
        <f t="shared" si="26"/>
        <v>0</v>
      </c>
      <c r="AP53" s="5">
        <f t="shared" si="27"/>
        <v>1000000</v>
      </c>
      <c r="AQ53" s="45">
        <f t="shared" si="28"/>
        <v>0</v>
      </c>
      <c r="AR53" s="5">
        <f t="shared" si="29"/>
        <v>1000000</v>
      </c>
      <c r="AT53" s="2">
        <f t="shared" si="30"/>
        <v>0</v>
      </c>
      <c r="AU53">
        <f t="shared" si="31"/>
        <v>1000000</v>
      </c>
      <c r="AV53" s="2">
        <f t="shared" si="32"/>
        <v>0</v>
      </c>
      <c r="AW53">
        <f t="shared" si="33"/>
        <v>1000000</v>
      </c>
      <c r="BG53" s="148" t="str">
        <f t="shared" si="36"/>
        <v>FARRELL RORY</v>
      </c>
      <c r="BH53" s="149"/>
      <c r="BI53" s="7">
        <f t="shared" si="37"/>
        <v>0</v>
      </c>
      <c r="BJ53" s="5">
        <f t="shared" si="38"/>
        <v>0</v>
      </c>
      <c r="BK53" s="5">
        <f t="shared" si="39"/>
        <v>0</v>
      </c>
      <c r="BN53" s="5">
        <f t="shared" si="40"/>
        <v>0</v>
      </c>
      <c r="BW53" s="5">
        <f t="shared" si="41"/>
        <v>0</v>
      </c>
      <c r="BZ53" s="5">
        <f t="shared" si="42"/>
        <v>0</v>
      </c>
    </row>
    <row r="54" spans="36:78">
      <c r="AJ54" t="str">
        <f t="shared" si="24"/>
        <v>MCGINLEY ERIC</v>
      </c>
      <c r="AK54" s="2">
        <f t="shared" si="24"/>
        <v>0</v>
      </c>
      <c r="AL54" s="5">
        <f t="shared" si="34"/>
        <v>1000000</v>
      </c>
      <c r="AM54" s="45">
        <f t="shared" si="25"/>
        <v>0</v>
      </c>
      <c r="AN54" s="5">
        <f t="shared" si="35"/>
        <v>1000000</v>
      </c>
      <c r="AO54" s="45">
        <f t="shared" si="26"/>
        <v>0</v>
      </c>
      <c r="AP54" s="5">
        <f t="shared" si="27"/>
        <v>1000000</v>
      </c>
      <c r="AQ54" s="45">
        <f t="shared" si="28"/>
        <v>0</v>
      </c>
      <c r="AR54" s="5">
        <f t="shared" si="29"/>
        <v>1000000</v>
      </c>
      <c r="AT54" s="2">
        <f t="shared" si="30"/>
        <v>0</v>
      </c>
      <c r="AU54">
        <f t="shared" si="31"/>
        <v>1000000</v>
      </c>
      <c r="AV54" s="2">
        <f t="shared" si="32"/>
        <v>0</v>
      </c>
      <c r="AW54">
        <f t="shared" si="33"/>
        <v>1000000</v>
      </c>
      <c r="BG54" s="148" t="str">
        <f t="shared" si="36"/>
        <v>GILLESPIE SHA</v>
      </c>
      <c r="BH54" s="149"/>
      <c r="BI54" s="7">
        <f t="shared" si="37"/>
        <v>0</v>
      </c>
      <c r="BJ54" s="5">
        <f t="shared" si="38"/>
        <v>0</v>
      </c>
      <c r="BK54" s="5">
        <f t="shared" si="39"/>
        <v>0</v>
      </c>
      <c r="BN54" s="5">
        <f t="shared" si="40"/>
        <v>0</v>
      </c>
      <c r="BW54" s="5">
        <f t="shared" si="41"/>
        <v>0</v>
      </c>
      <c r="BZ54" s="5">
        <f t="shared" si="42"/>
        <v>0</v>
      </c>
    </row>
    <row r="55" spans="36:78">
      <c r="AJ55" t="str">
        <f t="shared" si="24"/>
        <v>O'HAGAN BARNEY</v>
      </c>
      <c r="AK55" s="2">
        <f t="shared" si="24"/>
        <v>0</v>
      </c>
      <c r="AL55" s="5">
        <f t="shared" si="34"/>
        <v>1000000</v>
      </c>
      <c r="AM55" s="45">
        <f t="shared" si="25"/>
        <v>0</v>
      </c>
      <c r="AN55" s="5">
        <f t="shared" si="35"/>
        <v>1000000</v>
      </c>
      <c r="AO55" s="45">
        <f t="shared" si="26"/>
        <v>0</v>
      </c>
      <c r="AP55" s="5">
        <f t="shared" si="27"/>
        <v>1000000</v>
      </c>
      <c r="AQ55" s="45">
        <f t="shared" si="28"/>
        <v>0</v>
      </c>
      <c r="AR55" s="5">
        <f t="shared" si="29"/>
        <v>1000000</v>
      </c>
      <c r="AT55" s="2">
        <f t="shared" si="30"/>
        <v>0</v>
      </c>
      <c r="AU55">
        <f t="shared" si="31"/>
        <v>1000000</v>
      </c>
      <c r="AV55" s="2">
        <f t="shared" si="32"/>
        <v>0</v>
      </c>
      <c r="AW55">
        <f t="shared" si="33"/>
        <v>1000000</v>
      </c>
      <c r="BG55" s="148" t="str">
        <f t="shared" si="36"/>
        <v>MCGINLEY ERIC</v>
      </c>
      <c r="BH55" s="149"/>
      <c r="BI55" s="7">
        <f t="shared" si="37"/>
        <v>0</v>
      </c>
      <c r="BJ55" s="5">
        <f t="shared" si="38"/>
        <v>0</v>
      </c>
      <c r="BK55" s="5">
        <f t="shared" si="39"/>
        <v>0</v>
      </c>
      <c r="BN55" s="5">
        <f t="shared" si="40"/>
        <v>0</v>
      </c>
      <c r="BW55" s="5">
        <f t="shared" si="41"/>
        <v>0</v>
      </c>
      <c r="BZ55" s="5">
        <f t="shared" si="42"/>
        <v>0</v>
      </c>
    </row>
    <row r="56" spans="36:78">
      <c r="AJ56" t="str">
        <f t="shared" si="24"/>
        <v>O'REILLY DARREN PIO</v>
      </c>
      <c r="AK56" s="2">
        <f t="shared" si="24"/>
        <v>0</v>
      </c>
      <c r="AL56" s="5">
        <f t="shared" si="34"/>
        <v>1000000</v>
      </c>
      <c r="AM56" s="45">
        <f t="shared" si="25"/>
        <v>0</v>
      </c>
      <c r="AN56" s="5">
        <f t="shared" si="35"/>
        <v>1000000</v>
      </c>
      <c r="AO56" s="45">
        <f t="shared" si="26"/>
        <v>0</v>
      </c>
      <c r="AP56" s="5">
        <f t="shared" si="27"/>
        <v>1000000</v>
      </c>
      <c r="AQ56" s="45">
        <f t="shared" si="28"/>
        <v>0</v>
      </c>
      <c r="AR56" s="5">
        <f t="shared" si="29"/>
        <v>1000000</v>
      </c>
      <c r="AT56" s="2">
        <f t="shared" si="30"/>
        <v>0</v>
      </c>
      <c r="AU56">
        <f t="shared" si="31"/>
        <v>1000000</v>
      </c>
      <c r="AV56" s="2">
        <f t="shared" si="32"/>
        <v>0</v>
      </c>
      <c r="AW56">
        <f t="shared" si="33"/>
        <v>1000000</v>
      </c>
      <c r="BG56" s="148" t="str">
        <f t="shared" si="36"/>
        <v>O'HAGAN BARNEY</v>
      </c>
      <c r="BH56" s="149"/>
      <c r="BI56" s="7">
        <f t="shared" si="37"/>
        <v>0</v>
      </c>
      <c r="BJ56" s="5">
        <f t="shared" si="38"/>
        <v>0</v>
      </c>
      <c r="BK56" s="5">
        <f t="shared" si="39"/>
        <v>0</v>
      </c>
      <c r="BN56" s="5">
        <f t="shared" si="40"/>
        <v>0</v>
      </c>
      <c r="BW56" s="5">
        <f t="shared" si="41"/>
        <v>0</v>
      </c>
      <c r="BZ56" s="5">
        <f t="shared" si="42"/>
        <v>0</v>
      </c>
    </row>
    <row r="57" spans="36:78">
      <c r="AJ57">
        <f t="shared" si="24"/>
        <v>0</v>
      </c>
      <c r="AK57" s="2">
        <f t="shared" si="24"/>
        <v>0</v>
      </c>
      <c r="AL57" s="5">
        <f t="shared" si="34"/>
        <v>1000000</v>
      </c>
      <c r="AM57" s="45">
        <f t="shared" si="25"/>
        <v>0</v>
      </c>
      <c r="AN57" s="5">
        <f t="shared" si="35"/>
        <v>1000000</v>
      </c>
      <c r="AO57" s="45">
        <f t="shared" si="26"/>
        <v>0</v>
      </c>
      <c r="AP57" s="5">
        <f t="shared" si="27"/>
        <v>1000000</v>
      </c>
      <c r="AQ57" s="45">
        <f t="shared" si="28"/>
        <v>0</v>
      </c>
      <c r="AR57" s="5">
        <f t="shared" si="29"/>
        <v>1000000</v>
      </c>
      <c r="AT57" s="2">
        <f t="shared" si="30"/>
        <v>0</v>
      </c>
      <c r="AU57">
        <f t="shared" si="31"/>
        <v>1000000</v>
      </c>
      <c r="AV57" s="2">
        <f t="shared" si="32"/>
        <v>0</v>
      </c>
      <c r="AW57">
        <f t="shared" si="33"/>
        <v>1000000</v>
      </c>
      <c r="BG57" s="148" t="str">
        <f t="shared" si="36"/>
        <v>O'REILLY DARREN PIO</v>
      </c>
      <c r="BH57" s="149"/>
      <c r="BI57" s="7">
        <f t="shared" si="37"/>
        <v>0</v>
      </c>
      <c r="BJ57" s="5">
        <f t="shared" si="38"/>
        <v>0</v>
      </c>
      <c r="BK57" s="5">
        <f t="shared" si="39"/>
        <v>0</v>
      </c>
      <c r="BN57" s="5">
        <f t="shared" si="40"/>
        <v>0</v>
      </c>
      <c r="BW57" s="5">
        <f t="shared" si="41"/>
        <v>0</v>
      </c>
      <c r="BZ57" s="5">
        <f t="shared" si="42"/>
        <v>0</v>
      </c>
    </row>
    <row r="58" spans="36:78">
      <c r="AJ58">
        <f t="shared" si="24"/>
        <v>0</v>
      </c>
      <c r="AK58" s="2">
        <f t="shared" si="24"/>
        <v>0</v>
      </c>
      <c r="AL58" s="5">
        <f t="shared" si="34"/>
        <v>1000000</v>
      </c>
      <c r="AM58" s="45">
        <f t="shared" si="25"/>
        <v>0</v>
      </c>
      <c r="AN58" s="5">
        <f t="shared" si="35"/>
        <v>1000000</v>
      </c>
      <c r="AO58" s="45">
        <f t="shared" si="26"/>
        <v>0</v>
      </c>
      <c r="AP58" s="5">
        <f t="shared" si="27"/>
        <v>1000000</v>
      </c>
      <c r="AQ58" s="45">
        <f t="shared" si="28"/>
        <v>0</v>
      </c>
      <c r="AR58" s="5">
        <f t="shared" si="29"/>
        <v>1000000</v>
      </c>
      <c r="AT58" s="2">
        <f t="shared" si="30"/>
        <v>0</v>
      </c>
      <c r="AU58">
        <f t="shared" si="31"/>
        <v>1000000</v>
      </c>
      <c r="AV58" s="2">
        <f t="shared" si="32"/>
        <v>0</v>
      </c>
      <c r="AW58">
        <f t="shared" si="33"/>
        <v>1000000</v>
      </c>
      <c r="BG58" s="148">
        <f t="shared" si="36"/>
        <v>0</v>
      </c>
      <c r="BH58" s="149"/>
      <c r="BI58" s="7">
        <f t="shared" si="37"/>
        <v>0</v>
      </c>
      <c r="BJ58" s="5">
        <f t="shared" si="38"/>
        <v>0</v>
      </c>
      <c r="BK58" s="5">
        <f t="shared" si="39"/>
        <v>0</v>
      </c>
      <c r="BN58" s="5">
        <f t="shared" si="40"/>
        <v>0</v>
      </c>
      <c r="BW58" s="5">
        <f t="shared" si="41"/>
        <v>0</v>
      </c>
      <c r="BZ58" s="5">
        <f t="shared" si="42"/>
        <v>0</v>
      </c>
    </row>
    <row r="59" spans="36:78" ht="12.75" customHeight="1">
      <c r="AJ59">
        <f t="shared" si="24"/>
        <v>0</v>
      </c>
      <c r="AK59" s="2">
        <f t="shared" si="24"/>
        <v>0</v>
      </c>
      <c r="AL59" s="5">
        <f t="shared" si="34"/>
        <v>1000000</v>
      </c>
      <c r="AM59" s="45">
        <f t="shared" si="25"/>
        <v>0</v>
      </c>
      <c r="AN59" s="5">
        <f t="shared" si="35"/>
        <v>1000000</v>
      </c>
      <c r="AO59" s="45">
        <f t="shared" si="26"/>
        <v>0</v>
      </c>
      <c r="AP59" s="5">
        <f t="shared" si="27"/>
        <v>1000000</v>
      </c>
      <c r="AQ59" s="45">
        <f t="shared" si="28"/>
        <v>0</v>
      </c>
      <c r="AR59" s="5">
        <f t="shared" si="29"/>
        <v>1000000</v>
      </c>
      <c r="AT59" s="2">
        <f t="shared" si="30"/>
        <v>0</v>
      </c>
      <c r="AU59">
        <f t="shared" si="31"/>
        <v>1000000</v>
      </c>
      <c r="AV59" s="2">
        <f t="shared" si="32"/>
        <v>0</v>
      </c>
      <c r="AW59">
        <f t="shared" si="33"/>
        <v>1000000</v>
      </c>
      <c r="BG59" s="148">
        <f t="shared" si="36"/>
        <v>0</v>
      </c>
      <c r="BH59" s="149"/>
      <c r="BI59" s="7">
        <f t="shared" si="37"/>
        <v>0</v>
      </c>
      <c r="BJ59" s="5">
        <f t="shared" si="38"/>
        <v>0</v>
      </c>
      <c r="BK59" s="5">
        <f t="shared" si="39"/>
        <v>0</v>
      </c>
      <c r="BN59" s="5">
        <f t="shared" si="40"/>
        <v>0</v>
      </c>
      <c r="BW59" s="5">
        <f t="shared" si="41"/>
        <v>0</v>
      </c>
      <c r="BZ59" s="5">
        <f t="shared" si="42"/>
        <v>0</v>
      </c>
    </row>
    <row r="60" spans="36:78" ht="12.75" customHeight="1">
      <c r="AJ60">
        <f t="shared" si="24"/>
        <v>0</v>
      </c>
      <c r="AK60" s="2">
        <f t="shared" si="24"/>
        <v>0</v>
      </c>
      <c r="AL60" s="5">
        <f t="shared" si="34"/>
        <v>1000000</v>
      </c>
      <c r="AM60" s="45">
        <f t="shared" si="25"/>
        <v>0</v>
      </c>
      <c r="AN60" s="5">
        <f t="shared" si="35"/>
        <v>1000000</v>
      </c>
      <c r="AO60" s="45">
        <f t="shared" si="26"/>
        <v>0</v>
      </c>
      <c r="AP60" s="5">
        <f t="shared" si="27"/>
        <v>1000000</v>
      </c>
      <c r="AQ60" s="45">
        <f t="shared" si="28"/>
        <v>0</v>
      </c>
      <c r="AR60" s="5">
        <f t="shared" si="29"/>
        <v>1000000</v>
      </c>
      <c r="AT60" s="2">
        <f t="shared" si="30"/>
        <v>0</v>
      </c>
      <c r="AU60">
        <f t="shared" si="31"/>
        <v>1000000</v>
      </c>
      <c r="AV60" s="2">
        <f t="shared" si="32"/>
        <v>0</v>
      </c>
      <c r="AW60">
        <f t="shared" si="33"/>
        <v>1000000</v>
      </c>
      <c r="BG60" s="148">
        <f t="shared" si="36"/>
        <v>0</v>
      </c>
      <c r="BH60" s="149"/>
      <c r="BI60" s="7">
        <f t="shared" si="37"/>
        <v>0</v>
      </c>
      <c r="BJ60" s="5">
        <f t="shared" si="38"/>
        <v>0</v>
      </c>
      <c r="BK60" s="5">
        <f t="shared" si="39"/>
        <v>0</v>
      </c>
      <c r="BN60" s="5">
        <f t="shared" si="40"/>
        <v>0</v>
      </c>
      <c r="BW60" s="5">
        <f t="shared" si="41"/>
        <v>0</v>
      </c>
      <c r="BZ60" s="5">
        <f t="shared" si="42"/>
        <v>0</v>
      </c>
    </row>
    <row r="61" spans="36:78">
      <c r="AJ61">
        <f t="shared" si="24"/>
        <v>0</v>
      </c>
      <c r="AK61" s="2">
        <f t="shared" si="24"/>
        <v>0</v>
      </c>
      <c r="AL61" s="5">
        <f t="shared" si="34"/>
        <v>1000000</v>
      </c>
      <c r="AM61" s="45">
        <f t="shared" si="25"/>
        <v>0</v>
      </c>
      <c r="AN61" s="5">
        <f t="shared" si="35"/>
        <v>1000000</v>
      </c>
      <c r="AO61" s="45">
        <f t="shared" si="26"/>
        <v>0</v>
      </c>
      <c r="AP61" s="5">
        <f t="shared" si="27"/>
        <v>1000000</v>
      </c>
      <c r="AQ61" s="45">
        <f t="shared" si="28"/>
        <v>0</v>
      </c>
      <c r="AR61" s="5">
        <f t="shared" si="29"/>
        <v>1000000</v>
      </c>
      <c r="AT61" s="2">
        <f t="shared" si="30"/>
        <v>0</v>
      </c>
      <c r="AU61">
        <f t="shared" si="31"/>
        <v>1000000</v>
      </c>
      <c r="AV61" s="2">
        <f t="shared" si="32"/>
        <v>0</v>
      </c>
      <c r="AW61">
        <f t="shared" si="33"/>
        <v>1000000</v>
      </c>
      <c r="BG61" s="148">
        <f t="shared" si="36"/>
        <v>0</v>
      </c>
      <c r="BH61" s="149"/>
      <c r="BI61" s="7">
        <f t="shared" si="37"/>
        <v>0</v>
      </c>
      <c r="BJ61" s="5">
        <f t="shared" si="38"/>
        <v>0</v>
      </c>
      <c r="BK61" s="5">
        <f t="shared" si="39"/>
        <v>0</v>
      </c>
      <c r="BN61" s="5">
        <f t="shared" si="40"/>
        <v>0</v>
      </c>
      <c r="BW61" s="5">
        <f t="shared" si="41"/>
        <v>0</v>
      </c>
      <c r="BZ61" s="5">
        <f t="shared" si="42"/>
        <v>0</v>
      </c>
    </row>
    <row r="62" spans="36:78">
      <c r="AJ62">
        <f t="shared" si="24"/>
        <v>0</v>
      </c>
      <c r="AK62" s="2">
        <f t="shared" si="24"/>
        <v>0</v>
      </c>
      <c r="AL62" s="5">
        <f t="shared" si="34"/>
        <v>1000000</v>
      </c>
      <c r="AM62" s="45">
        <f t="shared" si="25"/>
        <v>0</v>
      </c>
      <c r="AN62" s="5">
        <f t="shared" si="35"/>
        <v>1000000</v>
      </c>
      <c r="AO62" s="45">
        <f t="shared" si="26"/>
        <v>0</v>
      </c>
      <c r="AP62" s="5">
        <f t="shared" si="27"/>
        <v>1000000</v>
      </c>
      <c r="AQ62" s="45">
        <f t="shared" si="28"/>
        <v>0</v>
      </c>
      <c r="AR62" s="5">
        <f t="shared" si="29"/>
        <v>1000000</v>
      </c>
      <c r="AT62" s="2">
        <f t="shared" si="30"/>
        <v>0</v>
      </c>
      <c r="AU62">
        <f t="shared" si="31"/>
        <v>1000000</v>
      </c>
      <c r="AV62" s="2">
        <f t="shared" si="32"/>
        <v>0</v>
      </c>
      <c r="AW62">
        <f t="shared" si="33"/>
        <v>1000000</v>
      </c>
      <c r="BG62" s="148">
        <f t="shared" si="36"/>
        <v>0</v>
      </c>
      <c r="BH62" s="149"/>
      <c r="BI62" s="7">
        <f t="shared" si="37"/>
        <v>0</v>
      </c>
      <c r="BJ62" s="5">
        <f t="shared" si="38"/>
        <v>0</v>
      </c>
      <c r="BK62" s="5">
        <f t="shared" si="39"/>
        <v>0</v>
      </c>
      <c r="BN62" s="5">
        <f t="shared" si="40"/>
        <v>0</v>
      </c>
      <c r="BW62" s="5">
        <f t="shared" si="41"/>
        <v>0</v>
      </c>
      <c r="BZ62" s="5">
        <f t="shared" si="42"/>
        <v>0</v>
      </c>
    </row>
    <row r="63" spans="36:78" ht="13.5" customHeight="1">
      <c r="AJ63">
        <f t="shared" si="24"/>
        <v>0</v>
      </c>
      <c r="AK63" s="2">
        <f t="shared" si="24"/>
        <v>0</v>
      </c>
      <c r="AL63" s="5">
        <f t="shared" si="34"/>
        <v>1000000</v>
      </c>
      <c r="AM63" s="45">
        <f t="shared" si="25"/>
        <v>0</v>
      </c>
      <c r="AN63" s="5">
        <f t="shared" si="35"/>
        <v>1000000</v>
      </c>
      <c r="AO63" s="45">
        <f t="shared" si="26"/>
        <v>0</v>
      </c>
      <c r="AP63" s="5">
        <f t="shared" si="27"/>
        <v>1000000</v>
      </c>
      <c r="AQ63" s="45">
        <f t="shared" si="28"/>
        <v>0</v>
      </c>
      <c r="AR63" s="5">
        <f t="shared" si="29"/>
        <v>1000000</v>
      </c>
      <c r="AT63" s="2">
        <f t="shared" si="30"/>
        <v>0</v>
      </c>
      <c r="AU63">
        <f t="shared" si="31"/>
        <v>1000000</v>
      </c>
      <c r="AV63" s="2">
        <f t="shared" si="32"/>
        <v>0</v>
      </c>
      <c r="AW63">
        <f t="shared" si="33"/>
        <v>1000000</v>
      </c>
      <c r="BG63" s="148">
        <f t="shared" si="36"/>
        <v>0</v>
      </c>
      <c r="BH63" s="149"/>
      <c r="BI63" s="7">
        <f t="shared" si="37"/>
        <v>0</v>
      </c>
      <c r="BJ63" s="5">
        <f t="shared" si="38"/>
        <v>0</v>
      </c>
      <c r="BK63" s="5">
        <f t="shared" si="39"/>
        <v>0</v>
      </c>
      <c r="BN63" s="5">
        <f t="shared" si="40"/>
        <v>0</v>
      </c>
      <c r="BW63" s="5">
        <f t="shared" si="41"/>
        <v>0</v>
      </c>
      <c r="BZ63" s="5">
        <f t="shared" si="42"/>
        <v>0</v>
      </c>
    </row>
    <row r="64" spans="36:78" ht="15" customHeight="1">
      <c r="AJ64">
        <f t="shared" ref="AJ64:AK67" si="43">Z30</f>
        <v>0</v>
      </c>
      <c r="AK64" s="2">
        <f t="shared" si="43"/>
        <v>0</v>
      </c>
      <c r="AL64" s="5">
        <f t="shared" si="34"/>
        <v>1000000</v>
      </c>
      <c r="AM64" s="45">
        <f t="shared" si="25"/>
        <v>0</v>
      </c>
      <c r="AN64" s="5">
        <f t="shared" si="35"/>
        <v>1000000</v>
      </c>
      <c r="AO64" s="45">
        <f t="shared" si="26"/>
        <v>0</v>
      </c>
      <c r="AP64" s="5">
        <f t="shared" si="27"/>
        <v>1000000</v>
      </c>
      <c r="AQ64" s="45">
        <f t="shared" si="28"/>
        <v>0</v>
      </c>
      <c r="AR64" s="5">
        <f t="shared" si="29"/>
        <v>1000000</v>
      </c>
      <c r="AT64" s="2">
        <f t="shared" si="30"/>
        <v>0</v>
      </c>
      <c r="AU64">
        <f t="shared" si="31"/>
        <v>1000000</v>
      </c>
      <c r="AV64" s="2">
        <f t="shared" si="32"/>
        <v>0</v>
      </c>
      <c r="AW64">
        <f t="shared" si="33"/>
        <v>1000000</v>
      </c>
      <c r="BG64" s="148">
        <f t="shared" si="36"/>
        <v>0</v>
      </c>
      <c r="BH64" s="149"/>
      <c r="BI64" s="7">
        <f t="shared" si="37"/>
        <v>0</v>
      </c>
      <c r="BJ64" s="5">
        <f t="shared" si="38"/>
        <v>0</v>
      </c>
      <c r="BK64" s="5">
        <f t="shared" si="39"/>
        <v>0</v>
      </c>
      <c r="BN64" s="5">
        <f t="shared" si="40"/>
        <v>0</v>
      </c>
      <c r="BW64" s="5">
        <f t="shared" si="41"/>
        <v>0</v>
      </c>
      <c r="BZ64" s="5">
        <f t="shared" si="42"/>
        <v>0</v>
      </c>
    </row>
    <row r="65" spans="36:78">
      <c r="AJ65">
        <f t="shared" si="43"/>
        <v>0</v>
      </c>
      <c r="AK65" s="2">
        <f t="shared" si="43"/>
        <v>0</v>
      </c>
      <c r="AL65" s="5">
        <f t="shared" si="34"/>
        <v>1000000</v>
      </c>
      <c r="AM65" s="45">
        <f t="shared" si="25"/>
        <v>0</v>
      </c>
      <c r="AN65" s="5">
        <f t="shared" si="35"/>
        <v>1000000</v>
      </c>
      <c r="AO65" s="45">
        <f t="shared" si="26"/>
        <v>0</v>
      </c>
      <c r="AP65" s="5">
        <f t="shared" si="27"/>
        <v>1000000</v>
      </c>
      <c r="AQ65" s="45">
        <f t="shared" si="28"/>
        <v>0</v>
      </c>
      <c r="AR65" s="5">
        <f t="shared" si="29"/>
        <v>1000000</v>
      </c>
      <c r="AT65" s="2">
        <f t="shared" si="30"/>
        <v>0</v>
      </c>
      <c r="AU65">
        <f t="shared" si="31"/>
        <v>1000000</v>
      </c>
      <c r="AV65" s="2">
        <f t="shared" si="32"/>
        <v>0</v>
      </c>
      <c r="AW65">
        <f t="shared" si="33"/>
        <v>1000000</v>
      </c>
      <c r="BG65" s="148">
        <f t="shared" si="36"/>
        <v>0</v>
      </c>
      <c r="BH65" s="149"/>
      <c r="BI65" s="7">
        <f t="shared" si="37"/>
        <v>0</v>
      </c>
      <c r="BJ65" s="5">
        <f t="shared" si="38"/>
        <v>0</v>
      </c>
      <c r="BK65" s="5">
        <f t="shared" si="39"/>
        <v>0</v>
      </c>
      <c r="BN65" s="5">
        <f t="shared" si="40"/>
        <v>0</v>
      </c>
      <c r="BW65" s="5">
        <f t="shared" si="41"/>
        <v>0</v>
      </c>
      <c r="BZ65" s="5">
        <f t="shared" si="42"/>
        <v>0</v>
      </c>
    </row>
    <row r="66" spans="36:78" ht="14.25" customHeight="1">
      <c r="AJ66">
        <f t="shared" si="43"/>
        <v>0</v>
      </c>
      <c r="AK66" s="2">
        <f t="shared" si="43"/>
        <v>0</v>
      </c>
      <c r="AL66" s="5">
        <f t="shared" si="34"/>
        <v>1000000</v>
      </c>
      <c r="AM66" s="45">
        <f t="shared" si="25"/>
        <v>0</v>
      </c>
      <c r="AN66" s="5">
        <f t="shared" si="35"/>
        <v>1000000</v>
      </c>
      <c r="AO66" s="45">
        <f t="shared" si="26"/>
        <v>0</v>
      </c>
      <c r="AP66" s="5">
        <f t="shared" si="27"/>
        <v>1000000</v>
      </c>
      <c r="AQ66" s="45">
        <f t="shared" si="28"/>
        <v>0</v>
      </c>
      <c r="AR66" s="5">
        <f t="shared" si="29"/>
        <v>1000000</v>
      </c>
      <c r="AT66" s="2">
        <f t="shared" si="30"/>
        <v>0</v>
      </c>
      <c r="AU66">
        <f t="shared" si="31"/>
        <v>1000000</v>
      </c>
      <c r="AV66" s="2">
        <f t="shared" si="32"/>
        <v>0</v>
      </c>
      <c r="AW66">
        <f t="shared" si="33"/>
        <v>1000000</v>
      </c>
      <c r="BG66" s="148">
        <f t="shared" si="36"/>
        <v>0</v>
      </c>
      <c r="BH66" s="149"/>
      <c r="BI66" s="7">
        <f t="shared" si="37"/>
        <v>0</v>
      </c>
      <c r="BJ66" s="5">
        <f t="shared" si="38"/>
        <v>0</v>
      </c>
      <c r="BK66" s="5">
        <f t="shared" si="39"/>
        <v>0</v>
      </c>
      <c r="BN66" s="5">
        <f t="shared" si="40"/>
        <v>0</v>
      </c>
      <c r="BW66" s="5">
        <f t="shared" si="41"/>
        <v>0</v>
      </c>
      <c r="BZ66" s="5">
        <f t="shared" si="42"/>
        <v>0</v>
      </c>
    </row>
    <row r="67" spans="36:78">
      <c r="AJ67">
        <f t="shared" si="43"/>
        <v>0</v>
      </c>
      <c r="AK67" s="2">
        <f t="shared" si="43"/>
        <v>0</v>
      </c>
      <c r="AL67" s="5">
        <f t="shared" si="34"/>
        <v>1000000</v>
      </c>
      <c r="AM67" s="45">
        <f t="shared" si="25"/>
        <v>0</v>
      </c>
      <c r="AN67" s="5">
        <f t="shared" si="35"/>
        <v>1000000</v>
      </c>
      <c r="AO67" s="45">
        <f t="shared" si="26"/>
        <v>0</v>
      </c>
      <c r="AP67" s="5">
        <f t="shared" si="27"/>
        <v>1000000</v>
      </c>
      <c r="AQ67" s="45">
        <f t="shared" si="28"/>
        <v>0</v>
      </c>
      <c r="AR67" s="5">
        <f t="shared" si="29"/>
        <v>1000000</v>
      </c>
      <c r="AT67" s="2">
        <f t="shared" si="30"/>
        <v>0</v>
      </c>
      <c r="AU67">
        <f t="shared" si="31"/>
        <v>1000000</v>
      </c>
      <c r="AV67" s="2">
        <f t="shared" si="32"/>
        <v>0</v>
      </c>
      <c r="AW67">
        <f t="shared" si="33"/>
        <v>1000000</v>
      </c>
      <c r="BG67" s="148">
        <f t="shared" si="36"/>
        <v>0</v>
      </c>
      <c r="BH67" s="149"/>
      <c r="BI67" s="7">
        <f t="shared" si="37"/>
        <v>0</v>
      </c>
      <c r="BJ67" s="5">
        <f t="shared" si="38"/>
        <v>0</v>
      </c>
      <c r="BK67" s="5">
        <f t="shared" si="39"/>
        <v>0</v>
      </c>
      <c r="BN67" s="5">
        <f t="shared" si="40"/>
        <v>0</v>
      </c>
      <c r="BW67" s="5">
        <f t="shared" si="41"/>
        <v>0</v>
      </c>
      <c r="BZ67" s="5">
        <f t="shared" si="42"/>
        <v>0</v>
      </c>
    </row>
    <row r="68" spans="36:78">
      <c r="BG68" s="150">
        <f t="shared" si="36"/>
        <v>0</v>
      </c>
      <c r="BH68" s="151"/>
      <c r="BI68" s="7">
        <f t="shared" si="37"/>
        <v>0</v>
      </c>
      <c r="BJ68" s="5">
        <f t="shared" si="38"/>
        <v>0</v>
      </c>
      <c r="BK68" s="5">
        <f t="shared" si="39"/>
        <v>0</v>
      </c>
      <c r="BN68" s="5">
        <f t="shared" si="40"/>
        <v>0</v>
      </c>
      <c r="BW68" s="5">
        <f t="shared" si="41"/>
        <v>0</v>
      </c>
      <c r="BZ68" s="5">
        <f t="shared" si="42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2"/>
        <v>0</v>
      </c>
    </row>
    <row r="70" spans="36:78">
      <c r="BK70" s="5">
        <f>BG27+CE29</f>
        <v>0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4">IF(BH5="y",1,0)</f>
        <v>0</v>
      </c>
    </row>
    <row r="78" spans="36:78">
      <c r="BK78" s="5">
        <f t="shared" si="44"/>
        <v>0</v>
      </c>
    </row>
    <row r="79" spans="36:78">
      <c r="BK79" s="5">
        <f t="shared" si="44"/>
        <v>0</v>
      </c>
    </row>
    <row r="80" spans="36:78">
      <c r="BK80" s="5">
        <f t="shared" si="44"/>
        <v>0</v>
      </c>
    </row>
    <row r="81" spans="41:63">
      <c r="BK81" s="5">
        <f t="shared" si="44"/>
        <v>0</v>
      </c>
    </row>
    <row r="82" spans="41:63">
      <c r="AO82" s="5">
        <f>IF(AO20&lt;&gt;0,1,0)</f>
        <v>0</v>
      </c>
      <c r="AP82" s="5"/>
      <c r="AQ82" s="5">
        <f t="shared" ref="AQ82:AR88" si="45">IF(AQ20&lt;&gt;0,1,0)</f>
        <v>0</v>
      </c>
      <c r="AR82" s="25">
        <f t="shared" si="45"/>
        <v>0</v>
      </c>
      <c r="AS82" s="25"/>
      <c r="AT82" s="5">
        <f>SUM(AO82:AR82)</f>
        <v>0</v>
      </c>
      <c r="BK82" s="5">
        <f t="shared" si="44"/>
        <v>0</v>
      </c>
    </row>
    <row r="83" spans="41:63">
      <c r="AO83" s="5">
        <f t="shared" ref="AO83:AO88" si="46">IF(AO21&lt;&gt;0,1,0)</f>
        <v>0</v>
      </c>
      <c r="AP83" s="5"/>
      <c r="AQ83" s="5">
        <f t="shared" si="45"/>
        <v>0</v>
      </c>
      <c r="AR83" s="25">
        <f t="shared" si="45"/>
        <v>0</v>
      </c>
      <c r="AS83" s="25"/>
      <c r="AT83" s="5">
        <f t="shared" ref="AT83:AT88" si="47">SUM(AO83:AR83)</f>
        <v>0</v>
      </c>
      <c r="BK83" s="5">
        <f t="shared" si="44"/>
        <v>0</v>
      </c>
    </row>
    <row r="84" spans="41:63">
      <c r="AO84" s="5">
        <f t="shared" si="46"/>
        <v>0</v>
      </c>
      <c r="AP84" s="5"/>
      <c r="AQ84" s="5">
        <f t="shared" si="45"/>
        <v>0</v>
      </c>
      <c r="AR84" s="25">
        <f t="shared" si="45"/>
        <v>0</v>
      </c>
      <c r="AS84" s="25"/>
      <c r="AT84" s="5">
        <f t="shared" si="47"/>
        <v>0</v>
      </c>
      <c r="BK84" s="5">
        <f t="shared" si="44"/>
        <v>0</v>
      </c>
    </row>
    <row r="85" spans="41:63">
      <c r="AO85" s="5">
        <f t="shared" si="46"/>
        <v>0</v>
      </c>
      <c r="AP85" s="5"/>
      <c r="AQ85" s="5">
        <f t="shared" si="45"/>
        <v>0</v>
      </c>
      <c r="AR85" s="25">
        <f t="shared" si="45"/>
        <v>0</v>
      </c>
      <c r="AS85" s="25"/>
      <c r="AT85" s="5">
        <f t="shared" si="47"/>
        <v>0</v>
      </c>
      <c r="BK85" s="5">
        <f t="shared" si="44"/>
        <v>0</v>
      </c>
    </row>
    <row r="86" spans="41:63">
      <c r="AO86" s="5">
        <f t="shared" si="46"/>
        <v>0</v>
      </c>
      <c r="AP86" s="5"/>
      <c r="AQ86" s="5">
        <f t="shared" si="45"/>
        <v>0</v>
      </c>
      <c r="AR86" s="25">
        <f t="shared" si="45"/>
        <v>0</v>
      </c>
      <c r="AS86" s="25"/>
      <c r="AT86" s="5">
        <f t="shared" si="47"/>
        <v>0</v>
      </c>
      <c r="BK86" s="5">
        <f t="shared" si="44"/>
        <v>0</v>
      </c>
    </row>
    <row r="87" spans="41:63">
      <c r="AO87" s="5">
        <f t="shared" si="46"/>
        <v>0</v>
      </c>
      <c r="AP87" s="5"/>
      <c r="AQ87" s="5">
        <f t="shared" si="45"/>
        <v>0</v>
      </c>
      <c r="AR87" s="25">
        <f t="shared" si="45"/>
        <v>0</v>
      </c>
      <c r="AS87" s="25"/>
      <c r="AT87" s="5">
        <f t="shared" si="47"/>
        <v>0</v>
      </c>
      <c r="BK87" s="5">
        <f t="shared" si="44"/>
        <v>0</v>
      </c>
    </row>
    <row r="88" spans="41:63">
      <c r="AO88" s="5">
        <f t="shared" si="46"/>
        <v>0</v>
      </c>
      <c r="AP88" s="5"/>
      <c r="AQ88" s="5">
        <f t="shared" si="45"/>
        <v>0</v>
      </c>
      <c r="AR88" s="25">
        <f t="shared" si="45"/>
        <v>0</v>
      </c>
      <c r="AS88" s="25"/>
      <c r="AT88" s="5">
        <f t="shared" si="47"/>
        <v>0</v>
      </c>
      <c r="BK88" s="5">
        <f t="shared" si="44"/>
        <v>0</v>
      </c>
    </row>
    <row r="89" spans="41:63">
      <c r="AT89" s="5">
        <f>SUM(AT82:AT88)</f>
        <v>0</v>
      </c>
      <c r="BK89" s="5">
        <f t="shared" si="44"/>
        <v>0</v>
      </c>
    </row>
    <row r="90" spans="41:63">
      <c r="BK90" s="5">
        <f t="shared" si="44"/>
        <v>0</v>
      </c>
    </row>
    <row r="91" spans="41:63">
      <c r="BK91" s="5">
        <f t="shared" si="44"/>
        <v>0</v>
      </c>
    </row>
    <row r="92" spans="41:63">
      <c r="BK92" s="5">
        <f t="shared" si="44"/>
        <v>0</v>
      </c>
    </row>
    <row r="93" spans="41:63">
      <c r="BK93" s="5">
        <f t="shared" si="44"/>
        <v>0</v>
      </c>
    </row>
    <row r="94" spans="41:63">
      <c r="BK94" s="5">
        <f t="shared" si="44"/>
        <v>0</v>
      </c>
    </row>
    <row r="95" spans="41:63">
      <c r="BK95" s="5">
        <f t="shared" si="44"/>
        <v>0</v>
      </c>
    </row>
    <row r="96" spans="41:63">
      <c r="BK96" s="5">
        <f t="shared" si="44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W34:W36" name="Range1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AQ5" name="Range3_1"/>
  </protectedRanges>
  <mergeCells count="84">
    <mergeCell ref="AL28:AQ29"/>
    <mergeCell ref="AJ25:AK25"/>
    <mergeCell ref="AJ24:AK24"/>
    <mergeCell ref="AO24:AP24"/>
    <mergeCell ref="CB31:CE32"/>
    <mergeCell ref="AL31:AQ32"/>
    <mergeCell ref="BF30:BG32"/>
    <mergeCell ref="BI30:BK31"/>
    <mergeCell ref="BX30:BY32"/>
    <mergeCell ref="AZ22:AZ23"/>
    <mergeCell ref="AJ22:AK22"/>
    <mergeCell ref="AJ23:AK23"/>
    <mergeCell ref="AJ21:AK21"/>
    <mergeCell ref="AO21:AP21"/>
    <mergeCell ref="AO22:AP22"/>
    <mergeCell ref="AO23:AP23"/>
    <mergeCell ref="F7:G7"/>
    <mergeCell ref="H7:I7"/>
    <mergeCell ref="U4:W4"/>
    <mergeCell ref="AO25:AP25"/>
    <mergeCell ref="AJ20:AK20"/>
    <mergeCell ref="AO20:AP20"/>
    <mergeCell ref="Z6:AF7"/>
    <mergeCell ref="AP13:AP17"/>
    <mergeCell ref="J8:K8"/>
    <mergeCell ref="L8:M8"/>
    <mergeCell ref="N8:O8"/>
    <mergeCell ref="J6:K6"/>
    <mergeCell ref="J7:K7"/>
    <mergeCell ref="L6:M6"/>
    <mergeCell ref="N6:O6"/>
    <mergeCell ref="N7:O7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AM13:AM17"/>
    <mergeCell ref="AO13:AO17"/>
    <mergeCell ref="F8:G8"/>
    <mergeCell ref="H8:I8"/>
    <mergeCell ref="Z4:AF4"/>
    <mergeCell ref="L7:M7"/>
    <mergeCell ref="Z2:AF2"/>
    <mergeCell ref="V6:W6"/>
    <mergeCell ref="V7:W7"/>
    <mergeCell ref="E4:F4"/>
    <mergeCell ref="F6:G6"/>
    <mergeCell ref="H6:I6"/>
    <mergeCell ref="CB2:CE2"/>
    <mergeCell ref="BI3:BK3"/>
    <mergeCell ref="BI2:BK2"/>
    <mergeCell ref="BT3:BZ3"/>
    <mergeCell ref="AQ13:AQ17"/>
    <mergeCell ref="AL3:AQ3"/>
    <mergeCell ref="AN13:AN19"/>
    <mergeCell ref="BP5:BP7"/>
    <mergeCell ref="AQ6:AR7"/>
    <mergeCell ref="AQ9:AR10"/>
    <mergeCell ref="AK9:AP10"/>
    <mergeCell ref="AL13:AL17"/>
    <mergeCell ref="BT2:BZ2"/>
    <mergeCell ref="V8:W8"/>
    <mergeCell ref="P8:Q8"/>
    <mergeCell ref="P7:Q7"/>
    <mergeCell ref="P6:Q6"/>
    <mergeCell ref="R8:S8"/>
    <mergeCell ref="R7:S7"/>
    <mergeCell ref="R6:S6"/>
    <mergeCell ref="T6:U6"/>
    <mergeCell ref="T7:U7"/>
    <mergeCell ref="T8:U8"/>
    <mergeCell ref="N9:O9"/>
    <mergeCell ref="P9:Q9"/>
    <mergeCell ref="R9:S9"/>
    <mergeCell ref="T9:U9"/>
    <mergeCell ref="F9:G9"/>
    <mergeCell ref="H9:I9"/>
    <mergeCell ref="J9:K9"/>
    <mergeCell ref="L9:M9"/>
  </mergeCells>
  <phoneticPr fontId="0" type="noConversion"/>
  <conditionalFormatting sqref="V4:W4">
    <cfRule type="cellIs" dxfId="157" priority="13" stopIfTrue="1" operator="equal">
      <formula>"Totals Correct"</formula>
    </cfRule>
    <cfRule type="cellIs" dxfId="156" priority="14" stopIfTrue="1" operator="equal">
      <formula>"ERROR"</formula>
    </cfRule>
  </conditionalFormatting>
  <conditionalFormatting sqref="U4">
    <cfRule type="cellIs" dxfId="155" priority="15" stopIfTrue="1" operator="equal">
      <formula>"OK TO MOVE TO NEXT STAGE"</formula>
    </cfRule>
    <cfRule type="cellIs" dxfId="154" priority="16" stopIfTrue="1" operator="equal">
      <formula>"DO NOT MOVE TO NEXT STAGE"</formula>
    </cfRule>
  </conditionalFormatting>
  <conditionalFormatting sqref="AL3">
    <cfRule type="cellIs" dxfId="153" priority="17" stopIfTrue="1" operator="notEqual">
      <formula>0</formula>
    </cfRule>
  </conditionalFormatting>
  <conditionalFormatting sqref="BF30:BG31">
    <cfRule type="cellIs" dxfId="152" priority="18" stopIfTrue="1" operator="equal">
      <formula>"NONE"</formula>
    </cfRule>
    <cfRule type="cellIs" dxfId="151" priority="19" stopIfTrue="1" operator="notEqual">
      <formula>"NONE"</formula>
    </cfRule>
  </conditionalFormatting>
  <conditionalFormatting sqref="BX30">
    <cfRule type="cellIs" dxfId="150" priority="20" stopIfTrue="1" operator="equal">
      <formula>"Calculations OK"</formula>
    </cfRule>
    <cfRule type="cellIs" dxfId="149" priority="21" stopIfTrue="1" operator="equal">
      <formula>"Check Count for Error"</formula>
    </cfRule>
  </conditionalFormatting>
  <conditionalFormatting sqref="BH4">
    <cfRule type="expression" dxfId="148" priority="10">
      <formula>AND($AQ$5="y",$BK$76&lt;&gt;1)</formula>
    </cfRule>
    <cfRule type="expression" dxfId="147" priority="11">
      <formula>$BK$76=1</formula>
    </cfRule>
    <cfRule type="duplicateValues" priority="12"/>
  </conditionalFormatting>
  <conditionalFormatting sqref="BN8:BN27">
    <cfRule type="expression" dxfId="146" priority="5">
      <formula>BN8="Elected"</formula>
    </cfRule>
  </conditionalFormatting>
  <conditionalFormatting sqref="BI5:BI24">
    <cfRule type="expression" dxfId="145" priority="9">
      <formula>BI5="Elected"</formula>
    </cfRule>
  </conditionalFormatting>
  <conditionalFormatting sqref="BP5:BP7">
    <cfRule type="expression" dxfId="144" priority="3">
      <formula>$BZ$48&gt;0</formula>
    </cfRule>
    <cfRule type="expression" dxfId="143" priority="4">
      <formula>AND($AQ$5="n",$BZ$48&lt;&gt;1)</formula>
    </cfRule>
  </conditionalFormatting>
  <conditionalFormatting sqref="BT2:BZ2">
    <cfRule type="expression" dxfId="142" priority="2">
      <formula>AND($AQ$5="n",$BZ$46=0)</formula>
    </cfRule>
  </conditionalFormatting>
  <conditionalFormatting sqref="A11:A30">
    <cfRule type="expression" dxfId="141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10'!Y1:AR1" display="BACK to DECISION FORM Stage 10"/>
    <hyperlink ref="O4:S4" location="'Stage 11'!Y1:AR1" display="FORWARD TO STAGE 11"/>
    <hyperlink ref="Z6:AF7" location="'Stage 9'!A1" display="BACK to Overview of STAGE 9"/>
    <hyperlink ref="AL28" location="'Stage 2'!BI1" display="MOVE TO TRANSFER OF SURPLUS VOTES FORM"/>
    <hyperlink ref="AL31" location="'Stage 2'!CC1" display="MOVE TO EXCLUDE CANDIDATE FORM"/>
    <hyperlink ref="AL28:AQ29" location="'Stage 10'!AY1:BK1" display="MOVE TO TRANSFER OF SURPLUS VOTES FORM"/>
    <hyperlink ref="AL31:AQ32" location="'Stage 10'!BN1:CE1" display="MOVE TO EXCLUDE CANDIDATE FORM"/>
    <hyperlink ref="BI3:BK3" location="'Stage 10'!Y1:AR1" display="BACK to DECISION FORM"/>
    <hyperlink ref="BI30:BK31" location="'Stage 10'!A1" display="FORWARD to OVERVIEW OF STAGE 10"/>
    <hyperlink ref="CB31" location="'Stage 2'!A1" display="HOME TO OVERVIEW OF STAGE 2"/>
    <hyperlink ref="CB31:CE32" location="'Stage 10'!A1" display="FORWARD to OVERVIEW OF STAGE 10"/>
    <hyperlink ref="CB2" location="'Stage 2'!AQ5" display="MOVE TO NEXT FORM"/>
    <hyperlink ref="CB2:CE2" location="'Stage 10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4257812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10.28515625" customWidth="1"/>
    <col min="44" max="44" width="16.28515625" customWidth="1"/>
    <col min="45" max="45" width="228.42578125" customWidth="1"/>
    <col min="50" max="50" width="220.140625" customWidth="1"/>
    <col min="51" max="51" width="5.140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28515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26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6.7109375" customWidth="1"/>
  </cols>
  <sheetData>
    <row r="1" spans="1:83" ht="21" thickBot="1">
      <c r="A1" s="88" t="str">
        <f>'Verification of Boxes'!B1</f>
        <v>Local Council</v>
      </c>
      <c r="F1" s="14" t="s">
        <v>139</v>
      </c>
      <c r="J1" s="100" t="s">
        <v>25</v>
      </c>
      <c r="K1" s="383">
        <f>'Basic Input'!C2</f>
        <v>41781</v>
      </c>
      <c r="L1" s="383"/>
      <c r="Z1" s="14" t="s">
        <v>155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384" t="s">
        <v>244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139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18.75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447" t="s">
        <v>266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384" t="s">
        <v>243</v>
      </c>
      <c r="P4" s="385"/>
      <c r="Q4" s="385"/>
      <c r="R4" s="385"/>
      <c r="S4" s="386"/>
      <c r="U4" s="375" t="str">
        <f>IF(I79="ERROR","DO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IF(C57=0,0,IF(G57=0,"Excluded",0))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241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139</v>
      </c>
      <c r="BA6" s="154"/>
      <c r="BE6" s="71" t="str">
        <f>'Verification of Boxes'!J11</f>
        <v>COMER DANIEL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IF(C58=0,0,IF(G58=0,"Excluded",0))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Transfer</v>
      </c>
      <c r="I7" s="432"/>
      <c r="J7" s="431" t="str">
        <f>'Stage 4'!J7:K7</f>
        <v>Exclude</v>
      </c>
      <c r="K7" s="432"/>
      <c r="L7" s="431" t="str">
        <f>'Stage 5'!L7:M7</f>
        <v>Transfer</v>
      </c>
      <c r="M7" s="432"/>
      <c r="N7" s="431">
        <f>'Stage 6'!N7:O7</f>
        <v>0</v>
      </c>
      <c r="O7" s="432"/>
      <c r="P7" s="431">
        <f>'Stage 7'!P7:Q7</f>
        <v>0</v>
      </c>
      <c r="Q7" s="432"/>
      <c r="R7" s="431">
        <f>'Stage 8'!R7:S7</f>
        <v>0</v>
      </c>
      <c r="S7" s="432"/>
      <c r="T7" s="431">
        <f>'Stage 9'!T7:U7</f>
        <v>0</v>
      </c>
      <c r="U7" s="432"/>
      <c r="V7" s="431">
        <f>'Stage 10'!V7:W7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COMER DANIEL AND GILLESPIE SHA</v>
      </c>
      <c r="G8" s="435"/>
      <c r="H8" s="429" t="str">
        <f>'Stage 3'!H8:I8</f>
        <v>BOYLE JOHN</v>
      </c>
      <c r="I8" s="430"/>
      <c r="J8" s="429" t="str">
        <f>'Stage 4'!J8:K8</f>
        <v>O'HAGAN BARNEY</v>
      </c>
      <c r="K8" s="430"/>
      <c r="L8" s="429" t="str">
        <f>'Stage 5'!L8:M8</f>
        <v>COOPER MICKEY</v>
      </c>
      <c r="M8" s="430"/>
      <c r="N8" s="429">
        <f>'Stage 6'!N8:O8</f>
        <v>0</v>
      </c>
      <c r="O8" s="430"/>
      <c r="P8" s="429">
        <f>'Stage 7'!P8:Q8</f>
        <v>0</v>
      </c>
      <c r="Q8" s="430"/>
      <c r="R8" s="429">
        <f>'Stage 8'!R8:S8</f>
        <v>0</v>
      </c>
      <c r="S8" s="430"/>
      <c r="T8" s="429">
        <f>'Stage 9'!T8:U8</f>
        <v>0</v>
      </c>
      <c r="U8" s="430"/>
      <c r="V8" s="429">
        <f>'Stage 10'!V8:W8</f>
        <v>0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CUSACK SHAUNA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BOYLE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COMER DANIEL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GILLESPIE SHA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COOPER MICKEY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332">
        <v>1</v>
      </c>
      <c r="C11" s="36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>'Stage 2'!F11</f>
        <v>0</v>
      </c>
      <c r="G11" s="157">
        <f>'Stage 2'!G11</f>
        <v>1132</v>
      </c>
      <c r="H11" s="82">
        <f>'Stage 3'!H11</f>
        <v>-70</v>
      </c>
      <c r="I11" s="157">
        <f>'Stage 3'!I11</f>
        <v>1062</v>
      </c>
      <c r="J11" s="82">
        <f>'Stage 4'!J11</f>
        <v>0</v>
      </c>
      <c r="K11" s="157">
        <f>'Stage 4'!K11</f>
        <v>1062</v>
      </c>
      <c r="L11" s="82">
        <f>'Stage 5'!L11</f>
        <v>0</v>
      </c>
      <c r="M11" s="157">
        <f>'Stage 5'!M11</f>
        <v>1062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CUSACK SHAUNA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Excluded</v>
      </c>
      <c r="B12" s="333">
        <v>2</v>
      </c>
      <c r="C12" s="37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>'Stage 2'!F12</f>
        <v>-137</v>
      </c>
      <c r="G12" s="157">
        <f>'Stage 2'!G12</f>
        <v>0</v>
      </c>
      <c r="H12" s="82">
        <f>'Stage 3'!H12</f>
        <v>0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O'HAGAN BARNEY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FARRELL RORY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333">
        <v>3</v>
      </c>
      <c r="C13" s="37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>'Stage 2'!F13</f>
        <v>42</v>
      </c>
      <c r="G13" s="157">
        <f>'Stage 2'!G13</f>
        <v>843</v>
      </c>
      <c r="H13" s="82">
        <f>'Stage 3'!H13</f>
        <v>4.74</v>
      </c>
      <c r="I13" s="157">
        <f>'Stage 3'!I13</f>
        <v>847.74</v>
      </c>
      <c r="J13" s="82">
        <f>'Stage 4'!J13</f>
        <v>307</v>
      </c>
      <c r="K13" s="157">
        <f>'Stage 4'!K13</f>
        <v>1154.74</v>
      </c>
      <c r="L13" s="82">
        <f>'Stage 5'!L13</f>
        <v>-92.740000000000009</v>
      </c>
      <c r="M13" s="157">
        <f>'Stage 5'!M13</f>
        <v>1062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O'REILLY DARREN PIO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GILLESPIE SHA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333">
        <v>4</v>
      </c>
      <c r="C14" s="37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>'Stage 2'!F14</f>
        <v>102</v>
      </c>
      <c r="G14" s="157">
        <f>'Stage 2'!G14</f>
        <v>842</v>
      </c>
      <c r="H14" s="82">
        <f>'Stage 3'!H14</f>
        <v>52.14</v>
      </c>
      <c r="I14" s="157">
        <f>'Stage 3'!I14</f>
        <v>894.14</v>
      </c>
      <c r="J14" s="82">
        <f>'Stage 4'!J14</f>
        <v>49.48</v>
      </c>
      <c r="K14" s="157">
        <f>'Stage 4'!K14</f>
        <v>943.62</v>
      </c>
      <c r="L14" s="82">
        <f>'Stage 5'!L14</f>
        <v>32</v>
      </c>
      <c r="M14" s="157">
        <f>'Stage 5'!M14</f>
        <v>975.62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99" t="str">
        <f>'Verification of Boxes'!J10</f>
        <v>BOYLE JOHN</v>
      </c>
      <c r="AA14" s="109">
        <f>G57</f>
        <v>0</v>
      </c>
      <c r="AB14" s="144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MCGINLEY ERIC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333">
        <v>5</v>
      </c>
      <c r="C15" s="37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>'Stage 2'!F15</f>
        <v>61</v>
      </c>
      <c r="G15" s="157">
        <f>'Stage 2'!G15</f>
        <v>804</v>
      </c>
      <c r="H15" s="82">
        <f>'Stage 3'!H15</f>
        <v>5.3999999999999995</v>
      </c>
      <c r="I15" s="157">
        <f>'Stage 3'!I15</f>
        <v>809.4</v>
      </c>
      <c r="J15" s="82">
        <f>'Stage 4'!J15</f>
        <v>18.12</v>
      </c>
      <c r="K15" s="157">
        <f>'Stage 4'!K15</f>
        <v>827.52</v>
      </c>
      <c r="L15" s="82">
        <f>'Stage 5'!L15</f>
        <v>14</v>
      </c>
      <c r="M15" s="157">
        <f>'Stage 5'!M15</f>
        <v>841.52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200" t="str">
        <f>'Verification of Boxes'!J11</f>
        <v>COMER DANIEL</v>
      </c>
      <c r="AA15" s="45">
        <f t="shared" ref="AA15:AA33" si="16">G58</f>
        <v>0</v>
      </c>
      <c r="AB15" s="133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O'HAGAN BARNEY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333">
        <v>6</v>
      </c>
      <c r="C16" s="37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>'Stage 2'!F16</f>
        <v>-232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200" t="str">
        <f>'Verification of Boxes'!J12</f>
        <v>COOPER MICKEY</v>
      </c>
      <c r="AA16" s="45">
        <f t="shared" si="16"/>
        <v>0</v>
      </c>
      <c r="AB16" s="133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O'REILLY DARREN PIO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333">
        <v>7</v>
      </c>
      <c r="C17" s="37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>'Stage 2'!F17</f>
        <v>26</v>
      </c>
      <c r="G17" s="157">
        <f>'Stage 2'!G17</f>
        <v>817</v>
      </c>
      <c r="H17" s="82">
        <f>'Stage 3'!H17</f>
        <v>1.68</v>
      </c>
      <c r="I17" s="157">
        <f>'Stage 3'!I17</f>
        <v>818.68</v>
      </c>
      <c r="J17" s="82">
        <f>'Stage 4'!J17</f>
        <v>306</v>
      </c>
      <c r="K17" s="157">
        <f>'Stage 4'!K17</f>
        <v>1124.6799999999998</v>
      </c>
      <c r="L17" s="82">
        <f>'Stage 5'!L17</f>
        <v>0</v>
      </c>
      <c r="M17" s="157">
        <f>'Stage 5'!M17</f>
        <v>1124.6799999999998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200" t="str">
        <f>'Verification of Boxes'!J13</f>
        <v>CUSACK SHAUNA</v>
      </c>
      <c r="AA17" s="45">
        <f t="shared" si="16"/>
        <v>0</v>
      </c>
      <c r="AB17" s="133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333">
        <v>8</v>
      </c>
      <c r="C18" s="37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>'Stage 2'!F18</f>
        <v>21</v>
      </c>
      <c r="G18" s="157">
        <f>'Stage 2'!G18</f>
        <v>722</v>
      </c>
      <c r="H18" s="82">
        <f>'Stage 3'!H18</f>
        <v>1.1399999999999999</v>
      </c>
      <c r="I18" s="157">
        <f>'Stage 3'!I18</f>
        <v>723.14</v>
      </c>
      <c r="J18" s="82">
        <f>'Stage 4'!J18</f>
        <v>-723.14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200" t="str">
        <f>'Verification of Boxes'!J14</f>
        <v>FARRELL RORY</v>
      </c>
      <c r="AA18" s="45">
        <f t="shared" si="16"/>
        <v>0</v>
      </c>
      <c r="AB18" s="133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333">
        <v>9</v>
      </c>
      <c r="C19" s="37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>'Stage 2'!F19</f>
        <v>0</v>
      </c>
      <c r="G19" s="157">
        <f>'Stage 2'!G19</f>
        <v>1091</v>
      </c>
      <c r="H19" s="82">
        <f>'Stage 3'!H19</f>
        <v>0</v>
      </c>
      <c r="I19" s="157">
        <f>'Stage 3'!I19</f>
        <v>1091</v>
      </c>
      <c r="J19" s="82">
        <f>'Stage 4'!J19</f>
        <v>0</v>
      </c>
      <c r="K19" s="157">
        <f>'Stage 4'!K19</f>
        <v>1091</v>
      </c>
      <c r="L19" s="82">
        <f>'Stage 5'!L19</f>
        <v>0</v>
      </c>
      <c r="M19" s="157">
        <f>'Stage 5'!M19</f>
        <v>1091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200" t="str">
        <f>'Verification of Boxes'!J15</f>
        <v>GILLESPIE SHA</v>
      </c>
      <c r="AA19" s="45">
        <f t="shared" si="16"/>
        <v>0</v>
      </c>
      <c r="AB19" s="133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 t="shared" si="12"/>
        <v>0</v>
      </c>
      <c r="B20" s="333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200" t="str">
        <f>'Verification of Boxes'!J16</f>
        <v>MCGINLEY ERIC</v>
      </c>
      <c r="AA20" s="45">
        <f t="shared" si="16"/>
        <v>0</v>
      </c>
      <c r="AB20" s="133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 t="shared" si="12"/>
        <v>0</v>
      </c>
      <c r="B21" s="333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200" t="str">
        <f>'Verification of Boxes'!J17</f>
        <v>O'HAGAN BARNEY</v>
      </c>
      <c r="AA21" s="45">
        <f t="shared" si="16"/>
        <v>0</v>
      </c>
      <c r="AB21" s="133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 t="shared" si="12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200" t="str">
        <f>'Verification of Boxes'!J18</f>
        <v>O'REILLY DARREN PIO</v>
      </c>
      <c r="AA22" s="45">
        <f t="shared" si="16"/>
        <v>0</v>
      </c>
      <c r="AB22" s="133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200">
        <f>'Verification of Boxes'!J19</f>
        <v>0</v>
      </c>
      <c r="AA23" s="45">
        <f t="shared" si="16"/>
        <v>0</v>
      </c>
      <c r="AB23" s="133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200">
        <f>'Verification of Boxes'!J20</f>
        <v>0</v>
      </c>
      <c r="AA24" s="45">
        <f t="shared" si="16"/>
        <v>0</v>
      </c>
      <c r="AB24" s="133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200">
        <f>'Verification of Boxes'!J21</f>
        <v>0</v>
      </c>
      <c r="AA25" s="45">
        <f t="shared" si="16"/>
        <v>0</v>
      </c>
      <c r="AB25" s="133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200">
        <f>'Verification of Boxes'!J22</f>
        <v>0</v>
      </c>
      <c r="AA26" s="45">
        <f t="shared" si="16"/>
        <v>0</v>
      </c>
      <c r="AB26" s="133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200">
        <f>'Verification of Boxes'!J23</f>
        <v>0</v>
      </c>
      <c r="AA27" s="45">
        <f t="shared" si="16"/>
        <v>0</v>
      </c>
      <c r="AB27" s="133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200">
        <f>'Verification of Boxes'!J24</f>
        <v>0</v>
      </c>
      <c r="AA28" s="45">
        <f t="shared" si="16"/>
        <v>0</v>
      </c>
      <c r="AB28" s="133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200">
        <f>'Verification of Boxes'!J25</f>
        <v>0</v>
      </c>
      <c r="AA29" s="45">
        <f t="shared" si="16"/>
        <v>0</v>
      </c>
      <c r="AB29" s="133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200">
        <f>'Verification of Boxes'!J26</f>
        <v>0</v>
      </c>
      <c r="AA30" s="45">
        <f t="shared" si="16"/>
        <v>0</v>
      </c>
      <c r="AB30" s="133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242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117</v>
      </c>
      <c r="G31" s="157">
        <f>'Stage 2'!G31</f>
        <v>117</v>
      </c>
      <c r="H31" s="82">
        <f>'Stage 3'!H31</f>
        <v>4.9000000000000057</v>
      </c>
      <c r="I31" s="157">
        <f>'Stage 3'!I31</f>
        <v>121.9</v>
      </c>
      <c r="J31" s="82">
        <f>'Stage 4'!J31</f>
        <v>42.54</v>
      </c>
      <c r="K31" s="157">
        <f>'Stage 4'!K31</f>
        <v>164.44</v>
      </c>
      <c r="L31" s="82">
        <f>'Stage 5'!L31</f>
        <v>46.740000000000009</v>
      </c>
      <c r="M31" s="157">
        <f>'Stage 5'!M31</f>
        <v>211.18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200">
        <f>'Verification of Boxes'!J27</f>
        <v>0</v>
      </c>
      <c r="AA31" s="45">
        <f t="shared" si="16"/>
        <v>0</v>
      </c>
      <c r="AB31" s="133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242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6368</v>
      </c>
      <c r="F32" s="267"/>
      <c r="G32" s="157">
        <f>'Stage 2'!G32</f>
        <v>6368</v>
      </c>
      <c r="H32" s="268"/>
      <c r="I32" s="157">
        <f>'Stage 3'!I32</f>
        <v>6368</v>
      </c>
      <c r="J32" s="269"/>
      <c r="K32" s="157">
        <f>'Stage 4'!K32</f>
        <v>6367.9999999999991</v>
      </c>
      <c r="L32" s="269"/>
      <c r="M32" s="157">
        <f>'Stage 5'!M32</f>
        <v>6368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200">
        <f>'Verification of Boxes'!J28</f>
        <v>0</v>
      </c>
      <c r="AA32" s="45">
        <f t="shared" si="16"/>
        <v>0</v>
      </c>
      <c r="AB32" s="133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201">
        <f>'Verification of Boxes'!J29</f>
        <v>0</v>
      </c>
      <c r="AA33" s="114">
        <f t="shared" si="16"/>
        <v>0</v>
      </c>
      <c r="AB33" s="172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911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139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>
      <c r="A48" s="14" t="str">
        <f>'Verification of Boxes'!A3</f>
        <v>District Electoral Area of</v>
      </c>
      <c r="D48" s="14" t="str">
        <f>'Verification of Boxes'!B3</f>
        <v>Foyleside</v>
      </c>
      <c r="O48" s="384" t="s">
        <v>244</v>
      </c>
      <c r="P48" s="385"/>
      <c r="Q48" s="385"/>
      <c r="R48" s="385"/>
      <c r="S48" s="386"/>
      <c r="AJ48" t="str">
        <f t="shared" ref="AJ48:AK63" si="23">Z14</f>
        <v>BOYLE JOHN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4" customHeight="1" thickBot="1">
      <c r="C49" s="3" t="s">
        <v>115</v>
      </c>
      <c r="D49" s="79">
        <f>'Verification of Boxes'!L2</f>
        <v>12724</v>
      </c>
      <c r="E49" s="370" t="s">
        <v>65</v>
      </c>
      <c r="F49" s="371"/>
      <c r="G49" s="152">
        <f>'Verification of Boxes'!G3</f>
        <v>5</v>
      </c>
      <c r="H49" s="370" t="s">
        <v>113</v>
      </c>
      <c r="I49" s="371"/>
      <c r="J49" s="152">
        <f>'Verification of Boxes'!L33</f>
        <v>171</v>
      </c>
      <c r="K49" s="370" t="s">
        <v>112</v>
      </c>
      <c r="L49" s="371"/>
      <c r="M49" s="152">
        <f>'Verification of Boxes'!G4</f>
        <v>1062</v>
      </c>
      <c r="O49" s="447" t="s">
        <v>276</v>
      </c>
      <c r="P49" s="448"/>
      <c r="Q49" s="448"/>
      <c r="R49" s="448"/>
      <c r="S49" s="449"/>
      <c r="AJ49" t="str">
        <f t="shared" si="23"/>
        <v>COMER DANIEL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BOYLE JOHN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.75" customHeight="1" thickBot="1">
      <c r="A50" s="14"/>
      <c r="C50" s="3" t="s">
        <v>116</v>
      </c>
      <c r="D50" s="152">
        <f>'Verification of Boxes'!L3</f>
        <v>6539</v>
      </c>
      <c r="E50" s="194" t="s">
        <v>66</v>
      </c>
      <c r="F50" s="193"/>
      <c r="G50" s="78">
        <f>D50-J49</f>
        <v>6368</v>
      </c>
      <c r="H50" s="194" t="s">
        <v>114</v>
      </c>
      <c r="I50" s="193"/>
      <c r="J50" s="153">
        <f>'Verification of Boxes'!L5</f>
        <v>51.391071989940272</v>
      </c>
      <c r="M50" s="6"/>
      <c r="O50" s="384" t="s">
        <v>243</v>
      </c>
      <c r="P50" s="385"/>
      <c r="Q50" s="385"/>
      <c r="R50" s="385"/>
      <c r="S50" s="386"/>
      <c r="U50" s="375" t="str">
        <f>IF(I79="ERROR","DO NOT MOVE TO NEXT STAGE","OK TO MOVE TO NEXT STAGE")</f>
        <v>DO NOT MOVE TO NEXT STAGE</v>
      </c>
      <c r="V50" s="375"/>
      <c r="W50" s="375"/>
      <c r="AJ50" t="str">
        <f t="shared" si="23"/>
        <v>COOPER MICKEY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COMER DANIEL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CUSACK SHAUNA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COOPER MICKEY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FARRELL RORY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CUSACK SHAUNA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1">
        <f>'Stage 10'!V7</f>
        <v>0</v>
      </c>
      <c r="G53" s="432"/>
      <c r="H53" s="431">
        <f>IF($AT5=0,0,IF($AT5="T",$AZ7,$BR4))</f>
        <v>0</v>
      </c>
      <c r="I53" s="432"/>
      <c r="J53" s="431"/>
      <c r="K53" s="432"/>
      <c r="L53" s="431"/>
      <c r="M53" s="432"/>
      <c r="N53" s="431"/>
      <c r="O53" s="432"/>
      <c r="P53" s="431"/>
      <c r="Q53" s="432"/>
      <c r="R53" s="431"/>
      <c r="S53" s="432"/>
      <c r="T53" s="431"/>
      <c r="U53" s="432"/>
      <c r="V53" s="431"/>
      <c r="W53" s="432"/>
      <c r="AJ53" t="str">
        <f t="shared" si="23"/>
        <v>GILLESPIE SHA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FARRELL RORY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1">
        <f>'Stage 10'!V8</f>
        <v>0</v>
      </c>
      <c r="G54" s="432"/>
      <c r="H54" s="429">
        <f>IF($H53="Transfer",$BA8,$BT3)</f>
        <v>0</v>
      </c>
      <c r="I54" s="430"/>
      <c r="J54" s="429"/>
      <c r="K54" s="430"/>
      <c r="L54" s="429"/>
      <c r="M54" s="430"/>
      <c r="N54" s="429"/>
      <c r="O54" s="430"/>
      <c r="P54" s="429"/>
      <c r="Q54" s="430"/>
      <c r="R54" s="429"/>
      <c r="S54" s="430"/>
      <c r="T54" s="429"/>
      <c r="U54" s="430"/>
      <c r="V54" s="429"/>
      <c r="W54" s="430"/>
      <c r="AJ54" t="str">
        <f t="shared" si="23"/>
        <v>MCGINLEY ERIC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GILLESPIE SHA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O'HAGAN BARNEY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MCGINLEY ERIC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O'REILLY DARREN PIO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O'HAGAN BARNEY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10'!A11&lt;&gt;0,'Stage 10'!A11,IF(I57&gt;=$M$3,"Elected",IF(BP8&lt;&gt;0,"Excluded",0)))</f>
        <v>Elected</v>
      </c>
      <c r="B57" s="213">
        <v>1</v>
      </c>
      <c r="C57" s="35" t="str">
        <f>'Verification of Boxes'!J10</f>
        <v>BOYLE JOHN</v>
      </c>
      <c r="D57" s="183" t="str">
        <f>'Verification of Boxes'!K10</f>
        <v>SDLP</v>
      </c>
      <c r="E57" s="125">
        <f>'Verification of Boxes'!L10</f>
        <v>1132</v>
      </c>
      <c r="F57" s="82">
        <f>'Stage 10'!V11</f>
        <v>0</v>
      </c>
      <c r="G57" s="157">
        <f>'Stage 10'!W11</f>
        <v>0</v>
      </c>
      <c r="H57" s="192">
        <f>IF($C57&lt;&gt;0,$BK49,0)</f>
        <v>0</v>
      </c>
      <c r="I57" s="49">
        <f>IF(H$54=0,0,G57+H57)</f>
        <v>0</v>
      </c>
      <c r="J57" s="191"/>
      <c r="K57" s="48"/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O'REILLY DARREN PIO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10'!A12&lt;&gt;0,'Stage 10'!A12,IF(I58&gt;=$M$3,"Elected",IF(BP9&lt;&gt;0,"Excluded",0)))</f>
        <v>Excluded</v>
      </c>
      <c r="B58" s="214">
        <v>2</v>
      </c>
      <c r="C58" s="26" t="str">
        <f>'Verification of Boxes'!J11</f>
        <v>COMER DANIEL</v>
      </c>
      <c r="D58" s="184" t="str">
        <f>'Verification of Boxes'!K11</f>
        <v>ALLIANCE</v>
      </c>
      <c r="E58" s="126">
        <f>'Verification of Boxes'!L11</f>
        <v>137</v>
      </c>
      <c r="F58" s="82">
        <f>'Stage 10'!V12</f>
        <v>0</v>
      </c>
      <c r="G58" s="157">
        <f>'Stage 10'!W12</f>
        <v>0</v>
      </c>
      <c r="H58" s="192">
        <f t="shared" ref="H58:H76" si="42">IF($C58&lt;&gt;0,$BK50,0)</f>
        <v>0</v>
      </c>
      <c r="I58" s="49">
        <f t="shared" ref="I58:I76" si="43">IF(H$54=0,0,G58+H58)</f>
        <v>0</v>
      </c>
      <c r="J58" s="191"/>
      <c r="K58" s="48"/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10'!A13&lt;&gt;0,'Stage 10'!A13,IF(I59&gt;=$M$3,"Elected",IF(BP10&lt;&gt;0,"Excluded",0)))</f>
        <v>Elected</v>
      </c>
      <c r="B59" s="214">
        <v>3</v>
      </c>
      <c r="C59" s="26" t="str">
        <f>'Verification of Boxes'!J12</f>
        <v>COOPER MICKEY</v>
      </c>
      <c r="D59" s="184" t="str">
        <f>'Verification of Boxes'!K12</f>
        <v>SF</v>
      </c>
      <c r="E59" s="126">
        <f>'Verification of Boxes'!L12</f>
        <v>801</v>
      </c>
      <c r="F59" s="82">
        <f>'Stage 10'!V13</f>
        <v>0</v>
      </c>
      <c r="G59" s="157">
        <f>'Stage 10'!W13</f>
        <v>0</v>
      </c>
      <c r="H59" s="192">
        <f t="shared" si="42"/>
        <v>0</v>
      </c>
      <c r="I59" s="49">
        <f t="shared" si="43"/>
        <v>0</v>
      </c>
      <c r="J59" s="191"/>
      <c r="K59" s="48"/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10'!A14&lt;&gt;0,'Stage 10'!A14,IF(I60&gt;=$M$3,"Elected",IF(BP11&lt;&gt;0,"Excluded",0)))</f>
        <v>Elected</v>
      </c>
      <c r="B60" s="214">
        <v>4</v>
      </c>
      <c r="C60" s="26" t="str">
        <f>'Verification of Boxes'!J13</f>
        <v>CUSACK SHAUNA</v>
      </c>
      <c r="D60" s="184" t="str">
        <f>'Verification of Boxes'!K13</f>
        <v>SDLP</v>
      </c>
      <c r="E60" s="126">
        <f>'Verification of Boxes'!L13</f>
        <v>740</v>
      </c>
      <c r="F60" s="82">
        <f>'Stage 10'!V14</f>
        <v>0</v>
      </c>
      <c r="G60" s="157">
        <f>'Stage 10'!W14</f>
        <v>0</v>
      </c>
      <c r="H60" s="192">
        <f t="shared" si="42"/>
        <v>0</v>
      </c>
      <c r="I60" s="49">
        <f t="shared" si="43"/>
        <v>0</v>
      </c>
      <c r="J60" s="191"/>
      <c r="K60" s="48"/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10'!A15&lt;&gt;0,'Stage 10'!A15,IF(I61&gt;=$M$3,"Elected",IF(BP12&lt;&gt;0,"Excluded",0)))</f>
        <v>Excluded</v>
      </c>
      <c r="B61" s="214">
        <v>5</v>
      </c>
      <c r="C61" s="26" t="str">
        <f>'Verification of Boxes'!J14</f>
        <v>FARRELL RORY</v>
      </c>
      <c r="D61" s="184" t="str">
        <f>'Verification of Boxes'!K14</f>
        <v>SDLP</v>
      </c>
      <c r="E61" s="126">
        <f>'Verification of Boxes'!L14</f>
        <v>743</v>
      </c>
      <c r="F61" s="82">
        <f>'Stage 10'!V15</f>
        <v>0</v>
      </c>
      <c r="G61" s="157">
        <f>'Stage 10'!W15</f>
        <v>0</v>
      </c>
      <c r="H61" s="192">
        <f t="shared" si="42"/>
        <v>0</v>
      </c>
      <c r="I61" s="49">
        <f t="shared" si="43"/>
        <v>0</v>
      </c>
      <c r="J61" s="191"/>
      <c r="K61" s="48"/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10'!A16&lt;&gt;0,'Stage 10'!A16,IF(I62&gt;=$M$3,"Elected",IF(BP13&lt;&gt;0,"Excluded",0)))</f>
        <v>Excluded</v>
      </c>
      <c r="B62" s="214">
        <v>6</v>
      </c>
      <c r="C62" s="26" t="str">
        <f>'Verification of Boxes'!J15</f>
        <v>GILLESPIE SHA</v>
      </c>
      <c r="D62" s="184" t="str">
        <f>'Verification of Boxes'!K15</f>
        <v>PBPA</v>
      </c>
      <c r="E62" s="126">
        <f>'Verification of Boxes'!L15</f>
        <v>232</v>
      </c>
      <c r="F62" s="82">
        <f>'Stage 10'!V16</f>
        <v>0</v>
      </c>
      <c r="G62" s="157">
        <f>'Stage 10'!W16</f>
        <v>0</v>
      </c>
      <c r="H62" s="192">
        <f t="shared" si="42"/>
        <v>0</v>
      </c>
      <c r="I62" s="49">
        <f t="shared" si="43"/>
        <v>0</v>
      </c>
      <c r="J62" s="191"/>
      <c r="K62" s="48"/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10'!A17&lt;&gt;0,'Stage 10'!A17,IF(I63&gt;=$M$3,"Elected",IF(BP14&lt;&gt;0,"Excluded",0)))</f>
        <v>Elected</v>
      </c>
      <c r="B63" s="214">
        <v>7</v>
      </c>
      <c r="C63" s="26" t="str">
        <f>'Verification of Boxes'!J16</f>
        <v>MCGINLEY ERIC</v>
      </c>
      <c r="D63" s="184" t="str">
        <f>'Verification of Boxes'!K16</f>
        <v>SF</v>
      </c>
      <c r="E63" s="126">
        <f>'Verification of Boxes'!L16</f>
        <v>791</v>
      </c>
      <c r="F63" s="82">
        <f>'Stage 10'!V17</f>
        <v>0</v>
      </c>
      <c r="G63" s="157">
        <f>'Stage 10'!W17</f>
        <v>0</v>
      </c>
      <c r="H63" s="192">
        <f t="shared" si="42"/>
        <v>0</v>
      </c>
      <c r="I63" s="49">
        <f t="shared" si="43"/>
        <v>0</v>
      </c>
      <c r="J63" s="191"/>
      <c r="K63" s="48"/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10'!A18&lt;&gt;0,'Stage 10'!A18,IF(I64&gt;=$M$3,"Elected",IF(BP15&lt;&gt;0,"Excluded",0)))</f>
        <v>Excluded</v>
      </c>
      <c r="B64" s="214">
        <v>8</v>
      </c>
      <c r="C64" s="26" t="str">
        <f>'Verification of Boxes'!J17</f>
        <v>O'HAGAN BARNEY</v>
      </c>
      <c r="D64" s="184" t="str">
        <f>'Verification of Boxes'!K17</f>
        <v>SF</v>
      </c>
      <c r="E64" s="126">
        <f>'Verification of Boxes'!L17</f>
        <v>701</v>
      </c>
      <c r="F64" s="82">
        <f>'Stage 10'!V18</f>
        <v>0</v>
      </c>
      <c r="G64" s="157">
        <f>'Stage 10'!W18</f>
        <v>0</v>
      </c>
      <c r="H64" s="192">
        <f t="shared" si="42"/>
        <v>0</v>
      </c>
      <c r="I64" s="49">
        <f t="shared" si="43"/>
        <v>0</v>
      </c>
      <c r="J64" s="191"/>
      <c r="K64" s="48"/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10'!A19&lt;&gt;0,'Stage 10'!A19,IF(I65&gt;=$M$3,"Elected",IF(BP16&lt;&gt;0,"Excluded",0)))</f>
        <v>Elected</v>
      </c>
      <c r="B65" s="214">
        <v>9</v>
      </c>
      <c r="C65" s="26" t="str">
        <f>'Verification of Boxes'!J18</f>
        <v>O'REILLY DARREN PIO</v>
      </c>
      <c r="D65" s="184" t="str">
        <f>'Verification of Boxes'!K18</f>
        <v>INDEPENDENT</v>
      </c>
      <c r="E65" s="126">
        <f>'Verification of Boxes'!L18</f>
        <v>1091</v>
      </c>
      <c r="F65" s="82">
        <f>'Stage 10'!V19</f>
        <v>0</v>
      </c>
      <c r="G65" s="157">
        <f>'Stage 10'!W19</f>
        <v>0</v>
      </c>
      <c r="H65" s="192">
        <f t="shared" si="42"/>
        <v>0</v>
      </c>
      <c r="I65" s="49">
        <f t="shared" si="43"/>
        <v>0</v>
      </c>
      <c r="J65" s="191"/>
      <c r="K65" s="48"/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>
        <f>IF('Stage 10'!A20&lt;&gt;0,'Stage 10'!A20,IF(I66&gt;=$M$3,"Elected",IF(BP17&lt;&gt;0,"Excluded",0)))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192">
        <f t="shared" si="42"/>
        <v>0</v>
      </c>
      <c r="I66" s="49">
        <f t="shared" si="43"/>
        <v>0</v>
      </c>
      <c r="J66" s="191"/>
      <c r="K66" s="48"/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>
        <f>IF('Stage 10'!A21&lt;&gt;0,'Stage 10'!A21,IF(I67&gt;=$M$3,"Elected",IF(BP18&lt;&gt;0,"Excluded",0)))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192">
        <f t="shared" si="42"/>
        <v>0</v>
      </c>
      <c r="I67" s="49">
        <f t="shared" si="43"/>
        <v>0</v>
      </c>
      <c r="J67" s="191"/>
      <c r="K67" s="48"/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>
        <f>IF('Stage 10'!A22&lt;&gt;0,'Stage 10'!A22,IF(I68&gt;=$M$3,"Elected",IF(BP19&lt;&gt;0,"Excluded",0)))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192">
        <f t="shared" si="42"/>
        <v>0</v>
      </c>
      <c r="I68" s="49">
        <f t="shared" si="43"/>
        <v>0</v>
      </c>
      <c r="J68" s="191"/>
      <c r="K68" s="48"/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10'!A23&lt;&gt;0,'Stage 10'!A23,IF(I69&gt;=$M$3,"Elected",IF(BP20&lt;&gt;0,"Excluded",0)))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192">
        <f t="shared" si="42"/>
        <v>0</v>
      </c>
      <c r="I69" s="49">
        <f t="shared" si="43"/>
        <v>0</v>
      </c>
      <c r="J69" s="191"/>
      <c r="K69" s="48"/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10'!A24&lt;&gt;0,'Stage 10'!A24,IF(I70&gt;=$M$3,"Elected",IF(BP21&lt;&gt;0,"Excluded",0)))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192">
        <f t="shared" si="42"/>
        <v>0</v>
      </c>
      <c r="I70" s="49">
        <f t="shared" si="43"/>
        <v>0</v>
      </c>
      <c r="J70" s="191"/>
      <c r="K70" s="48"/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10'!A25&lt;&gt;0,'Stage 10'!A25,IF(I71&gt;=$M$3,"Elected",IF(BP22&lt;&gt;0,"Excluded",0)))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192">
        <f t="shared" si="42"/>
        <v>0</v>
      </c>
      <c r="I71" s="49">
        <f t="shared" si="43"/>
        <v>0</v>
      </c>
      <c r="J71" s="191"/>
      <c r="K71" s="48"/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10'!A26&lt;&gt;0,'Stage 10'!A26,IF(I72&gt;=$M$3,"Elected",IF(BP23&lt;&gt;0,"Excluded",0)))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192">
        <f t="shared" si="42"/>
        <v>0</v>
      </c>
      <c r="I72" s="49">
        <f t="shared" si="43"/>
        <v>0</v>
      </c>
      <c r="J72" s="191"/>
      <c r="K72" s="48"/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10'!A27&lt;&gt;0,'Stage 10'!A27,IF(I73&gt;=$M$3,"Elected",IF(BP24&lt;&gt;0,"Excluded",0)))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192">
        <f t="shared" si="42"/>
        <v>0</v>
      </c>
      <c r="I73" s="49">
        <f t="shared" si="43"/>
        <v>0</v>
      </c>
      <c r="J73" s="191"/>
      <c r="K73" s="48"/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10'!A28&lt;&gt;0,'Stage 10'!A28,IF(I74&gt;=$M$3,"Elected",IF(BP25&lt;&gt;0,"Excluded",0)))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192">
        <f t="shared" si="42"/>
        <v>0</v>
      </c>
      <c r="I74" s="49">
        <f t="shared" si="43"/>
        <v>0</v>
      </c>
      <c r="J74" s="191"/>
      <c r="K74" s="48"/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10'!A29&lt;&gt;0,'Stage 10'!A29,IF(I75&gt;=$M$3,"Elected",IF(BP26&lt;&gt;0,"Excluded",0)))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192">
        <f t="shared" si="42"/>
        <v>0</v>
      </c>
      <c r="I75" s="49">
        <f t="shared" si="43"/>
        <v>0</v>
      </c>
      <c r="J75" s="191"/>
      <c r="K75" s="48"/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10'!A30&lt;&gt;0,'Stage 10'!A30,IF(I76&gt;=$M$3,"Elected",IF(BP27&lt;&gt;0,"Excluded",0)))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192">
        <f t="shared" si="42"/>
        <v>0</v>
      </c>
      <c r="I76" s="49">
        <f t="shared" si="43"/>
        <v>0</v>
      </c>
      <c r="J76" s="191"/>
      <c r="K76" s="48"/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$BK69</f>
        <v>0</v>
      </c>
      <c r="I77" s="51">
        <f>IF(H$54=0,0,G77+H77)</f>
        <v>0</v>
      </c>
      <c r="J77" s="191"/>
      <c r="K77" s="48"/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6368</v>
      </c>
      <c r="F78" s="267"/>
      <c r="G78" s="157">
        <f>'Stage 10'!W32</f>
        <v>0</v>
      </c>
      <c r="H78" s="268"/>
      <c r="I78" s="60">
        <f>SUM(I57:I77)</f>
        <v>0</v>
      </c>
      <c r="J78" s="283"/>
      <c r="K78" s="48"/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t="str">
        <f>IF(I78=$G50,"Totals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6"/>
      <c r="J80" s="302"/>
      <c r="K80" s="258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I80" name="Range20_1"/>
    <protectedRange sqref="AQ5" name="Range3_1"/>
  </protectedRanges>
  <mergeCells count="128">
    <mergeCell ref="BT2:BZ2"/>
    <mergeCell ref="N9:O9"/>
    <mergeCell ref="P9:Q9"/>
    <mergeCell ref="O50:S50"/>
    <mergeCell ref="AL13:AL17"/>
    <mergeCell ref="AN13:AN19"/>
    <mergeCell ref="AZ22:AZ23"/>
    <mergeCell ref="AJ22:AK22"/>
    <mergeCell ref="AJ23:AK23"/>
    <mergeCell ref="BI30:BK31"/>
    <mergeCell ref="U50:W50"/>
    <mergeCell ref="AO13:AO17"/>
    <mergeCell ref="AQ13:AQ17"/>
    <mergeCell ref="AP13:AP17"/>
    <mergeCell ref="AJ20:AK20"/>
    <mergeCell ref="P7:Q7"/>
    <mergeCell ref="P6:Q6"/>
    <mergeCell ref="T8:U8"/>
    <mergeCell ref="R6:S6"/>
    <mergeCell ref="R8:S8"/>
    <mergeCell ref="V6:W6"/>
    <mergeCell ref="CB31:CE32"/>
    <mergeCell ref="AL3:AQ3"/>
    <mergeCell ref="AL28:AQ29"/>
    <mergeCell ref="AL31:AQ32"/>
    <mergeCell ref="BF30:BG32"/>
    <mergeCell ref="AO23:AP23"/>
    <mergeCell ref="AO24:AP24"/>
    <mergeCell ref="AO25:AP25"/>
    <mergeCell ref="AK9:AP10"/>
    <mergeCell ref="AM13:AM17"/>
    <mergeCell ref="BX30:BY32"/>
    <mergeCell ref="AJ25:AK25"/>
    <mergeCell ref="AJ24:AK24"/>
    <mergeCell ref="AJ21:AK21"/>
    <mergeCell ref="AO20:AP20"/>
    <mergeCell ref="AO21:AP21"/>
    <mergeCell ref="AO22:AP22"/>
    <mergeCell ref="CB2:CE2"/>
    <mergeCell ref="BI3:BK3"/>
    <mergeCell ref="BI2:BK2"/>
    <mergeCell ref="BT3:BZ3"/>
    <mergeCell ref="AQ9:AR10"/>
    <mergeCell ref="L7:M7"/>
    <mergeCell ref="N6:O6"/>
    <mergeCell ref="N7:O7"/>
    <mergeCell ref="N8:O8"/>
    <mergeCell ref="BP5:BP7"/>
    <mergeCell ref="AQ6:AR7"/>
    <mergeCell ref="U4:W4"/>
    <mergeCell ref="Z6:AF7"/>
    <mergeCell ref="AK6:AP7"/>
    <mergeCell ref="T6:U6"/>
    <mergeCell ref="T7:U7"/>
    <mergeCell ref="R9:S9"/>
    <mergeCell ref="T9:U9"/>
    <mergeCell ref="R7:S7"/>
    <mergeCell ref="L8:M8"/>
    <mergeCell ref="V7:W7"/>
    <mergeCell ref="V8:W8"/>
    <mergeCell ref="L6:M6"/>
    <mergeCell ref="P8:Q8"/>
    <mergeCell ref="E4:F4"/>
    <mergeCell ref="K1:L1"/>
    <mergeCell ref="H3:I3"/>
    <mergeCell ref="O4:S4"/>
    <mergeCell ref="O3:S3"/>
    <mergeCell ref="H4:I4"/>
    <mergeCell ref="E3:F3"/>
    <mergeCell ref="O2:S2"/>
    <mergeCell ref="Z3:AF3"/>
    <mergeCell ref="Z4:AF4"/>
    <mergeCell ref="F6:G6"/>
    <mergeCell ref="H6:I6"/>
    <mergeCell ref="F7:G7"/>
    <mergeCell ref="H7:I7"/>
    <mergeCell ref="F8:G8"/>
    <mergeCell ref="F53:G53"/>
    <mergeCell ref="H53:I53"/>
    <mergeCell ref="J53:K53"/>
    <mergeCell ref="L53:M53"/>
    <mergeCell ref="F52:G52"/>
    <mergeCell ref="H52:I52"/>
    <mergeCell ref="J52:K52"/>
    <mergeCell ref="L52:M52"/>
    <mergeCell ref="H8:I8"/>
    <mergeCell ref="J6:K6"/>
    <mergeCell ref="J7:K7"/>
    <mergeCell ref="F9:G9"/>
    <mergeCell ref="H9:I9"/>
    <mergeCell ref="J9:K9"/>
    <mergeCell ref="L9:M9"/>
    <mergeCell ref="J8:K8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O49:S49"/>
    <mergeCell ref="V53:W53"/>
    <mergeCell ref="K47:L47"/>
  </mergeCells>
  <phoneticPr fontId="0" type="noConversion"/>
  <conditionalFormatting sqref="AL3">
    <cfRule type="cellIs" dxfId="140" priority="15" stopIfTrue="1" operator="notEqual">
      <formula>0</formula>
    </cfRule>
  </conditionalFormatting>
  <conditionalFormatting sqref="BF30:BG31">
    <cfRule type="cellIs" dxfId="139" priority="16" stopIfTrue="1" operator="equal">
      <formula>"NONE"</formula>
    </cfRule>
    <cfRule type="cellIs" dxfId="138" priority="17" stopIfTrue="1" operator="notEqual">
      <formula>"NONE"</formula>
    </cfRule>
  </conditionalFormatting>
  <conditionalFormatting sqref="V50:W50 V4:W4">
    <cfRule type="cellIs" dxfId="137" priority="18" stopIfTrue="1" operator="equal">
      <formula>"Totals Correct"</formula>
    </cfRule>
    <cfRule type="cellIs" dxfId="136" priority="19" stopIfTrue="1" operator="equal">
      <formula>"ERROR"</formula>
    </cfRule>
  </conditionalFormatting>
  <conditionalFormatting sqref="U50 U4">
    <cfRule type="cellIs" dxfId="135" priority="20" stopIfTrue="1" operator="equal">
      <formula>"OK TO MOVE TO NEXT STAGE"</formula>
    </cfRule>
    <cfRule type="cellIs" dxfId="134" priority="21" stopIfTrue="1" operator="equal">
      <formula>"DO NOT MOVE TO NEXT STAGE"</formula>
    </cfRule>
  </conditionalFormatting>
  <conditionalFormatting sqref="BX30">
    <cfRule type="cellIs" dxfId="133" priority="22" stopIfTrue="1" operator="equal">
      <formula>"Calculations OK"</formula>
    </cfRule>
    <cfRule type="cellIs" dxfId="132" priority="23" stopIfTrue="1" operator="equal">
      <formula>"Check Count for Error"</formula>
    </cfRule>
  </conditionalFormatting>
  <conditionalFormatting sqref="BN8:BN27">
    <cfRule type="expression" dxfId="131" priority="11">
      <formula>BN8="Elected"</formula>
    </cfRule>
  </conditionalFormatting>
  <conditionalFormatting sqref="BH4">
    <cfRule type="expression" dxfId="130" priority="8">
      <formula>AND($AQ$5="y",$BK$76&lt;&gt;1)</formula>
    </cfRule>
    <cfRule type="expression" dxfId="129" priority="9">
      <formula>$BK$76=1</formula>
    </cfRule>
    <cfRule type="duplicateValues" priority="10"/>
  </conditionalFormatting>
  <conditionalFormatting sqref="BI5:BI24">
    <cfRule type="expression" dxfId="128" priority="7">
      <formula>BI5="Elected"</formula>
    </cfRule>
  </conditionalFormatting>
  <conditionalFormatting sqref="BP5:BP7">
    <cfRule type="expression" dxfId="127" priority="5">
      <formula>$BZ$48&gt;0</formula>
    </cfRule>
    <cfRule type="expression" dxfId="126" priority="6">
      <formula>AND($AQ$5="n",$BZ$48&lt;&gt;1)</formula>
    </cfRule>
  </conditionalFormatting>
  <conditionalFormatting sqref="BT2:BZ2">
    <cfRule type="expression" dxfId="125" priority="4">
      <formula>AND($AQ$5="n",$BZ$46=0)</formula>
    </cfRule>
  </conditionalFormatting>
  <conditionalFormatting sqref="A57:A76">
    <cfRule type="expression" dxfId="124" priority="2">
      <formula>A57="Elected"</formula>
    </cfRule>
  </conditionalFormatting>
  <conditionalFormatting sqref="A11:A30">
    <cfRule type="expression" dxfId="123" priority="1">
      <formula>A11="Elected"</formula>
    </cfRule>
  </conditionalFormatting>
  <hyperlinks>
    <hyperlink ref="Z6:AF7" location="'Stage 10'!A1" display="BACK to Overview of STAGE 10"/>
    <hyperlink ref="AL28" location="'Stage 2'!BI1" display="MOVE TO TRANSFER OF SURPLUS VOTES FORM"/>
    <hyperlink ref="AL31" location="'Stage 2'!CC1" display="MOVE TO EXCLUDE CANDIDATE FORM"/>
    <hyperlink ref="AL28:AQ29" location="'Stage 11'!AY1:BK1" display="MOVE TO TRANSFER OF SURPLUS VOTES FORM"/>
    <hyperlink ref="AL31:AQ32" location="'Stage 11'!BN1:CE1" display="MOVE TO EXCLUDE CANDIDATE FORM"/>
    <hyperlink ref="BI3:BK3" location="'Stage 11'!Y1:AR1" display="BACK to DECISION FORM"/>
    <hyperlink ref="BI30:BK31" location="'Stage 11'!A83:W83" display="FORWARD to OVERVIEW OF STAGE 11"/>
    <hyperlink ref="O50" location="'Stage 3'!A1" display="MOVE TO STAGE 3"/>
    <hyperlink ref="O48" location="'Stage 3'!A1" display="MOVE TO STAGE 3"/>
    <hyperlink ref="O48:S48" location="'Stage 11'!Y1:AR1" display="BACK to DECISION FORM Stage 11"/>
    <hyperlink ref="O50:S50" location="'Stage 12'!Y1:AR1" display="FORWARD TO STAGE 12"/>
    <hyperlink ref="CB2" location="'Stage 2'!AQ5" display="MOVE TO NEXT FORM"/>
    <hyperlink ref="CB2:CE2" location="'Stage 11'!Y1:AR1" display="BACK to DECISION FORM"/>
    <hyperlink ref="CB31" location="'Stage 2'!A1" display="HOME TO OVERVIEW OF STAGE 2"/>
    <hyperlink ref="CB31:CE32" location="'Stage 11'!A83:W83" display="FORWARD to OVERVIEW OF STAGE 11"/>
    <hyperlink ref="O4" location="'Stage 3'!A1" display="MOVE TO STAGE 3"/>
    <hyperlink ref="O2" location="'Stage 3'!A1" display="MOVE TO STAGE 3"/>
    <hyperlink ref="O2:S2" location="'Stage 11'!Y1:AR1" display="BACK to DECISION FORM Stage 11"/>
    <hyperlink ref="O4:S4" location="'Stage 12'!Y1:AR1" display="FORWARD TO STAGE 12"/>
    <hyperlink ref="O3:S3" location="'Stage 11'!A83:W83" display="OVERVIEW OF STAGES 10 - 11"/>
    <hyperlink ref="O49:S49" location="'Stage 11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1.8554687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140625" customWidth="1"/>
    <col min="41" max="41" width="11" customWidth="1"/>
    <col min="42" max="42" width="12.140625" customWidth="1"/>
    <col min="43" max="43" width="10.28515625" customWidth="1"/>
    <col min="44" max="44" width="16.28515625" customWidth="1"/>
    <col min="45" max="45" width="221.42578125" customWidth="1"/>
    <col min="50" max="50" width="228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0.5703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>
      <c r="A1" s="88" t="str">
        <f>'Verification of Boxes'!B1</f>
        <v>Local Council</v>
      </c>
      <c r="F1" s="14" t="s">
        <v>140</v>
      </c>
      <c r="J1" s="100" t="s">
        <v>25</v>
      </c>
      <c r="K1" s="383">
        <f>'Basic Input'!C2</f>
        <v>41781</v>
      </c>
      <c r="L1" s="383"/>
      <c r="Z1" s="14" t="s">
        <v>156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450" t="s">
        <v>246</v>
      </c>
      <c r="P2" s="451"/>
      <c r="Q2" s="451"/>
      <c r="R2" s="451"/>
      <c r="S2" s="452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140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2.25" customHeight="1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453" t="s">
        <v>267</v>
      </c>
      <c r="P3" s="454"/>
      <c r="Q3" s="454"/>
      <c r="R3" s="454"/>
      <c r="S3" s="455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3.5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450" t="s">
        <v>247</v>
      </c>
      <c r="P4" s="451"/>
      <c r="Q4" s="451"/>
      <c r="R4" s="451"/>
      <c r="S4" s="452"/>
      <c r="U4" s="375" t="str">
        <f>IF(K79="ERROR","DO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IF(C57=0,0,IF(I57=0,"Excluded",0))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248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140</v>
      </c>
      <c r="BA6" s="154"/>
      <c r="BE6" s="71" t="str">
        <f>'Verification of Boxes'!J11</f>
        <v>COMER DANIEL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3" si="2">IF(C58=0,0,IF(I58=0,"Excluded",0))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Transfer</v>
      </c>
      <c r="I7" s="432"/>
      <c r="J7" s="431" t="str">
        <f>'Stage 4'!J7:K7</f>
        <v>Exclude</v>
      </c>
      <c r="K7" s="432"/>
      <c r="L7" s="431" t="str">
        <f>'Stage 5'!L7:M7</f>
        <v>Transfer</v>
      </c>
      <c r="M7" s="432"/>
      <c r="N7" s="431">
        <f>'Stage 6'!N7:O7</f>
        <v>0</v>
      </c>
      <c r="O7" s="432"/>
      <c r="P7" s="431">
        <f>'Stage 7'!P7:Q7</f>
        <v>0</v>
      </c>
      <c r="Q7" s="432"/>
      <c r="R7" s="431">
        <f>'Stage 8'!R7:S7</f>
        <v>0</v>
      </c>
      <c r="S7" s="432"/>
      <c r="T7" s="431">
        <f>'Stage 9'!T7:U7</f>
        <v>0</v>
      </c>
      <c r="U7" s="432"/>
      <c r="V7" s="431">
        <f>'Stage 10'!V7:W7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COMER DANIEL AND GILLESPIE SHA</v>
      </c>
      <c r="G8" s="435"/>
      <c r="H8" s="429" t="str">
        <f>'Stage 3'!H8:I8</f>
        <v>BOYLE JOHN</v>
      </c>
      <c r="I8" s="430"/>
      <c r="J8" s="429" t="str">
        <f>'Stage 4'!J8:K8</f>
        <v>O'HAGAN BARNEY</v>
      </c>
      <c r="K8" s="430"/>
      <c r="L8" s="429" t="str">
        <f>'Stage 5'!L8:M8</f>
        <v>COOPER MICKEY</v>
      </c>
      <c r="M8" s="430"/>
      <c r="N8" s="429">
        <f>'Stage 6'!N8:O8</f>
        <v>0</v>
      </c>
      <c r="O8" s="430"/>
      <c r="P8" s="429">
        <f>'Stage 7'!P8:Q8</f>
        <v>0</v>
      </c>
      <c r="Q8" s="430"/>
      <c r="R8" s="429">
        <f>'Stage 8'!R8:S8</f>
        <v>0</v>
      </c>
      <c r="S8" s="430"/>
      <c r="T8" s="429">
        <f>'Stage 9'!T8:U8</f>
        <v>0</v>
      </c>
      <c r="U8" s="430"/>
      <c r="V8" s="429">
        <f>'Stage 10'!V8:W8</f>
        <v>0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CUSACK SHAUNA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BOYLE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COMER DANIEL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GILLESPIE SHA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COOPER MICKEY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>'Stage 2'!F11</f>
        <v>0</v>
      </c>
      <c r="G11" s="157">
        <f>'Stage 2'!G11</f>
        <v>1132</v>
      </c>
      <c r="H11" s="82">
        <f>'Stage 3'!H11</f>
        <v>-70</v>
      </c>
      <c r="I11" s="157">
        <f>'Stage 3'!I11</f>
        <v>1062</v>
      </c>
      <c r="J11" s="82">
        <f>'Stage 4'!J11</f>
        <v>0</v>
      </c>
      <c r="K11" s="157">
        <f>'Stage 4'!K11</f>
        <v>1062</v>
      </c>
      <c r="L11" s="82">
        <f>'Stage 5'!L11</f>
        <v>0</v>
      </c>
      <c r="M11" s="157">
        <f>'Stage 5'!M11</f>
        <v>1062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CUSACK SHAUNA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Excluded</v>
      </c>
      <c r="B12" s="176">
        <v>2</v>
      </c>
      <c r="C12" s="37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>'Stage 2'!F12</f>
        <v>-137</v>
      </c>
      <c r="G12" s="157">
        <f>'Stage 2'!G12</f>
        <v>0</v>
      </c>
      <c r="H12" s="82">
        <f>'Stage 3'!H12</f>
        <v>0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O'HAGAN BARNEY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FARRELL RORY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>'Stage 2'!F13</f>
        <v>42</v>
      </c>
      <c r="G13" s="157">
        <f>'Stage 2'!G13</f>
        <v>843</v>
      </c>
      <c r="H13" s="82">
        <f>'Stage 3'!H13</f>
        <v>4.74</v>
      </c>
      <c r="I13" s="157">
        <f>'Stage 3'!I13</f>
        <v>847.74</v>
      </c>
      <c r="J13" s="82">
        <f>'Stage 4'!J13</f>
        <v>307</v>
      </c>
      <c r="K13" s="157">
        <f>'Stage 4'!K13</f>
        <v>1154.74</v>
      </c>
      <c r="L13" s="82">
        <f>'Stage 5'!L13</f>
        <v>-92.740000000000009</v>
      </c>
      <c r="M13" s="157">
        <f>'Stage 5'!M13</f>
        <v>1062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O'REILLY DARREN PIO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GILLESPIE SHA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>'Stage 2'!F14</f>
        <v>102</v>
      </c>
      <c r="G14" s="157">
        <f>'Stage 2'!G14</f>
        <v>842</v>
      </c>
      <c r="H14" s="82">
        <f>'Stage 3'!H14</f>
        <v>52.14</v>
      </c>
      <c r="I14" s="157">
        <f>'Stage 3'!I14</f>
        <v>894.14</v>
      </c>
      <c r="J14" s="82">
        <f>'Stage 4'!J14</f>
        <v>49.48</v>
      </c>
      <c r="K14" s="157">
        <f>'Stage 4'!K14</f>
        <v>943.62</v>
      </c>
      <c r="L14" s="82">
        <f>'Stage 5'!L14</f>
        <v>32</v>
      </c>
      <c r="M14" s="157">
        <f>'Stage 5'!M14</f>
        <v>975.62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BOYLE JOHN</v>
      </c>
      <c r="AA14" s="109">
        <f>I57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MCGINLEY ERIC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>'Stage 2'!F15</f>
        <v>61</v>
      </c>
      <c r="G15" s="157">
        <f>'Stage 2'!G15</f>
        <v>804</v>
      </c>
      <c r="H15" s="82">
        <f>'Stage 3'!H15</f>
        <v>5.3999999999999995</v>
      </c>
      <c r="I15" s="157">
        <f>'Stage 3'!I15</f>
        <v>809.4</v>
      </c>
      <c r="J15" s="82">
        <f>'Stage 4'!J15</f>
        <v>18.12</v>
      </c>
      <c r="K15" s="157">
        <f>'Stage 4'!K15</f>
        <v>827.52</v>
      </c>
      <c r="L15" s="82">
        <f>'Stage 5'!L15</f>
        <v>14</v>
      </c>
      <c r="M15" s="157">
        <f>'Stage 5'!M15</f>
        <v>841.52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COMER DANIEL</v>
      </c>
      <c r="AA15" s="45">
        <f>I58</f>
        <v>0</v>
      </c>
      <c r="AB15" s="5"/>
      <c r="AC15" s="117">
        <f t="shared" si="13"/>
        <v>0</v>
      </c>
      <c r="AD15" s="133"/>
      <c r="AE15" s="5" t="str">
        <f t="shared" ref="AE15:AE33" si="16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O'HAGAN BARNEY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>'Stage 2'!F16</f>
        <v>-232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COOPER MICKEY</v>
      </c>
      <c r="AA16" s="45">
        <f t="shared" ref="AA16:AA32" si="17">I59</f>
        <v>0</v>
      </c>
      <c r="AB16" s="5"/>
      <c r="AC16" s="117">
        <f t="shared" si="13"/>
        <v>0</v>
      </c>
      <c r="AD16" s="133"/>
      <c r="AE16" s="5" t="str">
        <f t="shared" si="16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O'REILLY DARREN PIO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>'Stage 2'!F17</f>
        <v>26</v>
      </c>
      <c r="G17" s="157">
        <f>'Stage 2'!G17</f>
        <v>817</v>
      </c>
      <c r="H17" s="82">
        <f>'Stage 3'!H17</f>
        <v>1.68</v>
      </c>
      <c r="I17" s="157">
        <f>'Stage 3'!I17</f>
        <v>818.68</v>
      </c>
      <c r="J17" s="82">
        <f>'Stage 4'!J17</f>
        <v>306</v>
      </c>
      <c r="K17" s="157">
        <f>'Stage 4'!K17</f>
        <v>1124.6799999999998</v>
      </c>
      <c r="L17" s="82">
        <f>'Stage 5'!L17</f>
        <v>0</v>
      </c>
      <c r="M17" s="157">
        <f>'Stage 5'!M17</f>
        <v>1124.6799999999998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CUSACK SHAUNA</v>
      </c>
      <c r="AA17" s="45">
        <f t="shared" si="17"/>
        <v>0</v>
      </c>
      <c r="AB17" s="5"/>
      <c r="AC17" s="117">
        <f t="shared" si="13"/>
        <v>0</v>
      </c>
      <c r="AD17" s="133"/>
      <c r="AE17" s="5" t="str">
        <f t="shared" si="16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>'Stage 2'!F18</f>
        <v>21</v>
      </c>
      <c r="G18" s="157">
        <f>'Stage 2'!G18</f>
        <v>722</v>
      </c>
      <c r="H18" s="82">
        <f>'Stage 3'!H18</f>
        <v>1.1399999999999999</v>
      </c>
      <c r="I18" s="157">
        <f>'Stage 3'!I18</f>
        <v>723.14</v>
      </c>
      <c r="J18" s="82">
        <f>'Stage 4'!J18</f>
        <v>-723.14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FARRELL RORY</v>
      </c>
      <c r="AA18" s="45">
        <f t="shared" si="17"/>
        <v>0</v>
      </c>
      <c r="AB18" s="5"/>
      <c r="AC18" s="117">
        <f t="shared" si="13"/>
        <v>0</v>
      </c>
      <c r="AD18" s="133"/>
      <c r="AE18" s="5" t="str">
        <f t="shared" si="16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>'Stage 2'!F19</f>
        <v>0</v>
      </c>
      <c r="G19" s="157">
        <f>'Stage 2'!G19</f>
        <v>1091</v>
      </c>
      <c r="H19" s="82">
        <f>'Stage 3'!H19</f>
        <v>0</v>
      </c>
      <c r="I19" s="157">
        <f>'Stage 3'!I19</f>
        <v>1091</v>
      </c>
      <c r="J19" s="82">
        <f>'Stage 4'!J19</f>
        <v>0</v>
      </c>
      <c r="K19" s="157">
        <f>'Stage 4'!K19</f>
        <v>1091</v>
      </c>
      <c r="L19" s="82">
        <f>'Stage 5'!L19</f>
        <v>0</v>
      </c>
      <c r="M19" s="157">
        <f>'Stage 5'!M19</f>
        <v>1091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GILLESPIE SHA</v>
      </c>
      <c r="AA19" s="45">
        <f t="shared" si="17"/>
        <v>0</v>
      </c>
      <c r="AB19" s="5"/>
      <c r="AC19" s="117">
        <f t="shared" si="13"/>
        <v>0</v>
      </c>
      <c r="AD19" s="133"/>
      <c r="AE19" s="5" t="str">
        <f t="shared" si="16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MCGINLEY ERIC</v>
      </c>
      <c r="AA20" s="45">
        <f t="shared" si="17"/>
        <v>0</v>
      </c>
      <c r="AB20" s="5"/>
      <c r="AC20" s="117">
        <f t="shared" si="13"/>
        <v>0</v>
      </c>
      <c r="AD20" s="133"/>
      <c r="AE20" s="5" t="str">
        <f t="shared" si="16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O'HAGAN BARNEY</v>
      </c>
      <c r="AA21" s="45">
        <f t="shared" si="17"/>
        <v>0</v>
      </c>
      <c r="AB21" s="5"/>
      <c r="AC21" s="117">
        <f t="shared" si="13"/>
        <v>0</v>
      </c>
      <c r="AD21" s="133"/>
      <c r="AE21" s="5" t="str">
        <f t="shared" si="16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O'REILLY DARREN PIO</v>
      </c>
      <c r="AA22" s="45">
        <f t="shared" si="17"/>
        <v>0</v>
      </c>
      <c r="AB22" s="5"/>
      <c r="AC22" s="117">
        <f t="shared" si="13"/>
        <v>0</v>
      </c>
      <c r="AD22" s="133"/>
      <c r="AE22" s="5" t="str">
        <f t="shared" si="16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7"/>
        <v>0</v>
      </c>
      <c r="AB23" s="5"/>
      <c r="AC23" s="117">
        <f t="shared" si="13"/>
        <v>0</v>
      </c>
      <c r="AD23" s="133"/>
      <c r="AE23" s="5">
        <f t="shared" si="16"/>
        <v>0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7"/>
        <v>0</v>
      </c>
      <c r="AB24" s="5"/>
      <c r="AC24" s="117">
        <f t="shared" si="13"/>
        <v>0</v>
      </c>
      <c r="AD24" s="133"/>
      <c r="AE24" s="5">
        <f t="shared" si="16"/>
        <v>0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>IF(C76=0,0,IF(I76=0,"Excluded",0))</f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7"/>
        <v>0</v>
      </c>
      <c r="AB25" s="5"/>
      <c r="AC25" s="117">
        <f t="shared" si="13"/>
        <v>0</v>
      </c>
      <c r="AD25" s="133"/>
      <c r="AE25" s="5">
        <f t="shared" si="16"/>
        <v>0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7"/>
        <v>0</v>
      </c>
      <c r="AB26" s="5"/>
      <c r="AC26" s="117">
        <f t="shared" si="13"/>
        <v>0</v>
      </c>
      <c r="AD26" s="133"/>
      <c r="AE26" s="5">
        <f t="shared" si="16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7"/>
        <v>0</v>
      </c>
      <c r="AB27" s="5"/>
      <c r="AC27" s="117">
        <f t="shared" si="13"/>
        <v>0</v>
      </c>
      <c r="AD27" s="133"/>
      <c r="AE27" s="5">
        <f t="shared" si="16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7"/>
        <v>0</v>
      </c>
      <c r="AB28" s="5"/>
      <c r="AC28" s="117">
        <f t="shared" si="13"/>
        <v>0</v>
      </c>
      <c r="AD28" s="133"/>
      <c r="AE28" s="5">
        <f t="shared" si="16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7"/>
        <v>0</v>
      </c>
      <c r="AB29" s="5"/>
      <c r="AC29" s="117">
        <f t="shared" si="13"/>
        <v>0</v>
      </c>
      <c r="AD29" s="133"/>
      <c r="AE29" s="5">
        <f t="shared" si="16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7"/>
        <v>0</v>
      </c>
      <c r="AB30" s="5"/>
      <c r="AC30" s="117">
        <f t="shared" si="13"/>
        <v>0</v>
      </c>
      <c r="AD30" s="133"/>
      <c r="AE30" s="5">
        <f t="shared" si="16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245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117</v>
      </c>
      <c r="G31" s="157">
        <f>'Stage 2'!G31</f>
        <v>117</v>
      </c>
      <c r="H31" s="82">
        <f>'Stage 3'!H31</f>
        <v>4.9000000000000057</v>
      </c>
      <c r="I31" s="157">
        <f>'Stage 3'!I31</f>
        <v>121.9</v>
      </c>
      <c r="J31" s="82">
        <f>'Stage 4'!J31</f>
        <v>42.54</v>
      </c>
      <c r="K31" s="157">
        <f>'Stage 4'!K31</f>
        <v>164.44</v>
      </c>
      <c r="L31" s="82">
        <f>'Stage 5'!L31</f>
        <v>46.740000000000009</v>
      </c>
      <c r="M31" s="157">
        <f>'Stage 5'!M31</f>
        <v>211.18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7"/>
        <v>0</v>
      </c>
      <c r="AB31" s="5"/>
      <c r="AC31" s="117">
        <f t="shared" si="13"/>
        <v>0</v>
      </c>
      <c r="AD31" s="133"/>
      <c r="AE31" s="5">
        <f t="shared" si="16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245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6368</v>
      </c>
      <c r="F32" s="267"/>
      <c r="G32" s="157">
        <f>'Stage 2'!G32</f>
        <v>6368</v>
      </c>
      <c r="H32" s="268"/>
      <c r="I32" s="157">
        <f>'Stage 3'!I32</f>
        <v>6368</v>
      </c>
      <c r="J32" s="269"/>
      <c r="K32" s="157">
        <f>'Stage 4'!K32</f>
        <v>6367.9999999999991</v>
      </c>
      <c r="L32" s="269"/>
      <c r="M32" s="157">
        <f>'Stage 5'!M32</f>
        <v>6368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7"/>
        <v>0</v>
      </c>
      <c r="AB32" s="5"/>
      <c r="AC32" s="117">
        <f t="shared" si="13"/>
        <v>0</v>
      </c>
      <c r="AD32" s="133"/>
      <c r="AE32" s="5">
        <f t="shared" si="16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>I76</f>
        <v>0</v>
      </c>
      <c r="AB33" s="106"/>
      <c r="AC33" s="118">
        <f t="shared" si="13"/>
        <v>0</v>
      </c>
      <c r="AD33" s="172"/>
      <c r="AE33" s="106">
        <f t="shared" si="16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911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1:78">
      <c r="AL44" s="5"/>
      <c r="AM44" s="5"/>
      <c r="AN44" s="5"/>
      <c r="AO44" s="5"/>
      <c r="AP44" s="5"/>
      <c r="AQ44" s="5"/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140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7.5" customHeight="1" thickBot="1">
      <c r="A48" s="14" t="str">
        <f>'Verification of Boxes'!A3</f>
        <v>District Electoral Area of</v>
      </c>
      <c r="D48" s="14" t="str">
        <f>'Verification of Boxes'!B3</f>
        <v>Foyleside</v>
      </c>
      <c r="O48" s="384" t="s">
        <v>246</v>
      </c>
      <c r="P48" s="385"/>
      <c r="Q48" s="385"/>
      <c r="R48" s="385"/>
      <c r="S48" s="386"/>
      <c r="AJ48" t="str">
        <f t="shared" ref="AJ48:AK63" si="23">Z14</f>
        <v>BOYLE JOHN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19.5" customHeight="1" thickBot="1">
      <c r="C49" s="3" t="s">
        <v>115</v>
      </c>
      <c r="D49" s="79">
        <f>'Verification of Boxes'!L2</f>
        <v>12724</v>
      </c>
      <c r="E49" s="370" t="s">
        <v>65</v>
      </c>
      <c r="F49" s="371"/>
      <c r="G49" s="152">
        <f>'Verification of Boxes'!G3</f>
        <v>5</v>
      </c>
      <c r="H49" s="370" t="s">
        <v>113</v>
      </c>
      <c r="I49" s="371"/>
      <c r="J49" s="152">
        <f>'Verification of Boxes'!L33</f>
        <v>171</v>
      </c>
      <c r="K49" s="370" t="s">
        <v>112</v>
      </c>
      <c r="L49" s="371"/>
      <c r="M49" s="152">
        <f>'Verification of Boxes'!G4</f>
        <v>1062</v>
      </c>
      <c r="O49" s="447" t="s">
        <v>276</v>
      </c>
      <c r="P49" s="448"/>
      <c r="Q49" s="448"/>
      <c r="R49" s="448"/>
      <c r="S49" s="449"/>
      <c r="AJ49" t="str">
        <f t="shared" si="23"/>
        <v>COMER DANIEL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BOYLE JOHN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4.5" customHeight="1" thickBot="1">
      <c r="A50" s="14"/>
      <c r="C50" s="3" t="s">
        <v>116</v>
      </c>
      <c r="D50" s="152">
        <f>'Verification of Boxes'!L3</f>
        <v>6539</v>
      </c>
      <c r="E50" s="194" t="s">
        <v>66</v>
      </c>
      <c r="F50" s="193"/>
      <c r="G50" s="78">
        <f>D50-J49</f>
        <v>6368</v>
      </c>
      <c r="H50" s="194" t="s">
        <v>114</v>
      </c>
      <c r="I50" s="193"/>
      <c r="J50" s="153">
        <f>'Verification of Boxes'!L5</f>
        <v>51.391071989940272</v>
      </c>
      <c r="M50" s="6"/>
      <c r="O50" s="384" t="s">
        <v>247</v>
      </c>
      <c r="P50" s="385"/>
      <c r="Q50" s="385"/>
      <c r="R50" s="385"/>
      <c r="S50" s="386"/>
      <c r="U50" s="375" t="str">
        <f>IF(K79="ERROR","DO NOT MOVE TO NEXT STAGE","OK TO MOVE TO NEXT STAGE")</f>
        <v>DO NOT MOVE TO NEXT STAGE</v>
      </c>
      <c r="V50" s="375"/>
      <c r="W50" s="375"/>
      <c r="AJ50" t="str">
        <f t="shared" si="23"/>
        <v>COOPER MICKEY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COMER DANIEL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CUSACK SHAUNA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COOPER MICKEY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FARRELL RORY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CUSACK SHAUNA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1">
        <f>'Stage 10'!V7</f>
        <v>0</v>
      </c>
      <c r="G53" s="432"/>
      <c r="H53" s="431">
        <f>'Stage 11'!H53</f>
        <v>0</v>
      </c>
      <c r="I53" s="432"/>
      <c r="J53" s="431">
        <f>IF($AT5=0,0,IF($AT5="T",$AZ7,$BR4))</f>
        <v>0</v>
      </c>
      <c r="K53" s="432"/>
      <c r="L53" s="431"/>
      <c r="M53" s="432"/>
      <c r="N53" s="431"/>
      <c r="O53" s="432"/>
      <c r="P53" s="431"/>
      <c r="Q53" s="432"/>
      <c r="R53" s="431"/>
      <c r="S53" s="432"/>
      <c r="T53" s="431"/>
      <c r="U53" s="432"/>
      <c r="V53" s="431"/>
      <c r="W53" s="432"/>
      <c r="AJ53" t="str">
        <f t="shared" si="23"/>
        <v>GILLESPIE SHA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FARRELL RORY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1">
        <f>'Stage 10'!V8</f>
        <v>0</v>
      </c>
      <c r="G54" s="432"/>
      <c r="H54" s="431">
        <f>'Stage 11'!H54</f>
        <v>0</v>
      </c>
      <c r="I54" s="432"/>
      <c r="J54" s="429">
        <f>IF($H53="Transfer",$BA8,$BT3)</f>
        <v>0</v>
      </c>
      <c r="K54" s="430"/>
      <c r="L54" s="429"/>
      <c r="M54" s="430"/>
      <c r="N54" s="429"/>
      <c r="O54" s="430"/>
      <c r="P54" s="429"/>
      <c r="Q54" s="430"/>
      <c r="R54" s="429"/>
      <c r="S54" s="430"/>
      <c r="T54" s="429"/>
      <c r="U54" s="430"/>
      <c r="V54" s="429"/>
      <c r="W54" s="430"/>
      <c r="AJ54" t="str">
        <f t="shared" si="23"/>
        <v>MCGINLEY ERIC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GILLESPIE SHA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O'HAGAN BARNEY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MCGINLEY ERIC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O'REILLY DARREN PIO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O'HAGAN BARNEY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11'!A57&lt;&gt;0,'Stage 11'!A57,IF(K57&gt;=$M$3,"Elected",IF(BP8&lt;&gt;0,"Excluded",0)))</f>
        <v>Elected</v>
      </c>
      <c r="B57" s="213">
        <v>1</v>
      </c>
      <c r="C57" s="35" t="str">
        <f>'Verification of Boxes'!J10</f>
        <v>BOYLE JOHN</v>
      </c>
      <c r="D57" s="183" t="str">
        <f>'Verification of Boxes'!K10</f>
        <v>SDLP</v>
      </c>
      <c r="E57" s="125">
        <f>'Verification of Boxes'!L10</f>
        <v>1132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192">
        <f t="shared" ref="J57:J76" si="42">IF($C57&lt;&gt;0,$BK49,0)</f>
        <v>0</v>
      </c>
      <c r="K57" s="49">
        <f t="shared" ref="K57:K77" si="43">IF(J$54=0,0,I57+J57)</f>
        <v>0</v>
      </c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O'REILLY DARREN PIO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11'!A58&lt;&gt;0,'Stage 11'!A58,IF(K58&gt;=$M$3,"Elected",IF(BP9&lt;&gt;0,"Excluded",0)))</f>
        <v>Excluded</v>
      </c>
      <c r="B58" s="214">
        <v>2</v>
      </c>
      <c r="C58" s="26" t="str">
        <f>'Verification of Boxes'!J11</f>
        <v>COMER DANIEL</v>
      </c>
      <c r="D58" s="184" t="str">
        <f>'Verification of Boxes'!K11</f>
        <v>ALLIANCE</v>
      </c>
      <c r="E58" s="126">
        <f>'Verification of Boxes'!L11</f>
        <v>137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192">
        <f t="shared" si="42"/>
        <v>0</v>
      </c>
      <c r="K58" s="49">
        <f t="shared" si="43"/>
        <v>0</v>
      </c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11'!A59&lt;&gt;0,'Stage 11'!A59,IF(K59&gt;=$M$3,"Elected",IF(BP10&lt;&gt;0,"Excluded",0)))</f>
        <v>Elected</v>
      </c>
      <c r="B59" s="214">
        <v>3</v>
      </c>
      <c r="C59" s="26" t="str">
        <f>'Verification of Boxes'!J12</f>
        <v>COOPER MICKEY</v>
      </c>
      <c r="D59" s="184" t="str">
        <f>'Verification of Boxes'!K12</f>
        <v>SF</v>
      </c>
      <c r="E59" s="126">
        <f>'Verification of Boxes'!L12</f>
        <v>801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192">
        <f t="shared" si="42"/>
        <v>0</v>
      </c>
      <c r="K59" s="49">
        <f t="shared" si="43"/>
        <v>0</v>
      </c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11'!A60&lt;&gt;0,'Stage 11'!A60,IF(K60&gt;=$M$3,"Elected",IF(BP11&lt;&gt;0,"Excluded",0)))</f>
        <v>Elected</v>
      </c>
      <c r="B60" s="214">
        <v>4</v>
      </c>
      <c r="C60" s="26" t="str">
        <f>'Verification of Boxes'!J13</f>
        <v>CUSACK SHAUNA</v>
      </c>
      <c r="D60" s="184" t="str">
        <f>'Verification of Boxes'!K13</f>
        <v>SDLP</v>
      </c>
      <c r="E60" s="126">
        <f>'Verification of Boxes'!L13</f>
        <v>740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192">
        <f t="shared" si="42"/>
        <v>0</v>
      </c>
      <c r="K60" s="49">
        <f t="shared" si="43"/>
        <v>0</v>
      </c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11'!A61&lt;&gt;0,'Stage 11'!A61,IF(K61&gt;=$M$3,"Elected",IF(BP12&lt;&gt;0,"Excluded",0)))</f>
        <v>Excluded</v>
      </c>
      <c r="B61" s="214">
        <v>5</v>
      </c>
      <c r="C61" s="26" t="str">
        <f>'Verification of Boxes'!J14</f>
        <v>FARRELL RORY</v>
      </c>
      <c r="D61" s="184" t="str">
        <f>'Verification of Boxes'!K14</f>
        <v>SDLP</v>
      </c>
      <c r="E61" s="126">
        <f>'Verification of Boxes'!L14</f>
        <v>743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192">
        <f t="shared" si="42"/>
        <v>0</v>
      </c>
      <c r="K61" s="49">
        <f t="shared" si="43"/>
        <v>0</v>
      </c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11'!A62&lt;&gt;0,'Stage 11'!A62,IF(K62&gt;=$M$3,"Elected",IF(BP13&lt;&gt;0,"Excluded",0)))</f>
        <v>Excluded</v>
      </c>
      <c r="B62" s="214">
        <v>6</v>
      </c>
      <c r="C62" s="26" t="str">
        <f>'Verification of Boxes'!J15</f>
        <v>GILLESPIE SHA</v>
      </c>
      <c r="D62" s="184" t="str">
        <f>'Verification of Boxes'!K15</f>
        <v>PBPA</v>
      </c>
      <c r="E62" s="126">
        <f>'Verification of Boxes'!L15</f>
        <v>232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192">
        <f t="shared" si="42"/>
        <v>0</v>
      </c>
      <c r="K62" s="49">
        <f t="shared" si="43"/>
        <v>0</v>
      </c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11'!A63&lt;&gt;0,'Stage 11'!A63,IF(K63&gt;=$M$3,"Elected",IF(BP14&lt;&gt;0,"Excluded",0)))</f>
        <v>Elected</v>
      </c>
      <c r="B63" s="214">
        <v>7</v>
      </c>
      <c r="C63" s="26" t="str">
        <f>'Verification of Boxes'!J16</f>
        <v>MCGINLEY ERIC</v>
      </c>
      <c r="D63" s="184" t="str">
        <f>'Verification of Boxes'!K16</f>
        <v>SF</v>
      </c>
      <c r="E63" s="126">
        <f>'Verification of Boxes'!L16</f>
        <v>791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192">
        <f t="shared" si="42"/>
        <v>0</v>
      </c>
      <c r="K63" s="49">
        <f t="shared" si="43"/>
        <v>0</v>
      </c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11'!A64&lt;&gt;0,'Stage 11'!A64,IF(K64&gt;=$M$3,"Elected",IF(BP15&lt;&gt;0,"Excluded",0)))</f>
        <v>Excluded</v>
      </c>
      <c r="B64" s="214">
        <v>8</v>
      </c>
      <c r="C64" s="26" t="str">
        <f>'Verification of Boxes'!J17</f>
        <v>O'HAGAN BARNEY</v>
      </c>
      <c r="D64" s="184" t="str">
        <f>'Verification of Boxes'!K17</f>
        <v>SF</v>
      </c>
      <c r="E64" s="126">
        <f>'Verification of Boxes'!L17</f>
        <v>701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192">
        <f t="shared" si="42"/>
        <v>0</v>
      </c>
      <c r="K64" s="49">
        <f t="shared" si="43"/>
        <v>0</v>
      </c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11'!A65&lt;&gt;0,'Stage 11'!A65,IF(K65&gt;=$M$3,"Elected",IF(BP16&lt;&gt;0,"Excluded",0)))</f>
        <v>Elected</v>
      </c>
      <c r="B65" s="214">
        <v>9</v>
      </c>
      <c r="C65" s="26" t="str">
        <f>'Verification of Boxes'!J18</f>
        <v>O'REILLY DARREN PIO</v>
      </c>
      <c r="D65" s="184" t="str">
        <f>'Verification of Boxes'!K18</f>
        <v>INDEPENDENT</v>
      </c>
      <c r="E65" s="126">
        <f>'Verification of Boxes'!L18</f>
        <v>1091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192">
        <f t="shared" si="42"/>
        <v>0</v>
      </c>
      <c r="K65" s="49">
        <f t="shared" si="43"/>
        <v>0</v>
      </c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>
        <f>IF('Stage 11'!A66&lt;&gt;0,'Stage 11'!A66,IF(K66&gt;=$M$3,"Elected",IF(BP17&lt;&gt;0,"Excluded",0)))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192">
        <f t="shared" si="42"/>
        <v>0</v>
      </c>
      <c r="K66" s="49">
        <f t="shared" si="43"/>
        <v>0</v>
      </c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>
        <f>IF('Stage 11'!A67&lt;&gt;0,'Stage 11'!A67,IF(K67&gt;=$M$3,"Elected",IF(BP18&lt;&gt;0,"Excluded",0)))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192">
        <f t="shared" si="42"/>
        <v>0</v>
      </c>
      <c r="K67" s="49">
        <f t="shared" si="43"/>
        <v>0</v>
      </c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>
        <f>IF('Stage 11'!A68&lt;&gt;0,'Stage 11'!A68,IF(K68&gt;=$M$3,"Elected",IF(BP19&lt;&gt;0,"Excluded",0)))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192">
        <f t="shared" si="42"/>
        <v>0</v>
      </c>
      <c r="K68" s="49">
        <f t="shared" si="43"/>
        <v>0</v>
      </c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11'!A69&lt;&gt;0,'Stage 11'!A69,IF(K69&gt;=$M$3,"Elected",IF(BP20&lt;&gt;0,"Excluded",0)))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192">
        <f t="shared" si="42"/>
        <v>0</v>
      </c>
      <c r="K69" s="49">
        <f t="shared" si="43"/>
        <v>0</v>
      </c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11'!A70&lt;&gt;0,'Stage 11'!A70,IF(K70&gt;=$M$3,"Elected",IF(BP21&lt;&gt;0,"Excluded",0)))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192">
        <f t="shared" si="42"/>
        <v>0</v>
      </c>
      <c r="K70" s="49">
        <f t="shared" si="43"/>
        <v>0</v>
      </c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11'!A71&lt;&gt;0,'Stage 11'!A71,IF(K71&gt;=$M$3,"Elected",IF(BP22&lt;&gt;0,"Excluded",0)))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192">
        <f t="shared" si="42"/>
        <v>0</v>
      </c>
      <c r="K71" s="49">
        <f t="shared" si="43"/>
        <v>0</v>
      </c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11'!A72&lt;&gt;0,'Stage 11'!A72,IF(K72&gt;=$M$3,"Elected",IF(BP23&lt;&gt;0,"Excluded",0)))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192">
        <f t="shared" si="42"/>
        <v>0</v>
      </c>
      <c r="K72" s="49">
        <f t="shared" si="43"/>
        <v>0</v>
      </c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11'!A73&lt;&gt;0,'Stage 11'!A73,IF(K73&gt;=$M$3,"Elected",IF(BP24&lt;&gt;0,"Excluded",0)))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192">
        <f t="shared" si="42"/>
        <v>0</v>
      </c>
      <c r="K73" s="49">
        <f t="shared" si="43"/>
        <v>0</v>
      </c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11'!A74&lt;&gt;0,'Stage 11'!A74,IF(K74&gt;=$M$3,"Elected",IF(BP25&lt;&gt;0,"Excluded",0)))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192">
        <f t="shared" si="42"/>
        <v>0</v>
      </c>
      <c r="K74" s="49">
        <f t="shared" si="43"/>
        <v>0</v>
      </c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11'!A75&lt;&gt;0,'Stage 11'!A75,IF(K75&gt;=$M$3,"Elected",IF(BP26&lt;&gt;0,"Excluded",0)))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192">
        <f t="shared" si="42"/>
        <v>0</v>
      </c>
      <c r="K75" s="49">
        <f t="shared" si="43"/>
        <v>0</v>
      </c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11'!A76&lt;&gt;0,'Stage 11'!A76,IF(K76&gt;=$M$3,"Elected",IF(BP27&lt;&gt;0,"Excluded",0)))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192">
        <f t="shared" si="42"/>
        <v>0</v>
      </c>
      <c r="K76" s="49">
        <f t="shared" si="43"/>
        <v>0</v>
      </c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$BK69</f>
        <v>0</v>
      </c>
      <c r="K77" s="51">
        <f t="shared" si="43"/>
        <v>0</v>
      </c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6368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60">
        <f>SUM(K57:K77)</f>
        <v>0</v>
      </c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t="str">
        <f>IF(K78=$G50,"Totals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8">
        <f>'Stage 11'!I80</f>
        <v>0</v>
      </c>
      <c r="J80" s="302"/>
      <c r="K80" s="256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K80" name="Range20_1"/>
    <protectedRange sqref="AQ5" name="Range3_1"/>
  </protectedRanges>
  <mergeCells count="128">
    <mergeCell ref="F9:G9"/>
    <mergeCell ref="H9:I9"/>
    <mergeCell ref="AM13:AM17"/>
    <mergeCell ref="CB31:CE32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BX30:BY32"/>
    <mergeCell ref="Z6:AF7"/>
    <mergeCell ref="AO13:AO17"/>
    <mergeCell ref="Z4:AF4"/>
    <mergeCell ref="AL28:AQ29"/>
    <mergeCell ref="AL31:AQ32"/>
    <mergeCell ref="AJ25:AK25"/>
    <mergeCell ref="AJ24:AK24"/>
    <mergeCell ref="AO24:AP24"/>
    <mergeCell ref="AO25:AP25"/>
    <mergeCell ref="AQ13:AQ17"/>
    <mergeCell ref="AO21:AP21"/>
    <mergeCell ref="AK6:AP7"/>
    <mergeCell ref="T6:U6"/>
    <mergeCell ref="T7:U7"/>
    <mergeCell ref="T8:U8"/>
    <mergeCell ref="AL13:AL17"/>
    <mergeCell ref="T9:U9"/>
    <mergeCell ref="AP13:AP17"/>
    <mergeCell ref="AK9:AP10"/>
    <mergeCell ref="AN13:AN19"/>
    <mergeCell ref="AO22:AP22"/>
    <mergeCell ref="AO23:AP23"/>
    <mergeCell ref="AQ9:AR10"/>
    <mergeCell ref="T55:U55"/>
    <mergeCell ref="V55:W55"/>
    <mergeCell ref="F53:G53"/>
    <mergeCell ref="F55:G55"/>
    <mergeCell ref="H55:I55"/>
    <mergeCell ref="J55:K55"/>
    <mergeCell ref="L55:M55"/>
    <mergeCell ref="J54:K54"/>
    <mergeCell ref="L54:M54"/>
    <mergeCell ref="T53:U53"/>
    <mergeCell ref="V53:W53"/>
    <mergeCell ref="N55:O55"/>
    <mergeCell ref="P55:Q55"/>
    <mergeCell ref="R55:S55"/>
    <mergeCell ref="T54:U54"/>
    <mergeCell ref="V54:W54"/>
    <mergeCell ref="N54:O54"/>
    <mergeCell ref="P54:Q54"/>
    <mergeCell ref="R54:S54"/>
    <mergeCell ref="F54:G54"/>
    <mergeCell ref="E49:F49"/>
    <mergeCell ref="O49:S49"/>
    <mergeCell ref="O50:S50"/>
    <mergeCell ref="N52:O52"/>
    <mergeCell ref="H53:I53"/>
    <mergeCell ref="J53:K53"/>
    <mergeCell ref="L53:M53"/>
    <mergeCell ref="N53:O53"/>
    <mergeCell ref="P53:Q53"/>
    <mergeCell ref="R53:S53"/>
    <mergeCell ref="F52:G52"/>
    <mergeCell ref="H52:I52"/>
    <mergeCell ref="T52:U52"/>
    <mergeCell ref="V52:W52"/>
    <mergeCell ref="H54:I54"/>
    <mergeCell ref="P52:Q52"/>
    <mergeCell ref="R52:S52"/>
    <mergeCell ref="N7:O7"/>
    <mergeCell ref="R9:S9"/>
    <mergeCell ref="P8:Q8"/>
    <mergeCell ref="P7:Q7"/>
    <mergeCell ref="J52:K52"/>
    <mergeCell ref="L52:M52"/>
    <mergeCell ref="K47:L47"/>
    <mergeCell ref="L7:M7"/>
    <mergeCell ref="J9:K9"/>
    <mergeCell ref="L9:M9"/>
    <mergeCell ref="N9:O9"/>
    <mergeCell ref="P9:Q9"/>
    <mergeCell ref="R8:S8"/>
    <mergeCell ref="H49:I49"/>
    <mergeCell ref="K49:L49"/>
    <mergeCell ref="U50:W50"/>
    <mergeCell ref="O48:S48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BP5:BP7"/>
    <mergeCell ref="AQ6:AR7"/>
    <mergeCell ref="AL3:AQ3"/>
    <mergeCell ref="Z2:AF2"/>
    <mergeCell ref="R7:S7"/>
    <mergeCell ref="R6:S6"/>
    <mergeCell ref="Z3:AF3"/>
    <mergeCell ref="O2:S2"/>
    <mergeCell ref="L6:M6"/>
    <mergeCell ref="N6:O6"/>
    <mergeCell ref="H6:I6"/>
    <mergeCell ref="H7:I7"/>
    <mergeCell ref="BT2:BZ2"/>
    <mergeCell ref="E3:F3"/>
    <mergeCell ref="V7:W7"/>
    <mergeCell ref="V8:W8"/>
    <mergeCell ref="L8:M8"/>
    <mergeCell ref="N8:O8"/>
    <mergeCell ref="F8:G8"/>
    <mergeCell ref="H8:I8"/>
    <mergeCell ref="J8:K8"/>
    <mergeCell ref="V6:W6"/>
    <mergeCell ref="J6:K6"/>
    <mergeCell ref="J7:K7"/>
    <mergeCell ref="E4:F4"/>
    <mergeCell ref="F6:G6"/>
    <mergeCell ref="F7:G7"/>
  </mergeCells>
  <phoneticPr fontId="0" type="noConversion"/>
  <conditionalFormatting sqref="AL3">
    <cfRule type="cellIs" dxfId="122" priority="14" stopIfTrue="1" operator="notEqual">
      <formula>0</formula>
    </cfRule>
  </conditionalFormatting>
  <conditionalFormatting sqref="BF30:BG31">
    <cfRule type="cellIs" dxfId="121" priority="15" stopIfTrue="1" operator="equal">
      <formula>"NONE"</formula>
    </cfRule>
    <cfRule type="cellIs" dxfId="120" priority="16" stopIfTrue="1" operator="notEqual">
      <formula>"NONE"</formula>
    </cfRule>
  </conditionalFormatting>
  <conditionalFormatting sqref="V50:W50 V4:W4">
    <cfRule type="cellIs" dxfId="119" priority="17" stopIfTrue="1" operator="equal">
      <formula>"Totals Correct"</formula>
    </cfRule>
    <cfRule type="cellIs" dxfId="118" priority="18" stopIfTrue="1" operator="equal">
      <formula>"ERROR"</formula>
    </cfRule>
  </conditionalFormatting>
  <conditionalFormatting sqref="U50 U4">
    <cfRule type="cellIs" dxfId="117" priority="19" stopIfTrue="1" operator="equal">
      <formula>"OK TO MOVE TO NEXT STAGE"</formula>
    </cfRule>
    <cfRule type="cellIs" dxfId="116" priority="20" stopIfTrue="1" operator="equal">
      <formula>"DO NOT MOVE TO NEXT STAGE"</formula>
    </cfRule>
  </conditionalFormatting>
  <conditionalFormatting sqref="BX30">
    <cfRule type="cellIs" dxfId="115" priority="21" stopIfTrue="1" operator="equal">
      <formula>"Calculations OK"</formula>
    </cfRule>
    <cfRule type="cellIs" dxfId="114" priority="22" stopIfTrue="1" operator="equal">
      <formula>"Check Count for Error"</formula>
    </cfRule>
  </conditionalFormatting>
  <conditionalFormatting sqref="BH4">
    <cfRule type="expression" dxfId="113" priority="11">
      <formula>AND($AQ$5="y",$BK$76&lt;&gt;1)</formula>
    </cfRule>
    <cfRule type="expression" dxfId="112" priority="12">
      <formula>$BK$76=1</formula>
    </cfRule>
    <cfRule type="duplicateValues" priority="13"/>
  </conditionalFormatting>
  <conditionalFormatting sqref="BN8:BN27">
    <cfRule type="expression" dxfId="111" priority="6">
      <formula>BN8="Elected"</formula>
    </cfRule>
  </conditionalFormatting>
  <conditionalFormatting sqref="BI5:BI24">
    <cfRule type="expression" dxfId="110" priority="10">
      <formula>BI5="Elected"</formula>
    </cfRule>
  </conditionalFormatting>
  <conditionalFormatting sqref="BP5:BP7">
    <cfRule type="expression" dxfId="109" priority="4">
      <formula>$BZ$48&gt;0</formula>
    </cfRule>
    <cfRule type="expression" dxfId="108" priority="5">
      <formula>AND($AQ$5="n",$BZ$48&lt;&gt;1)</formula>
    </cfRule>
  </conditionalFormatting>
  <conditionalFormatting sqref="BT2:BZ2">
    <cfRule type="expression" dxfId="107" priority="3">
      <formula>AND($AQ$5="n",$BZ$46=0)</formula>
    </cfRule>
  </conditionalFormatting>
  <conditionalFormatting sqref="A57:A76">
    <cfRule type="expression" dxfId="106" priority="2">
      <formula>A57="Elected"</formula>
    </cfRule>
  </conditionalFormatting>
  <conditionalFormatting sqref="A11:A30">
    <cfRule type="expression" dxfId="105" priority="1">
      <formula>A11="Elected"</formula>
    </cfRule>
  </conditionalFormatting>
  <hyperlinks>
    <hyperlink ref="Z6:AF7" location="'Stage 11'!A83:W83" display="BACK to Overview of STAGE 11"/>
    <hyperlink ref="AL28" location="'Stage 2'!BI1" display="MOVE TO TRANSFER OF SURPLUS VOTES FORM"/>
    <hyperlink ref="AL31" location="'Stage 2'!CC1" display="MOVE TO EXCLUDE CANDIDATE FORM"/>
    <hyperlink ref="AL28:AQ29" location="'Stage 12'!AY1:BK1" display="MOVE TO TRANSFER OF SURPLUS VOTES FORM"/>
    <hyperlink ref="AL31:AQ32" location="'Stage 12'!BN1:CE1" display="MOVE TO EXCLUDE CANDIDATE FORM"/>
    <hyperlink ref="BI3:BK3" location="'Stage 12'!Y1:AR1" display="BACK to DECISION FORM"/>
    <hyperlink ref="BI30:BK31" location="'Stage 12'!A83:W83" display="FORWARD to OVERVIEW OF STAGE 12"/>
    <hyperlink ref="O50" location="'Stage 3'!A1" display="MOVE TO STAGE 3"/>
    <hyperlink ref="O48" location="'Stage 3'!A1" display="MOVE TO STAGE 3"/>
    <hyperlink ref="O48:S48" location="'Stage 12'!Y1:AR1" display="BACK to DECISION FORM Stage 12"/>
    <hyperlink ref="O50:S50" location="'Stage 13'!Y1:AR1" display="FORWARD TO STAGE 13"/>
    <hyperlink ref="CB31" location="'Stage 2'!A1" display="HOME TO OVERVIEW OF STAGE 2"/>
    <hyperlink ref="CB31:CE32" location="'Stage 12'!A83:W83" display="FORWARD to OVERVIEW OF STAGE 12"/>
    <hyperlink ref="CB2" location="'Stage 2'!AQ5" display="MOVE TO NEXT FORM"/>
    <hyperlink ref="CB2:CE2" location="'Stage 12'!Y1:AR1" display="BACK to DECISION FORM"/>
    <hyperlink ref="O4" location="'Stage 3'!A1" display="MOVE TO STAGE 3"/>
    <hyperlink ref="O2" location="'Stage 3'!A1" display="MOVE TO STAGE 3"/>
    <hyperlink ref="O2:S2" location="'Stage 12'!Y1:AR1" display="BACK to DECISION FORM Stage 12"/>
    <hyperlink ref="O4:S4" location="'Stage 13'!Y1:AR1" display="FORWARD TO STAGE 13"/>
    <hyperlink ref="O3:S3" location="'Stage 12'!A83:W83" display="OVERVIEW OF STAGES 10 - 12"/>
    <hyperlink ref="O49:S49" location="'Stage 12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CE114"/>
  <sheetViews>
    <sheetView showGridLines="0" showZeros="0" topLeftCell="A22" zoomScale="70" zoomScaleNormal="70" workbookViewId="0">
      <selection activeCell="A57" sqref="A57:A76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3.42578125" customWidth="1"/>
    <col min="25" max="25" width="5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1406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9.7109375" customWidth="1"/>
    <col min="44" max="44" width="17.28515625" customWidth="1"/>
    <col min="45" max="45" width="228.85546875" customWidth="1"/>
    <col min="50" max="50" width="223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140625" customWidth="1"/>
    <col min="64" max="64" width="221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9" customWidth="1"/>
  </cols>
  <sheetData>
    <row r="1" spans="1:83" ht="21" thickBot="1">
      <c r="A1" s="88" t="str">
        <f>'Verification of Boxes'!B1</f>
        <v>Local Council</v>
      </c>
      <c r="F1" s="14" t="s">
        <v>141</v>
      </c>
      <c r="J1" s="100" t="s">
        <v>25</v>
      </c>
      <c r="K1" s="383">
        <f>'Basic Input'!C2</f>
        <v>41781</v>
      </c>
      <c r="L1" s="383"/>
      <c r="Z1" s="14" t="s">
        <v>157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384" t="s">
        <v>251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141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0" customHeight="1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447" t="s">
        <v>268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384" t="s">
        <v>252</v>
      </c>
      <c r="P4" s="385"/>
      <c r="Q4" s="385"/>
      <c r="R4" s="385"/>
      <c r="S4" s="386"/>
      <c r="U4" s="375" t="str">
        <f>IF(M79="ERROR","DO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IF(C57=0,0,IF(K57=0,"Excluded",0))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249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141</v>
      </c>
      <c r="BA6" s="154"/>
      <c r="BE6" s="71" t="str">
        <f>'Verification of Boxes'!J11</f>
        <v>COMER DANIEL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IF(C58=0,0,IF(K58=0,"Excluded",0))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Transfer</v>
      </c>
      <c r="I7" s="432"/>
      <c r="J7" s="431" t="str">
        <f>'Stage 4'!J7:K7</f>
        <v>Exclude</v>
      </c>
      <c r="K7" s="432"/>
      <c r="L7" s="431" t="str">
        <f>'Stage 5'!L7:M7</f>
        <v>Transfer</v>
      </c>
      <c r="M7" s="432"/>
      <c r="N7" s="431">
        <f>'Stage 6'!N7:O7</f>
        <v>0</v>
      </c>
      <c r="O7" s="432"/>
      <c r="P7" s="431">
        <f>'Stage 7'!P7:Q7</f>
        <v>0</v>
      </c>
      <c r="Q7" s="432"/>
      <c r="R7" s="431">
        <f>'Stage 8'!R7:S7</f>
        <v>0</v>
      </c>
      <c r="S7" s="432"/>
      <c r="T7" s="431">
        <f>'Stage 9'!T7:U7</f>
        <v>0</v>
      </c>
      <c r="U7" s="432"/>
      <c r="V7" s="431">
        <f>'Stage 10'!V7:W7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COMER DANIEL AND GILLESPIE SHA</v>
      </c>
      <c r="G8" s="435"/>
      <c r="H8" s="429" t="str">
        <f>'Stage 3'!H8:I8</f>
        <v>BOYLE JOHN</v>
      </c>
      <c r="I8" s="430"/>
      <c r="J8" s="429" t="str">
        <f>'Stage 4'!J8:K8</f>
        <v>O'HAGAN BARNEY</v>
      </c>
      <c r="K8" s="430"/>
      <c r="L8" s="429" t="str">
        <f>'Stage 5'!L8:M8</f>
        <v>COOPER MICKEY</v>
      </c>
      <c r="M8" s="430"/>
      <c r="N8" s="429">
        <f>'Stage 6'!N8:O8</f>
        <v>0</v>
      </c>
      <c r="O8" s="430"/>
      <c r="P8" s="429">
        <f>'Stage 7'!P8:Q8</f>
        <v>0</v>
      </c>
      <c r="Q8" s="430"/>
      <c r="R8" s="429">
        <f>'Stage 8'!R8:S8</f>
        <v>0</v>
      </c>
      <c r="S8" s="430"/>
      <c r="T8" s="429">
        <f>'Stage 9'!T8:U8</f>
        <v>0</v>
      </c>
      <c r="U8" s="430"/>
      <c r="V8" s="429">
        <f>'Stage 10'!V8:W8</f>
        <v>0</v>
      </c>
      <c r="W8" s="430"/>
      <c r="Z8" s="16"/>
      <c r="AA8" s="99"/>
      <c r="AB8" s="16"/>
      <c r="AC8" s="16"/>
      <c r="AD8" s="16"/>
      <c r="AE8" s="16"/>
      <c r="AI8" s="14"/>
      <c r="AJ8" s="14"/>
      <c r="AQ8" s="3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CUSACK SHAUNA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BOYLE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COMER DANIEL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GILLESPIE SHA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COOPER MICKEY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>'Stage 2'!F11</f>
        <v>0</v>
      </c>
      <c r="G11" s="157">
        <f>'Stage 2'!G11</f>
        <v>1132</v>
      </c>
      <c r="H11" s="82">
        <f>'Stage 3'!H11</f>
        <v>-70</v>
      </c>
      <c r="I11" s="157">
        <f>'Stage 3'!I11</f>
        <v>1062</v>
      </c>
      <c r="J11" s="82">
        <f>'Stage 4'!J11</f>
        <v>0</v>
      </c>
      <c r="K11" s="157">
        <f>'Stage 4'!K11</f>
        <v>1062</v>
      </c>
      <c r="L11" s="82">
        <f>'Stage 5'!L11</f>
        <v>0</v>
      </c>
      <c r="M11" s="157">
        <f>'Stage 5'!M11</f>
        <v>1062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CUSACK SHAUNA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Excluded</v>
      </c>
      <c r="B12" s="176">
        <v>2</v>
      </c>
      <c r="C12" s="37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>'Stage 2'!F12</f>
        <v>-137</v>
      </c>
      <c r="G12" s="157">
        <f>'Stage 2'!G12</f>
        <v>0</v>
      </c>
      <c r="H12" s="82">
        <f>'Stage 3'!H12</f>
        <v>0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O'HAGAN BARNEY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FARRELL RORY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>'Stage 2'!F13</f>
        <v>42</v>
      </c>
      <c r="G13" s="157">
        <f>'Stage 2'!G13</f>
        <v>843</v>
      </c>
      <c r="H13" s="82">
        <f>'Stage 3'!H13</f>
        <v>4.74</v>
      </c>
      <c r="I13" s="157">
        <f>'Stage 3'!I13</f>
        <v>847.74</v>
      </c>
      <c r="J13" s="82">
        <f>'Stage 4'!J13</f>
        <v>307</v>
      </c>
      <c r="K13" s="157">
        <f>'Stage 4'!K13</f>
        <v>1154.74</v>
      </c>
      <c r="L13" s="82">
        <f>'Stage 5'!L13</f>
        <v>-92.740000000000009</v>
      </c>
      <c r="M13" s="157">
        <f>'Stage 5'!M13</f>
        <v>1062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O'REILLY DARREN PIO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GILLESPIE SHA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>'Stage 2'!F14</f>
        <v>102</v>
      </c>
      <c r="G14" s="157">
        <f>'Stage 2'!G14</f>
        <v>842</v>
      </c>
      <c r="H14" s="82">
        <f>'Stage 3'!H14</f>
        <v>52.14</v>
      </c>
      <c r="I14" s="157">
        <f>'Stage 3'!I14</f>
        <v>894.14</v>
      </c>
      <c r="J14" s="82">
        <f>'Stage 4'!J14</f>
        <v>49.48</v>
      </c>
      <c r="K14" s="157">
        <f>'Stage 4'!K14</f>
        <v>943.62</v>
      </c>
      <c r="L14" s="82">
        <f>'Stage 5'!L14</f>
        <v>32</v>
      </c>
      <c r="M14" s="157">
        <f>'Stage 5'!M14</f>
        <v>975.62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BOYLE JOHN</v>
      </c>
      <c r="AA14" s="109">
        <f>K57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MCGINLEY ERIC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>'Stage 2'!F15</f>
        <v>61</v>
      </c>
      <c r="G15" s="157">
        <f>'Stage 2'!G15</f>
        <v>804</v>
      </c>
      <c r="H15" s="82">
        <f>'Stage 3'!H15</f>
        <v>5.3999999999999995</v>
      </c>
      <c r="I15" s="157">
        <f>'Stage 3'!I15</f>
        <v>809.4</v>
      </c>
      <c r="J15" s="82">
        <f>'Stage 4'!J15</f>
        <v>18.12</v>
      </c>
      <c r="K15" s="157">
        <f>'Stage 4'!K15</f>
        <v>827.52</v>
      </c>
      <c r="L15" s="82">
        <f>'Stage 5'!L15</f>
        <v>14</v>
      </c>
      <c r="M15" s="157">
        <f>'Stage 5'!M15</f>
        <v>841.52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COMER DANIEL</v>
      </c>
      <c r="AA15" s="45">
        <f t="shared" ref="AA15:AA33" si="16">K58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O'HAGAN BARNEY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>'Stage 2'!F16</f>
        <v>-232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COOPER MICKEY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O'REILLY DARREN PIO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>'Stage 2'!F17</f>
        <v>26</v>
      </c>
      <c r="G17" s="157">
        <f>'Stage 2'!G17</f>
        <v>817</v>
      </c>
      <c r="H17" s="82">
        <f>'Stage 3'!H17</f>
        <v>1.68</v>
      </c>
      <c r="I17" s="157">
        <f>'Stage 3'!I17</f>
        <v>818.68</v>
      </c>
      <c r="J17" s="82">
        <f>'Stage 4'!J17</f>
        <v>306</v>
      </c>
      <c r="K17" s="157">
        <f>'Stage 4'!K17</f>
        <v>1124.6799999999998</v>
      </c>
      <c r="L17" s="82">
        <f>'Stage 5'!L17</f>
        <v>0</v>
      </c>
      <c r="M17" s="157">
        <f>'Stage 5'!M17</f>
        <v>1124.6799999999998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CUSACK SHAUNA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>'Stage 2'!F18</f>
        <v>21</v>
      </c>
      <c r="G18" s="157">
        <f>'Stage 2'!G18</f>
        <v>722</v>
      </c>
      <c r="H18" s="82">
        <f>'Stage 3'!H18</f>
        <v>1.1399999999999999</v>
      </c>
      <c r="I18" s="157">
        <f>'Stage 3'!I18</f>
        <v>723.14</v>
      </c>
      <c r="J18" s="82">
        <f>'Stage 4'!J18</f>
        <v>-723.14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FARRELL RORY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>'Stage 2'!F19</f>
        <v>0</v>
      </c>
      <c r="G19" s="157">
        <f>'Stage 2'!G19</f>
        <v>1091</v>
      </c>
      <c r="H19" s="82">
        <f>'Stage 3'!H19</f>
        <v>0</v>
      </c>
      <c r="I19" s="157">
        <f>'Stage 3'!I19</f>
        <v>1091</v>
      </c>
      <c r="J19" s="82">
        <f>'Stage 4'!J19</f>
        <v>0</v>
      </c>
      <c r="K19" s="157">
        <f>'Stage 4'!K19</f>
        <v>1091</v>
      </c>
      <c r="L19" s="82">
        <f>'Stage 5'!L19</f>
        <v>0</v>
      </c>
      <c r="M19" s="157">
        <f>'Stage 5'!M19</f>
        <v>1091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GILLESPIE SHA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MCGINLEY ERIC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O'HAGAN BARNEY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O'REILLY DARREN PIO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250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117</v>
      </c>
      <c r="G31" s="157">
        <f>'Stage 2'!G31</f>
        <v>117</v>
      </c>
      <c r="H31" s="82">
        <f>'Stage 3'!H31</f>
        <v>4.9000000000000057</v>
      </c>
      <c r="I31" s="157">
        <f>'Stage 3'!I31</f>
        <v>121.9</v>
      </c>
      <c r="J31" s="82">
        <f>'Stage 4'!J31</f>
        <v>42.54</v>
      </c>
      <c r="K31" s="157">
        <f>'Stage 4'!K31</f>
        <v>164.44</v>
      </c>
      <c r="L31" s="82">
        <f>'Stage 5'!L31</f>
        <v>46.740000000000009</v>
      </c>
      <c r="M31" s="157">
        <f>'Stage 5'!M31</f>
        <v>211.18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250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6368</v>
      </c>
      <c r="F32" s="267"/>
      <c r="G32" s="157">
        <f>'Stage 2'!G32</f>
        <v>6368</v>
      </c>
      <c r="H32" s="268"/>
      <c r="I32" s="157">
        <f>'Stage 3'!I32</f>
        <v>6368</v>
      </c>
      <c r="J32" s="269"/>
      <c r="K32" s="157">
        <f>'Stage 4'!K32</f>
        <v>6367.9999999999991</v>
      </c>
      <c r="L32" s="269"/>
      <c r="M32" s="157">
        <f>'Stage 5'!M32</f>
        <v>6368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911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141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>
      <c r="A48" s="14" t="str">
        <f>'Verification of Boxes'!A3</f>
        <v>District Electoral Area of</v>
      </c>
      <c r="D48" s="14" t="str">
        <f>'Verification of Boxes'!B3</f>
        <v>Foyleside</v>
      </c>
      <c r="O48" s="384" t="s">
        <v>251</v>
      </c>
      <c r="P48" s="385"/>
      <c r="Q48" s="385"/>
      <c r="R48" s="385"/>
      <c r="S48" s="386"/>
      <c r="AJ48" t="str">
        <f t="shared" ref="AJ48:AK63" si="23">Z14</f>
        <v>BOYLE JOHN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>
      <c r="C49" s="3" t="s">
        <v>115</v>
      </c>
      <c r="D49" s="79">
        <f>'Verification of Boxes'!L2</f>
        <v>12724</v>
      </c>
      <c r="E49" s="370" t="s">
        <v>65</v>
      </c>
      <c r="F49" s="371"/>
      <c r="G49" s="152">
        <f>'Verification of Boxes'!G3</f>
        <v>5</v>
      </c>
      <c r="H49" s="370" t="s">
        <v>113</v>
      </c>
      <c r="I49" s="371"/>
      <c r="J49" s="152">
        <f>'Verification of Boxes'!L33</f>
        <v>171</v>
      </c>
      <c r="K49" s="370" t="s">
        <v>112</v>
      </c>
      <c r="L49" s="371"/>
      <c r="M49" s="152">
        <f>'Verification of Boxes'!G4</f>
        <v>1062</v>
      </c>
      <c r="O49" s="447" t="s">
        <v>276</v>
      </c>
      <c r="P49" s="448"/>
      <c r="Q49" s="448"/>
      <c r="R49" s="448"/>
      <c r="S49" s="449"/>
      <c r="AJ49" t="str">
        <f t="shared" si="23"/>
        <v>COMER DANIEL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BOYLE JOHN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 t="shared" ref="BN49:BN68" si="39">IF(BP8="y",-BO8,0)</f>
        <v>0</v>
      </c>
      <c r="BW49" s="5">
        <f t="shared" ref="BW49:BW68" si="40">IF(BP8="y",BO8,0)</f>
        <v>0</v>
      </c>
      <c r="BZ49" s="324"/>
    </row>
    <row r="50" spans="1:78" ht="34.5" customHeight="1" thickBot="1">
      <c r="A50" s="14"/>
      <c r="C50" s="3" t="s">
        <v>116</v>
      </c>
      <c r="D50" s="152">
        <f>'Verification of Boxes'!L3</f>
        <v>6539</v>
      </c>
      <c r="E50" s="194" t="s">
        <v>66</v>
      </c>
      <c r="F50" s="193"/>
      <c r="G50" s="78">
        <f>D50-J49</f>
        <v>6368</v>
      </c>
      <c r="H50" s="194" t="s">
        <v>114</v>
      </c>
      <c r="I50" s="193"/>
      <c r="J50" s="153">
        <f>'Verification of Boxes'!L5</f>
        <v>51.391071989940272</v>
      </c>
      <c r="M50" s="6"/>
      <c r="O50" s="384" t="s">
        <v>252</v>
      </c>
      <c r="P50" s="385"/>
      <c r="Q50" s="385"/>
      <c r="R50" s="385"/>
      <c r="S50" s="386"/>
      <c r="U50" s="375" t="str">
        <f>IF(M79="ERROR","DO NOT MOVE TO NEXT STAGE","OK TO MOVE TO NEXT STAGE")</f>
        <v>DO NOT MOVE TO NEXT STAGE</v>
      </c>
      <c r="V50" s="375"/>
      <c r="W50" s="375"/>
      <c r="AJ50" t="str">
        <f t="shared" si="23"/>
        <v>COOPER MICKEY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COMER DANIEL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si="39"/>
        <v>0</v>
      </c>
      <c r="BW50" s="5">
        <f t="shared" si="40"/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CUSACK SHAUNA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COOPER MICKEY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FARRELL RORY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CUSACK SHAUNA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1">
        <f>'Stage 10'!V7</f>
        <v>0</v>
      </c>
      <c r="G53" s="432"/>
      <c r="H53" s="431">
        <f>'Stage 11'!H53</f>
        <v>0</v>
      </c>
      <c r="I53" s="432"/>
      <c r="J53" s="431">
        <f>'Stage 12'!J53</f>
        <v>0</v>
      </c>
      <c r="K53" s="432"/>
      <c r="L53" s="431">
        <f>IF($AT5=0,0,IF($AT5="T",$AZ7,$BR4))</f>
        <v>0</v>
      </c>
      <c r="M53" s="432"/>
      <c r="N53" s="431"/>
      <c r="O53" s="432"/>
      <c r="P53" s="431"/>
      <c r="Q53" s="432"/>
      <c r="R53" s="431"/>
      <c r="S53" s="432"/>
      <c r="T53" s="431"/>
      <c r="U53" s="432"/>
      <c r="V53" s="431"/>
      <c r="W53" s="432"/>
      <c r="AJ53" t="str">
        <f t="shared" si="23"/>
        <v>GILLESPIE SHA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FARRELL RORY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1">
        <f>'Stage 10'!V8</f>
        <v>0</v>
      </c>
      <c r="G54" s="432"/>
      <c r="H54" s="431">
        <f>'Stage 11'!H54</f>
        <v>0</v>
      </c>
      <c r="I54" s="432"/>
      <c r="J54" s="431">
        <f>'Stage 12'!J54</f>
        <v>0</v>
      </c>
      <c r="K54" s="432"/>
      <c r="L54" s="429">
        <f>IF($H53="Transfer",$BA8,$BT3)</f>
        <v>0</v>
      </c>
      <c r="M54" s="430"/>
      <c r="N54" s="429"/>
      <c r="O54" s="430"/>
      <c r="P54" s="429"/>
      <c r="Q54" s="430"/>
      <c r="R54" s="429"/>
      <c r="S54" s="430"/>
      <c r="T54" s="429"/>
      <c r="U54" s="430"/>
      <c r="V54" s="429"/>
      <c r="W54" s="430"/>
      <c r="AJ54" t="str">
        <f t="shared" si="23"/>
        <v>MCGINLEY ERIC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GILLESPIE SHA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O'HAGAN BARNEY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MCGINLEY ERIC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O'REILLY DARREN PIO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O'HAGAN BARNEY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12'!A57&lt;&gt;0,'Stage 12'!A57,IF(M57&gt;=$M$3,"Elected",IF(BP8&lt;&gt;0,"Excluded",0)))</f>
        <v>Elected</v>
      </c>
      <c r="B57" s="213">
        <v>1</v>
      </c>
      <c r="C57" s="35" t="str">
        <f>'Verification of Boxes'!J10</f>
        <v>BOYLE JOHN</v>
      </c>
      <c r="D57" s="183" t="str">
        <f>'Verification of Boxes'!K10</f>
        <v>SDLP</v>
      </c>
      <c r="E57" s="125">
        <f>'Verification of Boxes'!L10</f>
        <v>1132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192">
        <f t="shared" ref="L57:L76" si="42">IF($C57&lt;&gt;0,$BK49,0)</f>
        <v>0</v>
      </c>
      <c r="M57" s="49">
        <f t="shared" ref="M57:M76" si="43">IF(L$54=0,0,K57+L57)</f>
        <v>0</v>
      </c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O'REILLY DARREN PIO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12'!A58&lt;&gt;0,'Stage 12'!A58,IF(M58&gt;=$M$3,"Elected",IF(BP9&lt;&gt;0,"Excluded",0)))</f>
        <v>Excluded</v>
      </c>
      <c r="B58" s="214">
        <v>2</v>
      </c>
      <c r="C58" s="26" t="str">
        <f>'Verification of Boxes'!J11</f>
        <v>COMER DANIEL</v>
      </c>
      <c r="D58" s="184" t="str">
        <f>'Verification of Boxes'!K11</f>
        <v>ALLIANCE</v>
      </c>
      <c r="E58" s="126">
        <f>'Verification of Boxes'!L11</f>
        <v>137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192">
        <f t="shared" si="42"/>
        <v>0</v>
      </c>
      <c r="M58" s="49">
        <f t="shared" si="43"/>
        <v>0</v>
      </c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12'!A59&lt;&gt;0,'Stage 12'!A59,IF(M59&gt;=$M$3,"Elected",IF(BP10&lt;&gt;0,"Excluded",0)))</f>
        <v>Elected</v>
      </c>
      <c r="B59" s="214">
        <v>3</v>
      </c>
      <c r="C59" s="26" t="str">
        <f>'Verification of Boxes'!J12</f>
        <v>COOPER MICKEY</v>
      </c>
      <c r="D59" s="184" t="str">
        <f>'Verification of Boxes'!K12</f>
        <v>SF</v>
      </c>
      <c r="E59" s="126">
        <f>'Verification of Boxes'!L12</f>
        <v>801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192">
        <f t="shared" si="42"/>
        <v>0</v>
      </c>
      <c r="M59" s="49">
        <f t="shared" si="43"/>
        <v>0</v>
      </c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12'!A60&lt;&gt;0,'Stage 12'!A60,IF(M60&gt;=$M$3,"Elected",IF(BP11&lt;&gt;0,"Excluded",0)))</f>
        <v>Elected</v>
      </c>
      <c r="B60" s="214">
        <v>4</v>
      </c>
      <c r="C60" s="26" t="str">
        <f>'Verification of Boxes'!J13</f>
        <v>CUSACK SHAUNA</v>
      </c>
      <c r="D60" s="184" t="str">
        <f>'Verification of Boxes'!K13</f>
        <v>SDLP</v>
      </c>
      <c r="E60" s="126">
        <f>'Verification of Boxes'!L13</f>
        <v>740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192">
        <f t="shared" si="42"/>
        <v>0</v>
      </c>
      <c r="M60" s="49">
        <f t="shared" si="43"/>
        <v>0</v>
      </c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12'!A61&lt;&gt;0,'Stage 12'!A61,IF(M61&gt;=$M$3,"Elected",IF(BP12&lt;&gt;0,"Excluded",0)))</f>
        <v>Excluded</v>
      </c>
      <c r="B61" s="214">
        <v>5</v>
      </c>
      <c r="C61" s="26" t="str">
        <f>'Verification of Boxes'!J14</f>
        <v>FARRELL RORY</v>
      </c>
      <c r="D61" s="184" t="str">
        <f>'Verification of Boxes'!K14</f>
        <v>SDLP</v>
      </c>
      <c r="E61" s="126">
        <f>'Verification of Boxes'!L14</f>
        <v>743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192">
        <f t="shared" si="42"/>
        <v>0</v>
      </c>
      <c r="M61" s="49">
        <f t="shared" si="43"/>
        <v>0</v>
      </c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12'!A62&lt;&gt;0,'Stage 12'!A62,IF(M62&gt;=$M$3,"Elected",IF(BP13&lt;&gt;0,"Excluded",0)))</f>
        <v>Excluded</v>
      </c>
      <c r="B62" s="214">
        <v>6</v>
      </c>
      <c r="C62" s="26" t="str">
        <f>'Verification of Boxes'!J15</f>
        <v>GILLESPIE SHA</v>
      </c>
      <c r="D62" s="184" t="str">
        <f>'Verification of Boxes'!K15</f>
        <v>PBPA</v>
      </c>
      <c r="E62" s="126">
        <f>'Verification of Boxes'!L15</f>
        <v>232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192">
        <f t="shared" si="42"/>
        <v>0</v>
      </c>
      <c r="M62" s="49">
        <f t="shared" si="43"/>
        <v>0</v>
      </c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12'!A63&lt;&gt;0,'Stage 12'!A63,IF(M63&gt;=$M$3,"Elected",IF(BP14&lt;&gt;0,"Excluded",0)))</f>
        <v>Elected</v>
      </c>
      <c r="B63" s="214">
        <v>7</v>
      </c>
      <c r="C63" s="26" t="str">
        <f>'Verification of Boxes'!J16</f>
        <v>MCGINLEY ERIC</v>
      </c>
      <c r="D63" s="184" t="str">
        <f>'Verification of Boxes'!K16</f>
        <v>SF</v>
      </c>
      <c r="E63" s="126">
        <f>'Verification of Boxes'!L16</f>
        <v>791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192">
        <f t="shared" si="42"/>
        <v>0</v>
      </c>
      <c r="M63" s="49">
        <f t="shared" si="43"/>
        <v>0</v>
      </c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12'!A64&lt;&gt;0,'Stage 12'!A64,IF(M64&gt;=$M$3,"Elected",IF(BP15&lt;&gt;0,"Excluded",0)))</f>
        <v>Excluded</v>
      </c>
      <c r="B64" s="214">
        <v>8</v>
      </c>
      <c r="C64" s="26" t="str">
        <f>'Verification of Boxes'!J17</f>
        <v>O'HAGAN BARNEY</v>
      </c>
      <c r="D64" s="184" t="str">
        <f>'Verification of Boxes'!K17</f>
        <v>SF</v>
      </c>
      <c r="E64" s="126">
        <f>'Verification of Boxes'!L17</f>
        <v>701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192">
        <f t="shared" si="42"/>
        <v>0</v>
      </c>
      <c r="M64" s="49">
        <f t="shared" si="43"/>
        <v>0</v>
      </c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12'!A65&lt;&gt;0,'Stage 12'!A65,IF(M65&gt;=$M$3,"Elected",IF(BP16&lt;&gt;0,"Excluded",0)))</f>
        <v>Elected</v>
      </c>
      <c r="B65" s="214">
        <v>9</v>
      </c>
      <c r="C65" s="26" t="str">
        <f>'Verification of Boxes'!J18</f>
        <v>O'REILLY DARREN PIO</v>
      </c>
      <c r="D65" s="184" t="str">
        <f>'Verification of Boxes'!K18</f>
        <v>INDEPENDENT</v>
      </c>
      <c r="E65" s="126">
        <f>'Verification of Boxes'!L18</f>
        <v>1091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192">
        <f t="shared" si="42"/>
        <v>0</v>
      </c>
      <c r="M65" s="49">
        <f t="shared" si="43"/>
        <v>0</v>
      </c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>
        <f>IF('Stage 12'!A66&lt;&gt;0,'Stage 12'!A66,IF(M66&gt;=$M$3,"Elected",IF(BP17&lt;&gt;0,"Excluded",0)))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192">
        <f t="shared" si="42"/>
        <v>0</v>
      </c>
      <c r="M66" s="49">
        <f t="shared" si="43"/>
        <v>0</v>
      </c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>
        <f>IF('Stage 12'!A67&lt;&gt;0,'Stage 12'!A67,IF(M67&gt;=$M$3,"Elected",IF(BP18&lt;&gt;0,"Excluded",0)))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192">
        <f t="shared" si="42"/>
        <v>0</v>
      </c>
      <c r="M67" s="49">
        <f t="shared" si="43"/>
        <v>0</v>
      </c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>
        <f>IF('Stage 12'!A68&lt;&gt;0,'Stage 12'!A68,IF(M68&gt;=$M$3,"Elected",IF(BP19&lt;&gt;0,"Excluded",0)))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192">
        <f t="shared" si="42"/>
        <v>0</v>
      </c>
      <c r="M68" s="49">
        <f t="shared" si="43"/>
        <v>0</v>
      </c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12'!A69&lt;&gt;0,'Stage 12'!A69,IF(M69&gt;=$M$3,"Elected",IF(BP20&lt;&gt;0,"Excluded",0)))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192">
        <f t="shared" si="42"/>
        <v>0</v>
      </c>
      <c r="M69" s="49">
        <f t="shared" si="43"/>
        <v>0</v>
      </c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12'!A70&lt;&gt;0,'Stage 12'!A70,IF(M70&gt;=$M$3,"Elected",IF(BP21&lt;&gt;0,"Excluded",0)))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192">
        <f t="shared" si="42"/>
        <v>0</v>
      </c>
      <c r="M70" s="49">
        <f t="shared" si="43"/>
        <v>0</v>
      </c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12'!A71&lt;&gt;0,'Stage 12'!A71,IF(M71&gt;=$M$3,"Elected",IF(BP22&lt;&gt;0,"Excluded",0)))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192">
        <f t="shared" si="42"/>
        <v>0</v>
      </c>
      <c r="M71" s="49">
        <f t="shared" si="43"/>
        <v>0</v>
      </c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12'!A72&lt;&gt;0,'Stage 12'!A72,IF(M72&gt;=$M$3,"Elected",IF(BP23&lt;&gt;0,"Excluded",0)))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192">
        <f t="shared" si="42"/>
        <v>0</v>
      </c>
      <c r="M72" s="49">
        <f t="shared" si="43"/>
        <v>0</v>
      </c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12'!A73&lt;&gt;0,'Stage 12'!A73,IF(M73&gt;=$M$3,"Elected",IF(BP24&lt;&gt;0,"Excluded",0)))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192">
        <f t="shared" si="42"/>
        <v>0</v>
      </c>
      <c r="M73" s="49">
        <f t="shared" si="43"/>
        <v>0</v>
      </c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12'!A74&lt;&gt;0,'Stage 12'!A74,IF(M74&gt;=$M$3,"Elected",IF(BP25&lt;&gt;0,"Excluded",0)))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192">
        <f t="shared" si="42"/>
        <v>0</v>
      </c>
      <c r="M74" s="49">
        <f t="shared" si="43"/>
        <v>0</v>
      </c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12'!A75&lt;&gt;0,'Stage 12'!A75,IF(M75&gt;=$M$3,"Elected",IF(BP26&lt;&gt;0,"Excluded",0)))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192">
        <f t="shared" si="42"/>
        <v>0</v>
      </c>
      <c r="M75" s="49">
        <f t="shared" si="43"/>
        <v>0</v>
      </c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12'!A76&lt;&gt;0,'Stage 12'!A76,IF(M76&gt;=$M$3,"Elected",IF(BP27&lt;&gt;0,"Excluded",0)))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192">
        <f t="shared" si="42"/>
        <v>0</v>
      </c>
      <c r="M76" s="49">
        <f t="shared" si="43"/>
        <v>0</v>
      </c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$BK69</f>
        <v>0</v>
      </c>
      <c r="M77" s="51">
        <f>IF(L$54=0,0,K77+L77)</f>
        <v>0</v>
      </c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6368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60">
        <f>SUM(M57:M77)</f>
        <v>0</v>
      </c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t="str">
        <f>IF(M78=$G50,"Totals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258">
        <f>'Stage 12'!K80</f>
        <v>0</v>
      </c>
      <c r="L80" s="302"/>
      <c r="M80" s="256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M80" name="Range20"/>
    <protectedRange sqref="AQ5" name="Range3_1"/>
  </protectedRanges>
  <mergeCells count="128">
    <mergeCell ref="BT2:BZ2"/>
    <mergeCell ref="BX30:BY32"/>
    <mergeCell ref="CB31:CE32"/>
    <mergeCell ref="BF30:BG32"/>
    <mergeCell ref="BI30:BK31"/>
    <mergeCell ref="U4:W4"/>
    <mergeCell ref="AL3:AQ3"/>
    <mergeCell ref="Z6:AF7"/>
    <mergeCell ref="AL28:AQ29"/>
    <mergeCell ref="AL31:AQ32"/>
    <mergeCell ref="AJ25:AK25"/>
    <mergeCell ref="AQ13:AQ17"/>
    <mergeCell ref="Z3:AF3"/>
    <mergeCell ref="Z4:AF4"/>
    <mergeCell ref="AK6:AP7"/>
    <mergeCell ref="AZ22:AZ23"/>
    <mergeCell ref="CB2:CE2"/>
    <mergeCell ref="BI3:BK3"/>
    <mergeCell ref="BI2:BK2"/>
    <mergeCell ref="BT3:BZ3"/>
    <mergeCell ref="BP5:BP7"/>
    <mergeCell ref="AQ6:AR7"/>
    <mergeCell ref="AQ9:AR10"/>
    <mergeCell ref="V6:W6"/>
    <mergeCell ref="AJ24:AK24"/>
    <mergeCell ref="AO23:AP23"/>
    <mergeCell ref="AO24:AP24"/>
    <mergeCell ref="AO25:AP25"/>
    <mergeCell ref="N9:O9"/>
    <mergeCell ref="P9:Q9"/>
    <mergeCell ref="R9:S9"/>
    <mergeCell ref="T9:U9"/>
    <mergeCell ref="AJ20:AK20"/>
    <mergeCell ref="AO20:AP20"/>
    <mergeCell ref="AP13:AP17"/>
    <mergeCell ref="AK9:AP10"/>
    <mergeCell ref="AL13:AL17"/>
    <mergeCell ref="AN13:AN19"/>
    <mergeCell ref="AM13:AM17"/>
    <mergeCell ref="AO13:AO17"/>
    <mergeCell ref="AJ21:AK21"/>
    <mergeCell ref="AO21:AP21"/>
    <mergeCell ref="AO22:AP22"/>
    <mergeCell ref="AJ22:AK22"/>
    <mergeCell ref="AJ23:AK23"/>
    <mergeCell ref="R6:S6"/>
    <mergeCell ref="T6:U6"/>
    <mergeCell ref="T7:U7"/>
    <mergeCell ref="L6:M6"/>
    <mergeCell ref="P8:Q8"/>
    <mergeCell ref="P7:Q7"/>
    <mergeCell ref="P6:Q6"/>
    <mergeCell ref="T8:U8"/>
    <mergeCell ref="L8:M8"/>
    <mergeCell ref="V7:W7"/>
    <mergeCell ref="V8:W8"/>
    <mergeCell ref="E4:F4"/>
    <mergeCell ref="K1:L1"/>
    <mergeCell ref="H3:I3"/>
    <mergeCell ref="O4:S4"/>
    <mergeCell ref="O3:S3"/>
    <mergeCell ref="H4:I4"/>
    <mergeCell ref="E3:F3"/>
    <mergeCell ref="O2:S2"/>
    <mergeCell ref="F6:G6"/>
    <mergeCell ref="H6:I6"/>
    <mergeCell ref="F7:G7"/>
    <mergeCell ref="H7:I7"/>
    <mergeCell ref="F8:G8"/>
    <mergeCell ref="H8:I8"/>
    <mergeCell ref="J6:K6"/>
    <mergeCell ref="J7:K7"/>
    <mergeCell ref="L7:M7"/>
    <mergeCell ref="N6:O6"/>
    <mergeCell ref="N7:O7"/>
    <mergeCell ref="N8:O8"/>
    <mergeCell ref="R8:S8"/>
    <mergeCell ref="R7:S7"/>
    <mergeCell ref="F9:G9"/>
    <mergeCell ref="H9:I9"/>
    <mergeCell ref="J9:K9"/>
    <mergeCell ref="J8:K8"/>
    <mergeCell ref="U50:W50"/>
    <mergeCell ref="V53:W53"/>
    <mergeCell ref="K47:L47"/>
    <mergeCell ref="N52:O52"/>
    <mergeCell ref="P52:Q52"/>
    <mergeCell ref="R52:S52"/>
    <mergeCell ref="N53:O53"/>
    <mergeCell ref="P53:Q53"/>
    <mergeCell ref="R53:S53"/>
    <mergeCell ref="O49:S49"/>
    <mergeCell ref="L9:M9"/>
    <mergeCell ref="R54:S54"/>
    <mergeCell ref="O48:S48"/>
    <mergeCell ref="F53:G53"/>
    <mergeCell ref="H53:I53"/>
    <mergeCell ref="J53:K53"/>
    <mergeCell ref="L53:M53"/>
    <mergeCell ref="F52:G52"/>
    <mergeCell ref="H52:I52"/>
    <mergeCell ref="J52:K52"/>
    <mergeCell ref="L52:M52"/>
    <mergeCell ref="O50:S50"/>
    <mergeCell ref="L55:M55"/>
    <mergeCell ref="L54:M54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</mergeCells>
  <phoneticPr fontId="0" type="noConversion"/>
  <conditionalFormatting sqref="AL3">
    <cfRule type="cellIs" dxfId="104" priority="14" stopIfTrue="1" operator="notEqual">
      <formula>0</formula>
    </cfRule>
  </conditionalFormatting>
  <conditionalFormatting sqref="BF30:BG31">
    <cfRule type="cellIs" dxfId="103" priority="15" stopIfTrue="1" operator="equal">
      <formula>"NONE"</formula>
    </cfRule>
    <cfRule type="cellIs" dxfId="102" priority="16" stopIfTrue="1" operator="notEqual">
      <formula>"NONE"</formula>
    </cfRule>
  </conditionalFormatting>
  <conditionalFormatting sqref="V50:W50 V4:W4">
    <cfRule type="cellIs" dxfId="101" priority="17" stopIfTrue="1" operator="equal">
      <formula>"Totals Correct"</formula>
    </cfRule>
    <cfRule type="cellIs" dxfId="100" priority="18" stopIfTrue="1" operator="equal">
      <formula>"ERROR"</formula>
    </cfRule>
  </conditionalFormatting>
  <conditionalFormatting sqref="U50 U4">
    <cfRule type="cellIs" dxfId="99" priority="19" stopIfTrue="1" operator="equal">
      <formula>"OK TO MOVE TO NEXT STAGE"</formula>
    </cfRule>
    <cfRule type="cellIs" dxfId="98" priority="20" stopIfTrue="1" operator="equal">
      <formula>"DO NOT MOVE TO NEXT STAGE"</formula>
    </cfRule>
  </conditionalFormatting>
  <conditionalFormatting sqref="BX30">
    <cfRule type="cellIs" dxfId="97" priority="21" stopIfTrue="1" operator="equal">
      <formula>"Calculations OK"</formula>
    </cfRule>
    <cfRule type="cellIs" dxfId="96" priority="22" stopIfTrue="1" operator="equal">
      <formula>"Check Count for Error"</formula>
    </cfRule>
  </conditionalFormatting>
  <conditionalFormatting sqref="BI5:BI24">
    <cfRule type="expression" dxfId="95" priority="6">
      <formula>BI5="Elected"</formula>
    </cfRule>
  </conditionalFormatting>
  <conditionalFormatting sqref="BN8:BN27">
    <cfRule type="expression" dxfId="94" priority="10">
      <formula>BN8="Elected"</formula>
    </cfRule>
  </conditionalFormatting>
  <conditionalFormatting sqref="BH4">
    <cfRule type="expression" dxfId="93" priority="7">
      <formula>AND($AQ$5="y",$BK$76&lt;&gt;1)</formula>
    </cfRule>
    <cfRule type="expression" dxfId="92" priority="8">
      <formula>$BK$76=1</formula>
    </cfRule>
    <cfRule type="duplicateValues" priority="9"/>
  </conditionalFormatting>
  <conditionalFormatting sqref="BP5:BP7">
    <cfRule type="expression" dxfId="91" priority="4">
      <formula>$BZ$48&gt;0</formula>
    </cfRule>
    <cfRule type="expression" dxfId="90" priority="5">
      <formula>AND($AQ$5="n",$BZ$48&lt;&gt;1)</formula>
    </cfRule>
  </conditionalFormatting>
  <conditionalFormatting sqref="BT2:BZ2">
    <cfRule type="expression" dxfId="89" priority="3">
      <formula>AND($AQ$5="n",$BZ$46=0)</formula>
    </cfRule>
  </conditionalFormatting>
  <conditionalFormatting sqref="A57:A76">
    <cfRule type="expression" dxfId="88" priority="2">
      <formula>A57="Elected"</formula>
    </cfRule>
  </conditionalFormatting>
  <conditionalFormatting sqref="A11:A30">
    <cfRule type="expression" dxfId="87" priority="1">
      <formula>A11="Elected"</formula>
    </cfRule>
  </conditionalFormatting>
  <hyperlinks>
    <hyperlink ref="Z6:AF7" location="'Stage 12'!A83:W83" display="BACK to Overview of STAGE 12"/>
    <hyperlink ref="AL28" location="'Stage 2'!BI1" display="MOVE TO TRANSFER OF SURPLUS VOTES FORM"/>
    <hyperlink ref="AL31" location="'Stage 2'!CC1" display="MOVE TO EXCLUDE CANDIDATE FORM"/>
    <hyperlink ref="AL28:AQ29" location="'Stage 13'!AY1:BK1" display="MOVE TO TRANSFER OF SURPLUS VOTES FORM"/>
    <hyperlink ref="AL31:AQ32" location="'Stage 13'!BN1:CE1" display="MOVE TO EXCLUDE CANDIDATE FORM"/>
    <hyperlink ref="BI3:BK3" location="'Stage 13'!Y1:AR1" display="BACK to DECISION FORM"/>
    <hyperlink ref="BI30:BK31" location="'Stage 13'!A83:W83" display="FORWARD to OVERVIEW OF STAGE 13"/>
    <hyperlink ref="O50" location="'Stage 3'!A1" display="MOVE TO STAGE 3"/>
    <hyperlink ref="O48" location="'Stage 3'!A1" display="MOVE TO STAGE 3"/>
    <hyperlink ref="O48:S48" location="'Stage 13'!Y1:AR1" display="BACK to DECISION FORM Stage 13"/>
    <hyperlink ref="O50:S50" location="'Stage 14'!Y1:AR1" display="FORWARD TO STAGE 14"/>
    <hyperlink ref="O4" location="'Stage 3'!A1" display="MOVE TO STAGE 3"/>
    <hyperlink ref="O2" location="'Stage 3'!A1" display="MOVE TO STAGE 3"/>
    <hyperlink ref="O2:S2" location="'Stage 13'!Y1:AR1" display="BACK to DECISION FORM Stage 13"/>
    <hyperlink ref="O4:S4" location="'Stage 14'!Y1:AR1" display="FORWARD TO STAGE 14"/>
    <hyperlink ref="CB2" location="'Stage 2'!AQ5" display="MOVE TO NEXT FORM"/>
    <hyperlink ref="CB2:CE2" location="'Stage 13'!Y1:AR1" display="BACK to DECISION FORM"/>
    <hyperlink ref="CB31" location="'Stage 2'!A1" display="HOME TO OVERVIEW OF STAGE 2"/>
    <hyperlink ref="CB31:CE32" location="'Stage 13'!A83:W83" display="FORWARD to OVERVIEW OF STAGE 13"/>
    <hyperlink ref="O3:S3" location="'Stage 13'!A83:W83" display="OVERVIEW OF STAGES 10 - 13"/>
    <hyperlink ref="O49:S49" location="'Stage 13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CE114"/>
  <sheetViews>
    <sheetView showGridLines="0" showZeros="0" topLeftCell="A6" zoomScale="70" zoomScaleNormal="70" workbookViewId="0">
      <selection activeCell="A30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9.8554687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42578125" customWidth="1"/>
    <col min="41" max="41" width="11" customWidth="1"/>
    <col min="42" max="42" width="12.85546875" customWidth="1"/>
    <col min="43" max="43" width="10" customWidth="1"/>
    <col min="44" max="44" width="16.28515625" customWidth="1"/>
    <col min="45" max="45" width="223.28515625" customWidth="1"/>
    <col min="50" max="50" width="22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85546875" customWidth="1"/>
    <col min="64" max="64" width="219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5.42578125" customWidth="1"/>
  </cols>
  <sheetData>
    <row r="1" spans="1:83" ht="21" thickBot="1">
      <c r="A1" s="88" t="str">
        <f>'Verification of Boxes'!B1</f>
        <v>Local Council</v>
      </c>
      <c r="F1" s="14" t="s">
        <v>142</v>
      </c>
      <c r="J1" s="100" t="s">
        <v>25</v>
      </c>
      <c r="K1" s="383">
        <f>'Basic Input'!C2</f>
        <v>41781</v>
      </c>
      <c r="L1" s="383"/>
      <c r="Y1" s="43"/>
      <c r="Z1" s="43" t="s">
        <v>158</v>
      </c>
      <c r="AA1" s="43"/>
      <c r="AB1" s="43"/>
      <c r="AC1" s="43"/>
      <c r="AD1" s="43"/>
      <c r="AE1" s="43"/>
      <c r="AF1" s="43"/>
      <c r="AG1" s="43"/>
      <c r="AH1" s="205"/>
      <c r="AI1" s="205"/>
      <c r="AJ1" s="205"/>
      <c r="AK1" s="205"/>
      <c r="AL1" s="43"/>
      <c r="AM1" s="43"/>
      <c r="AN1" s="43"/>
      <c r="AO1" s="43"/>
      <c r="AP1" s="43"/>
      <c r="AQ1" s="46"/>
      <c r="AR1" s="43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384" t="s">
        <v>255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142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27.75" customHeight="1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447" t="s">
        <v>269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3.5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384" t="s">
        <v>256</v>
      </c>
      <c r="P4" s="385"/>
      <c r="Q4" s="385"/>
      <c r="R4" s="385"/>
      <c r="S4" s="386"/>
      <c r="U4" s="375" t="str">
        <f>IF(O79="ERROR","DO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81"/>
      <c r="AT5" s="47">
        <f>IF(AQ5=0,0,IF(AQ5="Y","T","E"))</f>
        <v>0</v>
      </c>
      <c r="BE5" s="71" t="str">
        <f>'Verification of Boxes'!J10</f>
        <v>BOYLE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IF(C57=0,0,IF(M57=0,"Excluded",0))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253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142</v>
      </c>
      <c r="BA6" s="154"/>
      <c r="BE6" s="71" t="str">
        <f>'Verification of Boxes'!J11</f>
        <v>COMER DANIEL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IF(C58=0,0,IF(M58=0,"Excluded",0))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Transfer</v>
      </c>
      <c r="I7" s="432"/>
      <c r="J7" s="431" t="str">
        <f>'Stage 4'!J7:K7</f>
        <v>Exclude</v>
      </c>
      <c r="K7" s="432"/>
      <c r="L7" s="431" t="str">
        <f>'Stage 5'!L7:M7</f>
        <v>Transfer</v>
      </c>
      <c r="M7" s="432"/>
      <c r="N7" s="431">
        <f>'Stage 6'!N7:O7</f>
        <v>0</v>
      </c>
      <c r="O7" s="432"/>
      <c r="P7" s="431">
        <f>'Stage 7'!P7:Q7</f>
        <v>0</v>
      </c>
      <c r="Q7" s="432"/>
      <c r="R7" s="431">
        <f>'Stage 8'!R7:S7</f>
        <v>0</v>
      </c>
      <c r="S7" s="432"/>
      <c r="T7" s="431">
        <f>'Stage 9'!T7:U7</f>
        <v>0</v>
      </c>
      <c r="U7" s="432"/>
      <c r="V7" s="431">
        <f>'Stage 10'!V7:W7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COMER DANIEL AND GILLESPIE SHA</v>
      </c>
      <c r="G8" s="435"/>
      <c r="H8" s="429" t="str">
        <f>'Stage 3'!H8:I8</f>
        <v>BOYLE JOHN</v>
      </c>
      <c r="I8" s="430"/>
      <c r="J8" s="429" t="str">
        <f>'Stage 4'!J8:K8</f>
        <v>O'HAGAN BARNEY</v>
      </c>
      <c r="K8" s="430"/>
      <c r="L8" s="429" t="str">
        <f>'Stage 5'!L8:M8</f>
        <v>COOPER MICKEY</v>
      </c>
      <c r="M8" s="430"/>
      <c r="N8" s="429">
        <f>'Stage 6'!N8:O8</f>
        <v>0</v>
      </c>
      <c r="O8" s="430"/>
      <c r="P8" s="429">
        <f>'Stage 7'!P8:Q8</f>
        <v>0</v>
      </c>
      <c r="Q8" s="430"/>
      <c r="R8" s="429">
        <f>'Stage 8'!R8:S8</f>
        <v>0</v>
      </c>
      <c r="S8" s="430"/>
      <c r="T8" s="429">
        <f>'Stage 9'!T8:U8</f>
        <v>0</v>
      </c>
      <c r="U8" s="430"/>
      <c r="V8" s="429">
        <f>'Stage 10'!V8:W8</f>
        <v>0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CUSACK SHAUNA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BOYLE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COMER DANIEL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GILLESPIE SHA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COOPER MICKEY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>'Stage 2'!F11</f>
        <v>0</v>
      </c>
      <c r="G11" s="157">
        <f>'Stage 2'!G11</f>
        <v>1132</v>
      </c>
      <c r="H11" s="82">
        <f>'Stage 3'!H11</f>
        <v>-70</v>
      </c>
      <c r="I11" s="157">
        <f>'Stage 3'!I11</f>
        <v>1062</v>
      </c>
      <c r="J11" s="82">
        <f>'Stage 4'!J11</f>
        <v>0</v>
      </c>
      <c r="K11" s="157">
        <f>'Stage 4'!K11</f>
        <v>1062</v>
      </c>
      <c r="L11" s="82">
        <f>'Stage 5'!L11</f>
        <v>0</v>
      </c>
      <c r="M11" s="157">
        <f>'Stage 5'!M11</f>
        <v>1062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CUSACK SHAUNA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Excluded</v>
      </c>
      <c r="B12" s="176">
        <v>2</v>
      </c>
      <c r="C12" s="37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>'Stage 2'!F12</f>
        <v>-137</v>
      </c>
      <c r="G12" s="157">
        <f>'Stage 2'!G12</f>
        <v>0</v>
      </c>
      <c r="H12" s="82">
        <f>'Stage 3'!H12</f>
        <v>0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O'HAGAN BARNEY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FARRELL RORY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>'Stage 2'!F13</f>
        <v>42</v>
      </c>
      <c r="G13" s="157">
        <f>'Stage 2'!G13</f>
        <v>843</v>
      </c>
      <c r="H13" s="82">
        <f>'Stage 3'!H13</f>
        <v>4.74</v>
      </c>
      <c r="I13" s="157">
        <f>'Stage 3'!I13</f>
        <v>847.74</v>
      </c>
      <c r="J13" s="82">
        <f>'Stage 4'!J13</f>
        <v>307</v>
      </c>
      <c r="K13" s="157">
        <f>'Stage 4'!K13</f>
        <v>1154.74</v>
      </c>
      <c r="L13" s="82">
        <f>'Stage 5'!L13</f>
        <v>-92.740000000000009</v>
      </c>
      <c r="M13" s="157">
        <f>'Stage 5'!M13</f>
        <v>1062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O'REILLY DARREN PIO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GILLESPIE SHA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>'Stage 2'!F14</f>
        <v>102</v>
      </c>
      <c r="G14" s="157">
        <f>'Stage 2'!G14</f>
        <v>842</v>
      </c>
      <c r="H14" s="82">
        <f>'Stage 3'!H14</f>
        <v>52.14</v>
      </c>
      <c r="I14" s="157">
        <f>'Stage 3'!I14</f>
        <v>894.14</v>
      </c>
      <c r="J14" s="82">
        <f>'Stage 4'!J14</f>
        <v>49.48</v>
      </c>
      <c r="K14" s="157">
        <f>'Stage 4'!K14</f>
        <v>943.62</v>
      </c>
      <c r="L14" s="82">
        <f>'Stage 5'!L14</f>
        <v>32</v>
      </c>
      <c r="M14" s="157">
        <f>'Stage 5'!M14</f>
        <v>975.62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BOYLE JOHN</v>
      </c>
      <c r="AA14" s="109">
        <f>M57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MCGINLEY ERIC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>'Stage 2'!F15</f>
        <v>61</v>
      </c>
      <c r="G15" s="157">
        <f>'Stage 2'!G15</f>
        <v>804</v>
      </c>
      <c r="H15" s="82">
        <f>'Stage 3'!H15</f>
        <v>5.3999999999999995</v>
      </c>
      <c r="I15" s="157">
        <f>'Stage 3'!I15</f>
        <v>809.4</v>
      </c>
      <c r="J15" s="82">
        <f>'Stage 4'!J15</f>
        <v>18.12</v>
      </c>
      <c r="K15" s="157">
        <f>'Stage 4'!K15</f>
        <v>827.52</v>
      </c>
      <c r="L15" s="82">
        <f>'Stage 5'!L15</f>
        <v>14</v>
      </c>
      <c r="M15" s="157">
        <f>'Stage 5'!M15</f>
        <v>841.52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COMER DANIEL</v>
      </c>
      <c r="AA15" s="45">
        <f t="shared" ref="AA15:AA33" si="16">M58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O'HAGAN BARNEY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>'Stage 2'!F16</f>
        <v>-232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COOPER MICKEY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O'REILLY DARREN PIO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>'Stage 2'!F17</f>
        <v>26</v>
      </c>
      <c r="G17" s="157">
        <f>'Stage 2'!G17</f>
        <v>817</v>
      </c>
      <c r="H17" s="82">
        <f>'Stage 3'!H17</f>
        <v>1.68</v>
      </c>
      <c r="I17" s="157">
        <f>'Stage 3'!I17</f>
        <v>818.68</v>
      </c>
      <c r="J17" s="82">
        <f>'Stage 4'!J17</f>
        <v>306</v>
      </c>
      <c r="K17" s="157">
        <f>'Stage 4'!K17</f>
        <v>1124.6799999999998</v>
      </c>
      <c r="L17" s="82">
        <f>'Stage 5'!L17</f>
        <v>0</v>
      </c>
      <c r="M17" s="157">
        <f>'Stage 5'!M17</f>
        <v>1124.6799999999998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CUSACK SHAUNA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>'Stage 2'!F18</f>
        <v>21</v>
      </c>
      <c r="G18" s="157">
        <f>'Stage 2'!G18</f>
        <v>722</v>
      </c>
      <c r="H18" s="82">
        <f>'Stage 3'!H18</f>
        <v>1.1399999999999999</v>
      </c>
      <c r="I18" s="157">
        <f>'Stage 3'!I18</f>
        <v>723.14</v>
      </c>
      <c r="J18" s="82">
        <f>'Stage 4'!J18</f>
        <v>-723.14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FARRELL RORY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>'Stage 2'!F19</f>
        <v>0</v>
      </c>
      <c r="G19" s="157">
        <f>'Stage 2'!G19</f>
        <v>1091</v>
      </c>
      <c r="H19" s="82">
        <f>'Stage 3'!H19</f>
        <v>0</v>
      </c>
      <c r="I19" s="157">
        <f>'Stage 3'!I19</f>
        <v>1091</v>
      </c>
      <c r="J19" s="82">
        <f>'Stage 4'!J19</f>
        <v>0</v>
      </c>
      <c r="K19" s="157">
        <f>'Stage 4'!K19</f>
        <v>1091</v>
      </c>
      <c r="L19" s="82">
        <f>'Stage 5'!L19</f>
        <v>0</v>
      </c>
      <c r="M19" s="157">
        <f>'Stage 5'!M19</f>
        <v>1091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GILLESPIE SHA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MCGINLEY ERIC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O'HAGAN BARNEY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O'REILLY DARREN PIO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254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117</v>
      </c>
      <c r="G31" s="157">
        <f>'Stage 2'!G31</f>
        <v>117</v>
      </c>
      <c r="H31" s="82">
        <f>'Stage 3'!H31</f>
        <v>4.9000000000000057</v>
      </c>
      <c r="I31" s="157">
        <f>'Stage 3'!I31</f>
        <v>121.9</v>
      </c>
      <c r="J31" s="82">
        <f>'Stage 4'!J31</f>
        <v>42.54</v>
      </c>
      <c r="K31" s="157">
        <f>'Stage 4'!K31</f>
        <v>164.44</v>
      </c>
      <c r="L31" s="82">
        <f>'Stage 5'!L31</f>
        <v>46.740000000000009</v>
      </c>
      <c r="M31" s="157">
        <f>'Stage 5'!M31</f>
        <v>211.18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254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6368</v>
      </c>
      <c r="F32" s="267"/>
      <c r="G32" s="157">
        <f>'Stage 2'!G32</f>
        <v>6368</v>
      </c>
      <c r="H32" s="268"/>
      <c r="I32" s="157">
        <f>'Stage 3'!I32</f>
        <v>6368</v>
      </c>
      <c r="J32" s="269"/>
      <c r="K32" s="157">
        <f>'Stage 4'!K32</f>
        <v>6367.9999999999991</v>
      </c>
      <c r="L32" s="269"/>
      <c r="M32" s="157">
        <f>'Stage 5'!M32</f>
        <v>6368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911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142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>
      <c r="A48" s="14" t="str">
        <f>'Verification of Boxes'!A3</f>
        <v>District Electoral Area of</v>
      </c>
      <c r="D48" s="14" t="str">
        <f>'Verification of Boxes'!B3</f>
        <v>Foyleside</v>
      </c>
      <c r="O48" s="384" t="s">
        <v>255</v>
      </c>
      <c r="P48" s="385"/>
      <c r="Q48" s="385"/>
      <c r="R48" s="385"/>
      <c r="S48" s="386"/>
      <c r="AJ48" t="str">
        <f t="shared" ref="AJ48:AK63" si="23">Z14</f>
        <v>BOYLE JOHN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>
      <c r="C49" s="3" t="s">
        <v>115</v>
      </c>
      <c r="D49" s="79">
        <f>'Verification of Boxes'!L2</f>
        <v>12724</v>
      </c>
      <c r="E49" s="370" t="s">
        <v>65</v>
      </c>
      <c r="F49" s="371"/>
      <c r="G49" s="152">
        <f>'Verification of Boxes'!G3</f>
        <v>5</v>
      </c>
      <c r="H49" s="370" t="s">
        <v>113</v>
      </c>
      <c r="I49" s="371"/>
      <c r="J49" s="152">
        <f>'Verification of Boxes'!L33</f>
        <v>171</v>
      </c>
      <c r="K49" s="370" t="s">
        <v>112</v>
      </c>
      <c r="L49" s="371"/>
      <c r="M49" s="152">
        <f>'Verification of Boxes'!G4</f>
        <v>1062</v>
      </c>
      <c r="O49" s="447" t="s">
        <v>276</v>
      </c>
      <c r="P49" s="448"/>
      <c r="Q49" s="448"/>
      <c r="R49" s="448"/>
      <c r="S49" s="449"/>
      <c r="AJ49" t="str">
        <f t="shared" si="23"/>
        <v>COMER DANIEL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BOYLE JOHN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" customHeight="1" thickBot="1">
      <c r="A50" s="14"/>
      <c r="C50" s="3" t="s">
        <v>116</v>
      </c>
      <c r="D50" s="152">
        <f>'Verification of Boxes'!L3</f>
        <v>6539</v>
      </c>
      <c r="E50" s="194" t="s">
        <v>66</v>
      </c>
      <c r="F50" s="193"/>
      <c r="G50" s="78">
        <f>D50-J49</f>
        <v>6368</v>
      </c>
      <c r="H50" s="194" t="s">
        <v>114</v>
      </c>
      <c r="I50" s="193"/>
      <c r="J50" s="153">
        <f>'Verification of Boxes'!L5</f>
        <v>51.391071989940272</v>
      </c>
      <c r="M50" s="6"/>
      <c r="O50" s="384" t="s">
        <v>256</v>
      </c>
      <c r="P50" s="385"/>
      <c r="Q50" s="385"/>
      <c r="R50" s="385"/>
      <c r="S50" s="386"/>
      <c r="U50" s="375" t="str">
        <f>IF(O79="ERROR","DO NOT MOVE TO NEXT STAGE","OK TO MOVE TO NEXT STAGE")</f>
        <v>DO NOT MOVE TO NEXT STAGE</v>
      </c>
      <c r="V50" s="375"/>
      <c r="W50" s="375"/>
      <c r="AJ50" t="str">
        <f t="shared" si="23"/>
        <v>COOPER MICKEY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COMER DANIEL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CUSACK SHAUNA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COOPER MICKEY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FARRELL RORY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CUSACK SHAUNA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1">
        <f>'Stage 10'!V7</f>
        <v>0</v>
      </c>
      <c r="G53" s="432"/>
      <c r="H53" s="431">
        <f>'Stage 11'!H53</f>
        <v>0</v>
      </c>
      <c r="I53" s="432"/>
      <c r="J53" s="431">
        <f>'Stage 12'!J53</f>
        <v>0</v>
      </c>
      <c r="K53" s="432"/>
      <c r="L53" s="431">
        <f>'Stage 13'!L53</f>
        <v>0</v>
      </c>
      <c r="M53" s="432"/>
      <c r="N53" s="431">
        <f>IF($AT5=0,0,IF($AT5="T",$AZ7,$BR4))</f>
        <v>0</v>
      </c>
      <c r="O53" s="432"/>
      <c r="P53" s="431"/>
      <c r="Q53" s="432"/>
      <c r="R53" s="431"/>
      <c r="S53" s="432"/>
      <c r="T53" s="431"/>
      <c r="U53" s="432"/>
      <c r="V53" s="431"/>
      <c r="W53" s="432"/>
      <c r="AJ53" t="str">
        <f t="shared" si="23"/>
        <v>GILLESPIE SHA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FARRELL RORY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1">
        <f>'Stage 10'!V8</f>
        <v>0</v>
      </c>
      <c r="G54" s="432"/>
      <c r="H54" s="431">
        <f>'Stage 11'!H54</f>
        <v>0</v>
      </c>
      <c r="I54" s="432"/>
      <c r="J54" s="431">
        <f>'Stage 12'!J54</f>
        <v>0</v>
      </c>
      <c r="K54" s="432"/>
      <c r="L54" s="431">
        <f>'Stage 13'!L54</f>
        <v>0</v>
      </c>
      <c r="M54" s="432"/>
      <c r="N54" s="429">
        <f>IF($H53="Transfer",$BA8,$BT3)</f>
        <v>0</v>
      </c>
      <c r="O54" s="430"/>
      <c r="P54" s="429"/>
      <c r="Q54" s="430"/>
      <c r="R54" s="429"/>
      <c r="S54" s="430"/>
      <c r="T54" s="429"/>
      <c r="U54" s="430"/>
      <c r="V54" s="429"/>
      <c r="W54" s="430"/>
      <c r="AJ54" t="str">
        <f t="shared" si="23"/>
        <v>MCGINLEY ERIC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GILLESPIE SHA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O'HAGAN BARNEY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MCGINLEY ERIC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O'REILLY DARREN PIO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O'HAGAN BARNEY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13'!A57&lt;&gt;0,'Stage 13'!A57,IF(O57&gt;=$M$3,"Elected",IF(BP8&lt;&gt;0,"Excluded",0)))</f>
        <v>Elected</v>
      </c>
      <c r="B57" s="213">
        <v>1</v>
      </c>
      <c r="C57" s="35" t="str">
        <f>'Verification of Boxes'!J10</f>
        <v>BOYLE JOHN</v>
      </c>
      <c r="D57" s="183" t="str">
        <f>'Verification of Boxes'!K10</f>
        <v>SDLP</v>
      </c>
      <c r="E57" s="125">
        <f>'Verification of Boxes'!L10</f>
        <v>1132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192">
        <f t="shared" ref="N57:N76" si="42">IF($C57&lt;&gt;0,$BK49,0)</f>
        <v>0</v>
      </c>
      <c r="O57" s="49">
        <f t="shared" ref="O57:O77" si="43">IF(N$54=0,0,M57+N57)</f>
        <v>0</v>
      </c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O'REILLY DARREN PIO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13'!A58&lt;&gt;0,'Stage 13'!A58,IF(O58&gt;=$M$3,"Elected",IF(BP9&lt;&gt;0,"Excluded",0)))</f>
        <v>Excluded</v>
      </c>
      <c r="B58" s="214">
        <v>2</v>
      </c>
      <c r="C58" s="26" t="str">
        <f>'Verification of Boxes'!J11</f>
        <v>COMER DANIEL</v>
      </c>
      <c r="D58" s="184" t="str">
        <f>'Verification of Boxes'!K11</f>
        <v>ALLIANCE</v>
      </c>
      <c r="E58" s="126">
        <f>'Verification of Boxes'!L11</f>
        <v>137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192">
        <f t="shared" si="42"/>
        <v>0</v>
      </c>
      <c r="O58" s="49">
        <f t="shared" si="43"/>
        <v>0</v>
      </c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13'!A59&lt;&gt;0,'Stage 13'!A59,IF(O59&gt;=$M$3,"Elected",IF(BP10&lt;&gt;0,"Excluded",0)))</f>
        <v>Elected</v>
      </c>
      <c r="B59" s="214">
        <v>3</v>
      </c>
      <c r="C59" s="26" t="str">
        <f>'Verification of Boxes'!J12</f>
        <v>COOPER MICKEY</v>
      </c>
      <c r="D59" s="184" t="str">
        <f>'Verification of Boxes'!K12</f>
        <v>SF</v>
      </c>
      <c r="E59" s="126">
        <f>'Verification of Boxes'!L12</f>
        <v>801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192">
        <f t="shared" si="42"/>
        <v>0</v>
      </c>
      <c r="O59" s="49">
        <f t="shared" si="43"/>
        <v>0</v>
      </c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13'!A60&lt;&gt;0,'Stage 13'!A60,IF(O60&gt;=$M$3,"Elected",IF(BP11&lt;&gt;0,"Excluded",0)))</f>
        <v>Elected</v>
      </c>
      <c r="B60" s="214">
        <v>4</v>
      </c>
      <c r="C60" s="26" t="str">
        <f>'Verification of Boxes'!J13</f>
        <v>CUSACK SHAUNA</v>
      </c>
      <c r="D60" s="184" t="str">
        <f>'Verification of Boxes'!K13</f>
        <v>SDLP</v>
      </c>
      <c r="E60" s="126">
        <f>'Verification of Boxes'!L13</f>
        <v>740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192">
        <f t="shared" si="42"/>
        <v>0</v>
      </c>
      <c r="O60" s="49">
        <f t="shared" si="43"/>
        <v>0</v>
      </c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13'!A61&lt;&gt;0,'Stage 13'!A61,IF(O61&gt;=$M$3,"Elected",IF(BP12&lt;&gt;0,"Excluded",0)))</f>
        <v>Excluded</v>
      </c>
      <c r="B61" s="214">
        <v>5</v>
      </c>
      <c r="C61" s="26" t="str">
        <f>'Verification of Boxes'!J14</f>
        <v>FARRELL RORY</v>
      </c>
      <c r="D61" s="184" t="str">
        <f>'Verification of Boxes'!K14</f>
        <v>SDLP</v>
      </c>
      <c r="E61" s="126">
        <f>'Verification of Boxes'!L14</f>
        <v>743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192">
        <f t="shared" si="42"/>
        <v>0</v>
      </c>
      <c r="O61" s="49">
        <f t="shared" si="43"/>
        <v>0</v>
      </c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13'!A62&lt;&gt;0,'Stage 13'!A62,IF(O62&gt;=$M$3,"Elected",IF(BP13&lt;&gt;0,"Excluded",0)))</f>
        <v>Excluded</v>
      </c>
      <c r="B62" s="214">
        <v>6</v>
      </c>
      <c r="C62" s="26" t="str">
        <f>'Verification of Boxes'!J15</f>
        <v>GILLESPIE SHA</v>
      </c>
      <c r="D62" s="184" t="str">
        <f>'Verification of Boxes'!K15</f>
        <v>PBPA</v>
      </c>
      <c r="E62" s="126">
        <f>'Verification of Boxes'!L15</f>
        <v>232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192">
        <f t="shared" si="42"/>
        <v>0</v>
      </c>
      <c r="O62" s="49">
        <f t="shared" si="43"/>
        <v>0</v>
      </c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13'!A63&lt;&gt;0,'Stage 13'!A63,IF(O63&gt;=$M$3,"Elected",IF(BP14&lt;&gt;0,"Excluded",0)))</f>
        <v>Elected</v>
      </c>
      <c r="B63" s="214">
        <v>7</v>
      </c>
      <c r="C63" s="26" t="str">
        <f>'Verification of Boxes'!J16</f>
        <v>MCGINLEY ERIC</v>
      </c>
      <c r="D63" s="184" t="str">
        <f>'Verification of Boxes'!K16</f>
        <v>SF</v>
      </c>
      <c r="E63" s="126">
        <f>'Verification of Boxes'!L16</f>
        <v>791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192">
        <f t="shared" si="42"/>
        <v>0</v>
      </c>
      <c r="O63" s="49">
        <f t="shared" si="43"/>
        <v>0</v>
      </c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13'!A64&lt;&gt;0,'Stage 13'!A64,IF(O64&gt;=$M$3,"Elected",IF(BP15&lt;&gt;0,"Excluded",0)))</f>
        <v>Excluded</v>
      </c>
      <c r="B64" s="214">
        <v>8</v>
      </c>
      <c r="C64" s="26" t="str">
        <f>'Verification of Boxes'!J17</f>
        <v>O'HAGAN BARNEY</v>
      </c>
      <c r="D64" s="184" t="str">
        <f>'Verification of Boxes'!K17</f>
        <v>SF</v>
      </c>
      <c r="E64" s="126">
        <f>'Verification of Boxes'!L17</f>
        <v>701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192">
        <f t="shared" si="42"/>
        <v>0</v>
      </c>
      <c r="O64" s="49">
        <f t="shared" si="43"/>
        <v>0</v>
      </c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13'!A65&lt;&gt;0,'Stage 13'!A65,IF(O65&gt;=$M$3,"Elected",IF(BP16&lt;&gt;0,"Excluded",0)))</f>
        <v>Elected</v>
      </c>
      <c r="B65" s="214">
        <v>9</v>
      </c>
      <c r="C65" s="26" t="str">
        <f>'Verification of Boxes'!J18</f>
        <v>O'REILLY DARREN PIO</v>
      </c>
      <c r="D65" s="184" t="str">
        <f>'Verification of Boxes'!K18</f>
        <v>INDEPENDENT</v>
      </c>
      <c r="E65" s="126">
        <f>'Verification of Boxes'!L18</f>
        <v>1091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192">
        <f t="shared" si="42"/>
        <v>0</v>
      </c>
      <c r="O65" s="49">
        <f t="shared" si="43"/>
        <v>0</v>
      </c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>
        <f>IF('Stage 13'!A66&lt;&gt;0,'Stage 13'!A66,IF(O66&gt;=$M$3,"Elected",IF(BP17&lt;&gt;0,"Excluded",0)))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192">
        <f t="shared" si="42"/>
        <v>0</v>
      </c>
      <c r="O66" s="49">
        <f t="shared" si="43"/>
        <v>0</v>
      </c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>
        <f>IF('Stage 13'!A67&lt;&gt;0,'Stage 13'!A67,IF(O67&gt;=$M$3,"Elected",IF(BP18&lt;&gt;0,"Excluded",0)))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192">
        <f t="shared" si="42"/>
        <v>0</v>
      </c>
      <c r="O67" s="49">
        <f t="shared" si="43"/>
        <v>0</v>
      </c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>
        <f>IF('Stage 13'!A68&lt;&gt;0,'Stage 13'!A68,IF(O68&gt;=$M$3,"Elected",IF(BP19&lt;&gt;0,"Excluded",0)))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192">
        <f t="shared" si="42"/>
        <v>0</v>
      </c>
      <c r="O68" s="49">
        <f t="shared" si="43"/>
        <v>0</v>
      </c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13'!A69&lt;&gt;0,'Stage 13'!A69,IF(O69&gt;=$M$3,"Elected",IF(BP20&lt;&gt;0,"Excluded",0)))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192">
        <f t="shared" si="42"/>
        <v>0</v>
      </c>
      <c r="O69" s="49">
        <f t="shared" si="43"/>
        <v>0</v>
      </c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13'!A70&lt;&gt;0,'Stage 13'!A70,IF(O70&gt;=$M$3,"Elected",IF(BP21&lt;&gt;0,"Excluded",0)))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192">
        <f t="shared" si="42"/>
        <v>0</v>
      </c>
      <c r="O70" s="49">
        <f t="shared" si="43"/>
        <v>0</v>
      </c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13'!A71&lt;&gt;0,'Stage 13'!A71,IF(O71&gt;=$M$3,"Elected",IF(BP22&lt;&gt;0,"Excluded",0)))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192">
        <f t="shared" si="42"/>
        <v>0</v>
      </c>
      <c r="O71" s="49">
        <f t="shared" si="43"/>
        <v>0</v>
      </c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13'!A72&lt;&gt;0,'Stage 13'!A72,IF(O72&gt;=$M$3,"Elected",IF(BP23&lt;&gt;0,"Excluded",0)))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192">
        <f t="shared" si="42"/>
        <v>0</v>
      </c>
      <c r="O72" s="49">
        <f t="shared" si="43"/>
        <v>0</v>
      </c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13'!A73&lt;&gt;0,'Stage 13'!A73,IF(O73&gt;=$M$3,"Elected",IF(BP24&lt;&gt;0,"Excluded",0)))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192">
        <f t="shared" si="42"/>
        <v>0</v>
      </c>
      <c r="O73" s="49">
        <f t="shared" si="43"/>
        <v>0</v>
      </c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13'!A74&lt;&gt;0,'Stage 13'!A74,IF(O74&gt;=$M$3,"Elected",IF(BP25&lt;&gt;0,"Excluded",0)))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192">
        <f t="shared" si="42"/>
        <v>0</v>
      </c>
      <c r="O74" s="49">
        <f t="shared" si="43"/>
        <v>0</v>
      </c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13'!A75&lt;&gt;0,'Stage 13'!A75,IF(O75&gt;=$M$3,"Elected",IF(BP26&lt;&gt;0,"Excluded",0)))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192">
        <f t="shared" si="42"/>
        <v>0</v>
      </c>
      <c r="O75" s="49">
        <f t="shared" si="43"/>
        <v>0</v>
      </c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13'!A76&lt;&gt;0,'Stage 13'!A76,IF(O76&gt;=$M$3,"Elected",IF(BP27&lt;&gt;0,"Excluded",0)))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192">
        <f t="shared" si="42"/>
        <v>0</v>
      </c>
      <c r="O76" s="49">
        <f t="shared" si="43"/>
        <v>0</v>
      </c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$BK69</f>
        <v>0</v>
      </c>
      <c r="O77" s="51">
        <f t="shared" si="43"/>
        <v>0</v>
      </c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6368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60">
        <f>SUM(O57:O77)</f>
        <v>0</v>
      </c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t="str">
        <f>IF(O78=$G50,"Totals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6"/>
      <c r="O80" s="256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O80" name="Range20"/>
    <protectedRange sqref="AQ5" name="Range3_1"/>
  </protectedRanges>
  <mergeCells count="128">
    <mergeCell ref="T53:U53"/>
    <mergeCell ref="V53:W53"/>
    <mergeCell ref="N55:O55"/>
    <mergeCell ref="P55:Q55"/>
    <mergeCell ref="R55:S55"/>
    <mergeCell ref="BX30:BY32"/>
    <mergeCell ref="CB31:CE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U50:W50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T54:U54"/>
    <mergeCell ref="V54:W54"/>
    <mergeCell ref="N54:O54"/>
    <mergeCell ref="P54:Q54"/>
    <mergeCell ref="R54:S54"/>
    <mergeCell ref="F54:G54"/>
    <mergeCell ref="H54:I54"/>
    <mergeCell ref="T55:U55"/>
    <mergeCell ref="V55:W55"/>
    <mergeCell ref="F53:G53"/>
    <mergeCell ref="F55:G55"/>
    <mergeCell ref="H55:I55"/>
    <mergeCell ref="J55:K55"/>
    <mergeCell ref="L55:M55"/>
    <mergeCell ref="O48:S48"/>
    <mergeCell ref="O49:S49"/>
    <mergeCell ref="O50:S50"/>
    <mergeCell ref="J54:K54"/>
    <mergeCell ref="L54:M54"/>
    <mergeCell ref="N52:O52"/>
    <mergeCell ref="E49:F49"/>
    <mergeCell ref="H49:I49"/>
    <mergeCell ref="K49:L49"/>
    <mergeCell ref="H53:I53"/>
    <mergeCell ref="J53:K53"/>
    <mergeCell ref="L53:M53"/>
    <mergeCell ref="N53:O53"/>
    <mergeCell ref="P53:Q53"/>
    <mergeCell ref="R53:S53"/>
    <mergeCell ref="AO22:AP22"/>
    <mergeCell ref="AO23:AP23"/>
    <mergeCell ref="E4:F4"/>
    <mergeCell ref="F6:G6"/>
    <mergeCell ref="H6:I6"/>
    <mergeCell ref="F7:G7"/>
    <mergeCell ref="H7:I7"/>
    <mergeCell ref="P52:Q52"/>
    <mergeCell ref="R52:S52"/>
    <mergeCell ref="F52:G52"/>
    <mergeCell ref="H52:I52"/>
    <mergeCell ref="J52:K52"/>
    <mergeCell ref="L52:M52"/>
    <mergeCell ref="K47:L47"/>
    <mergeCell ref="T52:U52"/>
    <mergeCell ref="V52:W52"/>
    <mergeCell ref="AO20:AP20"/>
    <mergeCell ref="AO21:AP21"/>
    <mergeCell ref="AK6:AP7"/>
    <mergeCell ref="T6:U6"/>
    <mergeCell ref="T7:U7"/>
    <mergeCell ref="T8:U8"/>
    <mergeCell ref="AL13:AL17"/>
    <mergeCell ref="AO13:AO1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O2:S2"/>
    <mergeCell ref="L6:M6"/>
    <mergeCell ref="N6:O6"/>
    <mergeCell ref="BT2:BZ2"/>
    <mergeCell ref="Z2:AF2"/>
    <mergeCell ref="R6:S6"/>
    <mergeCell ref="Z3:AF3"/>
    <mergeCell ref="Z4:AF4"/>
    <mergeCell ref="F9:G9"/>
    <mergeCell ref="H9:I9"/>
    <mergeCell ref="J9:K9"/>
    <mergeCell ref="L9:M9"/>
    <mergeCell ref="N9:O9"/>
    <mergeCell ref="P9:Q9"/>
    <mergeCell ref="R8:S8"/>
    <mergeCell ref="R7:S7"/>
    <mergeCell ref="AM13:AM17"/>
    <mergeCell ref="AQ13:AQ17"/>
    <mergeCell ref="AP13:AP17"/>
    <mergeCell ref="BP5:BP7"/>
    <mergeCell ref="AQ6:AR7"/>
    <mergeCell ref="AQ9:AR10"/>
    <mergeCell ref="AK9:AP10"/>
    <mergeCell ref="J7:K7"/>
    <mergeCell ref="L7:M7"/>
    <mergeCell ref="E3:F3"/>
    <mergeCell ref="V7:W7"/>
    <mergeCell ref="V8:W8"/>
    <mergeCell ref="L8:M8"/>
    <mergeCell ref="T9:U9"/>
    <mergeCell ref="N8:O8"/>
    <mergeCell ref="N7:O7"/>
    <mergeCell ref="R9:S9"/>
    <mergeCell ref="P8:Q8"/>
    <mergeCell ref="P7:Q7"/>
    <mergeCell ref="F8:G8"/>
    <mergeCell ref="H8:I8"/>
    <mergeCell ref="J8:K8"/>
    <mergeCell ref="V6:W6"/>
    <mergeCell ref="J6:K6"/>
    <mergeCell ref="AN13:AN19"/>
  </mergeCells>
  <phoneticPr fontId="0" type="noConversion"/>
  <conditionalFormatting sqref="AL3">
    <cfRule type="cellIs" dxfId="86" priority="15" stopIfTrue="1" operator="notEqual">
      <formula>0</formula>
    </cfRule>
  </conditionalFormatting>
  <conditionalFormatting sqref="BF30:BG31">
    <cfRule type="cellIs" dxfId="85" priority="16" stopIfTrue="1" operator="equal">
      <formula>"NONE"</formula>
    </cfRule>
    <cfRule type="cellIs" dxfId="84" priority="17" stopIfTrue="1" operator="notEqual">
      <formula>"NONE"</formula>
    </cfRule>
  </conditionalFormatting>
  <conditionalFormatting sqref="BX30">
    <cfRule type="cellIs" dxfId="83" priority="18" stopIfTrue="1" operator="equal">
      <formula>"Calculations OK"</formula>
    </cfRule>
    <cfRule type="cellIs" dxfId="82" priority="19" stopIfTrue="1" operator="equal">
      <formula>"Check Count for Error"</formula>
    </cfRule>
  </conditionalFormatting>
  <conditionalFormatting sqref="V50:W50 V4:W4">
    <cfRule type="cellIs" dxfId="81" priority="20" stopIfTrue="1" operator="equal">
      <formula>"Totals Correct"</formula>
    </cfRule>
    <cfRule type="cellIs" dxfId="80" priority="21" stopIfTrue="1" operator="equal">
      <formula>"ERROR"</formula>
    </cfRule>
  </conditionalFormatting>
  <conditionalFormatting sqref="U50 U4">
    <cfRule type="cellIs" dxfId="79" priority="22" stopIfTrue="1" operator="equal">
      <formula>"OK TO MOVE TO NEXT STAGE"</formula>
    </cfRule>
    <cfRule type="cellIs" dxfId="78" priority="23" stopIfTrue="1" operator="equal">
      <formula>"DO NOT MOVE TO NEXT STAGE"</formula>
    </cfRule>
  </conditionalFormatting>
  <conditionalFormatting sqref="BH4">
    <cfRule type="expression" dxfId="77" priority="12">
      <formula>AND($AQ$5="y",$BK$76&lt;&gt;1)</formula>
    </cfRule>
    <cfRule type="expression" dxfId="76" priority="13">
      <formula>$BK$76=1</formula>
    </cfRule>
    <cfRule type="duplicateValues" priority="14"/>
  </conditionalFormatting>
  <conditionalFormatting sqref="BN8:BN27">
    <cfRule type="expression" dxfId="75" priority="6">
      <formula>BN8="Elected"</formula>
    </cfRule>
  </conditionalFormatting>
  <conditionalFormatting sqref="BI5:BI24">
    <cfRule type="expression" dxfId="74" priority="10">
      <formula>BI5="Elected"</formula>
    </cfRule>
  </conditionalFormatting>
  <conditionalFormatting sqref="BP5:BP7">
    <cfRule type="expression" dxfId="73" priority="4">
      <formula>$BZ$48&gt;0</formula>
    </cfRule>
    <cfRule type="expression" dxfId="72" priority="5">
      <formula>AND($AQ$5="n",$BZ$48&lt;&gt;1)</formula>
    </cfRule>
  </conditionalFormatting>
  <conditionalFormatting sqref="BT2:BZ2">
    <cfRule type="expression" dxfId="71" priority="3">
      <formula>AND($AQ$5="n",$BZ$46=0)</formula>
    </cfRule>
  </conditionalFormatting>
  <conditionalFormatting sqref="A11:A30">
    <cfRule type="expression" dxfId="70" priority="2">
      <formula>A11="Elected"</formula>
    </cfRule>
  </conditionalFormatting>
  <conditionalFormatting sqref="A57:A76">
    <cfRule type="expression" dxfId="69" priority="1">
      <formula>A57="Elected"</formula>
    </cfRule>
  </conditionalFormatting>
  <hyperlinks>
    <hyperlink ref="Z6:AF7" location="'Stage 13'!A83:W83" display="BACK to Overview of STAGE 13"/>
    <hyperlink ref="AL28" location="'Stage 2'!BI1" display="MOVE TO TRANSFER OF SURPLUS VOTES FORM"/>
    <hyperlink ref="AL31" location="'Stage 2'!CC1" display="MOVE TO EXCLUDE CANDIDATE FORM"/>
    <hyperlink ref="AL28:AQ29" location="'Stage 14'!AY1:BK1" display="MOVE TO TRANSFER OF SURPLUS VOTES FORM"/>
    <hyperlink ref="AL31:AQ32" location="'Stage 14'!BN1:CE1" display="MOVE TO EXCLUDE CANDIDATE FORM"/>
    <hyperlink ref="BI3:BK3" location="'Stage 14'!Y1:AR1" display="BACK to DECISION FORM"/>
    <hyperlink ref="BI30:BK31" location="'Stage 14'!A83:W83" display="FORWARD to OVERVIEW OF STAGE 14"/>
    <hyperlink ref="CB2" location="'Stage 2'!AQ5" display="MOVE TO NEXT FORM"/>
    <hyperlink ref="CB2:CE2" location="'Stage 14'!Y1:AR1" display="BACK to DECISION FORM"/>
    <hyperlink ref="CB31" location="'Stage 2'!A1" display="HOME TO OVERVIEW OF STAGE 2"/>
    <hyperlink ref="CB31:CE32" location="'Stage 14'!A83:W83" display="FORWARD to OVERVIEW OF STAGE 14"/>
    <hyperlink ref="O50" location="'Stage 3'!A1" display="MOVE TO STAGE 3"/>
    <hyperlink ref="O48" location="'Stage 3'!A1" display="MOVE TO STAGE 3"/>
    <hyperlink ref="O48:S48" location="'Stage 14'!Y1:AR1" display="BACK to DECISION FORM Stage 14"/>
    <hyperlink ref="O50:S50" location="'Stage 15'!Y1:AR1" display="FORWARD TO STAGE 15"/>
    <hyperlink ref="O4" location="'Stage 3'!A1" display="MOVE TO STAGE 3"/>
    <hyperlink ref="O2" location="'Stage 3'!A1" display="MOVE TO STAGE 3"/>
    <hyperlink ref="O2:S2" location="'Stage 14'!Y1:AR1" display="BACK to DECISION FORM Stage 14"/>
    <hyperlink ref="O4:S4" location="'Stage 15'!Y1:AR1" display="FORWARD TO STAGE 15"/>
    <hyperlink ref="O3:S3" location="'Stage 14'!A83:W83" display="OVERVIEW OF STAGES 10 - 14"/>
    <hyperlink ref="O49:S49" location="'Stage 14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CE114"/>
  <sheetViews>
    <sheetView showGridLines="0" showZeros="0" topLeftCell="A5" zoomScale="70" zoomScaleNormal="70" workbookViewId="0">
      <selection activeCell="A30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140625" customWidth="1"/>
    <col min="39" max="39" width="10.140625" customWidth="1"/>
    <col min="40" max="40" width="13.42578125" customWidth="1"/>
    <col min="41" max="41" width="11" customWidth="1"/>
    <col min="42" max="42" width="11.85546875" customWidth="1"/>
    <col min="43" max="43" width="10.7109375" customWidth="1"/>
    <col min="44" max="44" width="16.85546875" customWidth="1"/>
    <col min="45" max="45" width="223" customWidth="1"/>
    <col min="50" max="50" width="223.855468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42578125" customWidth="1"/>
    <col min="64" max="64" width="221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28515625" customWidth="1"/>
  </cols>
  <sheetData>
    <row r="1" spans="1:83" ht="21" thickBot="1">
      <c r="A1" s="88" t="str">
        <f>'Verification of Boxes'!B1</f>
        <v>Local Council</v>
      </c>
      <c r="F1" s="14" t="s">
        <v>143</v>
      </c>
      <c r="J1" s="100" t="s">
        <v>25</v>
      </c>
      <c r="K1" s="383">
        <f>'Basic Input'!C2</f>
        <v>41781</v>
      </c>
      <c r="L1" s="383"/>
      <c r="Z1" s="14" t="s">
        <v>159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384" t="s">
        <v>258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143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28.5" customHeight="1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447" t="s">
        <v>270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384" t="s">
        <v>259</v>
      </c>
      <c r="P4" s="385"/>
      <c r="Q4" s="385"/>
      <c r="R4" s="385"/>
      <c r="S4" s="386"/>
      <c r="U4" s="375" t="str">
        <f>IF(Q79="ERROR","DO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IF(C57=0,0,IF(O57=0,"Excluded",0))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261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143</v>
      </c>
      <c r="BA6" s="154"/>
      <c r="BE6" s="71" t="str">
        <f>'Verification of Boxes'!J11</f>
        <v>COMER DANIEL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IF(C58=0,0,IF(O58=0,"Excluded",0))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Transfer</v>
      </c>
      <c r="I7" s="432"/>
      <c r="J7" s="431" t="str">
        <f>'Stage 4'!J7:K7</f>
        <v>Exclude</v>
      </c>
      <c r="K7" s="432"/>
      <c r="L7" s="431" t="str">
        <f>'Stage 5'!L7:M7</f>
        <v>Transfer</v>
      </c>
      <c r="M7" s="432"/>
      <c r="N7" s="431">
        <f>'Stage 6'!N7:O7</f>
        <v>0</v>
      </c>
      <c r="O7" s="432"/>
      <c r="P7" s="431">
        <f>'Stage 7'!P7:Q7</f>
        <v>0</v>
      </c>
      <c r="Q7" s="432"/>
      <c r="R7" s="431">
        <f>'Stage 8'!R7:S7</f>
        <v>0</v>
      </c>
      <c r="S7" s="432"/>
      <c r="T7" s="431">
        <f>'Stage 9'!T7:U7</f>
        <v>0</v>
      </c>
      <c r="U7" s="432"/>
      <c r="V7" s="431">
        <f>'Stage 10'!V7:W7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COMER DANIEL AND GILLESPIE SHA</v>
      </c>
      <c r="G8" s="435"/>
      <c r="H8" s="429" t="str">
        <f>'Stage 3'!H8:I8</f>
        <v>BOYLE JOHN</v>
      </c>
      <c r="I8" s="430"/>
      <c r="J8" s="429" t="str">
        <f>'Stage 4'!J8:K8</f>
        <v>O'HAGAN BARNEY</v>
      </c>
      <c r="K8" s="430"/>
      <c r="L8" s="429" t="str">
        <f>'Stage 5'!L8:M8</f>
        <v>COOPER MICKEY</v>
      </c>
      <c r="M8" s="430"/>
      <c r="N8" s="429">
        <f>'Stage 6'!N8:O8</f>
        <v>0</v>
      </c>
      <c r="O8" s="430"/>
      <c r="P8" s="429">
        <f>'Stage 7'!P8:Q8</f>
        <v>0</v>
      </c>
      <c r="Q8" s="430"/>
      <c r="R8" s="429">
        <f>'Stage 8'!R8:S8</f>
        <v>0</v>
      </c>
      <c r="S8" s="430"/>
      <c r="T8" s="429">
        <f>'Stage 9'!T8:U8</f>
        <v>0</v>
      </c>
      <c r="U8" s="430"/>
      <c r="V8" s="429">
        <f>'Stage 10'!V8:W8</f>
        <v>0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CUSACK SHAUNA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BOYLE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COMER DANIEL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GILLESPIE SHA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COOPER MICKEY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>'Stage 2'!F11</f>
        <v>0</v>
      </c>
      <c r="G11" s="157">
        <f>'Stage 2'!G11</f>
        <v>1132</v>
      </c>
      <c r="H11" s="82">
        <f>'Stage 3'!H11</f>
        <v>-70</v>
      </c>
      <c r="I11" s="157">
        <f>'Stage 3'!I11</f>
        <v>1062</v>
      </c>
      <c r="J11" s="82">
        <f>'Stage 4'!J11</f>
        <v>0</v>
      </c>
      <c r="K11" s="157">
        <f>'Stage 4'!K11</f>
        <v>1062</v>
      </c>
      <c r="L11" s="82">
        <f>'Stage 5'!L11</f>
        <v>0</v>
      </c>
      <c r="M11" s="157">
        <f>'Stage 5'!M11</f>
        <v>1062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CUSACK SHAUNA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Excluded</v>
      </c>
      <c r="B12" s="176">
        <v>2</v>
      </c>
      <c r="C12" s="37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>'Stage 2'!F12</f>
        <v>-137</v>
      </c>
      <c r="G12" s="157">
        <f>'Stage 2'!G12</f>
        <v>0</v>
      </c>
      <c r="H12" s="82">
        <f>'Stage 3'!H12</f>
        <v>0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O'HAGAN BARNEY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FARRELL RORY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>'Stage 2'!F13</f>
        <v>42</v>
      </c>
      <c r="G13" s="157">
        <f>'Stage 2'!G13</f>
        <v>843</v>
      </c>
      <c r="H13" s="82">
        <f>'Stage 3'!H13</f>
        <v>4.74</v>
      </c>
      <c r="I13" s="157">
        <f>'Stage 3'!I13</f>
        <v>847.74</v>
      </c>
      <c r="J13" s="82">
        <f>'Stage 4'!J13</f>
        <v>307</v>
      </c>
      <c r="K13" s="157">
        <f>'Stage 4'!K13</f>
        <v>1154.74</v>
      </c>
      <c r="L13" s="82">
        <f>'Stage 5'!L13</f>
        <v>-92.740000000000009</v>
      </c>
      <c r="M13" s="157">
        <f>'Stage 5'!M13</f>
        <v>1062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O'REILLY DARREN PIO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GILLESPIE SHA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>'Stage 2'!F14</f>
        <v>102</v>
      </c>
      <c r="G14" s="157">
        <f>'Stage 2'!G14</f>
        <v>842</v>
      </c>
      <c r="H14" s="82">
        <f>'Stage 3'!H14</f>
        <v>52.14</v>
      </c>
      <c r="I14" s="157">
        <f>'Stage 3'!I14</f>
        <v>894.14</v>
      </c>
      <c r="J14" s="82">
        <f>'Stage 4'!J14</f>
        <v>49.48</v>
      </c>
      <c r="K14" s="157">
        <f>'Stage 4'!K14</f>
        <v>943.62</v>
      </c>
      <c r="L14" s="82">
        <f>'Stage 5'!L14</f>
        <v>32</v>
      </c>
      <c r="M14" s="157">
        <f>'Stage 5'!M14</f>
        <v>975.62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BOYLE JOHN</v>
      </c>
      <c r="AA14" s="109">
        <f>O57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MCGINLEY ERIC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>'Stage 2'!F15</f>
        <v>61</v>
      </c>
      <c r="G15" s="157">
        <f>'Stage 2'!G15</f>
        <v>804</v>
      </c>
      <c r="H15" s="82">
        <f>'Stage 3'!H15</f>
        <v>5.3999999999999995</v>
      </c>
      <c r="I15" s="157">
        <f>'Stage 3'!I15</f>
        <v>809.4</v>
      </c>
      <c r="J15" s="82">
        <f>'Stage 4'!J15</f>
        <v>18.12</v>
      </c>
      <c r="K15" s="157">
        <f>'Stage 4'!K15</f>
        <v>827.52</v>
      </c>
      <c r="L15" s="82">
        <f>'Stage 5'!L15</f>
        <v>14</v>
      </c>
      <c r="M15" s="157">
        <f>'Stage 5'!M15</f>
        <v>841.52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COMER DANIEL</v>
      </c>
      <c r="AA15" s="45">
        <f t="shared" ref="AA15:AA33" si="16">O58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O'HAGAN BARNEY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>'Stage 2'!F16</f>
        <v>-232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COOPER MICKEY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O'REILLY DARREN PIO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>'Stage 2'!F17</f>
        <v>26</v>
      </c>
      <c r="G17" s="157">
        <f>'Stage 2'!G17</f>
        <v>817</v>
      </c>
      <c r="H17" s="82">
        <f>'Stage 3'!H17</f>
        <v>1.68</v>
      </c>
      <c r="I17" s="157">
        <f>'Stage 3'!I17</f>
        <v>818.68</v>
      </c>
      <c r="J17" s="82">
        <f>'Stage 4'!J17</f>
        <v>306</v>
      </c>
      <c r="K17" s="157">
        <f>'Stage 4'!K17</f>
        <v>1124.6799999999998</v>
      </c>
      <c r="L17" s="82">
        <f>'Stage 5'!L17</f>
        <v>0</v>
      </c>
      <c r="M17" s="157">
        <f>'Stage 5'!M17</f>
        <v>1124.6799999999998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CUSACK SHAUNA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>'Stage 2'!F18</f>
        <v>21</v>
      </c>
      <c r="G18" s="157">
        <f>'Stage 2'!G18</f>
        <v>722</v>
      </c>
      <c r="H18" s="82">
        <f>'Stage 3'!H18</f>
        <v>1.1399999999999999</v>
      </c>
      <c r="I18" s="157">
        <f>'Stage 3'!I18</f>
        <v>723.14</v>
      </c>
      <c r="J18" s="82">
        <f>'Stage 4'!J18</f>
        <v>-723.14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FARRELL RORY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>'Stage 2'!F19</f>
        <v>0</v>
      </c>
      <c r="G19" s="157">
        <f>'Stage 2'!G19</f>
        <v>1091</v>
      </c>
      <c r="H19" s="82">
        <f>'Stage 3'!H19</f>
        <v>0</v>
      </c>
      <c r="I19" s="157">
        <f>'Stage 3'!I19</f>
        <v>1091</v>
      </c>
      <c r="J19" s="82">
        <f>'Stage 4'!J19</f>
        <v>0</v>
      </c>
      <c r="K19" s="157">
        <f>'Stage 4'!K19</f>
        <v>1091</v>
      </c>
      <c r="L19" s="82">
        <f>'Stage 5'!L19</f>
        <v>0</v>
      </c>
      <c r="M19" s="157">
        <f>'Stage 5'!M19</f>
        <v>1091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GILLESPIE SHA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MCGINLEY ERIC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O'HAGAN BARNEY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O'REILLY DARREN PIO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257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117</v>
      </c>
      <c r="G31" s="157">
        <f>'Stage 2'!G31</f>
        <v>117</v>
      </c>
      <c r="H31" s="82">
        <f>'Stage 3'!H31</f>
        <v>4.9000000000000057</v>
      </c>
      <c r="I31" s="157">
        <f>'Stage 3'!I31</f>
        <v>121.9</v>
      </c>
      <c r="J31" s="82">
        <f>'Stage 4'!J31</f>
        <v>42.54</v>
      </c>
      <c r="K31" s="157">
        <f>'Stage 4'!K31</f>
        <v>164.44</v>
      </c>
      <c r="L31" s="82">
        <f>'Stage 5'!L31</f>
        <v>46.740000000000009</v>
      </c>
      <c r="M31" s="157">
        <f>'Stage 5'!M31</f>
        <v>211.18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257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6368</v>
      </c>
      <c r="F32" s="267"/>
      <c r="G32" s="157">
        <f>'Stage 2'!G32</f>
        <v>6368</v>
      </c>
      <c r="H32" s="268"/>
      <c r="I32" s="157">
        <f>'Stage 3'!I32</f>
        <v>6368</v>
      </c>
      <c r="J32" s="269"/>
      <c r="K32" s="157">
        <f>'Stage 4'!K32</f>
        <v>6367.9999999999991</v>
      </c>
      <c r="L32" s="269"/>
      <c r="M32" s="157">
        <f>'Stage 5'!M32</f>
        <v>6368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911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143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>
      <c r="A48" s="14" t="str">
        <f>'Verification of Boxes'!A3</f>
        <v>District Electoral Area of</v>
      </c>
      <c r="D48" s="14" t="str">
        <f>'Verification of Boxes'!B3</f>
        <v>Foyleside</v>
      </c>
      <c r="O48" s="384" t="s">
        <v>258</v>
      </c>
      <c r="P48" s="385"/>
      <c r="Q48" s="385"/>
      <c r="R48" s="385"/>
      <c r="S48" s="386"/>
      <c r="AJ48" t="str">
        <f t="shared" ref="AJ48:AK63" si="23">Z14</f>
        <v>BOYLE JOHN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0.25" customHeight="1" thickBot="1">
      <c r="C49" s="3" t="s">
        <v>115</v>
      </c>
      <c r="D49" s="79">
        <f>'Verification of Boxes'!L2</f>
        <v>12724</v>
      </c>
      <c r="E49" s="370" t="s">
        <v>65</v>
      </c>
      <c r="F49" s="371"/>
      <c r="G49" s="152">
        <f>'Verification of Boxes'!G3</f>
        <v>5</v>
      </c>
      <c r="H49" s="370" t="s">
        <v>113</v>
      </c>
      <c r="I49" s="371"/>
      <c r="J49" s="152">
        <f>'Verification of Boxes'!L33</f>
        <v>171</v>
      </c>
      <c r="K49" s="370" t="s">
        <v>112</v>
      </c>
      <c r="L49" s="371"/>
      <c r="M49" s="152">
        <f>'Verification of Boxes'!G4</f>
        <v>1062</v>
      </c>
      <c r="O49" s="447" t="s">
        <v>276</v>
      </c>
      <c r="P49" s="448"/>
      <c r="Q49" s="448"/>
      <c r="R49" s="448"/>
      <c r="S49" s="449"/>
      <c r="AJ49" t="str">
        <f t="shared" si="23"/>
        <v>COMER DANIEL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BOYLE JOHN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8.5" customHeight="1" thickBot="1">
      <c r="A50" s="14"/>
      <c r="C50" s="3" t="s">
        <v>116</v>
      </c>
      <c r="D50" s="152">
        <f>'Verification of Boxes'!L3</f>
        <v>6539</v>
      </c>
      <c r="E50" s="194" t="s">
        <v>66</v>
      </c>
      <c r="F50" s="193"/>
      <c r="G50" s="78">
        <f>D50-J49</f>
        <v>6368</v>
      </c>
      <c r="H50" s="194" t="s">
        <v>114</v>
      </c>
      <c r="I50" s="193"/>
      <c r="J50" s="153">
        <f>'Verification of Boxes'!L5</f>
        <v>51.391071989940272</v>
      </c>
      <c r="M50" s="6"/>
      <c r="O50" s="384" t="s">
        <v>259</v>
      </c>
      <c r="P50" s="385"/>
      <c r="Q50" s="385"/>
      <c r="R50" s="385"/>
      <c r="S50" s="386"/>
      <c r="U50" s="375" t="str">
        <f>IF(Q79="ERROR","DO NOT MOVE TO NEXT STAGE","OK TO MOVE TO NEXT STAGE")</f>
        <v>DO NOT MOVE TO NEXT STAGE</v>
      </c>
      <c r="V50" s="375"/>
      <c r="W50" s="375"/>
      <c r="AJ50" t="str">
        <f t="shared" si="23"/>
        <v>COOPER MICKEY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COMER DANIEL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CUSACK SHAUNA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COOPER MICKEY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FARRELL RORY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CUSACK SHAUNA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1">
        <f>'Stage 10'!V7</f>
        <v>0</v>
      </c>
      <c r="G53" s="432"/>
      <c r="H53" s="431">
        <f>'Stage 11'!H53</f>
        <v>0</v>
      </c>
      <c r="I53" s="432"/>
      <c r="J53" s="431">
        <f>'Stage 12'!J53</f>
        <v>0</v>
      </c>
      <c r="K53" s="432"/>
      <c r="L53" s="431">
        <f>'Stage 13'!L53</f>
        <v>0</v>
      </c>
      <c r="M53" s="432"/>
      <c r="N53" s="431">
        <f>'Stage 14'!N53</f>
        <v>0</v>
      </c>
      <c r="O53" s="432"/>
      <c r="P53" s="431">
        <f>IF($AT5=0,0,IF($AT5="T",$AZ7,$BR4))</f>
        <v>0</v>
      </c>
      <c r="Q53" s="432"/>
      <c r="R53" s="431"/>
      <c r="S53" s="432"/>
      <c r="T53" s="431"/>
      <c r="U53" s="432"/>
      <c r="V53" s="431"/>
      <c r="W53" s="432"/>
      <c r="AJ53" t="str">
        <f t="shared" si="23"/>
        <v>GILLESPIE SHA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FARRELL RORY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1">
        <f>'Stage 10'!V8</f>
        <v>0</v>
      </c>
      <c r="G54" s="432"/>
      <c r="H54" s="431">
        <f>'Stage 11'!H54</f>
        <v>0</v>
      </c>
      <c r="I54" s="432"/>
      <c r="J54" s="431">
        <f>'Stage 12'!J54</f>
        <v>0</v>
      </c>
      <c r="K54" s="432"/>
      <c r="L54" s="431">
        <f>'Stage 13'!L54</f>
        <v>0</v>
      </c>
      <c r="M54" s="432"/>
      <c r="N54" s="431">
        <f>'Stage 14'!N54</f>
        <v>0</v>
      </c>
      <c r="O54" s="432"/>
      <c r="P54" s="429">
        <f>IF($H53="Transfer",$BA8,$BT3)</f>
        <v>0</v>
      </c>
      <c r="Q54" s="430"/>
      <c r="R54" s="429"/>
      <c r="S54" s="430"/>
      <c r="T54" s="429"/>
      <c r="U54" s="430"/>
      <c r="V54" s="429"/>
      <c r="W54" s="430"/>
      <c r="AJ54" t="str">
        <f t="shared" si="23"/>
        <v>MCGINLEY ERIC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GILLESPIE SHA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O'HAGAN BARNEY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MCGINLEY ERIC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O'REILLY DARREN PIO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O'HAGAN BARNEY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14'!A57&lt;&gt;0,'Stage 14'!A57,IF(Q57&gt;=$M$3,"Elected",IF(BP8&lt;&gt;0,"Excluded",0)))</f>
        <v>Elected</v>
      </c>
      <c r="B57" s="213">
        <v>1</v>
      </c>
      <c r="C57" s="35" t="str">
        <f>'Verification of Boxes'!J10</f>
        <v>BOYLE JOHN</v>
      </c>
      <c r="D57" s="183" t="str">
        <f>'Verification of Boxes'!K10</f>
        <v>SDLP</v>
      </c>
      <c r="E57" s="125">
        <f>'Verification of Boxes'!L10</f>
        <v>1132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192">
        <f t="shared" ref="P57:P76" si="42">IF($C57&lt;&gt;0,$BK49,0)</f>
        <v>0</v>
      </c>
      <c r="Q57" s="49">
        <f t="shared" ref="Q57:Q77" si="43">IF(P$54=0,0,O57+P57)</f>
        <v>0</v>
      </c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O'REILLY DARREN PIO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14'!A58&lt;&gt;0,'Stage 14'!A58,IF(Q58&gt;=$M$3,"Elected",IF(BP9&lt;&gt;0,"Excluded",0)))</f>
        <v>Excluded</v>
      </c>
      <c r="B58" s="214">
        <v>2</v>
      </c>
      <c r="C58" s="26" t="str">
        <f>'Verification of Boxes'!J11</f>
        <v>COMER DANIEL</v>
      </c>
      <c r="D58" s="184" t="str">
        <f>'Verification of Boxes'!K11</f>
        <v>ALLIANCE</v>
      </c>
      <c r="E58" s="126">
        <f>'Verification of Boxes'!L11</f>
        <v>137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192">
        <f t="shared" si="42"/>
        <v>0</v>
      </c>
      <c r="Q58" s="49">
        <f t="shared" si="43"/>
        <v>0</v>
      </c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14'!A59&lt;&gt;0,'Stage 14'!A59,IF(Q59&gt;=$M$3,"Elected",IF(BP10&lt;&gt;0,"Excluded",0)))</f>
        <v>Elected</v>
      </c>
      <c r="B59" s="214">
        <v>3</v>
      </c>
      <c r="C59" s="26" t="str">
        <f>'Verification of Boxes'!J12</f>
        <v>COOPER MICKEY</v>
      </c>
      <c r="D59" s="184" t="str">
        <f>'Verification of Boxes'!K12</f>
        <v>SF</v>
      </c>
      <c r="E59" s="126">
        <f>'Verification of Boxes'!L12</f>
        <v>801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192">
        <f t="shared" si="42"/>
        <v>0</v>
      </c>
      <c r="Q59" s="49">
        <f t="shared" si="43"/>
        <v>0</v>
      </c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14'!A60&lt;&gt;0,'Stage 14'!A60,IF(Q60&gt;=$M$3,"Elected",IF(BP11&lt;&gt;0,"Excluded",0)))</f>
        <v>Elected</v>
      </c>
      <c r="B60" s="214">
        <v>4</v>
      </c>
      <c r="C60" s="26" t="str">
        <f>'Verification of Boxes'!J13</f>
        <v>CUSACK SHAUNA</v>
      </c>
      <c r="D60" s="184" t="str">
        <f>'Verification of Boxes'!K13</f>
        <v>SDLP</v>
      </c>
      <c r="E60" s="126">
        <f>'Verification of Boxes'!L13</f>
        <v>740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192">
        <f t="shared" si="42"/>
        <v>0</v>
      </c>
      <c r="Q60" s="49">
        <f t="shared" si="43"/>
        <v>0</v>
      </c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14'!A61&lt;&gt;0,'Stage 14'!A61,IF(Q61&gt;=$M$3,"Elected",IF(BP12&lt;&gt;0,"Excluded",0)))</f>
        <v>Excluded</v>
      </c>
      <c r="B61" s="214">
        <v>5</v>
      </c>
      <c r="C61" s="26" t="str">
        <f>'Verification of Boxes'!J14</f>
        <v>FARRELL RORY</v>
      </c>
      <c r="D61" s="184" t="str">
        <f>'Verification of Boxes'!K14</f>
        <v>SDLP</v>
      </c>
      <c r="E61" s="126">
        <f>'Verification of Boxes'!L14</f>
        <v>743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192">
        <f t="shared" si="42"/>
        <v>0</v>
      </c>
      <c r="Q61" s="49">
        <f t="shared" si="43"/>
        <v>0</v>
      </c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14'!A62&lt;&gt;0,'Stage 14'!A62,IF(Q62&gt;=$M$3,"Elected",IF(BP13&lt;&gt;0,"Excluded",0)))</f>
        <v>Excluded</v>
      </c>
      <c r="B62" s="214">
        <v>6</v>
      </c>
      <c r="C62" s="26" t="str">
        <f>'Verification of Boxes'!J15</f>
        <v>GILLESPIE SHA</v>
      </c>
      <c r="D62" s="184" t="str">
        <f>'Verification of Boxes'!K15</f>
        <v>PBPA</v>
      </c>
      <c r="E62" s="126">
        <f>'Verification of Boxes'!L15</f>
        <v>232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192">
        <f t="shared" si="42"/>
        <v>0</v>
      </c>
      <c r="Q62" s="49">
        <f t="shared" si="43"/>
        <v>0</v>
      </c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14'!A63&lt;&gt;0,'Stage 14'!A63,IF(Q63&gt;=$M$3,"Elected",IF(BP14&lt;&gt;0,"Excluded",0)))</f>
        <v>Elected</v>
      </c>
      <c r="B63" s="214">
        <v>7</v>
      </c>
      <c r="C63" s="26" t="str">
        <f>'Verification of Boxes'!J16</f>
        <v>MCGINLEY ERIC</v>
      </c>
      <c r="D63" s="184" t="str">
        <f>'Verification of Boxes'!K16</f>
        <v>SF</v>
      </c>
      <c r="E63" s="126">
        <f>'Verification of Boxes'!L16</f>
        <v>791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192">
        <f t="shared" si="42"/>
        <v>0</v>
      </c>
      <c r="Q63" s="49">
        <f t="shared" si="43"/>
        <v>0</v>
      </c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14'!A64&lt;&gt;0,'Stage 14'!A64,IF(Q64&gt;=$M$3,"Elected",IF(BP15&lt;&gt;0,"Excluded",0)))</f>
        <v>Excluded</v>
      </c>
      <c r="B64" s="214">
        <v>8</v>
      </c>
      <c r="C64" s="26" t="str">
        <f>'Verification of Boxes'!J17</f>
        <v>O'HAGAN BARNEY</v>
      </c>
      <c r="D64" s="184" t="str">
        <f>'Verification of Boxes'!K17</f>
        <v>SF</v>
      </c>
      <c r="E64" s="126">
        <f>'Verification of Boxes'!L17</f>
        <v>701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192">
        <f t="shared" si="42"/>
        <v>0</v>
      </c>
      <c r="Q64" s="49">
        <f t="shared" si="43"/>
        <v>0</v>
      </c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14'!A65&lt;&gt;0,'Stage 14'!A65,IF(Q65&gt;=$M$3,"Elected",IF(BP16&lt;&gt;0,"Excluded",0)))</f>
        <v>Elected</v>
      </c>
      <c r="B65" s="214">
        <v>9</v>
      </c>
      <c r="C65" s="26" t="str">
        <f>'Verification of Boxes'!J18</f>
        <v>O'REILLY DARREN PIO</v>
      </c>
      <c r="D65" s="184" t="str">
        <f>'Verification of Boxes'!K18</f>
        <v>INDEPENDENT</v>
      </c>
      <c r="E65" s="126">
        <f>'Verification of Boxes'!L18</f>
        <v>1091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192">
        <f t="shared" si="42"/>
        <v>0</v>
      </c>
      <c r="Q65" s="49">
        <f t="shared" si="43"/>
        <v>0</v>
      </c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>
        <f>IF('Stage 14'!A66&lt;&gt;0,'Stage 14'!A66,IF(Q66&gt;=$M$3,"Elected",IF(BP17&lt;&gt;0,"Excluded",0)))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192">
        <f t="shared" si="42"/>
        <v>0</v>
      </c>
      <c r="Q66" s="49">
        <f t="shared" si="43"/>
        <v>0</v>
      </c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>
        <f>IF('Stage 14'!A67&lt;&gt;0,'Stage 14'!A67,IF(Q67&gt;=$M$3,"Elected",IF(BP18&lt;&gt;0,"Excluded",0)))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192">
        <f t="shared" si="42"/>
        <v>0</v>
      </c>
      <c r="Q67" s="49">
        <f t="shared" si="43"/>
        <v>0</v>
      </c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>
        <f>IF('Stage 14'!A68&lt;&gt;0,'Stage 14'!A68,IF(Q68&gt;=$M$3,"Elected",IF(BP19&lt;&gt;0,"Excluded",0)))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192">
        <f t="shared" si="42"/>
        <v>0</v>
      </c>
      <c r="Q68" s="49">
        <f t="shared" si="43"/>
        <v>0</v>
      </c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14'!A69&lt;&gt;0,'Stage 14'!A69,IF(Q69&gt;=$M$3,"Elected",IF(BP20&lt;&gt;0,"Excluded",0)))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192">
        <f t="shared" si="42"/>
        <v>0</v>
      </c>
      <c r="Q69" s="49">
        <f t="shared" si="43"/>
        <v>0</v>
      </c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14'!A70&lt;&gt;0,'Stage 14'!A70,IF(Q70&gt;=$M$3,"Elected",IF(BP21&lt;&gt;0,"Excluded",0)))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192">
        <f t="shared" si="42"/>
        <v>0</v>
      </c>
      <c r="Q70" s="49">
        <f t="shared" si="43"/>
        <v>0</v>
      </c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14'!A71&lt;&gt;0,'Stage 14'!A71,IF(Q71&gt;=$M$3,"Elected",IF(BP22&lt;&gt;0,"Excluded",0)))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192">
        <f t="shared" si="42"/>
        <v>0</v>
      </c>
      <c r="Q71" s="49">
        <f t="shared" si="43"/>
        <v>0</v>
      </c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14'!A72&lt;&gt;0,'Stage 14'!A72,IF(Q72&gt;=$M$3,"Elected",IF(BP23&lt;&gt;0,"Excluded",0)))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192">
        <f t="shared" si="42"/>
        <v>0</v>
      </c>
      <c r="Q72" s="49">
        <f t="shared" si="43"/>
        <v>0</v>
      </c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14'!A73&lt;&gt;0,'Stage 14'!A73,IF(Q73&gt;=$M$3,"Elected",IF(BP24&lt;&gt;0,"Excluded",0)))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192">
        <f t="shared" si="42"/>
        <v>0</v>
      </c>
      <c r="Q73" s="49">
        <f t="shared" si="43"/>
        <v>0</v>
      </c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14'!A74&lt;&gt;0,'Stage 14'!A74,IF(Q74&gt;=$M$3,"Elected",IF(BP25&lt;&gt;0,"Excluded",0)))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192">
        <f t="shared" si="42"/>
        <v>0</v>
      </c>
      <c r="Q74" s="49">
        <f t="shared" si="43"/>
        <v>0</v>
      </c>
      <c r="R74" s="190"/>
      <c r="S74" s="48"/>
      <c r="T74" s="190"/>
      <c r="U74" s="48"/>
      <c r="V74" s="190"/>
      <c r="W74" s="48"/>
    </row>
    <row r="75" spans="1:78" ht="13.5" thickBot="1">
      <c r="A75" s="330">
        <f>IF('Stage 14'!A75&lt;&gt;0,'Stage 14'!A75,IF(Q75&gt;=$M$3,"Elected",IF(BP26&lt;&gt;0,"Excluded",0)))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192">
        <f t="shared" si="42"/>
        <v>0</v>
      </c>
      <c r="Q75" s="49">
        <f t="shared" si="43"/>
        <v>0</v>
      </c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14'!A76&lt;&gt;0,'Stage 14'!A76,IF(Q76&gt;=$M$3,"Elected",IF(BP27&lt;&gt;0,"Excluded",0)))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192">
        <f t="shared" si="42"/>
        <v>0</v>
      </c>
      <c r="Q76" s="49">
        <f t="shared" si="43"/>
        <v>0</v>
      </c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$BK69</f>
        <v>0</v>
      </c>
      <c r="Q77" s="51">
        <f t="shared" si="43"/>
        <v>0</v>
      </c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6368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60">
        <f>SUM(Q57:Q77)</f>
        <v>0</v>
      </c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t="str">
        <f>IF(Q78=$G50,"Totals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6"/>
      <c r="Q80" s="256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Q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68" priority="14" stopIfTrue="1" operator="notEqual">
      <formula>0</formula>
    </cfRule>
  </conditionalFormatting>
  <conditionalFormatting sqref="BF30:BG31">
    <cfRule type="cellIs" dxfId="67" priority="15" stopIfTrue="1" operator="equal">
      <formula>"NONE"</formula>
    </cfRule>
    <cfRule type="cellIs" dxfId="66" priority="16" stopIfTrue="1" operator="notEqual">
      <formula>"NONE"</formula>
    </cfRule>
  </conditionalFormatting>
  <conditionalFormatting sqref="BX30">
    <cfRule type="cellIs" dxfId="65" priority="17" stopIfTrue="1" operator="equal">
      <formula>"Calculations OK"</formula>
    </cfRule>
    <cfRule type="cellIs" dxfId="64" priority="18" stopIfTrue="1" operator="equal">
      <formula>"Check Count for Error"</formula>
    </cfRule>
  </conditionalFormatting>
  <conditionalFormatting sqref="V50:W50 V4:W4">
    <cfRule type="cellIs" dxfId="63" priority="19" stopIfTrue="1" operator="equal">
      <formula>"Totals Correct"</formula>
    </cfRule>
    <cfRule type="cellIs" dxfId="62" priority="20" stopIfTrue="1" operator="equal">
      <formula>"ERROR"</formula>
    </cfRule>
  </conditionalFormatting>
  <conditionalFormatting sqref="U50 U4">
    <cfRule type="cellIs" dxfId="61" priority="21" stopIfTrue="1" operator="equal">
      <formula>"OK TO MOVE TO NEXT STAGE"</formula>
    </cfRule>
    <cfRule type="cellIs" dxfId="60" priority="22" stopIfTrue="1" operator="equal">
      <formula>"DO NOT MOVE TO NEXT STAGE"</formula>
    </cfRule>
  </conditionalFormatting>
  <conditionalFormatting sqref="BI5:BI24">
    <cfRule type="expression" dxfId="59" priority="6">
      <formula>BI5="Elected"</formula>
    </cfRule>
  </conditionalFormatting>
  <conditionalFormatting sqref="BN8:BN27">
    <cfRule type="expression" dxfId="58" priority="10">
      <formula>BN8="Elected"</formula>
    </cfRule>
  </conditionalFormatting>
  <conditionalFormatting sqref="BH4">
    <cfRule type="expression" dxfId="57" priority="7">
      <formula>AND($AQ$5="y",$BK$76&lt;&gt;1)</formula>
    </cfRule>
    <cfRule type="expression" dxfId="56" priority="8">
      <formula>$BK$76=1</formula>
    </cfRule>
    <cfRule type="duplicateValues" priority="9"/>
  </conditionalFormatting>
  <conditionalFormatting sqref="BP5:BP7">
    <cfRule type="expression" dxfId="55" priority="4">
      <formula>$BZ$48&gt;0</formula>
    </cfRule>
    <cfRule type="expression" dxfId="54" priority="5">
      <formula>AND($AQ$5="n",$BZ$48&lt;&gt;1)</formula>
    </cfRule>
  </conditionalFormatting>
  <conditionalFormatting sqref="BT2:BZ2">
    <cfRule type="expression" dxfId="53" priority="3">
      <formula>AND($AQ$5="n",$BZ$46=0)</formula>
    </cfRule>
  </conditionalFormatting>
  <conditionalFormatting sqref="A11:A30">
    <cfRule type="expression" dxfId="52" priority="2">
      <formula>A11="Elected"</formula>
    </cfRule>
  </conditionalFormatting>
  <conditionalFormatting sqref="A57:A76">
    <cfRule type="expression" dxfId="51" priority="1">
      <formula>A57="Elected"</formula>
    </cfRule>
  </conditionalFormatting>
  <hyperlinks>
    <hyperlink ref="Z6:AF7" location="'Stage 14'!A83:W83" display="BACK to Overview of STAGE 14"/>
    <hyperlink ref="AL28" location="'Stage 2'!BI1" display="MOVE TO TRANSFER OF SURPLUS VOTES FORM"/>
    <hyperlink ref="AL31" location="'Stage 2'!CC1" display="MOVE TO EXCLUDE CANDIDATE FORM"/>
    <hyperlink ref="AL28:AQ29" location="'Stage 15'!AY1:BK1" display="MOVE TO TRANSFER OF SURPLUS VOTES FORM"/>
    <hyperlink ref="AL31:AQ32" location="'Stage 15'!BN1:CE1" display="MOVE TO EXCLUDE CANDIDATE FORM"/>
    <hyperlink ref="BI3:BK3" location="'Stage 15'!Y1:AR1" display="BACK to DECISION FORM"/>
    <hyperlink ref="BI30:BK31" location="'Stage 15'!A83:W83" display="FORWARD to OVERVIEW OF STAGE 15"/>
    <hyperlink ref="CB2" location="'Stage 2'!AQ5" display="MOVE TO NEXT FORM"/>
    <hyperlink ref="CB2:CE2" location="'Stage 15'!Y1:AR1" display="BACK to DECISION FORM"/>
    <hyperlink ref="CB31" location="'Stage 2'!A1" display="HOME TO OVERVIEW OF STAGE 2"/>
    <hyperlink ref="CB31:CE32" location="'Stage 15'!A83:W83" display="FORWARD to OVERVIEW OF STAGE 15"/>
    <hyperlink ref="O50" location="'Stage 3'!A1" display="MOVE TO STAGE 3"/>
    <hyperlink ref="O48" location="'Stage 3'!A1" display="MOVE TO STAGE 3"/>
    <hyperlink ref="O48:S48" location="'Stage 15'!Y1:AR1" display="BACK to DECISION FORM Stage 15"/>
    <hyperlink ref="O50:S50" location="'Stage 16'!Y1:AR1" display="FORWARD TO STAGE 16"/>
    <hyperlink ref="O4" location="'Stage 3'!A1" display="MOVE TO STAGE 3"/>
    <hyperlink ref="O2" location="'Stage 3'!A1" display="MOVE TO STAGE 3"/>
    <hyperlink ref="O2:S2" location="'Stage 15'!Y1:AR1" display="BACK to DECISION FORM Stage 15"/>
    <hyperlink ref="O4:S4" location="'Stage 16'!Y1:AR1" display="FORWARD TO STAGE 16"/>
    <hyperlink ref="O3:S3" location="'Stage 15'!A83:W83" display="OVERVIEW OF STAGES 10 - 15"/>
    <hyperlink ref="O49:S49" location="'Stage 15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CE114"/>
  <sheetViews>
    <sheetView showGridLines="0" showZeros="0" zoomScale="70" zoomScaleNormal="70" workbookViewId="0">
      <selection activeCell="A11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" customWidth="1"/>
    <col min="43" max="43" width="9.5703125" customWidth="1"/>
    <col min="44" max="44" width="16.28515625" customWidth="1"/>
    <col min="45" max="45" width="227.5703125" customWidth="1"/>
    <col min="50" max="50" width="22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1.28515625" customWidth="1"/>
    <col min="64" max="64" width="220.140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7.28515625" customWidth="1"/>
  </cols>
  <sheetData>
    <row r="1" spans="1:83" ht="21" thickBot="1">
      <c r="A1" s="88" t="str">
        <f>'Verification of Boxes'!B1</f>
        <v>Local Council</v>
      </c>
      <c r="F1" s="14" t="s">
        <v>144</v>
      </c>
      <c r="J1" s="100" t="s">
        <v>25</v>
      </c>
      <c r="K1" s="383">
        <f>'Basic Input'!C2</f>
        <v>41781</v>
      </c>
      <c r="L1" s="383"/>
      <c r="Z1" s="14" t="s">
        <v>160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384" t="s">
        <v>263</v>
      </c>
      <c r="P2" s="385"/>
      <c r="Q2" s="385"/>
      <c r="R2" s="385"/>
      <c r="S2" s="386"/>
      <c r="U2" s="456"/>
      <c r="V2" s="456"/>
      <c r="W2" s="45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144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1.5" customHeight="1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447" t="s">
        <v>265</v>
      </c>
      <c r="P3" s="448"/>
      <c r="Q3" s="448"/>
      <c r="R3" s="448"/>
      <c r="S3" s="449"/>
      <c r="U3" s="456"/>
      <c r="V3" s="456"/>
      <c r="W3" s="456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384" t="s">
        <v>264</v>
      </c>
      <c r="P4" s="385"/>
      <c r="Q4" s="385"/>
      <c r="R4" s="385"/>
      <c r="S4" s="386"/>
      <c r="U4" s="375" t="str">
        <f>IF(S79="ERROR","DO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IF(C57=0,0,IF(Q57=0,"Excluded",0))</f>
        <v>Excluded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260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144</v>
      </c>
      <c r="BA6" s="154"/>
      <c r="BE6" s="71" t="str">
        <f>'Verification of Boxes'!J11</f>
        <v>COMER DANIEL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IF(C58=0,0,IF(Q58=0,"Excluded",0))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Transfer</v>
      </c>
      <c r="I7" s="432"/>
      <c r="J7" s="431" t="str">
        <f>'Stage 4'!J7:K7</f>
        <v>Exclude</v>
      </c>
      <c r="K7" s="432"/>
      <c r="L7" s="431" t="str">
        <f>'Stage 5'!L7:M7</f>
        <v>Transfer</v>
      </c>
      <c r="M7" s="432"/>
      <c r="N7" s="431">
        <f>'Stage 6'!N7:O7</f>
        <v>0</v>
      </c>
      <c r="O7" s="432"/>
      <c r="P7" s="431">
        <f>'Stage 7'!P7:Q7</f>
        <v>0</v>
      </c>
      <c r="Q7" s="432"/>
      <c r="R7" s="431">
        <f>'Stage 8'!R7:S7</f>
        <v>0</v>
      </c>
      <c r="S7" s="432"/>
      <c r="T7" s="431">
        <f>'Stage 9'!T7:U7</f>
        <v>0</v>
      </c>
      <c r="U7" s="432"/>
      <c r="V7" s="431">
        <f>'Stage 10'!V7:W7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COMER DANIEL AND GILLESPIE SHA</v>
      </c>
      <c r="G8" s="435"/>
      <c r="H8" s="429" t="str">
        <f>'Stage 3'!H8:I8</f>
        <v>BOYLE JOHN</v>
      </c>
      <c r="I8" s="430"/>
      <c r="J8" s="429" t="str">
        <f>'Stage 4'!J8:K8</f>
        <v>O'HAGAN BARNEY</v>
      </c>
      <c r="K8" s="430"/>
      <c r="L8" s="429" t="str">
        <f>'Stage 5'!L8:M8</f>
        <v>COOPER MICKEY</v>
      </c>
      <c r="M8" s="430"/>
      <c r="N8" s="429">
        <f>'Stage 6'!N8:O8</f>
        <v>0</v>
      </c>
      <c r="O8" s="430"/>
      <c r="P8" s="429">
        <f>'Stage 7'!P8:Q8</f>
        <v>0</v>
      </c>
      <c r="Q8" s="430"/>
      <c r="R8" s="429">
        <f>'Stage 8'!R8:S8</f>
        <v>0</v>
      </c>
      <c r="S8" s="430"/>
      <c r="T8" s="429">
        <f>'Stage 9'!T8:U8</f>
        <v>0</v>
      </c>
      <c r="U8" s="430"/>
      <c r="V8" s="429">
        <f>'Stage 10'!V8:W8</f>
        <v>0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CUSACK SHAUNA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BOYLE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COMER DANIEL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GILLESPIE SHA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COOPER MICKEY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>'Stage 2'!F11</f>
        <v>0</v>
      </c>
      <c r="G11" s="157">
        <f>'Stage 2'!G11</f>
        <v>1132</v>
      </c>
      <c r="H11" s="82">
        <f>'Stage 3'!H11</f>
        <v>-70</v>
      </c>
      <c r="I11" s="157">
        <f>'Stage 3'!I11</f>
        <v>1062</v>
      </c>
      <c r="J11" s="82">
        <f>'Stage 4'!J11</f>
        <v>0</v>
      </c>
      <c r="K11" s="157">
        <f>'Stage 4'!K11</f>
        <v>1062</v>
      </c>
      <c r="L11" s="82">
        <f>'Stage 5'!L11</f>
        <v>0</v>
      </c>
      <c r="M11" s="157">
        <f>'Stage 5'!M11</f>
        <v>1062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CUSACK SHAUNA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Excluded</v>
      </c>
      <c r="B12" s="176">
        <v>2</v>
      </c>
      <c r="C12" s="37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>'Stage 2'!F12</f>
        <v>-137</v>
      </c>
      <c r="G12" s="157">
        <f>'Stage 2'!G12</f>
        <v>0</v>
      </c>
      <c r="H12" s="82">
        <f>'Stage 3'!H12</f>
        <v>0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O'HAGAN BARNEY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FARRELL RORY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>'Stage 2'!F13</f>
        <v>42</v>
      </c>
      <c r="G13" s="157">
        <f>'Stage 2'!G13</f>
        <v>843</v>
      </c>
      <c r="H13" s="82">
        <f>'Stage 3'!H13</f>
        <v>4.74</v>
      </c>
      <c r="I13" s="157">
        <f>'Stage 3'!I13</f>
        <v>847.74</v>
      </c>
      <c r="J13" s="82">
        <f>'Stage 4'!J13</f>
        <v>307</v>
      </c>
      <c r="K13" s="157">
        <f>'Stage 4'!K13</f>
        <v>1154.74</v>
      </c>
      <c r="L13" s="82">
        <f>'Stage 5'!L13</f>
        <v>-92.740000000000009</v>
      </c>
      <c r="M13" s="157">
        <f>'Stage 5'!M13</f>
        <v>1062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O'REILLY DARREN PIO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GILLESPIE SHA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>'Stage 2'!F14</f>
        <v>102</v>
      </c>
      <c r="G14" s="157">
        <f>'Stage 2'!G14</f>
        <v>842</v>
      </c>
      <c r="H14" s="82">
        <f>'Stage 3'!H14</f>
        <v>52.14</v>
      </c>
      <c r="I14" s="157">
        <f>'Stage 3'!I14</f>
        <v>894.14</v>
      </c>
      <c r="J14" s="82">
        <f>'Stage 4'!J14</f>
        <v>49.48</v>
      </c>
      <c r="K14" s="157">
        <f>'Stage 4'!K14</f>
        <v>943.62</v>
      </c>
      <c r="L14" s="82">
        <f>'Stage 5'!L14</f>
        <v>32</v>
      </c>
      <c r="M14" s="157">
        <f>'Stage 5'!M14</f>
        <v>975.62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BOYLE JOHN</v>
      </c>
      <c r="AA14" s="109">
        <f>Q57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MCGINLEY ERIC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>'Stage 2'!F15</f>
        <v>61</v>
      </c>
      <c r="G15" s="157">
        <f>'Stage 2'!G15</f>
        <v>804</v>
      </c>
      <c r="H15" s="82">
        <f>'Stage 3'!H15</f>
        <v>5.3999999999999995</v>
      </c>
      <c r="I15" s="157">
        <f>'Stage 3'!I15</f>
        <v>809.4</v>
      </c>
      <c r="J15" s="82">
        <f>'Stage 4'!J15</f>
        <v>18.12</v>
      </c>
      <c r="K15" s="157">
        <f>'Stage 4'!K15</f>
        <v>827.52</v>
      </c>
      <c r="L15" s="82">
        <f>'Stage 5'!L15</f>
        <v>14</v>
      </c>
      <c r="M15" s="157">
        <f>'Stage 5'!M15</f>
        <v>841.52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COMER DANIEL</v>
      </c>
      <c r="AA15" s="45">
        <f t="shared" ref="AA15:AA32" si="16">Q58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O'HAGAN BARNEY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>'Stage 2'!F16</f>
        <v>-232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COOPER MICKEY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O'REILLY DARREN PIO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>'Stage 2'!F17</f>
        <v>26</v>
      </c>
      <c r="G17" s="157">
        <f>'Stage 2'!G17</f>
        <v>817</v>
      </c>
      <c r="H17" s="82">
        <f>'Stage 3'!H17</f>
        <v>1.68</v>
      </c>
      <c r="I17" s="157">
        <f>'Stage 3'!I17</f>
        <v>818.68</v>
      </c>
      <c r="J17" s="82">
        <f>'Stage 4'!J17</f>
        <v>306</v>
      </c>
      <c r="K17" s="157">
        <f>'Stage 4'!K17</f>
        <v>1124.6799999999998</v>
      </c>
      <c r="L17" s="82">
        <f>'Stage 5'!L17</f>
        <v>0</v>
      </c>
      <c r="M17" s="157">
        <f>'Stage 5'!M17</f>
        <v>1124.6799999999998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CUSACK SHAUNA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>'Stage 2'!F18</f>
        <v>21</v>
      </c>
      <c r="G18" s="157">
        <f>'Stage 2'!G18</f>
        <v>722</v>
      </c>
      <c r="H18" s="82">
        <f>'Stage 3'!H18</f>
        <v>1.1399999999999999</v>
      </c>
      <c r="I18" s="157">
        <f>'Stage 3'!I18</f>
        <v>723.14</v>
      </c>
      <c r="J18" s="82">
        <f>'Stage 4'!J18</f>
        <v>-723.14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FARRELL RORY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>'Stage 2'!F19</f>
        <v>0</v>
      </c>
      <c r="G19" s="157">
        <f>'Stage 2'!G19</f>
        <v>1091</v>
      </c>
      <c r="H19" s="82">
        <f>'Stage 3'!H19</f>
        <v>0</v>
      </c>
      <c r="I19" s="157">
        <f>'Stage 3'!I19</f>
        <v>1091</v>
      </c>
      <c r="J19" s="82">
        <f>'Stage 4'!J19</f>
        <v>0</v>
      </c>
      <c r="K19" s="157">
        <f>'Stage 4'!K19</f>
        <v>1091</v>
      </c>
      <c r="L19" s="82">
        <f>'Stage 5'!L19</f>
        <v>0</v>
      </c>
      <c r="M19" s="157">
        <f>'Stage 5'!M19</f>
        <v>1091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GILLESPIE SHA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MCGINLEY ERIC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O'HAGAN BARNEY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O'REILLY DARREN PIO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262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117</v>
      </c>
      <c r="G31" s="157">
        <f>'Stage 2'!G31</f>
        <v>117</v>
      </c>
      <c r="H31" s="82">
        <f>'Stage 3'!H31</f>
        <v>4.9000000000000057</v>
      </c>
      <c r="I31" s="157">
        <f>'Stage 3'!I31</f>
        <v>121.9</v>
      </c>
      <c r="J31" s="82">
        <f>'Stage 4'!J31</f>
        <v>42.54</v>
      </c>
      <c r="K31" s="157">
        <f>'Stage 4'!K31</f>
        <v>164.44</v>
      </c>
      <c r="L31" s="82">
        <f>'Stage 5'!L31</f>
        <v>46.740000000000009</v>
      </c>
      <c r="M31" s="157">
        <f>'Stage 5'!M31</f>
        <v>211.18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262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6368</v>
      </c>
      <c r="F32" s="267"/>
      <c r="G32" s="157">
        <f>'Stage 2'!G32</f>
        <v>6368</v>
      </c>
      <c r="H32" s="268"/>
      <c r="I32" s="157">
        <f>'Stage 3'!I32</f>
        <v>6368</v>
      </c>
      <c r="J32" s="269"/>
      <c r="K32" s="157">
        <f>'Stage 4'!K32</f>
        <v>6367.9999999999991</v>
      </c>
      <c r="L32" s="269"/>
      <c r="M32" s="157">
        <f>'Stage 5'!M32</f>
        <v>6368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>Q76</f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911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144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4.5" customHeight="1" thickBot="1">
      <c r="A48" s="14" t="str">
        <f>'Verification of Boxes'!A3</f>
        <v>District Electoral Area of</v>
      </c>
      <c r="D48" s="14" t="str">
        <f>'Verification of Boxes'!B3</f>
        <v>Foyleside</v>
      </c>
      <c r="O48" s="384" t="s">
        <v>263</v>
      </c>
      <c r="P48" s="385"/>
      <c r="Q48" s="385"/>
      <c r="R48" s="385"/>
      <c r="S48" s="386"/>
      <c r="AJ48" t="str">
        <f t="shared" ref="AJ48:AK63" si="23">Z14</f>
        <v>BOYLE JOHN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1.75" customHeight="1" thickBot="1">
      <c r="C49" s="3" t="s">
        <v>115</v>
      </c>
      <c r="D49" s="79">
        <f>'Verification of Boxes'!L2</f>
        <v>12724</v>
      </c>
      <c r="E49" s="370" t="s">
        <v>65</v>
      </c>
      <c r="F49" s="371"/>
      <c r="G49" s="152">
        <f>'Verification of Boxes'!G3</f>
        <v>5</v>
      </c>
      <c r="H49" s="370" t="s">
        <v>113</v>
      </c>
      <c r="I49" s="371"/>
      <c r="J49" s="152">
        <f>'Verification of Boxes'!L33</f>
        <v>171</v>
      </c>
      <c r="K49" s="370" t="s">
        <v>112</v>
      </c>
      <c r="L49" s="371"/>
      <c r="M49" s="152">
        <f>'Verification of Boxes'!G4</f>
        <v>1062</v>
      </c>
      <c r="O49" s="447" t="s">
        <v>276</v>
      </c>
      <c r="P49" s="448"/>
      <c r="Q49" s="448"/>
      <c r="R49" s="448"/>
      <c r="S49" s="449"/>
      <c r="AJ49" t="str">
        <f t="shared" si="23"/>
        <v>COMER DANIEL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BOYLE JOHN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7.75" customHeight="1" thickBot="1">
      <c r="A50" s="14"/>
      <c r="C50" s="3" t="s">
        <v>116</v>
      </c>
      <c r="D50" s="152">
        <f>'Verification of Boxes'!L3</f>
        <v>6539</v>
      </c>
      <c r="E50" s="194" t="s">
        <v>66</v>
      </c>
      <c r="F50" s="193"/>
      <c r="G50" s="78">
        <f>D50-J49</f>
        <v>6368</v>
      </c>
      <c r="H50" s="194" t="s">
        <v>114</v>
      </c>
      <c r="I50" s="193"/>
      <c r="J50" s="153">
        <f>'Verification of Boxes'!L5</f>
        <v>51.391071989940272</v>
      </c>
      <c r="M50" s="6"/>
      <c r="O50" s="384" t="s">
        <v>264</v>
      </c>
      <c r="P50" s="385"/>
      <c r="Q50" s="385"/>
      <c r="R50" s="385"/>
      <c r="S50" s="386"/>
      <c r="U50" s="375" t="str">
        <f>IF(S79="ERROR","DO NOT MOVE TO NEXT STAGE","OK TO MOVE TO NEXT STAGE")</f>
        <v>DO NOT MOVE TO NEXT STAGE</v>
      </c>
      <c r="V50" s="375"/>
      <c r="W50" s="375"/>
      <c r="AJ50" t="str">
        <f t="shared" si="23"/>
        <v>COOPER MICKEY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COMER DANIEL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CUSACK SHAUNA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COOPER MICKEY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FARRELL RORY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CUSACK SHAUNA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1">
        <f>'Stage 10'!V7</f>
        <v>0</v>
      </c>
      <c r="G53" s="432"/>
      <c r="H53" s="431">
        <f>'Stage 11'!H53</f>
        <v>0</v>
      </c>
      <c r="I53" s="432"/>
      <c r="J53" s="431">
        <f>'Stage 12'!J53</f>
        <v>0</v>
      </c>
      <c r="K53" s="432"/>
      <c r="L53" s="431">
        <f>'Stage 13'!L53</f>
        <v>0</v>
      </c>
      <c r="M53" s="432"/>
      <c r="N53" s="431">
        <f>'Stage 14'!N53</f>
        <v>0</v>
      </c>
      <c r="O53" s="432"/>
      <c r="P53" s="431">
        <f>'Stage 15'!P53</f>
        <v>0</v>
      </c>
      <c r="Q53" s="432"/>
      <c r="R53" s="431">
        <f>IF($AT5=0,0,IF($AT5="T",$AZ7,$BR4))</f>
        <v>0</v>
      </c>
      <c r="S53" s="432"/>
      <c r="T53" s="431"/>
      <c r="U53" s="432"/>
      <c r="V53" s="431"/>
      <c r="W53" s="432"/>
      <c r="AJ53" t="str">
        <f t="shared" si="23"/>
        <v>GILLESPIE SHA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FARRELL RORY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1">
        <f>'Stage 10'!V8</f>
        <v>0</v>
      </c>
      <c r="G54" s="432"/>
      <c r="H54" s="431">
        <f>'Stage 11'!H54</f>
        <v>0</v>
      </c>
      <c r="I54" s="432"/>
      <c r="J54" s="431">
        <f>'Stage 12'!J54</f>
        <v>0</v>
      </c>
      <c r="K54" s="432"/>
      <c r="L54" s="431">
        <f>'Stage 13'!L54</f>
        <v>0</v>
      </c>
      <c r="M54" s="432"/>
      <c r="N54" s="431">
        <f>'Stage 14'!N54</f>
        <v>0</v>
      </c>
      <c r="O54" s="432"/>
      <c r="P54" s="431">
        <f>'Stage 15'!P54</f>
        <v>0</v>
      </c>
      <c r="Q54" s="432"/>
      <c r="R54" s="429">
        <f>IF($H53="Transfer",$BA8,$BT3)</f>
        <v>0</v>
      </c>
      <c r="S54" s="430"/>
      <c r="T54" s="429"/>
      <c r="U54" s="430"/>
      <c r="V54" s="429"/>
      <c r="W54" s="430"/>
      <c r="AJ54" t="str">
        <f t="shared" si="23"/>
        <v>MCGINLEY ERIC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GILLESPIE SHA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O'HAGAN BARNEY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MCGINLEY ERIC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O'REILLY DARREN PIO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O'HAGAN BARNEY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15'!A57&lt;&gt;0,'Stage 15'!A57,IF(S57&gt;=$M$3,"Elected",IF(BP8&lt;&gt;0,"Excluded",0)))</f>
        <v>Elected</v>
      </c>
      <c r="B57" s="213">
        <v>1</v>
      </c>
      <c r="C57" s="35" t="str">
        <f>'Verification of Boxes'!J10</f>
        <v>BOYLE JOHN</v>
      </c>
      <c r="D57" s="183" t="str">
        <f>'Verification of Boxes'!K10</f>
        <v>SDLP</v>
      </c>
      <c r="E57" s="125">
        <f>'Verification of Boxes'!L10</f>
        <v>1132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192">
        <f t="shared" ref="R57:R76" si="42">IF($C57&lt;&gt;0,$BK49,0)</f>
        <v>0</v>
      </c>
      <c r="S57" s="49">
        <f t="shared" ref="S57:S77" si="43">IF(R$54=0,0,Q57+R57)</f>
        <v>0</v>
      </c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O'REILLY DARREN PIO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15'!A58&lt;&gt;0,'Stage 15'!A58,IF(S58&gt;=$M$3,"Elected",IF(BP9&lt;&gt;0,"Excluded",0)))</f>
        <v>Excluded</v>
      </c>
      <c r="B58" s="214">
        <v>2</v>
      </c>
      <c r="C58" s="26" t="str">
        <f>'Verification of Boxes'!J11</f>
        <v>COMER DANIEL</v>
      </c>
      <c r="D58" s="184" t="str">
        <f>'Verification of Boxes'!K11</f>
        <v>ALLIANCE</v>
      </c>
      <c r="E58" s="126">
        <f>'Verification of Boxes'!L11</f>
        <v>137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192">
        <f t="shared" si="42"/>
        <v>0</v>
      </c>
      <c r="S58" s="49">
        <f t="shared" si="43"/>
        <v>0</v>
      </c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15'!A59&lt;&gt;0,'Stage 15'!A59,IF(S59&gt;=$M$3,"Elected",IF(BP10&lt;&gt;0,"Excluded",0)))</f>
        <v>Elected</v>
      </c>
      <c r="B59" s="214">
        <v>3</v>
      </c>
      <c r="C59" s="26" t="str">
        <f>'Verification of Boxes'!J12</f>
        <v>COOPER MICKEY</v>
      </c>
      <c r="D59" s="184" t="str">
        <f>'Verification of Boxes'!K12</f>
        <v>SF</v>
      </c>
      <c r="E59" s="126">
        <f>'Verification of Boxes'!L12</f>
        <v>801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192">
        <f t="shared" si="42"/>
        <v>0</v>
      </c>
      <c r="S59" s="49">
        <f t="shared" si="43"/>
        <v>0</v>
      </c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15'!A60&lt;&gt;0,'Stage 15'!A60,IF(S60&gt;=$M$3,"Elected",IF(BP11&lt;&gt;0,"Excluded",0)))</f>
        <v>Elected</v>
      </c>
      <c r="B60" s="214">
        <v>4</v>
      </c>
      <c r="C60" s="26" t="str">
        <f>'Verification of Boxes'!J13</f>
        <v>CUSACK SHAUNA</v>
      </c>
      <c r="D60" s="184" t="str">
        <f>'Verification of Boxes'!K13</f>
        <v>SDLP</v>
      </c>
      <c r="E60" s="126">
        <f>'Verification of Boxes'!L13</f>
        <v>740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192">
        <f t="shared" si="42"/>
        <v>0</v>
      </c>
      <c r="S60" s="49">
        <f t="shared" si="43"/>
        <v>0</v>
      </c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15'!A61&lt;&gt;0,'Stage 15'!A61,IF(S61&gt;=$M$3,"Elected",IF(BP12&lt;&gt;0,"Excluded",0)))</f>
        <v>Excluded</v>
      </c>
      <c r="B61" s="214">
        <v>5</v>
      </c>
      <c r="C61" s="26" t="str">
        <f>'Verification of Boxes'!J14</f>
        <v>FARRELL RORY</v>
      </c>
      <c r="D61" s="184" t="str">
        <f>'Verification of Boxes'!K14</f>
        <v>SDLP</v>
      </c>
      <c r="E61" s="126">
        <f>'Verification of Boxes'!L14</f>
        <v>743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192">
        <f t="shared" si="42"/>
        <v>0</v>
      </c>
      <c r="S61" s="49">
        <f t="shared" si="43"/>
        <v>0</v>
      </c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15'!A62&lt;&gt;0,'Stage 15'!A62,IF(S62&gt;=$M$3,"Elected",IF(BP13&lt;&gt;0,"Excluded",0)))</f>
        <v>Excluded</v>
      </c>
      <c r="B62" s="214">
        <v>6</v>
      </c>
      <c r="C62" s="26" t="str">
        <f>'Verification of Boxes'!J15</f>
        <v>GILLESPIE SHA</v>
      </c>
      <c r="D62" s="184" t="str">
        <f>'Verification of Boxes'!K15</f>
        <v>PBPA</v>
      </c>
      <c r="E62" s="126">
        <f>'Verification of Boxes'!L15</f>
        <v>232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192">
        <f t="shared" si="42"/>
        <v>0</v>
      </c>
      <c r="S62" s="49">
        <f t="shared" si="43"/>
        <v>0</v>
      </c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15'!A63&lt;&gt;0,'Stage 15'!A63,IF(S63&gt;=$M$3,"Elected",IF(BP14&lt;&gt;0,"Excluded",0)))</f>
        <v>Elected</v>
      </c>
      <c r="B63" s="214">
        <v>7</v>
      </c>
      <c r="C63" s="26" t="str">
        <f>'Verification of Boxes'!J16</f>
        <v>MCGINLEY ERIC</v>
      </c>
      <c r="D63" s="184" t="str">
        <f>'Verification of Boxes'!K16</f>
        <v>SF</v>
      </c>
      <c r="E63" s="126">
        <f>'Verification of Boxes'!L16</f>
        <v>791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192">
        <f t="shared" si="42"/>
        <v>0</v>
      </c>
      <c r="S63" s="49">
        <f t="shared" si="43"/>
        <v>0</v>
      </c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15'!A64&lt;&gt;0,'Stage 15'!A64,IF(S64&gt;=$M$3,"Elected",IF(BP15&lt;&gt;0,"Excluded",0)))</f>
        <v>Excluded</v>
      </c>
      <c r="B64" s="214">
        <v>8</v>
      </c>
      <c r="C64" s="26" t="str">
        <f>'Verification of Boxes'!J17</f>
        <v>O'HAGAN BARNEY</v>
      </c>
      <c r="D64" s="184" t="str">
        <f>'Verification of Boxes'!K17</f>
        <v>SF</v>
      </c>
      <c r="E64" s="126">
        <f>'Verification of Boxes'!L17</f>
        <v>701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192">
        <f t="shared" si="42"/>
        <v>0</v>
      </c>
      <c r="S64" s="49">
        <f t="shared" si="43"/>
        <v>0</v>
      </c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15'!A65&lt;&gt;0,'Stage 15'!A65,IF(S65&gt;=$M$3,"Elected",IF(BP16&lt;&gt;0,"Excluded",0)))</f>
        <v>Elected</v>
      </c>
      <c r="B65" s="214">
        <v>9</v>
      </c>
      <c r="C65" s="26" t="str">
        <f>'Verification of Boxes'!J18</f>
        <v>O'REILLY DARREN PIO</v>
      </c>
      <c r="D65" s="184" t="str">
        <f>'Verification of Boxes'!K18</f>
        <v>INDEPENDENT</v>
      </c>
      <c r="E65" s="126">
        <f>'Verification of Boxes'!L18</f>
        <v>1091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192">
        <f t="shared" si="42"/>
        <v>0</v>
      </c>
      <c r="S65" s="49">
        <f t="shared" si="43"/>
        <v>0</v>
      </c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>
        <f>IF('Stage 15'!A66&lt;&gt;0,'Stage 15'!A66,IF(S66&gt;=$M$3,"Elected",IF(BP17&lt;&gt;0,"Excluded",0)))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192">
        <f t="shared" si="42"/>
        <v>0</v>
      </c>
      <c r="S66" s="49">
        <f t="shared" si="43"/>
        <v>0</v>
      </c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>
        <f>IF('Stage 15'!A67&lt;&gt;0,'Stage 15'!A67,IF(S67&gt;=$M$3,"Elected",IF(BP18&lt;&gt;0,"Excluded",0)))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192">
        <f t="shared" si="42"/>
        <v>0</v>
      </c>
      <c r="S67" s="49">
        <f t="shared" si="43"/>
        <v>0</v>
      </c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>
        <f>IF('Stage 15'!A68&lt;&gt;0,'Stage 15'!A68,IF(S68&gt;=$M$3,"Elected",IF(BP19&lt;&gt;0,"Excluded",0)))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192">
        <f t="shared" si="42"/>
        <v>0</v>
      </c>
      <c r="S68" s="49">
        <f t="shared" si="43"/>
        <v>0</v>
      </c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15'!A69&lt;&gt;0,'Stage 15'!A69,IF(S69&gt;=$M$3,"Elected",IF(BP20&lt;&gt;0,"Excluded",0)))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192">
        <f t="shared" si="42"/>
        <v>0</v>
      </c>
      <c r="S69" s="49">
        <f t="shared" si="43"/>
        <v>0</v>
      </c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15'!A70&lt;&gt;0,'Stage 15'!A70,IF(S70&gt;=$M$3,"Elected",IF(BP21&lt;&gt;0,"Excluded",0)))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192">
        <f t="shared" si="42"/>
        <v>0</v>
      </c>
      <c r="S70" s="49">
        <f t="shared" si="43"/>
        <v>0</v>
      </c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15'!A71&lt;&gt;0,'Stage 15'!A71,IF(S71&gt;=$M$3,"Elected",IF(BP22&lt;&gt;0,"Excluded",0)))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192">
        <f t="shared" si="42"/>
        <v>0</v>
      </c>
      <c r="S71" s="49">
        <f t="shared" si="43"/>
        <v>0</v>
      </c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15'!A72&lt;&gt;0,'Stage 15'!A72,IF(S72&gt;=$M$3,"Elected",IF(BP23&lt;&gt;0,"Excluded",0)))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192">
        <f t="shared" si="42"/>
        <v>0</v>
      </c>
      <c r="S72" s="49">
        <f t="shared" si="43"/>
        <v>0</v>
      </c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15'!A73&lt;&gt;0,'Stage 15'!A73,IF(S73&gt;=$M$3,"Elected",IF(BP24&lt;&gt;0,"Excluded",0)))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192">
        <f t="shared" si="42"/>
        <v>0</v>
      </c>
      <c r="S73" s="49">
        <f t="shared" si="43"/>
        <v>0</v>
      </c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15'!A74&lt;&gt;0,'Stage 15'!A74,IF(S74&gt;=$M$3,"Elected",IF(BP25&lt;&gt;0,"Excluded",0)))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192">
        <f t="shared" si="42"/>
        <v>0</v>
      </c>
      <c r="S74" s="49">
        <f t="shared" si="43"/>
        <v>0</v>
      </c>
      <c r="T74" s="190"/>
      <c r="U74" s="48"/>
      <c r="V74" s="190"/>
      <c r="W74" s="48"/>
    </row>
    <row r="75" spans="1:78" ht="13.5" thickBot="1">
      <c r="A75" s="330">
        <f>IF('Stage 15'!A75&lt;&gt;0,'Stage 15'!A75,IF(S75&gt;=$M$3,"Elected",IF(BP26&lt;&gt;0,"Excluded",0)))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192">
        <f t="shared" si="42"/>
        <v>0</v>
      </c>
      <c r="S75" s="49">
        <f t="shared" si="43"/>
        <v>0</v>
      </c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15'!A76&lt;&gt;0,'Stage 15'!A76,IF(S76&gt;=$M$3,"Elected",IF(BP27&lt;&gt;0,"Excluded",0)))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192">
        <f t="shared" si="42"/>
        <v>0</v>
      </c>
      <c r="S76" s="49">
        <f t="shared" si="43"/>
        <v>0</v>
      </c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$BK69</f>
        <v>0</v>
      </c>
      <c r="S77" s="51">
        <f t="shared" si="43"/>
        <v>0</v>
      </c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6368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60">
        <f>SUM(S57:S77)</f>
        <v>0</v>
      </c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t="str">
        <f>IF(S78=$G50,"Totals Correct","ERROR")</f>
        <v>ERROR</v>
      </c>
      <c r="BK79" s="5">
        <f t="shared" si="45"/>
        <v>0</v>
      </c>
    </row>
    <row r="80" spans="1:78" ht="13.5" thickBot="1">
      <c r="D80" s="307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256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S80" name="Range20"/>
    <protectedRange sqref="AQ5" name="Range3_1"/>
  </protectedRanges>
  <mergeCells count="129">
    <mergeCell ref="BI30:BK31"/>
    <mergeCell ref="BX30:BY32"/>
    <mergeCell ref="CB31:CE32"/>
    <mergeCell ref="Z6:AF7"/>
    <mergeCell ref="AL28:AQ29"/>
    <mergeCell ref="AL31:AQ32"/>
    <mergeCell ref="AJ25:AK25"/>
    <mergeCell ref="AJ24:AK24"/>
    <mergeCell ref="AO24:AP24"/>
    <mergeCell ref="AO25:AP25"/>
    <mergeCell ref="BF30:BG3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K6:AP7"/>
    <mergeCell ref="AM13:AM17"/>
    <mergeCell ref="AO13:AO17"/>
    <mergeCell ref="AQ13:AQ17"/>
    <mergeCell ref="T55:U55"/>
    <mergeCell ref="V55:W55"/>
    <mergeCell ref="K49:L49"/>
    <mergeCell ref="T52:U52"/>
    <mergeCell ref="V52:W52"/>
    <mergeCell ref="T53:U53"/>
    <mergeCell ref="V53:W53"/>
    <mergeCell ref="N55:O55"/>
    <mergeCell ref="P55:Q55"/>
    <mergeCell ref="R55:S55"/>
    <mergeCell ref="U50:W50"/>
    <mergeCell ref="T54:U54"/>
    <mergeCell ref="V54:W54"/>
    <mergeCell ref="N54:O54"/>
    <mergeCell ref="P54:Q54"/>
    <mergeCell ref="R54:S54"/>
    <mergeCell ref="N53:O53"/>
    <mergeCell ref="P53:Q53"/>
    <mergeCell ref="R53:S53"/>
    <mergeCell ref="F54:G54"/>
    <mergeCell ref="H54:I54"/>
    <mergeCell ref="J54:K54"/>
    <mergeCell ref="L54:M54"/>
    <mergeCell ref="F55:G55"/>
    <mergeCell ref="H55:I55"/>
    <mergeCell ref="J55:K55"/>
    <mergeCell ref="L55:M55"/>
    <mergeCell ref="F53:G53"/>
    <mergeCell ref="H53:I53"/>
    <mergeCell ref="J53:K53"/>
    <mergeCell ref="L53:M53"/>
    <mergeCell ref="O48:S48"/>
    <mergeCell ref="O49:S49"/>
    <mergeCell ref="O50:S50"/>
    <mergeCell ref="E49:F49"/>
    <mergeCell ref="H49:I49"/>
    <mergeCell ref="F52:G52"/>
    <mergeCell ref="H52:I52"/>
    <mergeCell ref="J52:K52"/>
    <mergeCell ref="L52:M52"/>
    <mergeCell ref="P52:Q52"/>
    <mergeCell ref="R52:S52"/>
    <mergeCell ref="N52:O52"/>
    <mergeCell ref="E3:F3"/>
    <mergeCell ref="O2:S2"/>
    <mergeCell ref="K47:L47"/>
    <mergeCell ref="K1:L1"/>
    <mergeCell ref="H3:I3"/>
    <mergeCell ref="O4:S4"/>
    <mergeCell ref="O3:S3"/>
    <mergeCell ref="H4:I4"/>
    <mergeCell ref="Z2:AF2"/>
    <mergeCell ref="V6:W6"/>
    <mergeCell ref="V7:W7"/>
    <mergeCell ref="Z3:AF3"/>
    <mergeCell ref="N9:O9"/>
    <mergeCell ref="F8:G8"/>
    <mergeCell ref="H8:I8"/>
    <mergeCell ref="Z4:AF4"/>
    <mergeCell ref="L7:M7"/>
    <mergeCell ref="E4:F4"/>
    <mergeCell ref="F6:G6"/>
    <mergeCell ref="H6:I6"/>
    <mergeCell ref="F7:G7"/>
    <mergeCell ref="H7:I7"/>
    <mergeCell ref="F9:G9"/>
    <mergeCell ref="H9:I9"/>
    <mergeCell ref="AL3:AQ3"/>
    <mergeCell ref="CB2:CE2"/>
    <mergeCell ref="BI3:BK3"/>
    <mergeCell ref="BI2:BK2"/>
    <mergeCell ref="BT3:BZ3"/>
    <mergeCell ref="J8:K8"/>
    <mergeCell ref="L8:M8"/>
    <mergeCell ref="N8:O8"/>
    <mergeCell ref="J6:K6"/>
    <mergeCell ref="J7:K7"/>
    <mergeCell ref="L6:M6"/>
    <mergeCell ref="N6:O6"/>
    <mergeCell ref="N7:O7"/>
    <mergeCell ref="U4:W4"/>
    <mergeCell ref="U2:W3"/>
    <mergeCell ref="BT2:BZ2"/>
    <mergeCell ref="J9:K9"/>
    <mergeCell ref="L9:M9"/>
    <mergeCell ref="V8:W8"/>
    <mergeCell ref="P8:Q8"/>
    <mergeCell ref="AP13:AP17"/>
    <mergeCell ref="AN13:AN19"/>
    <mergeCell ref="BP5:BP7"/>
    <mergeCell ref="AQ6:AR7"/>
    <mergeCell ref="AQ9:AR10"/>
    <mergeCell ref="AK9:AP10"/>
    <mergeCell ref="AL13:AL17"/>
    <mergeCell ref="P7:Q7"/>
    <mergeCell ref="P6:Q6"/>
    <mergeCell ref="R8:S8"/>
    <mergeCell ref="R7:S7"/>
    <mergeCell ref="R6:S6"/>
    <mergeCell ref="T6:U6"/>
    <mergeCell ref="T7:U7"/>
    <mergeCell ref="T8:U8"/>
    <mergeCell ref="P9:Q9"/>
    <mergeCell ref="R9:S9"/>
    <mergeCell ref="T9:U9"/>
  </mergeCells>
  <phoneticPr fontId="0" type="noConversion"/>
  <conditionalFormatting sqref="AL3">
    <cfRule type="cellIs" dxfId="50" priority="14" stopIfTrue="1" operator="notEqual">
      <formula>0</formula>
    </cfRule>
  </conditionalFormatting>
  <conditionalFormatting sqref="BF30:BG31">
    <cfRule type="cellIs" dxfId="49" priority="15" stopIfTrue="1" operator="equal">
      <formula>"NONE"</formula>
    </cfRule>
    <cfRule type="cellIs" dxfId="48" priority="16" stopIfTrue="1" operator="notEqual">
      <formula>"NONE"</formula>
    </cfRule>
  </conditionalFormatting>
  <conditionalFormatting sqref="BX30">
    <cfRule type="cellIs" dxfId="47" priority="17" stopIfTrue="1" operator="equal">
      <formula>"Calculations OK"</formula>
    </cfRule>
    <cfRule type="cellIs" dxfId="46" priority="18" stopIfTrue="1" operator="equal">
      <formula>"Check Count for Error"</formula>
    </cfRule>
  </conditionalFormatting>
  <conditionalFormatting sqref="V50:W50 V4:W4">
    <cfRule type="cellIs" dxfId="45" priority="19" stopIfTrue="1" operator="equal">
      <formula>"Totals Correct"</formula>
    </cfRule>
    <cfRule type="cellIs" dxfId="44" priority="20" stopIfTrue="1" operator="equal">
      <formula>"ERROR"</formula>
    </cfRule>
  </conditionalFormatting>
  <conditionalFormatting sqref="U50 U4">
    <cfRule type="cellIs" dxfId="43" priority="21" stopIfTrue="1" operator="equal">
      <formula>"OK TO MOVE TO NEXT STAGE"</formula>
    </cfRule>
    <cfRule type="cellIs" dxfId="42" priority="22" stopIfTrue="1" operator="equal">
      <formula>"DO NOT MOVE TO NEXT STAGE"</formula>
    </cfRule>
  </conditionalFormatting>
  <conditionalFormatting sqref="BH4">
    <cfRule type="expression" dxfId="41" priority="11">
      <formula>AND($AQ$5="y",$BK$76&lt;&gt;1)</formula>
    </cfRule>
    <cfRule type="expression" dxfId="40" priority="12">
      <formula>$BK$76=1</formula>
    </cfRule>
    <cfRule type="duplicateValues" priority="13"/>
  </conditionalFormatting>
  <conditionalFormatting sqref="BN8:BN27">
    <cfRule type="expression" dxfId="39" priority="6">
      <formula>BN8="Elected"</formula>
    </cfRule>
  </conditionalFormatting>
  <conditionalFormatting sqref="BI5:BI24">
    <cfRule type="expression" dxfId="38" priority="10">
      <formula>BI5="Elected"</formula>
    </cfRule>
  </conditionalFormatting>
  <conditionalFormatting sqref="BP5:BP7">
    <cfRule type="expression" dxfId="37" priority="4">
      <formula>$BZ$48&gt;0</formula>
    </cfRule>
    <cfRule type="expression" dxfId="36" priority="5">
      <formula>AND($AQ$5="n",$BZ$48&lt;&gt;1)</formula>
    </cfRule>
  </conditionalFormatting>
  <conditionalFormatting sqref="BT2:BZ2">
    <cfRule type="expression" dxfId="35" priority="3">
      <formula>AND($AQ$5="n",$BZ$46=0)</formula>
    </cfRule>
  </conditionalFormatting>
  <conditionalFormatting sqref="A11:A30">
    <cfRule type="expression" dxfId="34" priority="2">
      <formula>A11="Elected"</formula>
    </cfRule>
  </conditionalFormatting>
  <conditionalFormatting sqref="A57:A76">
    <cfRule type="expression" dxfId="33" priority="1">
      <formula>A57="Elected"</formula>
    </cfRule>
  </conditionalFormatting>
  <hyperlinks>
    <hyperlink ref="Z6:AF7" location="'Stage 15'!A83:W83" display="BACK to Overview of STAGE 15"/>
    <hyperlink ref="AL28" location="'Stage 2'!BI1" display="MOVE TO TRANSFER OF SURPLUS VOTES FORM"/>
    <hyperlink ref="AL31" location="'Stage 2'!CC1" display="MOVE TO EXCLUDE CANDIDATE FORM"/>
    <hyperlink ref="AL28:AQ29" location="'Stage 16'!AY1:BK1" display="MOVE TO TRANSFER OF SURPLUS VOTES FORM"/>
    <hyperlink ref="AL31:AQ32" location="'Stage 16'!BN1:CE1" display="MOVE TO EXCLUDE CANDIDATE FORM"/>
    <hyperlink ref="BI3:BK3" location="'Stage 16'!Y1:AR1" display="BACK to DECISION FORM"/>
    <hyperlink ref="BI30:BK31" location="'Stage 16'!A83:W83" display="FORWARD to OVERVIEW OF STAGE 16"/>
    <hyperlink ref="CB2" location="'Stage 2'!AQ5" display="MOVE TO NEXT FORM"/>
    <hyperlink ref="CB2:CE2" location="'Stage 16'!Y1:AR1" display="BACK to DECISION FORM"/>
    <hyperlink ref="CB31" location="'Stage 2'!A1" display="HOME TO OVERVIEW OF STAGE 2"/>
    <hyperlink ref="CB31:CE32" location="'Stage 16'!A83:W83" display="FORWARD to OVERVIEW OF STAGE 16"/>
    <hyperlink ref="O50" location="'Stage 3'!A1" display="MOVE TO STAGE 3"/>
    <hyperlink ref="O48" location="'Stage 3'!A1" display="MOVE TO STAGE 3"/>
    <hyperlink ref="O48:S48" location="'Stage 16'!Y1:AR1" display="BACK to DECISION FORM Stage 16"/>
    <hyperlink ref="O50:S50" location="'Stage 17'!Y1:AR1" display="FORWARD TO STAGE 17"/>
    <hyperlink ref="O4" location="'Stage 3'!A1" display="MOVE TO STAGE 3"/>
    <hyperlink ref="O2" location="'Stage 3'!A1" display="MOVE TO STAGE 3"/>
    <hyperlink ref="O2:S2" location="'Stage 16'!Y1:AR1" display="BACK to DECISION FORM Stage 16"/>
    <hyperlink ref="O4:S4" location="'Stage 17'!Y1:AR1" display="FORWARD TO STAGE 17"/>
    <hyperlink ref="O3:S3" location="'Stage 16'!A83:W83" display="OVERVIEW OF STAGES 10 - 16"/>
    <hyperlink ref="O49:S49" location="'Stage 16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L31"/>
  <sheetViews>
    <sheetView showGridLines="0" topLeftCell="A4" zoomScaleNormal="100" workbookViewId="0">
      <selection activeCell="E6" sqref="E6:J7"/>
    </sheetView>
  </sheetViews>
  <sheetFormatPr defaultRowHeight="12.75"/>
  <cols>
    <col min="1" max="1" width="3.7109375" customWidth="1"/>
    <col min="2" max="2" width="28.85546875" customWidth="1"/>
    <col min="3" max="3" width="48.5703125" customWidth="1"/>
  </cols>
  <sheetData>
    <row r="1" spans="1:12">
      <c r="L1" t="s">
        <v>312</v>
      </c>
    </row>
    <row r="2" spans="1:12" ht="13.5" thickBot="1">
      <c r="B2" s="85" t="s">
        <v>25</v>
      </c>
      <c r="C2" s="90">
        <v>41781</v>
      </c>
      <c r="L2" t="s">
        <v>183</v>
      </c>
    </row>
    <row r="3" spans="1:12">
      <c r="C3" s="91"/>
      <c r="D3" s="85"/>
      <c r="E3" s="343" t="s">
        <v>200</v>
      </c>
      <c r="F3" s="344"/>
      <c r="G3" s="344"/>
      <c r="H3" s="344"/>
      <c r="I3" s="344"/>
      <c r="J3" s="345"/>
    </row>
    <row r="4" spans="1:12" ht="13.5" thickBot="1">
      <c r="B4" s="85" t="s">
        <v>95</v>
      </c>
      <c r="C4" s="92" t="s">
        <v>314</v>
      </c>
      <c r="D4" s="86"/>
      <c r="E4" s="346"/>
      <c r="F4" s="347"/>
      <c r="G4" s="347"/>
      <c r="H4" s="347"/>
      <c r="I4" s="347"/>
      <c r="J4" s="348"/>
    </row>
    <row r="5" spans="1:12" ht="16.5" thickBot="1">
      <c r="C5" s="93"/>
      <c r="D5" s="86"/>
      <c r="E5" s="272"/>
      <c r="F5" s="273"/>
      <c r="G5" s="273"/>
      <c r="H5" s="273"/>
      <c r="I5" s="273"/>
      <c r="J5" s="273"/>
    </row>
    <row r="6" spans="1:12">
      <c r="B6" s="255" t="s">
        <v>312</v>
      </c>
      <c r="C6" s="253" t="s">
        <v>315</v>
      </c>
      <c r="D6" s="86"/>
      <c r="E6" s="343" t="s">
        <v>199</v>
      </c>
      <c r="F6" s="344"/>
      <c r="G6" s="344"/>
      <c r="H6" s="344"/>
      <c r="I6" s="344"/>
      <c r="J6" s="345"/>
    </row>
    <row r="7" spans="1:12" ht="13.5" thickBot="1">
      <c r="B7" s="86"/>
      <c r="C7" s="93"/>
      <c r="D7" s="86"/>
      <c r="E7" s="346"/>
      <c r="F7" s="347"/>
      <c r="G7" s="347"/>
      <c r="H7" s="347"/>
      <c r="I7" s="347"/>
      <c r="J7" s="348"/>
    </row>
    <row r="8" spans="1:12" ht="15.75">
      <c r="B8" s="86" t="s">
        <v>90</v>
      </c>
      <c r="C8" s="93" t="s">
        <v>91</v>
      </c>
      <c r="D8" s="16"/>
      <c r="E8" s="272"/>
      <c r="F8" s="273"/>
      <c r="G8" s="273"/>
      <c r="H8" s="273"/>
      <c r="I8" s="273"/>
      <c r="J8" s="273"/>
    </row>
    <row r="9" spans="1:12" ht="15.75">
      <c r="A9">
        <v>1</v>
      </c>
      <c r="B9" s="202" t="s">
        <v>316</v>
      </c>
      <c r="C9" s="186" t="s">
        <v>317</v>
      </c>
      <c r="E9" s="273"/>
      <c r="F9" s="273"/>
      <c r="G9" s="273"/>
      <c r="H9" s="273"/>
      <c r="I9" s="273"/>
      <c r="J9" s="273"/>
    </row>
    <row r="10" spans="1:12">
      <c r="A10">
        <v>2</v>
      </c>
      <c r="B10" s="202" t="s">
        <v>318</v>
      </c>
      <c r="C10" s="186" t="s">
        <v>319</v>
      </c>
    </row>
    <row r="11" spans="1:12">
      <c r="A11">
        <v>3</v>
      </c>
      <c r="B11" s="202" t="s">
        <v>320</v>
      </c>
      <c r="C11" s="186" t="s">
        <v>321</v>
      </c>
    </row>
    <row r="12" spans="1:12">
      <c r="A12">
        <v>4</v>
      </c>
      <c r="B12" s="202" t="s">
        <v>322</v>
      </c>
      <c r="C12" s="186" t="s">
        <v>317</v>
      </c>
    </row>
    <row r="13" spans="1:12">
      <c r="A13">
        <v>5</v>
      </c>
      <c r="B13" s="186" t="s">
        <v>323</v>
      </c>
      <c r="C13" s="186" t="s">
        <v>317</v>
      </c>
    </row>
    <row r="14" spans="1:12">
      <c r="A14">
        <v>6</v>
      </c>
      <c r="B14" s="186" t="s">
        <v>324</v>
      </c>
      <c r="C14" s="186" t="s">
        <v>325</v>
      </c>
    </row>
    <row r="15" spans="1:12">
      <c r="A15">
        <v>7</v>
      </c>
      <c r="B15" s="186" t="s">
        <v>326</v>
      </c>
      <c r="C15" s="186" t="s">
        <v>321</v>
      </c>
    </row>
    <row r="16" spans="1:12">
      <c r="A16">
        <v>8</v>
      </c>
      <c r="B16" s="186" t="s">
        <v>327</v>
      </c>
      <c r="C16" s="186" t="s">
        <v>321</v>
      </c>
    </row>
    <row r="17" spans="1:3">
      <c r="A17">
        <v>9</v>
      </c>
      <c r="B17" s="186" t="s">
        <v>328</v>
      </c>
      <c r="C17" s="186" t="s">
        <v>329</v>
      </c>
    </row>
    <row r="18" spans="1:3">
      <c r="A18">
        <v>10</v>
      </c>
      <c r="B18" s="202"/>
      <c r="C18" s="186"/>
    </row>
    <row r="19" spans="1:3">
      <c r="A19">
        <v>11</v>
      </c>
      <c r="B19" s="202"/>
      <c r="C19" s="186"/>
    </row>
    <row r="20" spans="1:3">
      <c r="A20">
        <v>12</v>
      </c>
      <c r="B20" s="202"/>
      <c r="C20" s="186"/>
    </row>
    <row r="21" spans="1:3">
      <c r="A21">
        <v>13</v>
      </c>
      <c r="B21" s="202"/>
      <c r="C21" s="186"/>
    </row>
    <row r="22" spans="1:3">
      <c r="A22">
        <v>14</v>
      </c>
      <c r="B22" s="202"/>
      <c r="C22" s="186"/>
    </row>
    <row r="23" spans="1:3">
      <c r="A23">
        <v>15</v>
      </c>
      <c r="B23" s="202"/>
      <c r="C23" s="186"/>
    </row>
    <row r="24" spans="1:3">
      <c r="A24">
        <v>16</v>
      </c>
      <c r="B24" s="74"/>
      <c r="C24" s="186"/>
    </row>
    <row r="25" spans="1:3">
      <c r="A25">
        <v>17</v>
      </c>
      <c r="B25" s="74"/>
      <c r="C25" s="186"/>
    </row>
    <row r="26" spans="1:3">
      <c r="A26">
        <v>18</v>
      </c>
      <c r="B26" s="74"/>
      <c r="C26" s="186"/>
    </row>
    <row r="27" spans="1:3">
      <c r="A27">
        <v>19</v>
      </c>
      <c r="B27" s="74"/>
      <c r="C27" s="186"/>
    </row>
    <row r="28" spans="1:3">
      <c r="A28">
        <v>20</v>
      </c>
      <c r="B28" s="74"/>
      <c r="C28" s="186"/>
    </row>
    <row r="30" spans="1:3">
      <c r="B30" t="s">
        <v>65</v>
      </c>
      <c r="C30" s="66">
        <v>5</v>
      </c>
    </row>
    <row r="31" spans="1:3">
      <c r="B31" t="s">
        <v>96</v>
      </c>
      <c r="C31" s="66">
        <v>12724</v>
      </c>
    </row>
  </sheetData>
  <sheetProtection sheet="1" objects="1" scenarios="1"/>
  <protectedRanges>
    <protectedRange sqref="B6" name="Range6"/>
    <protectedRange sqref="B9:C28" name="Range1"/>
    <protectedRange sqref="C2" name="Range2"/>
    <protectedRange sqref="C4" name="Range3"/>
    <protectedRange sqref="C6" name="Range4"/>
    <protectedRange sqref="C30:C31" name="Range5"/>
  </protectedRanges>
  <mergeCells count="2">
    <mergeCell ref="E3:J4"/>
    <mergeCell ref="E6:J7"/>
  </mergeCells>
  <phoneticPr fontId="11" type="noConversion"/>
  <dataValidations count="1">
    <dataValidation type="list" allowBlank="1" showInputMessage="1" showErrorMessage="1" sqref="B6">
      <formula1>$L$1:$L$2</formula1>
    </dataValidation>
  </dataValidations>
  <hyperlinks>
    <hyperlink ref="E6" location="'Stage 3'!A1" display="MOVE TO STAGE 3"/>
    <hyperlink ref="E3" location="'Stage 3'!A1" display="MOVE TO STAGE 3"/>
    <hyperlink ref="E6:J7" location="'Verification of Boxes'!A1:R1" display="VERIFICATION OF BOXES &amp; FIRST PREFERENCE"/>
    <hyperlink ref="E3:J4" location="'Instructions Rules'!A1" display="BACK TO INSTRUCTIONS"/>
  </hyperlink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CE114"/>
  <sheetViews>
    <sheetView showGridLines="0" showZeros="0" topLeftCell="A4" zoomScale="70" zoomScaleNormal="70" workbookViewId="0">
      <selection activeCell="A11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6.4257812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.140625" customWidth="1"/>
    <col min="43" max="43" width="10.5703125" customWidth="1"/>
    <col min="44" max="44" width="17" customWidth="1"/>
    <col min="45" max="45" width="226" customWidth="1"/>
    <col min="50" max="50" width="22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71093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85546875" customWidth="1"/>
    <col min="64" max="64" width="220.57031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5.140625" customWidth="1"/>
  </cols>
  <sheetData>
    <row r="1" spans="1:83" ht="21" thickBot="1">
      <c r="A1" s="88" t="str">
        <f>'Verification of Boxes'!B1</f>
        <v>Local Council</v>
      </c>
      <c r="F1" s="14" t="s">
        <v>145</v>
      </c>
      <c r="J1" s="100" t="s">
        <v>25</v>
      </c>
      <c r="K1" s="383">
        <f>'Basic Input'!C2</f>
        <v>41781</v>
      </c>
      <c r="L1" s="383"/>
      <c r="Z1" s="14" t="s">
        <v>153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450" t="s">
        <v>273</v>
      </c>
      <c r="P2" s="451"/>
      <c r="Q2" s="451"/>
      <c r="R2" s="451"/>
      <c r="S2" s="452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R2" s="43" t="s">
        <v>145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2.25" customHeight="1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453" t="s">
        <v>275</v>
      </c>
      <c r="P3" s="454"/>
      <c r="Q3" s="454"/>
      <c r="R3" s="454"/>
      <c r="S3" s="455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3.5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450" t="s">
        <v>274</v>
      </c>
      <c r="P4" s="451"/>
      <c r="Q4" s="451"/>
      <c r="R4" s="451"/>
      <c r="S4" s="452"/>
      <c r="U4" s="375" t="str">
        <f>IF(U33="ERROR","DO NOT MOVE TO NEXT STAGE","OK TO MOVE TO NEXT STAGE")</f>
        <v>DO NOT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K4" s="324"/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IF(C57=0,0,IF(S57=0,"Excluded",0))</f>
        <v>Excluded</v>
      </c>
      <c r="BK5" s="324"/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271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145</v>
      </c>
      <c r="BA6" s="154"/>
      <c r="BE6" s="71" t="str">
        <f>'Verification of Boxes'!J11</f>
        <v>COMER DANIEL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IF(C58=0,0,IF(S58=0,"Excluded",0))</f>
        <v>Excluded</v>
      </c>
      <c r="BK6" s="324"/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Transfer</v>
      </c>
      <c r="I7" s="432"/>
      <c r="J7" s="431" t="str">
        <f>'Stage 4'!J7:K7</f>
        <v>Exclude</v>
      </c>
      <c r="K7" s="432"/>
      <c r="L7" s="431" t="str">
        <f>'Stage 5'!L7:M7</f>
        <v>Transfer</v>
      </c>
      <c r="M7" s="432"/>
      <c r="N7" s="431">
        <f>'Stage 6'!N7:O7</f>
        <v>0</v>
      </c>
      <c r="O7" s="432"/>
      <c r="P7" s="431">
        <f>'Stage 7'!P7:Q7</f>
        <v>0</v>
      </c>
      <c r="Q7" s="432"/>
      <c r="R7" s="431">
        <f>'Stage 8'!R7:S7</f>
        <v>0</v>
      </c>
      <c r="S7" s="432"/>
      <c r="T7" s="431">
        <f>'Stage 9'!T7:U7</f>
        <v>0</v>
      </c>
      <c r="U7" s="432"/>
      <c r="V7" s="431">
        <f>'Stage 10'!V7:W7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K7" s="324"/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COMER DANIEL AND GILLESPIE SHA</v>
      </c>
      <c r="G8" s="435"/>
      <c r="H8" s="429" t="str">
        <f>'Stage 3'!H8:I8</f>
        <v>BOYLE JOHN</v>
      </c>
      <c r="I8" s="430"/>
      <c r="J8" s="429" t="str">
        <f>'Stage 4'!J8:K8</f>
        <v>O'HAGAN BARNEY</v>
      </c>
      <c r="K8" s="430"/>
      <c r="L8" s="429" t="str">
        <f>'Stage 5'!L8:M8</f>
        <v>COOPER MICKEY</v>
      </c>
      <c r="M8" s="430"/>
      <c r="N8" s="429">
        <f>'Stage 6'!N8:O8</f>
        <v>0</v>
      </c>
      <c r="O8" s="430"/>
      <c r="P8" s="429">
        <f>'Stage 7'!P8:Q8</f>
        <v>0</v>
      </c>
      <c r="Q8" s="430"/>
      <c r="R8" s="429">
        <f>'Stage 8'!R8:S8</f>
        <v>0</v>
      </c>
      <c r="S8" s="430"/>
      <c r="T8" s="429">
        <f>'Stage 9'!T8:U8</f>
        <v>0</v>
      </c>
      <c r="U8" s="430"/>
      <c r="V8" s="429">
        <f>'Stage 10'!V8:W8</f>
        <v>0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CUSACK SHAUNA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K8" s="324"/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BOYLE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K9" s="324"/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COMER DANIEL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GILLESPIE SHA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K10" s="324"/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COOPER MICKEY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>'Stage 2'!F11</f>
        <v>0</v>
      </c>
      <c r="G11" s="157">
        <f>'Stage 2'!G11</f>
        <v>1132</v>
      </c>
      <c r="H11" s="82">
        <f>'Stage 3'!H11</f>
        <v>-70</v>
      </c>
      <c r="I11" s="157">
        <f>'Stage 3'!I11</f>
        <v>1062</v>
      </c>
      <c r="J11" s="82">
        <f>'Stage 4'!J11</f>
        <v>0</v>
      </c>
      <c r="K11" s="157">
        <f>'Stage 4'!K11</f>
        <v>1062</v>
      </c>
      <c r="L11" s="82">
        <f>'Stage 5'!L11</f>
        <v>0</v>
      </c>
      <c r="M11" s="157">
        <f>'Stage 5'!M11</f>
        <v>1062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K11" s="324"/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CUSACK SHAUNA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Excluded</v>
      </c>
      <c r="B12" s="176">
        <v>2</v>
      </c>
      <c r="C12" s="37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>'Stage 2'!F12</f>
        <v>-137</v>
      </c>
      <c r="G12" s="157">
        <f>'Stage 2'!G12</f>
        <v>0</v>
      </c>
      <c r="H12" s="82">
        <f>'Stage 3'!H12</f>
        <v>0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O'HAGAN BARNEY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K12" s="324"/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FARRELL RORY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>'Stage 2'!F13</f>
        <v>42</v>
      </c>
      <c r="G13" s="157">
        <f>'Stage 2'!G13</f>
        <v>843</v>
      </c>
      <c r="H13" s="82">
        <f>'Stage 3'!H13</f>
        <v>4.74</v>
      </c>
      <c r="I13" s="157">
        <f>'Stage 3'!I13</f>
        <v>847.74</v>
      </c>
      <c r="J13" s="82">
        <f>'Stage 4'!J13</f>
        <v>307</v>
      </c>
      <c r="K13" s="157">
        <f>'Stage 4'!K13</f>
        <v>1154.74</v>
      </c>
      <c r="L13" s="82">
        <f>'Stage 5'!L13</f>
        <v>-92.740000000000009</v>
      </c>
      <c r="M13" s="157">
        <f>'Stage 5'!M13</f>
        <v>1062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O'REILLY DARREN PIO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K13" s="324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GILLESPIE SHA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>'Stage 2'!F14</f>
        <v>102</v>
      </c>
      <c r="G14" s="157">
        <f>'Stage 2'!G14</f>
        <v>842</v>
      </c>
      <c r="H14" s="82">
        <f>'Stage 3'!H14</f>
        <v>52.14</v>
      </c>
      <c r="I14" s="157">
        <f>'Stage 3'!I14</f>
        <v>894.14</v>
      </c>
      <c r="J14" s="82">
        <f>'Stage 4'!J14</f>
        <v>49.48</v>
      </c>
      <c r="K14" s="157">
        <f>'Stage 4'!K14</f>
        <v>943.62</v>
      </c>
      <c r="L14" s="82">
        <f>'Stage 5'!L14</f>
        <v>32</v>
      </c>
      <c r="M14" s="157">
        <f>'Stage 5'!M14</f>
        <v>975.62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BOYLE JOHN</v>
      </c>
      <c r="AA14" s="109">
        <f>S57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K14" s="324"/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MCGINLEY ERIC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>'Stage 2'!F15</f>
        <v>61</v>
      </c>
      <c r="G15" s="157">
        <f>'Stage 2'!G15</f>
        <v>804</v>
      </c>
      <c r="H15" s="82">
        <f>'Stage 3'!H15</f>
        <v>5.3999999999999995</v>
      </c>
      <c r="I15" s="157">
        <f>'Stage 3'!I15</f>
        <v>809.4</v>
      </c>
      <c r="J15" s="82">
        <f>'Stage 4'!J15</f>
        <v>18.12</v>
      </c>
      <c r="K15" s="157">
        <f>'Stage 4'!K15</f>
        <v>827.52</v>
      </c>
      <c r="L15" s="82">
        <f>'Stage 5'!L15</f>
        <v>14</v>
      </c>
      <c r="M15" s="157">
        <f>'Stage 5'!M15</f>
        <v>841.52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COMER DANIEL</v>
      </c>
      <c r="AA15" s="45">
        <f t="shared" ref="AA15:AA33" si="16">S58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K15" s="324"/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O'HAGAN BARNEY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>'Stage 2'!F16</f>
        <v>-232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COOPER MICKEY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K16" s="324"/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O'REILLY DARREN PIO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>'Stage 2'!F17</f>
        <v>26</v>
      </c>
      <c r="G17" s="157">
        <f>'Stage 2'!G17</f>
        <v>817</v>
      </c>
      <c r="H17" s="82">
        <f>'Stage 3'!H17</f>
        <v>1.68</v>
      </c>
      <c r="I17" s="157">
        <f>'Stage 3'!I17</f>
        <v>818.68</v>
      </c>
      <c r="J17" s="82">
        <f>'Stage 4'!J17</f>
        <v>306</v>
      </c>
      <c r="K17" s="157">
        <f>'Stage 4'!K17</f>
        <v>1124.6799999999998</v>
      </c>
      <c r="L17" s="82">
        <f>'Stage 5'!L17</f>
        <v>0</v>
      </c>
      <c r="M17" s="157">
        <f>'Stage 5'!M17</f>
        <v>1124.6799999999998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CUSACK SHAUNA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K17" s="324"/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>'Stage 2'!F18</f>
        <v>21</v>
      </c>
      <c r="G18" s="157">
        <f>'Stage 2'!G18</f>
        <v>722</v>
      </c>
      <c r="H18" s="82">
        <f>'Stage 3'!H18</f>
        <v>1.1399999999999999</v>
      </c>
      <c r="I18" s="157">
        <f>'Stage 3'!I18</f>
        <v>723.14</v>
      </c>
      <c r="J18" s="82">
        <f>'Stage 4'!J18</f>
        <v>-723.14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FARRELL RORY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K18" s="324"/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>'Stage 2'!F19</f>
        <v>0</v>
      </c>
      <c r="G19" s="157">
        <f>'Stage 2'!G19</f>
        <v>1091</v>
      </c>
      <c r="H19" s="82">
        <f>'Stage 3'!H19</f>
        <v>0</v>
      </c>
      <c r="I19" s="157">
        <f>'Stage 3'!I19</f>
        <v>1091</v>
      </c>
      <c r="J19" s="82">
        <f>'Stage 4'!J19</f>
        <v>0</v>
      </c>
      <c r="K19" s="157">
        <f>'Stage 4'!K19</f>
        <v>1091</v>
      </c>
      <c r="L19" s="82">
        <f>'Stage 5'!L19</f>
        <v>0</v>
      </c>
      <c r="M19" s="157">
        <f>'Stage 5'!M19</f>
        <v>1091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GILLESPIE SHA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K19" s="324"/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MCGINLEY ERIC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K20" s="324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O'HAGAN BARNEY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K21" s="324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O'REILLY DARREN PIO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K22" s="324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K23" s="324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K24" s="324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167"/>
      <c r="AU26" s="151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272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117</v>
      </c>
      <c r="G31" s="157">
        <f>'Stage 2'!G31</f>
        <v>117</v>
      </c>
      <c r="H31" s="82">
        <f>'Stage 3'!H31</f>
        <v>4.9000000000000057</v>
      </c>
      <c r="I31" s="157">
        <f>'Stage 3'!I31</f>
        <v>121.9</v>
      </c>
      <c r="J31" s="82">
        <f>'Stage 4'!J31</f>
        <v>42.54</v>
      </c>
      <c r="K31" s="157">
        <f>'Stage 4'!K31</f>
        <v>164.44</v>
      </c>
      <c r="L31" s="82">
        <f>'Stage 5'!L31</f>
        <v>46.740000000000009</v>
      </c>
      <c r="M31" s="157">
        <f>'Stage 5'!M31</f>
        <v>211.18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272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6368</v>
      </c>
      <c r="F32" s="267"/>
      <c r="G32" s="157">
        <f>'Stage 2'!G32</f>
        <v>6368</v>
      </c>
      <c r="H32" s="268"/>
      <c r="I32" s="157">
        <f>'Stage 3'!I32</f>
        <v>6368</v>
      </c>
      <c r="J32" s="269"/>
      <c r="K32" s="157">
        <f>'Stage 4'!K32</f>
        <v>6367.9999999999991</v>
      </c>
      <c r="L32" s="269"/>
      <c r="M32" s="157">
        <f>'Stage 5'!M32</f>
        <v>6368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911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145</v>
      </c>
      <c r="J47" s="100" t="s">
        <v>25</v>
      </c>
      <c r="K47" s="383">
        <f>'Basic Input'!C2</f>
        <v>41781</v>
      </c>
      <c r="L47" s="383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9.75" thickBot="1">
      <c r="A48" s="14" t="str">
        <f>'Verification of Boxes'!A3</f>
        <v>District Electoral Area of</v>
      </c>
      <c r="D48" s="14" t="str">
        <f>'Verification of Boxes'!B3</f>
        <v>Foyleside</v>
      </c>
      <c r="O48" s="450" t="s">
        <v>273</v>
      </c>
      <c r="P48" s="451"/>
      <c r="Q48" s="451"/>
      <c r="R48" s="451"/>
      <c r="S48" s="452"/>
      <c r="AJ48" t="str">
        <f t="shared" ref="AJ48:AK63" si="23">Z14</f>
        <v>BOYLE JOHN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2.5" customHeight="1" thickBot="1">
      <c r="C49" s="3" t="s">
        <v>115</v>
      </c>
      <c r="D49" s="79">
        <f>'Verification of Boxes'!L2</f>
        <v>12724</v>
      </c>
      <c r="E49" s="370" t="s">
        <v>65</v>
      </c>
      <c r="F49" s="371"/>
      <c r="G49" s="152">
        <f>'Verification of Boxes'!G3</f>
        <v>5</v>
      </c>
      <c r="H49" s="370" t="s">
        <v>113</v>
      </c>
      <c r="I49" s="371"/>
      <c r="J49" s="152">
        <f>'Verification of Boxes'!L33</f>
        <v>171</v>
      </c>
      <c r="K49" s="370" t="s">
        <v>112</v>
      </c>
      <c r="L49" s="371"/>
      <c r="M49" s="152">
        <f>'Verification of Boxes'!G4</f>
        <v>1062</v>
      </c>
      <c r="O49" s="453" t="s">
        <v>276</v>
      </c>
      <c r="P49" s="454"/>
      <c r="Q49" s="454"/>
      <c r="R49" s="454"/>
      <c r="S49" s="455"/>
      <c r="AJ49" t="str">
        <f t="shared" si="23"/>
        <v>COMER DANIEL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BOYLE JOHN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3.75" customHeight="1" thickBot="1">
      <c r="A50" s="14"/>
      <c r="C50" s="3" t="s">
        <v>116</v>
      </c>
      <c r="D50" s="152">
        <f>'Verification of Boxes'!L3</f>
        <v>6539</v>
      </c>
      <c r="E50" s="194" t="s">
        <v>66</v>
      </c>
      <c r="F50" s="193"/>
      <c r="G50" s="78">
        <f>D50-J49</f>
        <v>6368</v>
      </c>
      <c r="H50" s="194" t="s">
        <v>114</v>
      </c>
      <c r="I50" s="193"/>
      <c r="J50" s="153">
        <f>'Verification of Boxes'!L5</f>
        <v>51.391071989940272</v>
      </c>
      <c r="M50" s="6"/>
      <c r="O50" s="450" t="s">
        <v>274</v>
      </c>
      <c r="P50" s="451"/>
      <c r="Q50" s="451"/>
      <c r="R50" s="451"/>
      <c r="S50" s="452"/>
      <c r="U50" s="375" t="str">
        <f>IF(U79="ERROR","DO NOT MOVE TO NEXT STAGE","OK TO MOVE TO NEXT STAGE")</f>
        <v>DO NOT MOVE TO NEXT STAGE</v>
      </c>
      <c r="V50" s="375"/>
      <c r="W50" s="375"/>
      <c r="AJ50" t="str">
        <f t="shared" si="23"/>
        <v>COOPER MICKEY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COMER DANIEL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CUSACK SHAUNA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COOPER MICKEY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FARRELL RORY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CUSACK SHAUNA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1">
        <f>'Stage 10'!V7</f>
        <v>0</v>
      </c>
      <c r="G53" s="432"/>
      <c r="H53" s="431">
        <f>'Stage 11'!H53</f>
        <v>0</v>
      </c>
      <c r="I53" s="432"/>
      <c r="J53" s="431">
        <f>'Stage 12'!J53</f>
        <v>0</v>
      </c>
      <c r="K53" s="432"/>
      <c r="L53" s="431">
        <f>'Stage 13'!L53</f>
        <v>0</v>
      </c>
      <c r="M53" s="432"/>
      <c r="N53" s="431">
        <f>'Stage 14'!N53</f>
        <v>0</v>
      </c>
      <c r="O53" s="432"/>
      <c r="P53" s="431">
        <f>'Stage 15'!P53</f>
        <v>0</v>
      </c>
      <c r="Q53" s="432"/>
      <c r="R53" s="431">
        <f>'Stage 16'!R53</f>
        <v>0</v>
      </c>
      <c r="S53" s="432"/>
      <c r="T53" s="431">
        <f>IF($AT5=0,0,IF($AT5="T",$AZ7,$BR4))</f>
        <v>0</v>
      </c>
      <c r="U53" s="432"/>
      <c r="V53" s="431"/>
      <c r="W53" s="432"/>
      <c r="AJ53" t="str">
        <f t="shared" si="23"/>
        <v>GILLESPIE SHA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FARRELL RORY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1">
        <f>'Stage 10'!V8</f>
        <v>0</v>
      </c>
      <c r="G54" s="432"/>
      <c r="H54" s="431">
        <f>'Stage 11'!H54</f>
        <v>0</v>
      </c>
      <c r="I54" s="432"/>
      <c r="J54" s="431">
        <f>'Stage 12'!J54</f>
        <v>0</v>
      </c>
      <c r="K54" s="432"/>
      <c r="L54" s="431">
        <f>'Stage 13'!L54</f>
        <v>0</v>
      </c>
      <c r="M54" s="432"/>
      <c r="N54" s="431">
        <f>'Stage 14'!N54</f>
        <v>0</v>
      </c>
      <c r="O54" s="432"/>
      <c r="P54" s="431">
        <f>'Stage 15'!P54</f>
        <v>0</v>
      </c>
      <c r="Q54" s="432"/>
      <c r="R54" s="431">
        <f>'Stage 16'!R54</f>
        <v>0</v>
      </c>
      <c r="S54" s="432"/>
      <c r="T54" s="429">
        <f>IF($H53="Transfer",$BA8,$BT3)</f>
        <v>0</v>
      </c>
      <c r="U54" s="430"/>
      <c r="V54" s="429"/>
      <c r="W54" s="430"/>
      <c r="AJ54" t="str">
        <f t="shared" si="23"/>
        <v>MCGINLEY ERIC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GILLESPIE SHA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O'HAGAN BARNEY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MCGINLEY ERIC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O'REILLY DARREN PIO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O'HAGAN BARNEY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16'!A57&lt;&gt;0,'Stage 16'!A57,IF(U57&gt;=$M$3,"Elected",IF(BP8&lt;&gt;0,"Excluded",0)))</f>
        <v>Elected</v>
      </c>
      <c r="B57" s="213">
        <v>1</v>
      </c>
      <c r="C57" s="35" t="str">
        <f>'Verification of Boxes'!J10</f>
        <v>BOYLE JOHN</v>
      </c>
      <c r="D57" s="183" t="str">
        <f>'Verification of Boxes'!K10</f>
        <v>SDLP</v>
      </c>
      <c r="E57" s="125">
        <f>'Verification of Boxes'!L10</f>
        <v>1132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192">
        <f t="shared" ref="T57:T76" si="42">IF($C57&lt;&gt;0,$BK49,0)</f>
        <v>0</v>
      </c>
      <c r="U57" s="49">
        <f t="shared" ref="U57:U77" si="43">IF(T$54=0,0,S57+T57)</f>
        <v>0</v>
      </c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O'REILLY DARREN PIO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16'!A58&lt;&gt;0,'Stage 16'!A58,IF(U58&gt;=$M$3,"Elected",IF(BP9&lt;&gt;0,"Excluded",0)))</f>
        <v>Excluded</v>
      </c>
      <c r="B58" s="214">
        <v>2</v>
      </c>
      <c r="C58" s="26" t="str">
        <f>'Verification of Boxes'!J11</f>
        <v>COMER DANIEL</v>
      </c>
      <c r="D58" s="184" t="str">
        <f>'Verification of Boxes'!K11</f>
        <v>ALLIANCE</v>
      </c>
      <c r="E58" s="126">
        <f>'Verification of Boxes'!L11</f>
        <v>137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192">
        <f t="shared" si="42"/>
        <v>0</v>
      </c>
      <c r="U58" s="49">
        <f t="shared" si="43"/>
        <v>0</v>
      </c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16'!A59&lt;&gt;0,'Stage 16'!A59,IF(U59&gt;=$M$3,"Elected",IF(BP10&lt;&gt;0,"Excluded",0)))</f>
        <v>Elected</v>
      </c>
      <c r="B59" s="214">
        <v>3</v>
      </c>
      <c r="C59" s="26" t="str">
        <f>'Verification of Boxes'!J12</f>
        <v>COOPER MICKEY</v>
      </c>
      <c r="D59" s="184" t="str">
        <f>'Verification of Boxes'!K12</f>
        <v>SF</v>
      </c>
      <c r="E59" s="126">
        <f>'Verification of Boxes'!L12</f>
        <v>801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192">
        <f t="shared" si="42"/>
        <v>0</v>
      </c>
      <c r="U59" s="49">
        <f t="shared" si="43"/>
        <v>0</v>
      </c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16'!A60&lt;&gt;0,'Stage 16'!A60,IF(U60&gt;=$M$3,"Elected",IF(BP11&lt;&gt;0,"Excluded",0)))</f>
        <v>Elected</v>
      </c>
      <c r="B60" s="214">
        <v>4</v>
      </c>
      <c r="C60" s="26" t="str">
        <f>'Verification of Boxes'!J13</f>
        <v>CUSACK SHAUNA</v>
      </c>
      <c r="D60" s="184" t="str">
        <f>'Verification of Boxes'!K13</f>
        <v>SDLP</v>
      </c>
      <c r="E60" s="126">
        <f>'Verification of Boxes'!L13</f>
        <v>740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192">
        <f t="shared" si="42"/>
        <v>0</v>
      </c>
      <c r="U60" s="49">
        <f t="shared" si="43"/>
        <v>0</v>
      </c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16'!A61&lt;&gt;0,'Stage 16'!A61,IF(U61&gt;=$M$3,"Elected",IF(BP12&lt;&gt;0,"Excluded",0)))</f>
        <v>Excluded</v>
      </c>
      <c r="B61" s="214">
        <v>5</v>
      </c>
      <c r="C61" s="26" t="str">
        <f>'Verification of Boxes'!J14</f>
        <v>FARRELL RORY</v>
      </c>
      <c r="D61" s="184" t="str">
        <f>'Verification of Boxes'!K14</f>
        <v>SDLP</v>
      </c>
      <c r="E61" s="126">
        <f>'Verification of Boxes'!L14</f>
        <v>743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192">
        <f t="shared" si="42"/>
        <v>0</v>
      </c>
      <c r="U61" s="49">
        <f t="shared" si="43"/>
        <v>0</v>
      </c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16'!A62&lt;&gt;0,'Stage 16'!A62,IF(U62&gt;=$M$3,"Elected",IF(BP13&lt;&gt;0,"Excluded",0)))</f>
        <v>Excluded</v>
      </c>
      <c r="B62" s="214">
        <v>6</v>
      </c>
      <c r="C62" s="26" t="str">
        <f>'Verification of Boxes'!J15</f>
        <v>GILLESPIE SHA</v>
      </c>
      <c r="D62" s="184" t="str">
        <f>'Verification of Boxes'!K15</f>
        <v>PBPA</v>
      </c>
      <c r="E62" s="126">
        <f>'Verification of Boxes'!L15</f>
        <v>232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192">
        <f t="shared" si="42"/>
        <v>0</v>
      </c>
      <c r="U62" s="49">
        <f t="shared" si="43"/>
        <v>0</v>
      </c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16'!A63&lt;&gt;0,'Stage 16'!A63,IF(U63&gt;=$M$3,"Elected",IF(BP14&lt;&gt;0,"Excluded",0)))</f>
        <v>Elected</v>
      </c>
      <c r="B63" s="214">
        <v>7</v>
      </c>
      <c r="C63" s="26" t="str">
        <f>'Verification of Boxes'!J16</f>
        <v>MCGINLEY ERIC</v>
      </c>
      <c r="D63" s="184" t="str">
        <f>'Verification of Boxes'!K16</f>
        <v>SF</v>
      </c>
      <c r="E63" s="126">
        <f>'Verification of Boxes'!L16</f>
        <v>791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192">
        <f t="shared" si="42"/>
        <v>0</v>
      </c>
      <c r="U63" s="49">
        <f t="shared" si="43"/>
        <v>0</v>
      </c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16'!A64&lt;&gt;0,'Stage 16'!A64,IF(U64&gt;=$M$3,"Elected",IF(BP15&lt;&gt;0,"Excluded",0)))</f>
        <v>Excluded</v>
      </c>
      <c r="B64" s="214">
        <v>8</v>
      </c>
      <c r="C64" s="26" t="str">
        <f>'Verification of Boxes'!J17</f>
        <v>O'HAGAN BARNEY</v>
      </c>
      <c r="D64" s="184" t="str">
        <f>'Verification of Boxes'!K17</f>
        <v>SF</v>
      </c>
      <c r="E64" s="126">
        <f>'Verification of Boxes'!L17</f>
        <v>701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192">
        <f t="shared" si="42"/>
        <v>0</v>
      </c>
      <c r="U64" s="49">
        <f t="shared" si="43"/>
        <v>0</v>
      </c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16'!A65&lt;&gt;0,'Stage 16'!A65,IF(U65&gt;=$M$3,"Elected",IF(BP16&lt;&gt;0,"Excluded",0)))</f>
        <v>Elected</v>
      </c>
      <c r="B65" s="214">
        <v>9</v>
      </c>
      <c r="C65" s="26" t="str">
        <f>'Verification of Boxes'!J18</f>
        <v>O'REILLY DARREN PIO</v>
      </c>
      <c r="D65" s="184" t="str">
        <f>'Verification of Boxes'!K18</f>
        <v>INDEPENDENT</v>
      </c>
      <c r="E65" s="126">
        <f>'Verification of Boxes'!L18</f>
        <v>1091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192">
        <f t="shared" si="42"/>
        <v>0</v>
      </c>
      <c r="U65" s="49">
        <f t="shared" si="43"/>
        <v>0</v>
      </c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>
        <f>IF('Stage 16'!A66&lt;&gt;0,'Stage 16'!A66,IF(U66&gt;=$M$3,"Elected",IF(BP17&lt;&gt;0,"Excluded",0)))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192">
        <f t="shared" si="42"/>
        <v>0</v>
      </c>
      <c r="U66" s="49">
        <f t="shared" si="43"/>
        <v>0</v>
      </c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>
        <f>IF('Stage 16'!A67&lt;&gt;0,'Stage 16'!A67,IF(U67&gt;=$M$3,"Elected",IF(BP18&lt;&gt;0,"Excluded",0)))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192">
        <f t="shared" si="42"/>
        <v>0</v>
      </c>
      <c r="U67" s="49">
        <f t="shared" si="43"/>
        <v>0</v>
      </c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>
        <f>IF('Stage 16'!A68&lt;&gt;0,'Stage 16'!A68,IF(U68&gt;=$M$3,"Elected",IF(BP19&lt;&gt;0,"Excluded",0)))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192">
        <f t="shared" si="42"/>
        <v>0</v>
      </c>
      <c r="U68" s="49">
        <f t="shared" si="43"/>
        <v>0</v>
      </c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16'!A69&lt;&gt;0,'Stage 16'!A69,IF(U69&gt;=$M$3,"Elected",IF(BP20&lt;&gt;0,"Excluded",0)))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192">
        <f t="shared" si="42"/>
        <v>0</v>
      </c>
      <c r="U69" s="49">
        <f t="shared" si="43"/>
        <v>0</v>
      </c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16'!A70&lt;&gt;0,'Stage 16'!A70,IF(U70&gt;=$M$3,"Elected",IF(BP21&lt;&gt;0,"Excluded",0)))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192">
        <f t="shared" si="42"/>
        <v>0</v>
      </c>
      <c r="U70" s="49">
        <f t="shared" si="43"/>
        <v>0</v>
      </c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16'!A71&lt;&gt;0,'Stage 16'!A71,IF(U71&gt;=$M$3,"Elected",IF(BP22&lt;&gt;0,"Excluded",0)))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192">
        <f t="shared" si="42"/>
        <v>0</v>
      </c>
      <c r="U71" s="49">
        <f t="shared" si="43"/>
        <v>0</v>
      </c>
      <c r="V71" s="190"/>
      <c r="W71" s="48"/>
      <c r="BM71" s="16"/>
      <c r="BN71" s="16"/>
      <c r="BO71" s="16"/>
      <c r="BP71" s="16"/>
    </row>
    <row r="72" spans="1:78" ht="13.5" thickBot="1">
      <c r="A72" s="330">
        <f>IF('Stage 16'!A72&lt;&gt;0,'Stage 16'!A72,IF(U72&gt;=$M$3,"Elected",IF(BP23&lt;&gt;0,"Excluded",0)))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192">
        <f t="shared" si="42"/>
        <v>0</v>
      </c>
      <c r="U72" s="49">
        <f t="shared" si="43"/>
        <v>0</v>
      </c>
      <c r="V72" s="190"/>
      <c r="W72" s="48"/>
      <c r="BM72" s="16"/>
      <c r="BN72" s="16"/>
      <c r="BO72" s="16"/>
      <c r="BP72" s="16"/>
    </row>
    <row r="73" spans="1:78" ht="13.5" thickBot="1">
      <c r="A73" s="330">
        <f>IF('Stage 16'!A73&lt;&gt;0,'Stage 16'!A73,IF(U73&gt;=$M$3,"Elected",IF(BP24&lt;&gt;0,"Excluded",0)))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192">
        <f t="shared" si="42"/>
        <v>0</v>
      </c>
      <c r="U73" s="49">
        <f t="shared" si="43"/>
        <v>0</v>
      </c>
      <c r="V73" s="190"/>
      <c r="W73" s="48"/>
      <c r="BM73" s="16"/>
      <c r="BN73" s="16"/>
      <c r="BO73" s="16"/>
      <c r="BP73" s="16"/>
    </row>
    <row r="74" spans="1:78" ht="13.5" thickBot="1">
      <c r="A74" s="330">
        <f>IF('Stage 16'!A74&lt;&gt;0,'Stage 16'!A74,IF(U74&gt;=$M$3,"Elected",IF(BP25&lt;&gt;0,"Excluded",0)))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192">
        <f t="shared" si="42"/>
        <v>0</v>
      </c>
      <c r="U74" s="49">
        <f t="shared" si="43"/>
        <v>0</v>
      </c>
      <c r="V74" s="190"/>
      <c r="W74" s="48"/>
    </row>
    <row r="75" spans="1:78" ht="13.5" thickBot="1">
      <c r="A75" s="330">
        <f>IF('Stage 16'!A75&lt;&gt;0,'Stage 16'!A75,IF(U75&gt;=$M$3,"Elected",IF(BP26&lt;&gt;0,"Excluded",0)))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192">
        <f t="shared" si="42"/>
        <v>0</v>
      </c>
      <c r="U75" s="49">
        <f t="shared" si="43"/>
        <v>0</v>
      </c>
      <c r="V75" s="190"/>
      <c r="W75" s="48"/>
      <c r="BK75" s="85" t="s">
        <v>307</v>
      </c>
    </row>
    <row r="76" spans="1:78" ht="13.5" thickBot="1">
      <c r="A76" s="331">
        <f>IF('Stage 16'!A76&lt;&gt;0,'Stage 16'!A76,IF(U76&gt;=$M$3,"Elected",IF(BP27&lt;&gt;0,"Excluded",0)))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192">
        <f t="shared" si="42"/>
        <v>0</v>
      </c>
      <c r="U76" s="49">
        <f t="shared" si="43"/>
        <v>0</v>
      </c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$BK69</f>
        <v>0</v>
      </c>
      <c r="U77" s="51">
        <f t="shared" si="43"/>
        <v>0</v>
      </c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6368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60">
        <f>SUM(U57:U77)</f>
        <v>0</v>
      </c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t="str">
        <f>IF(U78=$G50,"Totals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256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U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32" priority="16" stopIfTrue="1" operator="notEqual">
      <formula>0</formula>
    </cfRule>
  </conditionalFormatting>
  <conditionalFormatting sqref="BF30:BG31">
    <cfRule type="cellIs" dxfId="31" priority="17" stopIfTrue="1" operator="equal">
      <formula>"NONE"</formula>
    </cfRule>
    <cfRule type="cellIs" dxfId="30" priority="18" stopIfTrue="1" operator="notEqual">
      <formula>"NONE"</formula>
    </cfRule>
  </conditionalFormatting>
  <conditionalFormatting sqref="BX30">
    <cfRule type="cellIs" dxfId="29" priority="19" stopIfTrue="1" operator="equal">
      <formula>"Calculations OK"</formula>
    </cfRule>
    <cfRule type="cellIs" dxfId="28" priority="20" stopIfTrue="1" operator="equal">
      <formula>"Check Count for Error"</formula>
    </cfRule>
  </conditionalFormatting>
  <conditionalFormatting sqref="V50:W50 V4:W4">
    <cfRule type="cellIs" dxfId="27" priority="21" stopIfTrue="1" operator="equal">
      <formula>"Totals Correct"</formula>
    </cfRule>
    <cfRule type="cellIs" dxfId="26" priority="22" stopIfTrue="1" operator="equal">
      <formula>"ERROR"</formula>
    </cfRule>
  </conditionalFormatting>
  <conditionalFormatting sqref="U50 U4">
    <cfRule type="cellIs" dxfId="25" priority="23" stopIfTrue="1" operator="equal">
      <formula>"OK TO MOVE TO NEXT STAGE"</formula>
    </cfRule>
    <cfRule type="cellIs" dxfId="24" priority="24" stopIfTrue="1" operator="equal">
      <formula>"DO NOT MOVE TO NEXT STAGE"</formula>
    </cfRule>
  </conditionalFormatting>
  <conditionalFormatting sqref="BN8:BN27">
    <cfRule type="expression" dxfId="23" priority="12">
      <formula>BN8="Elected"</formula>
    </cfRule>
  </conditionalFormatting>
  <conditionalFormatting sqref="BH4">
    <cfRule type="expression" dxfId="22" priority="7">
      <formula>AND($AQ$5="y",$BK$76&lt;&gt;1)</formula>
    </cfRule>
    <cfRule type="expression" dxfId="21" priority="8">
      <formula>$BK$76=1</formula>
    </cfRule>
    <cfRule type="duplicateValues" priority="9"/>
  </conditionalFormatting>
  <conditionalFormatting sqref="BI5:BI24">
    <cfRule type="expression" dxfId="20" priority="6">
      <formula>BI5="Elected"</formula>
    </cfRule>
  </conditionalFormatting>
  <conditionalFormatting sqref="BP5:BP7">
    <cfRule type="expression" dxfId="19" priority="4">
      <formula>$BZ$48&gt;0</formula>
    </cfRule>
    <cfRule type="expression" dxfId="18" priority="5">
      <formula>AND($AQ$5="n",$BZ$48&lt;&gt;1)</formula>
    </cfRule>
  </conditionalFormatting>
  <conditionalFormatting sqref="BT2:BZ2">
    <cfRule type="expression" dxfId="17" priority="3">
      <formula>AND($AQ$5="n",$BZ$46=0)</formula>
    </cfRule>
  </conditionalFormatting>
  <conditionalFormatting sqref="A11:A30">
    <cfRule type="expression" dxfId="16" priority="2">
      <formula>A11="Elected"</formula>
    </cfRule>
  </conditionalFormatting>
  <conditionalFormatting sqref="A57:A76">
    <cfRule type="expression" dxfId="15" priority="1">
      <formula>A57="Elected"</formula>
    </cfRule>
  </conditionalFormatting>
  <hyperlinks>
    <hyperlink ref="BI3:BL3" location="'Stage 2'!Y1" display="MOVE TO DECISION FORM"/>
    <hyperlink ref="Z6:AF7" location="'Stage 16'!A83:W83" display="BACK to Overview of STAGE 16"/>
    <hyperlink ref="AL28" location="'Stage 2'!BI1" display="MOVE TO TRANSFER OF SURPLUS VOTES FORM"/>
    <hyperlink ref="AL31" location="'Stage 2'!CC1" display="MOVE TO EXCLUDE CANDIDATE FORM"/>
    <hyperlink ref="AL28:AQ29" location="'Stage 17'!AY1:BK1" display="MOVE TO TRANSFER OF SURPLUS VOTES FORM"/>
    <hyperlink ref="AL31:AQ32" location="'Stage 17'!BN1:CE1" display="MOVE TO EXCLUDE CANDIDATE FORM"/>
    <hyperlink ref="BI30:BK31" location="'Stage 17'!A83:W83" display="FORWARD to OVERVIEW OF STAGE 17"/>
    <hyperlink ref="CB2" location="'Stage 2'!AQ5" display="MOVE TO NEXT FORM"/>
    <hyperlink ref="CB2:CE2" location="'Stage 17'!Y1:AR1" display="BACK to DECISION FORM"/>
    <hyperlink ref="CB31" location="'Stage 2'!A1" display="HOME TO OVERVIEW OF STAGE 2"/>
    <hyperlink ref="CB31:CE32" location="'Stage 17'!A83:W83" display="FORWARD to OVERVIEW OF STAGE 17"/>
    <hyperlink ref="O50" location="'Stage 3'!A1" display="MOVE TO STAGE 3"/>
    <hyperlink ref="O48" location="'Stage 3'!A1" display="MOVE TO STAGE 3"/>
    <hyperlink ref="O48:S48" location="'Stage 17'!Y1:AR1" display="BACK to DECISION FORM Stage 17"/>
    <hyperlink ref="O50:S50" location="'Stage 18'!Y1:AR1" display="FORWARD TO STAGE 18"/>
    <hyperlink ref="O4" location="'Stage 3'!A1" display="MOVE TO STAGE 3"/>
    <hyperlink ref="O2" location="'Stage 3'!A1" display="MOVE TO STAGE 3"/>
    <hyperlink ref="O2:S2" location="'Stage 17'!Y1:AR1" display="BACK to DECISION FORM Stage 17"/>
    <hyperlink ref="O4:S4" location="'Stage 18'!Y1:AR1" display="FORWARD TO STAGE 18"/>
    <hyperlink ref="O3:S3" location="'Stage 17'!A83:W83" display="OVERVIEW OF STAGES 10 - 17"/>
    <hyperlink ref="O49:S49" location="'Stage 17'!A1" display="OVERVIEW OF STAGES 1 - 10"/>
    <hyperlink ref="BI3:BK3" location="'Stage 17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CF122"/>
  <sheetViews>
    <sheetView showGridLines="0" showZeros="0" topLeftCell="A7" zoomScale="70" zoomScaleNormal="70" workbookViewId="0">
      <selection activeCell="A30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4.8554687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2.85546875" customWidth="1"/>
    <col min="43" max="43" width="10.140625" customWidth="1"/>
    <col min="44" max="44" width="15.7109375" customWidth="1"/>
    <col min="45" max="45" width="213.5703125" customWidth="1"/>
    <col min="50" max="50" width="219" customWidth="1"/>
    <col min="51" max="51" width="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1" customWidth="1"/>
    <col min="68" max="68" width="9.7109375" customWidth="1"/>
    <col min="69" max="69" width="8.85546875" customWidth="1"/>
    <col min="70" max="70" width="1.7109375" customWidth="1"/>
    <col min="71" max="71" width="24.85546875" customWidth="1"/>
    <col min="84" max="84" width="25" customWidth="1"/>
  </cols>
  <sheetData>
    <row r="1" spans="1:84" ht="21" thickBot="1">
      <c r="A1" s="88" t="str">
        <f>'Verification of Boxes'!B1</f>
        <v>Local Council</v>
      </c>
      <c r="F1" s="14" t="s">
        <v>146</v>
      </c>
      <c r="J1" s="100" t="s">
        <v>25</v>
      </c>
      <c r="K1" s="383">
        <f>'Basic Input'!C2</f>
        <v>41781</v>
      </c>
      <c r="L1" s="383"/>
      <c r="Z1" s="14" t="s">
        <v>154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S1" s="14" t="s">
        <v>98</v>
      </c>
      <c r="BZ1" s="41" t="str">
        <f>IF(AU5="E","COMPLETE THIS FORM","YOU HAVE NOT SELECTED TO COMPLETE THIS FORM")</f>
        <v>YOU HAVE NOT SELECTED TO COMPLETE THIS FORM</v>
      </c>
    </row>
    <row r="2" spans="1:84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384" t="s">
        <v>279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7"/>
      <c r="BJ2" s="377"/>
      <c r="BK2" s="377"/>
      <c r="BS2" s="43" t="s">
        <v>146</v>
      </c>
      <c r="BT2" s="6"/>
      <c r="BU2" s="416" t="s">
        <v>306</v>
      </c>
      <c r="BV2" s="416"/>
      <c r="BW2" s="416"/>
      <c r="BX2" s="416"/>
      <c r="BY2" s="416"/>
      <c r="BZ2" s="416"/>
      <c r="CA2" s="416"/>
      <c r="CC2" s="384" t="s">
        <v>202</v>
      </c>
      <c r="CD2" s="385"/>
      <c r="CE2" s="385"/>
      <c r="CF2" s="386"/>
    </row>
    <row r="3" spans="1:84" ht="32.25" customHeight="1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447" t="s">
        <v>280</v>
      </c>
      <c r="P3" s="448"/>
      <c r="Q3" s="448"/>
      <c r="R3" s="448"/>
      <c r="S3" s="449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0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S3" s="95" t="s">
        <v>33</v>
      </c>
      <c r="BT3" s="96"/>
      <c r="BU3" s="433"/>
      <c r="BV3" s="412"/>
      <c r="BW3" s="412"/>
      <c r="BX3" s="412"/>
      <c r="BY3" s="412"/>
      <c r="BZ3" s="412"/>
      <c r="CA3" s="413"/>
    </row>
    <row r="4" spans="1:84" ht="43.5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456"/>
      <c r="P4" s="456"/>
      <c r="Q4" s="456"/>
      <c r="R4" s="456"/>
      <c r="S4" s="456"/>
      <c r="T4" s="457" t="str">
        <f>IF(W79="ERROR","DO NOT MOVE TO NEXT STAGE","SWITCH TO PAPER SYSTEM")</f>
        <v>DO NOT MOVE TO NEXT STAGE</v>
      </c>
      <c r="U4" s="457"/>
      <c r="V4" s="457"/>
      <c r="W4" s="457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S4" s="6" t="s">
        <v>83</v>
      </c>
      <c r="BT4" s="6"/>
      <c r="BU4" s="6"/>
      <c r="BV4" s="6"/>
      <c r="BW4" s="6"/>
      <c r="BX4" s="6"/>
      <c r="BY4" s="6"/>
    </row>
    <row r="5" spans="1:84" ht="20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IF(C57=0,0,IF(U57=0,"Excluded",0))</f>
        <v>Excluded</v>
      </c>
      <c r="BQ5" s="414" t="s">
        <v>106</v>
      </c>
      <c r="BS5" s="7"/>
      <c r="BT5" s="97" t="s">
        <v>38</v>
      </c>
      <c r="BU5" s="98"/>
      <c r="BV5" s="97" t="s">
        <v>39</v>
      </c>
      <c r="BW5" s="98"/>
      <c r="BX5" s="97" t="s">
        <v>36</v>
      </c>
      <c r="BY5" s="142"/>
      <c r="BZ5" s="97" t="s">
        <v>36</v>
      </c>
      <c r="CA5" s="142"/>
      <c r="CB5" s="97" t="s">
        <v>36</v>
      </c>
      <c r="CC5" s="142"/>
      <c r="CD5" s="97" t="s">
        <v>36</v>
      </c>
      <c r="CE5" s="142"/>
      <c r="CF5" s="285" t="s">
        <v>292</v>
      </c>
    </row>
    <row r="6" spans="1:84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277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146</v>
      </c>
      <c r="BA6" s="154"/>
      <c r="BE6" s="71" t="str">
        <f>'Verification of Boxes'!J11</f>
        <v>COMER DANIEL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IF(C58=0,0,IF(U58=0,"Excluded",0))</f>
        <v>Excluded</v>
      </c>
      <c r="BQ6" s="414"/>
      <c r="BS6" s="7"/>
      <c r="BT6" s="9" t="s">
        <v>40</v>
      </c>
      <c r="BU6" s="8">
        <v>1</v>
      </c>
      <c r="BV6" s="9" t="s">
        <v>40</v>
      </c>
      <c r="BW6" s="8">
        <v>1</v>
      </c>
      <c r="BX6" s="141" t="s">
        <v>40</v>
      </c>
      <c r="BY6" s="75"/>
      <c r="BZ6" s="143" t="s">
        <v>40</v>
      </c>
      <c r="CA6" s="75"/>
      <c r="CB6" s="143" t="s">
        <v>40</v>
      </c>
      <c r="CC6" s="75"/>
      <c r="CD6" s="143" t="s">
        <v>40</v>
      </c>
      <c r="CE6" s="75"/>
      <c r="CF6" s="286">
        <f>BT29+BV29+BX29+BZ29+CB29+CD29</f>
        <v>0</v>
      </c>
    </row>
    <row r="7" spans="1:84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Transfer</v>
      </c>
      <c r="I7" s="432"/>
      <c r="J7" s="431" t="str">
        <f>'Stage 4'!J7:K7</f>
        <v>Exclude</v>
      </c>
      <c r="K7" s="432"/>
      <c r="L7" s="431" t="str">
        <f>'Stage 5'!L7:M7</f>
        <v>Transfer</v>
      </c>
      <c r="M7" s="432"/>
      <c r="N7" s="431">
        <f>'Stage 6'!N7:O7</f>
        <v>0</v>
      </c>
      <c r="O7" s="432"/>
      <c r="P7" s="431">
        <f>'Stage 7'!P7:Q7</f>
        <v>0</v>
      </c>
      <c r="Q7" s="432"/>
      <c r="R7" s="431">
        <f>'Stage 8'!R7:S7</f>
        <v>0</v>
      </c>
      <c r="S7" s="432"/>
      <c r="T7" s="431">
        <f>'Stage 9'!T7:U7</f>
        <v>0</v>
      </c>
      <c r="U7" s="432"/>
      <c r="V7" s="431">
        <f>'Stage 10'!V7:W7</f>
        <v>0</v>
      </c>
      <c r="W7" s="432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P7" s="3" t="s">
        <v>119</v>
      </c>
      <c r="BQ7" s="415"/>
      <c r="BS7" s="7" t="s">
        <v>34</v>
      </c>
      <c r="BT7" s="7" t="s">
        <v>35</v>
      </c>
      <c r="BU7" s="7" t="s">
        <v>36</v>
      </c>
      <c r="BV7" s="7" t="s">
        <v>35</v>
      </c>
      <c r="BW7" s="7" t="s">
        <v>36</v>
      </c>
      <c r="BX7" s="7" t="s">
        <v>35</v>
      </c>
      <c r="BY7" s="139" t="s">
        <v>36</v>
      </c>
      <c r="BZ7" s="7" t="s">
        <v>35</v>
      </c>
      <c r="CA7" s="139" t="s">
        <v>36</v>
      </c>
      <c r="CB7" s="7" t="s">
        <v>35</v>
      </c>
      <c r="CC7" s="139" t="s">
        <v>36</v>
      </c>
      <c r="CD7" s="7" t="s">
        <v>35</v>
      </c>
      <c r="CE7" s="139" t="s">
        <v>36</v>
      </c>
      <c r="CF7" s="10" t="s">
        <v>37</v>
      </c>
    </row>
    <row r="8" spans="1:84" ht="15" customHeight="1" thickBot="1">
      <c r="D8" s="31"/>
      <c r="E8" s="28"/>
      <c r="F8" s="434" t="str">
        <f>'Stage 2'!F8:G8</f>
        <v>COMER DANIEL AND GILLESPIE SHA</v>
      </c>
      <c r="G8" s="435"/>
      <c r="H8" s="429" t="str">
        <f>'Stage 3'!H8:I8</f>
        <v>BOYLE JOHN</v>
      </c>
      <c r="I8" s="430"/>
      <c r="J8" s="429" t="str">
        <f>'Stage 4'!J8:K8</f>
        <v>O'HAGAN BARNEY</v>
      </c>
      <c r="K8" s="430"/>
      <c r="L8" s="429" t="str">
        <f>'Stage 5'!L8:M8</f>
        <v>COOPER MICKEY</v>
      </c>
      <c r="M8" s="430"/>
      <c r="N8" s="429">
        <f>'Stage 6'!N8:O8</f>
        <v>0</v>
      </c>
      <c r="O8" s="430"/>
      <c r="P8" s="429">
        <f>'Stage 7'!P8:Q8</f>
        <v>0</v>
      </c>
      <c r="Q8" s="430"/>
      <c r="R8" s="429">
        <f>'Stage 8'!R8:S8</f>
        <v>0</v>
      </c>
      <c r="S8" s="430"/>
      <c r="T8" s="429">
        <f>'Stage 9'!T8:U8</f>
        <v>0</v>
      </c>
      <c r="U8" s="430"/>
      <c r="V8" s="429">
        <f>'Stage 10'!V8:W8</f>
        <v>0</v>
      </c>
      <c r="W8" s="430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CUSACK SHAUNA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Elected</v>
      </c>
      <c r="BO8" s="5"/>
      <c r="BP8" s="47">
        <f t="shared" ref="BP8:BP27" si="3">IF(AA14&gt;=$M$3,"Elected",AA14)</f>
        <v>0</v>
      </c>
      <c r="BQ8" s="76"/>
      <c r="BS8" s="13" t="str">
        <f>'Verification of Boxes'!J10</f>
        <v>BOYLE JOHN</v>
      </c>
      <c r="BT8" s="74"/>
      <c r="BU8" s="7">
        <f t="shared" ref="BU8:BU29" si="4">BT8*BU$6</f>
        <v>0</v>
      </c>
      <c r="BV8" s="74"/>
      <c r="BW8" s="7">
        <f t="shared" ref="BW8:BW29" si="5">BV8*BW$6</f>
        <v>0</v>
      </c>
      <c r="BX8" s="74"/>
      <c r="BY8" s="7">
        <f t="shared" ref="BY8:BY29" si="6">BX8*BY$6</f>
        <v>0</v>
      </c>
      <c r="BZ8" s="74"/>
      <c r="CA8" s="7">
        <f t="shared" ref="CA8:CA29" si="7">BZ8*CA$6</f>
        <v>0</v>
      </c>
      <c r="CB8" s="74"/>
      <c r="CC8" s="7">
        <f t="shared" ref="CC8:CC29" si="8">CB8*CC$6</f>
        <v>0</v>
      </c>
      <c r="CD8" s="74"/>
      <c r="CE8" s="7">
        <f t="shared" ref="CE8:CE29" si="9">CD8*CE$6</f>
        <v>0</v>
      </c>
      <c r="CF8" s="5">
        <f t="shared" ref="CF8:CF28" si="10">BU8+BW8+BY8+CA8+CC8+CE8</f>
        <v>0</v>
      </c>
    </row>
    <row r="9" spans="1:84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5"/>
      <c r="BP9" s="47">
        <f t="shared" si="3"/>
        <v>0</v>
      </c>
      <c r="BQ9" s="76"/>
      <c r="BR9" s="6"/>
      <c r="BS9" s="13" t="str">
        <f>'Verification of Boxes'!J11</f>
        <v>COMER DANIEL</v>
      </c>
      <c r="BT9" s="74"/>
      <c r="BU9" s="7">
        <f t="shared" si="4"/>
        <v>0</v>
      </c>
      <c r="BV9" s="74"/>
      <c r="BW9" s="7">
        <f t="shared" si="5"/>
        <v>0</v>
      </c>
      <c r="BX9" s="74"/>
      <c r="BY9" s="7">
        <f t="shared" si="6"/>
        <v>0</v>
      </c>
      <c r="BZ9" s="74"/>
      <c r="CA9" s="7">
        <f t="shared" si="7"/>
        <v>0</v>
      </c>
      <c r="CB9" s="74"/>
      <c r="CC9" s="7">
        <f t="shared" si="8"/>
        <v>0</v>
      </c>
      <c r="CD9" s="74"/>
      <c r="CE9" s="7">
        <f t="shared" si="9"/>
        <v>0</v>
      </c>
      <c r="CF9" s="5">
        <f t="shared" si="10"/>
        <v>0</v>
      </c>
    </row>
    <row r="10" spans="1:84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GILLESPIE SHA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5"/>
      <c r="BP10" s="47">
        <f t="shared" si="3"/>
        <v>0</v>
      </c>
      <c r="BQ10" s="76"/>
      <c r="BR10" s="6"/>
      <c r="BS10" s="13" t="str">
        <f>'Verification of Boxes'!J12</f>
        <v>COOPER MICKEY</v>
      </c>
      <c r="BT10" s="74"/>
      <c r="BU10" s="7">
        <f t="shared" si="4"/>
        <v>0</v>
      </c>
      <c r="BV10" s="74"/>
      <c r="BW10" s="7">
        <f t="shared" si="5"/>
        <v>0</v>
      </c>
      <c r="BX10" s="74"/>
      <c r="BY10" s="7">
        <f t="shared" si="6"/>
        <v>0</v>
      </c>
      <c r="BZ10" s="74"/>
      <c r="CA10" s="7">
        <f t="shared" si="7"/>
        <v>0</v>
      </c>
      <c r="CB10" s="74"/>
      <c r="CC10" s="7">
        <f t="shared" si="8"/>
        <v>0</v>
      </c>
      <c r="CD10" s="74"/>
      <c r="CE10" s="7">
        <f t="shared" si="9"/>
        <v>0</v>
      </c>
      <c r="CF10" s="5">
        <f t="shared" si="10"/>
        <v>0</v>
      </c>
    </row>
    <row r="11" spans="1:84" ht="15" customHeight="1" thickBot="1">
      <c r="A11" s="329" t="str">
        <f>A57</f>
        <v>Elected</v>
      </c>
      <c r="B11" s="175">
        <v>1</v>
      </c>
      <c r="C11" s="36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>'Stage 2'!F11</f>
        <v>0</v>
      </c>
      <c r="G11" s="157">
        <f>'Stage 2'!G11</f>
        <v>1132</v>
      </c>
      <c r="H11" s="82">
        <f>'Stage 3'!H11</f>
        <v>-70</v>
      </c>
      <c r="I11" s="157">
        <f>'Stage 3'!I11</f>
        <v>1062</v>
      </c>
      <c r="J11" s="82">
        <f>'Stage 4'!J11</f>
        <v>0</v>
      </c>
      <c r="K11" s="157">
        <f>'Stage 4'!K11</f>
        <v>1062</v>
      </c>
      <c r="L11" s="82">
        <f>'Stage 5'!L11</f>
        <v>0</v>
      </c>
      <c r="M11" s="157">
        <f>'Stage 5'!M11</f>
        <v>1062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5"/>
      <c r="BP11" s="47">
        <f t="shared" si="3"/>
        <v>0</v>
      </c>
      <c r="BQ11" s="76"/>
      <c r="BR11" s="6"/>
      <c r="BS11" s="13" t="str">
        <f>'Verification of Boxes'!J13</f>
        <v>CUSACK SHAUNA</v>
      </c>
      <c r="BT11" s="74"/>
      <c r="BU11" s="7">
        <f t="shared" si="4"/>
        <v>0</v>
      </c>
      <c r="BV11" s="74"/>
      <c r="BW11" s="7">
        <f t="shared" si="5"/>
        <v>0</v>
      </c>
      <c r="BX11" s="74"/>
      <c r="BY11" s="7">
        <f t="shared" si="6"/>
        <v>0</v>
      </c>
      <c r="BZ11" s="74"/>
      <c r="CA11" s="7">
        <f t="shared" si="7"/>
        <v>0</v>
      </c>
      <c r="CB11" s="74"/>
      <c r="CC11" s="7">
        <f t="shared" si="8"/>
        <v>0</v>
      </c>
      <c r="CD11" s="74"/>
      <c r="CE11" s="7">
        <f t="shared" si="9"/>
        <v>0</v>
      </c>
      <c r="CF11" s="5">
        <f t="shared" si="10"/>
        <v>0</v>
      </c>
    </row>
    <row r="12" spans="1:84" ht="15" customHeight="1" thickBot="1">
      <c r="A12" s="330" t="str">
        <f t="shared" ref="A12:A30" si="12">A58</f>
        <v>Excluded</v>
      </c>
      <c r="B12" s="176">
        <v>2</v>
      </c>
      <c r="C12" s="37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>'Stage 2'!F12</f>
        <v>-137</v>
      </c>
      <c r="G12" s="157">
        <f>'Stage 2'!G12</f>
        <v>0</v>
      </c>
      <c r="H12" s="82">
        <f>'Stage 3'!H12</f>
        <v>0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O'HAGAN BARNEY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5"/>
      <c r="BP12" s="47">
        <f t="shared" si="3"/>
        <v>0</v>
      </c>
      <c r="BQ12" s="76"/>
      <c r="BR12" s="6"/>
      <c r="BS12" s="13" t="str">
        <f>'Verification of Boxes'!J14</f>
        <v>FARRELL RORY</v>
      </c>
      <c r="BT12" s="74"/>
      <c r="BU12" s="7">
        <f t="shared" si="4"/>
        <v>0</v>
      </c>
      <c r="BV12" s="74"/>
      <c r="BW12" s="7">
        <f t="shared" si="5"/>
        <v>0</v>
      </c>
      <c r="BX12" s="74"/>
      <c r="BY12" s="7">
        <f t="shared" si="6"/>
        <v>0</v>
      </c>
      <c r="BZ12" s="74"/>
      <c r="CA12" s="7">
        <f t="shared" si="7"/>
        <v>0</v>
      </c>
      <c r="CB12" s="74"/>
      <c r="CC12" s="7">
        <f t="shared" si="8"/>
        <v>0</v>
      </c>
      <c r="CD12" s="74"/>
      <c r="CE12" s="7">
        <f t="shared" si="9"/>
        <v>0</v>
      </c>
      <c r="CF12" s="5">
        <f t="shared" si="10"/>
        <v>0</v>
      </c>
    </row>
    <row r="13" spans="1:84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>'Stage 2'!F13</f>
        <v>42</v>
      </c>
      <c r="G13" s="157">
        <f>'Stage 2'!G13</f>
        <v>843</v>
      </c>
      <c r="H13" s="82">
        <f>'Stage 3'!H13</f>
        <v>4.74</v>
      </c>
      <c r="I13" s="157">
        <f>'Stage 3'!I13</f>
        <v>847.74</v>
      </c>
      <c r="J13" s="82">
        <f>'Stage 4'!J13</f>
        <v>307</v>
      </c>
      <c r="K13" s="157">
        <f>'Stage 4'!K13</f>
        <v>1154.74</v>
      </c>
      <c r="L13" s="82">
        <f>'Stage 5'!L13</f>
        <v>-92.740000000000009</v>
      </c>
      <c r="M13" s="157">
        <f>'Stage 5'!M13</f>
        <v>1062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O'REILLY DARREN PIO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5"/>
      <c r="BP13" s="47">
        <f t="shared" si="3"/>
        <v>0</v>
      </c>
      <c r="BQ13" s="76"/>
      <c r="BR13" s="6"/>
      <c r="BS13" s="13" t="str">
        <f>'Verification of Boxes'!J15</f>
        <v>GILLESPIE SHA</v>
      </c>
      <c r="BT13" s="77"/>
      <c r="BU13" s="7">
        <f t="shared" si="4"/>
        <v>0</v>
      </c>
      <c r="BV13" s="77"/>
      <c r="BW13" s="7">
        <f t="shared" si="5"/>
        <v>0</v>
      </c>
      <c r="BX13" s="77"/>
      <c r="BY13" s="7">
        <f t="shared" si="6"/>
        <v>0</v>
      </c>
      <c r="BZ13" s="77"/>
      <c r="CA13" s="7">
        <f t="shared" si="7"/>
        <v>0</v>
      </c>
      <c r="CB13" s="77"/>
      <c r="CC13" s="7">
        <f t="shared" si="8"/>
        <v>0</v>
      </c>
      <c r="CD13" s="77"/>
      <c r="CE13" s="7">
        <f t="shared" si="9"/>
        <v>0</v>
      </c>
      <c r="CF13" s="39">
        <f t="shared" si="10"/>
        <v>0</v>
      </c>
    </row>
    <row r="14" spans="1:84" ht="15" customHeight="1" thickBot="1">
      <c r="A14" s="330" t="str">
        <f t="shared" si="12"/>
        <v>Elected</v>
      </c>
      <c r="B14" s="176">
        <v>4</v>
      </c>
      <c r="C14" s="37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>'Stage 2'!F14</f>
        <v>102</v>
      </c>
      <c r="G14" s="157">
        <f>'Stage 2'!G14</f>
        <v>842</v>
      </c>
      <c r="H14" s="82">
        <f>'Stage 3'!H14</f>
        <v>52.14</v>
      </c>
      <c r="I14" s="157">
        <f>'Stage 3'!I14</f>
        <v>894.14</v>
      </c>
      <c r="J14" s="82">
        <f>'Stage 4'!J14</f>
        <v>49.48</v>
      </c>
      <c r="K14" s="157">
        <f>'Stage 4'!K14</f>
        <v>943.62</v>
      </c>
      <c r="L14" s="82">
        <f>'Stage 5'!L14</f>
        <v>32</v>
      </c>
      <c r="M14" s="157">
        <f>'Stage 5'!M14</f>
        <v>975.62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BOYLE JOHN</v>
      </c>
      <c r="AA14" s="109">
        <f>U57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5"/>
      <c r="BP14" s="47">
        <f t="shared" si="3"/>
        <v>0</v>
      </c>
      <c r="BQ14" s="76"/>
      <c r="BS14" s="13" t="str">
        <f>'Verification of Boxes'!J16</f>
        <v>MCGINLEY ERIC</v>
      </c>
      <c r="BT14" s="74"/>
      <c r="BU14" s="7">
        <f t="shared" si="4"/>
        <v>0</v>
      </c>
      <c r="BV14" s="74"/>
      <c r="BW14" s="7">
        <f t="shared" si="5"/>
        <v>0</v>
      </c>
      <c r="BX14" s="74"/>
      <c r="BY14" s="7">
        <f t="shared" si="6"/>
        <v>0</v>
      </c>
      <c r="BZ14" s="74"/>
      <c r="CA14" s="7">
        <f t="shared" si="7"/>
        <v>0</v>
      </c>
      <c r="CB14" s="74"/>
      <c r="CC14" s="7">
        <f t="shared" si="8"/>
        <v>0</v>
      </c>
      <c r="CD14" s="74"/>
      <c r="CE14" s="7">
        <f t="shared" si="9"/>
        <v>0</v>
      </c>
      <c r="CF14" s="7">
        <f t="shared" si="10"/>
        <v>0</v>
      </c>
    </row>
    <row r="15" spans="1:84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>'Stage 2'!F15</f>
        <v>61</v>
      </c>
      <c r="G15" s="157">
        <f>'Stage 2'!G15</f>
        <v>804</v>
      </c>
      <c r="H15" s="82">
        <f>'Stage 3'!H15</f>
        <v>5.3999999999999995</v>
      </c>
      <c r="I15" s="157">
        <f>'Stage 3'!I15</f>
        <v>809.4</v>
      </c>
      <c r="J15" s="82">
        <f>'Stage 4'!J15</f>
        <v>18.12</v>
      </c>
      <c r="K15" s="157">
        <f>'Stage 4'!K15</f>
        <v>827.52</v>
      </c>
      <c r="L15" s="82">
        <f>'Stage 5'!L15</f>
        <v>14</v>
      </c>
      <c r="M15" s="157">
        <f>'Stage 5'!M15</f>
        <v>841.52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COMER DANIEL</v>
      </c>
      <c r="AA15" s="45">
        <f t="shared" ref="AA15:AA33" si="16">U58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5"/>
      <c r="BP15" s="47">
        <f t="shared" si="3"/>
        <v>0</v>
      </c>
      <c r="BQ15" s="76"/>
      <c r="BR15" s="6"/>
      <c r="BS15" s="13" t="str">
        <f>'Verification of Boxes'!J17</f>
        <v>O'HAGAN BARNEY</v>
      </c>
      <c r="BT15" s="74"/>
      <c r="BU15" s="7">
        <f t="shared" si="4"/>
        <v>0</v>
      </c>
      <c r="BV15" s="74"/>
      <c r="BW15" s="7">
        <f t="shared" si="5"/>
        <v>0</v>
      </c>
      <c r="BX15" s="74"/>
      <c r="BY15" s="7">
        <f t="shared" si="6"/>
        <v>0</v>
      </c>
      <c r="BZ15" s="74"/>
      <c r="CA15" s="7">
        <f t="shared" si="7"/>
        <v>0</v>
      </c>
      <c r="CB15" s="74"/>
      <c r="CC15" s="7">
        <f t="shared" si="8"/>
        <v>0</v>
      </c>
      <c r="CD15" s="74"/>
      <c r="CE15" s="7">
        <f t="shared" si="9"/>
        <v>0</v>
      </c>
      <c r="CF15" s="7">
        <f t="shared" si="10"/>
        <v>0</v>
      </c>
    </row>
    <row r="16" spans="1:84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>'Stage 2'!F16</f>
        <v>-232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COOPER MICKEY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5"/>
      <c r="BP16" s="47">
        <f t="shared" si="3"/>
        <v>0</v>
      </c>
      <c r="BQ16" s="76"/>
      <c r="BR16" s="6"/>
      <c r="BS16" s="13" t="str">
        <f>'Verification of Boxes'!J18</f>
        <v>O'REILLY DARREN PIO</v>
      </c>
      <c r="BT16" s="74"/>
      <c r="BU16" s="7">
        <f t="shared" si="4"/>
        <v>0</v>
      </c>
      <c r="BV16" s="74"/>
      <c r="BW16" s="7">
        <f t="shared" si="5"/>
        <v>0</v>
      </c>
      <c r="BX16" s="74"/>
      <c r="BY16" s="7">
        <f t="shared" si="6"/>
        <v>0</v>
      </c>
      <c r="BZ16" s="74"/>
      <c r="CA16" s="7">
        <f t="shared" si="7"/>
        <v>0</v>
      </c>
      <c r="CB16" s="74"/>
      <c r="CC16" s="7">
        <f t="shared" si="8"/>
        <v>0</v>
      </c>
      <c r="CD16" s="74"/>
      <c r="CE16" s="7">
        <f t="shared" si="9"/>
        <v>0</v>
      </c>
      <c r="CF16" s="7">
        <f t="shared" si="10"/>
        <v>0</v>
      </c>
    </row>
    <row r="17" spans="1:84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>'Stage 2'!F17</f>
        <v>26</v>
      </c>
      <c r="G17" s="157">
        <f>'Stage 2'!G17</f>
        <v>817</v>
      </c>
      <c r="H17" s="82">
        <f>'Stage 3'!H17</f>
        <v>1.68</v>
      </c>
      <c r="I17" s="157">
        <f>'Stage 3'!I17</f>
        <v>818.68</v>
      </c>
      <c r="J17" s="82">
        <f>'Stage 4'!J17</f>
        <v>306</v>
      </c>
      <c r="K17" s="157">
        <f>'Stage 4'!K17</f>
        <v>1124.6799999999998</v>
      </c>
      <c r="L17" s="82">
        <f>'Stage 5'!L17</f>
        <v>0</v>
      </c>
      <c r="M17" s="157">
        <f>'Stage 5'!M17</f>
        <v>1124.6799999999998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CUSACK SHAUNA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5"/>
      <c r="BP17" s="47">
        <f t="shared" si="3"/>
        <v>0</v>
      </c>
      <c r="BQ17" s="76"/>
      <c r="BR17" s="6"/>
      <c r="BS17" s="13">
        <f>'Verification of Boxes'!J19</f>
        <v>0</v>
      </c>
      <c r="BT17" s="74"/>
      <c r="BU17" s="7">
        <f t="shared" si="4"/>
        <v>0</v>
      </c>
      <c r="BV17" s="74"/>
      <c r="BW17" s="7">
        <f t="shared" si="5"/>
        <v>0</v>
      </c>
      <c r="BX17" s="74"/>
      <c r="BY17" s="7">
        <f t="shared" si="6"/>
        <v>0</v>
      </c>
      <c r="BZ17" s="74"/>
      <c r="CA17" s="7">
        <f t="shared" si="7"/>
        <v>0</v>
      </c>
      <c r="CB17" s="74"/>
      <c r="CC17" s="7">
        <f t="shared" si="8"/>
        <v>0</v>
      </c>
      <c r="CD17" s="74"/>
      <c r="CE17" s="7">
        <f t="shared" si="9"/>
        <v>0</v>
      </c>
      <c r="CF17" s="7">
        <f t="shared" si="10"/>
        <v>0</v>
      </c>
    </row>
    <row r="18" spans="1:84" ht="15" customHeight="1" thickBot="1">
      <c r="A18" s="330" t="str">
        <f t="shared" si="12"/>
        <v>Excluded</v>
      </c>
      <c r="B18" s="176">
        <v>8</v>
      </c>
      <c r="C18" s="37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>'Stage 2'!F18</f>
        <v>21</v>
      </c>
      <c r="G18" s="157">
        <f>'Stage 2'!G18</f>
        <v>722</v>
      </c>
      <c r="H18" s="82">
        <f>'Stage 3'!H18</f>
        <v>1.1399999999999999</v>
      </c>
      <c r="I18" s="157">
        <f>'Stage 3'!I18</f>
        <v>723.14</v>
      </c>
      <c r="J18" s="82">
        <f>'Stage 4'!J18</f>
        <v>-723.14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FARRELL RORY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5"/>
      <c r="BP18" s="47">
        <f t="shared" si="3"/>
        <v>0</v>
      </c>
      <c r="BQ18" s="76"/>
      <c r="BR18" s="6"/>
      <c r="BS18" s="13">
        <f>'Verification of Boxes'!J20</f>
        <v>0</v>
      </c>
      <c r="BT18" s="74"/>
      <c r="BU18" s="7">
        <f t="shared" si="4"/>
        <v>0</v>
      </c>
      <c r="BV18" s="74"/>
      <c r="BW18" s="7">
        <f t="shared" si="5"/>
        <v>0</v>
      </c>
      <c r="BX18" s="74"/>
      <c r="BY18" s="7">
        <f t="shared" si="6"/>
        <v>0</v>
      </c>
      <c r="BZ18" s="74"/>
      <c r="CA18" s="7">
        <f t="shared" si="7"/>
        <v>0</v>
      </c>
      <c r="CB18" s="74"/>
      <c r="CC18" s="7">
        <f t="shared" si="8"/>
        <v>0</v>
      </c>
      <c r="CD18" s="74"/>
      <c r="CE18" s="7">
        <f t="shared" si="9"/>
        <v>0</v>
      </c>
      <c r="CF18" s="7">
        <f t="shared" si="10"/>
        <v>0</v>
      </c>
    </row>
    <row r="19" spans="1:84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>'Stage 2'!F19</f>
        <v>0</v>
      </c>
      <c r="G19" s="157">
        <f>'Stage 2'!G19</f>
        <v>1091</v>
      </c>
      <c r="H19" s="82">
        <f>'Stage 3'!H19</f>
        <v>0</v>
      </c>
      <c r="I19" s="157">
        <f>'Stage 3'!I19</f>
        <v>1091</v>
      </c>
      <c r="J19" s="82">
        <f>'Stage 4'!J19</f>
        <v>0</v>
      </c>
      <c r="K19" s="157">
        <f>'Stage 4'!K19</f>
        <v>1091</v>
      </c>
      <c r="L19" s="82">
        <f>'Stage 5'!L19</f>
        <v>0</v>
      </c>
      <c r="M19" s="157">
        <f>'Stage 5'!M19</f>
        <v>1091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GILLESPIE SHA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5"/>
      <c r="BP19" s="47">
        <f t="shared" si="3"/>
        <v>0</v>
      </c>
      <c r="BQ19" s="76"/>
      <c r="BR19" s="6"/>
      <c r="BS19" s="13">
        <f>'Verification of Boxes'!J21</f>
        <v>0</v>
      </c>
      <c r="BT19" s="74"/>
      <c r="BU19" s="7">
        <f t="shared" si="4"/>
        <v>0</v>
      </c>
      <c r="BV19" s="74"/>
      <c r="BW19" s="7">
        <f t="shared" si="5"/>
        <v>0</v>
      </c>
      <c r="BX19" s="74"/>
      <c r="BY19" s="7">
        <f t="shared" si="6"/>
        <v>0</v>
      </c>
      <c r="BZ19" s="74"/>
      <c r="CA19" s="7">
        <f t="shared" si="7"/>
        <v>0</v>
      </c>
      <c r="CB19" s="74"/>
      <c r="CC19" s="7">
        <f t="shared" si="8"/>
        <v>0</v>
      </c>
      <c r="CD19" s="74"/>
      <c r="CE19" s="7">
        <f t="shared" si="9"/>
        <v>0</v>
      </c>
      <c r="CF19" s="7">
        <f t="shared" si="10"/>
        <v>0</v>
      </c>
    </row>
    <row r="20" spans="1:84" ht="15" customHeight="1" thickBot="1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MCGINLEY ERIC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2" t="s">
        <v>103</v>
      </c>
      <c r="AK20" s="403"/>
      <c r="AL20" s="246">
        <f>AL46</f>
        <v>1000000</v>
      </c>
      <c r="AM20" s="167"/>
      <c r="AN20" s="166">
        <f>AL20+AG2</f>
        <v>1000000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5"/>
      <c r="BP20" s="47">
        <f t="shared" si="3"/>
        <v>0</v>
      </c>
      <c r="BQ20" s="76"/>
      <c r="BS20" s="13">
        <f>'Verification of Boxes'!J22</f>
        <v>0</v>
      </c>
      <c r="BT20" s="74"/>
      <c r="BU20" s="7">
        <f t="shared" si="4"/>
        <v>0</v>
      </c>
      <c r="BV20" s="74"/>
      <c r="BW20" s="7">
        <f t="shared" si="5"/>
        <v>0</v>
      </c>
      <c r="BX20" s="74"/>
      <c r="BY20" s="7">
        <f t="shared" si="6"/>
        <v>0</v>
      </c>
      <c r="BZ20" s="74"/>
      <c r="CA20" s="7">
        <f t="shared" si="7"/>
        <v>0</v>
      </c>
      <c r="CB20" s="74"/>
      <c r="CC20" s="7">
        <f t="shared" si="8"/>
        <v>0</v>
      </c>
      <c r="CD20" s="74"/>
      <c r="CE20" s="7">
        <f t="shared" si="9"/>
        <v>0</v>
      </c>
      <c r="CF20" s="7">
        <f t="shared" si="10"/>
        <v>0</v>
      </c>
    </row>
    <row r="21" spans="1:84" ht="15" customHeight="1" thickBot="1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O'HAGAN BARNEY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4" t="s">
        <v>102</v>
      </c>
      <c r="AK21" s="360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5"/>
      <c r="BP21" s="47">
        <f t="shared" si="3"/>
        <v>0</v>
      </c>
      <c r="BQ21" s="76"/>
      <c r="BR21" s="6"/>
      <c r="BS21" s="13">
        <f>'Verification of Boxes'!J23</f>
        <v>0</v>
      </c>
      <c r="BT21" s="74"/>
      <c r="BU21" s="7">
        <f t="shared" si="4"/>
        <v>0</v>
      </c>
      <c r="BV21" s="74"/>
      <c r="BW21" s="7">
        <f t="shared" si="5"/>
        <v>0</v>
      </c>
      <c r="BX21" s="74"/>
      <c r="BY21" s="7">
        <f t="shared" si="6"/>
        <v>0</v>
      </c>
      <c r="BZ21" s="74"/>
      <c r="CA21" s="7">
        <f t="shared" si="7"/>
        <v>0</v>
      </c>
      <c r="CB21" s="74"/>
      <c r="CC21" s="7">
        <f t="shared" si="8"/>
        <v>0</v>
      </c>
      <c r="CD21" s="74"/>
      <c r="CE21" s="7">
        <f t="shared" si="9"/>
        <v>0</v>
      </c>
      <c r="CF21" s="7">
        <f t="shared" si="10"/>
        <v>0</v>
      </c>
    </row>
    <row r="22" spans="1:84" ht="15" customHeight="1" thickBot="1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O'REILLY DARREN PIO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4" t="s">
        <v>102</v>
      </c>
      <c r="AK22" s="360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5"/>
      <c r="BP22" s="47">
        <f t="shared" si="3"/>
        <v>0</v>
      </c>
      <c r="BQ22" s="76"/>
      <c r="BR22" s="6"/>
      <c r="BS22" s="13">
        <f>'Verification of Boxes'!J24</f>
        <v>0</v>
      </c>
      <c r="BT22" s="74"/>
      <c r="BU22" s="7">
        <f t="shared" si="4"/>
        <v>0</v>
      </c>
      <c r="BV22" s="74"/>
      <c r="BW22" s="7">
        <f t="shared" si="5"/>
        <v>0</v>
      </c>
      <c r="BX22" s="74"/>
      <c r="BY22" s="7">
        <f t="shared" si="6"/>
        <v>0</v>
      </c>
      <c r="BZ22" s="74"/>
      <c r="CA22" s="7">
        <f t="shared" si="7"/>
        <v>0</v>
      </c>
      <c r="CB22" s="74"/>
      <c r="CC22" s="7">
        <f t="shared" si="8"/>
        <v>0</v>
      </c>
      <c r="CD22" s="74"/>
      <c r="CE22" s="7">
        <f t="shared" si="9"/>
        <v>0</v>
      </c>
      <c r="CF22" s="7">
        <f t="shared" si="10"/>
        <v>0</v>
      </c>
    </row>
    <row r="23" spans="1:84" ht="15" customHeight="1" thickBot="1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404" t="s">
        <v>102</v>
      </c>
      <c r="AK23" s="360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5"/>
      <c r="BP23" s="47">
        <f t="shared" si="3"/>
        <v>0</v>
      </c>
      <c r="BQ23" s="76"/>
      <c r="BR23" s="6"/>
      <c r="BS23" s="13">
        <f>'Verification of Boxes'!J25</f>
        <v>0</v>
      </c>
      <c r="BT23" s="74"/>
      <c r="BU23" s="7">
        <f t="shared" si="4"/>
        <v>0</v>
      </c>
      <c r="BV23" s="74"/>
      <c r="BW23" s="7">
        <f t="shared" si="5"/>
        <v>0</v>
      </c>
      <c r="BX23" s="74"/>
      <c r="BY23" s="7">
        <f t="shared" si="6"/>
        <v>0</v>
      </c>
      <c r="BZ23" s="74"/>
      <c r="CA23" s="7">
        <f t="shared" si="7"/>
        <v>0</v>
      </c>
      <c r="CB23" s="74"/>
      <c r="CC23" s="7">
        <f t="shared" si="8"/>
        <v>0</v>
      </c>
      <c r="CD23" s="74"/>
      <c r="CE23" s="7">
        <f t="shared" si="9"/>
        <v>0</v>
      </c>
      <c r="CF23" s="7">
        <f t="shared" si="10"/>
        <v>0</v>
      </c>
    </row>
    <row r="24" spans="1:84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404" t="s">
        <v>102</v>
      </c>
      <c r="AK24" s="360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5"/>
      <c r="BP24" s="47">
        <f t="shared" si="3"/>
        <v>0</v>
      </c>
      <c r="BQ24" s="76"/>
      <c r="BR24" s="6"/>
      <c r="BS24" s="13">
        <f>'Verification of Boxes'!J26</f>
        <v>0</v>
      </c>
      <c r="BT24" s="74"/>
      <c r="BU24" s="7">
        <f t="shared" si="4"/>
        <v>0</v>
      </c>
      <c r="BV24" s="74"/>
      <c r="BW24" s="7">
        <f t="shared" si="5"/>
        <v>0</v>
      </c>
      <c r="BX24" s="74"/>
      <c r="BY24" s="7">
        <f t="shared" si="6"/>
        <v>0</v>
      </c>
      <c r="BZ24" s="74"/>
      <c r="CA24" s="7">
        <f t="shared" si="7"/>
        <v>0</v>
      </c>
      <c r="CB24" s="74"/>
      <c r="CC24" s="7">
        <f t="shared" si="8"/>
        <v>0</v>
      </c>
      <c r="CD24" s="74"/>
      <c r="CE24" s="7">
        <f t="shared" si="9"/>
        <v>0</v>
      </c>
      <c r="CF24" s="7">
        <f t="shared" si="10"/>
        <v>0</v>
      </c>
    </row>
    <row r="25" spans="1:84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425" t="s">
        <v>102</v>
      </c>
      <c r="AK25" s="426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5"/>
      <c r="BP25" s="47">
        <f t="shared" si="3"/>
        <v>0</v>
      </c>
      <c r="BQ25" s="76"/>
      <c r="BR25" s="6"/>
      <c r="BS25" s="13">
        <f>'Verification of Boxes'!J27</f>
        <v>0</v>
      </c>
      <c r="BT25" s="74"/>
      <c r="BU25" s="7">
        <f t="shared" si="4"/>
        <v>0</v>
      </c>
      <c r="BV25" s="74"/>
      <c r="BW25" s="7">
        <f t="shared" si="5"/>
        <v>0</v>
      </c>
      <c r="BX25" s="74"/>
      <c r="BY25" s="7">
        <f t="shared" si="6"/>
        <v>0</v>
      </c>
      <c r="BZ25" s="74"/>
      <c r="CA25" s="7">
        <f t="shared" si="7"/>
        <v>0</v>
      </c>
      <c r="CB25" s="74"/>
      <c r="CC25" s="7">
        <f t="shared" si="8"/>
        <v>0</v>
      </c>
      <c r="CD25" s="74"/>
      <c r="CE25" s="7">
        <f t="shared" si="9"/>
        <v>0</v>
      </c>
      <c r="CF25" s="7">
        <f t="shared" si="10"/>
        <v>0</v>
      </c>
    </row>
    <row r="26" spans="1:84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5"/>
      <c r="BP26" s="47">
        <f t="shared" si="3"/>
        <v>0</v>
      </c>
      <c r="BQ26" s="76"/>
      <c r="BS26" s="13">
        <f>'Verification of Boxes'!J28</f>
        <v>0</v>
      </c>
      <c r="BT26" s="74"/>
      <c r="BU26" s="7">
        <f t="shared" si="4"/>
        <v>0</v>
      </c>
      <c r="BV26" s="74"/>
      <c r="BW26" s="7">
        <f t="shared" si="5"/>
        <v>0</v>
      </c>
      <c r="BX26" s="74"/>
      <c r="BY26" s="7">
        <f t="shared" si="6"/>
        <v>0</v>
      </c>
      <c r="BZ26" s="74"/>
      <c r="CA26" s="7">
        <f t="shared" si="7"/>
        <v>0</v>
      </c>
      <c r="CB26" s="74"/>
      <c r="CC26" s="7">
        <f t="shared" si="8"/>
        <v>0</v>
      </c>
      <c r="CD26" s="74"/>
      <c r="CE26" s="7">
        <f t="shared" si="9"/>
        <v>0</v>
      </c>
      <c r="CF26" s="7">
        <f t="shared" si="10"/>
        <v>0</v>
      </c>
    </row>
    <row r="27" spans="1:84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5"/>
      <c r="BP27" s="47">
        <f t="shared" si="3"/>
        <v>0</v>
      </c>
      <c r="BQ27" s="76"/>
      <c r="BS27" s="13">
        <f>'Verification of Boxes'!J29</f>
        <v>0</v>
      </c>
      <c r="BT27" s="138"/>
      <c r="BU27" s="7">
        <f t="shared" si="4"/>
        <v>0</v>
      </c>
      <c r="BV27" s="138"/>
      <c r="BW27" s="7">
        <f t="shared" si="5"/>
        <v>0</v>
      </c>
      <c r="BX27" s="138"/>
      <c r="BY27" s="7">
        <f t="shared" si="6"/>
        <v>0</v>
      </c>
      <c r="BZ27" s="138"/>
      <c r="CA27" s="7">
        <f t="shared" si="7"/>
        <v>0</v>
      </c>
      <c r="CB27" s="138"/>
      <c r="CC27" s="7">
        <f t="shared" si="8"/>
        <v>0</v>
      </c>
      <c r="CD27" s="138"/>
      <c r="CE27" s="7">
        <f t="shared" si="9"/>
        <v>0</v>
      </c>
      <c r="CF27" s="7">
        <f t="shared" si="10"/>
        <v>0</v>
      </c>
    </row>
    <row r="28" spans="1:84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S28" s="137" t="s">
        <v>41</v>
      </c>
      <c r="BT28" s="73"/>
      <c r="BU28" s="140">
        <f t="shared" si="4"/>
        <v>0</v>
      </c>
      <c r="BV28" s="73"/>
      <c r="BW28" s="140">
        <f t="shared" si="5"/>
        <v>0</v>
      </c>
      <c r="BX28" s="73"/>
      <c r="BY28" s="140">
        <f t="shared" si="6"/>
        <v>0</v>
      </c>
      <c r="BZ28" s="73"/>
      <c r="CA28" s="140">
        <f t="shared" si="7"/>
        <v>0</v>
      </c>
      <c r="CB28" s="73"/>
      <c r="CC28" s="140">
        <f t="shared" si="8"/>
        <v>0</v>
      </c>
      <c r="CD28" s="73"/>
      <c r="CE28" s="128">
        <f t="shared" si="9"/>
        <v>0</v>
      </c>
      <c r="CF28" s="5">
        <f t="shared" si="10"/>
        <v>0</v>
      </c>
    </row>
    <row r="29" spans="1:84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S29" s="7" t="s">
        <v>42</v>
      </c>
      <c r="BT29" s="139">
        <f>SUM(BT8:BT28)</f>
        <v>0</v>
      </c>
      <c r="BU29" s="7">
        <f t="shared" si="4"/>
        <v>0</v>
      </c>
      <c r="BV29" s="139">
        <f>SUM(BV8:BV28)</f>
        <v>0</v>
      </c>
      <c r="BW29" s="7">
        <f t="shared" si="5"/>
        <v>0</v>
      </c>
      <c r="BX29" s="139">
        <f>SUM(BX8:BX28)</f>
        <v>0</v>
      </c>
      <c r="BY29" s="7">
        <f t="shared" si="6"/>
        <v>0</v>
      </c>
      <c r="BZ29" s="139">
        <f>SUM(BZ8:BZ28)</f>
        <v>0</v>
      </c>
      <c r="CA29" s="7">
        <f t="shared" si="7"/>
        <v>0</v>
      </c>
      <c r="CB29" s="139">
        <f>SUM(CB8:CB28)</f>
        <v>0</v>
      </c>
      <c r="CC29" s="7">
        <f t="shared" si="8"/>
        <v>0</v>
      </c>
      <c r="CD29" s="139">
        <f>SUM(CD8:CD28)</f>
        <v>0</v>
      </c>
      <c r="CE29" s="7">
        <f t="shared" si="9"/>
        <v>0</v>
      </c>
      <c r="CF29" s="5">
        <f>SUM(CF8:CF28)</f>
        <v>0</v>
      </c>
    </row>
    <row r="30" spans="1:84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278</v>
      </c>
      <c r="BJ30" s="344"/>
      <c r="BK30" s="345"/>
      <c r="BY30" s="391" t="str">
        <f>IF(BX31=BX69,"Calculations OK","Check Count for Error")</f>
        <v>Calculations OK</v>
      </c>
      <c r="BZ30" s="391"/>
    </row>
    <row r="31" spans="1:84" ht="16.5" customHeight="1" thickBot="1">
      <c r="D31" s="31" t="s">
        <v>67</v>
      </c>
      <c r="E31" s="266"/>
      <c r="F31" s="82">
        <f>'Stage 2'!F31</f>
        <v>117</v>
      </c>
      <c r="G31" s="157">
        <f>'Stage 2'!G31</f>
        <v>117</v>
      </c>
      <c r="H31" s="82">
        <f>'Stage 3'!H31</f>
        <v>4.9000000000000057</v>
      </c>
      <c r="I31" s="157">
        <f>'Stage 3'!I31</f>
        <v>121.9</v>
      </c>
      <c r="J31" s="82">
        <f>'Stage 4'!J31</f>
        <v>42.54</v>
      </c>
      <c r="K31" s="157">
        <f>'Stage 4'!K31</f>
        <v>164.44</v>
      </c>
      <c r="L31" s="82">
        <f>'Stage 5'!L31</f>
        <v>46.740000000000009</v>
      </c>
      <c r="M31" s="157">
        <f>'Stage 5'!M31</f>
        <v>211.18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W31" t="s">
        <v>68</v>
      </c>
      <c r="BX31" s="7">
        <f>BU29+BW29+BY29+CA29+CC29+CE29</f>
        <v>0</v>
      </c>
      <c r="BY31" s="392"/>
      <c r="BZ31" s="392"/>
      <c r="CA31" s="5">
        <f>BX69-BX31</f>
        <v>0</v>
      </c>
      <c r="CC31" s="343" t="s">
        <v>278</v>
      </c>
      <c r="CD31" s="344"/>
      <c r="CE31" s="344"/>
      <c r="CF31" s="345"/>
    </row>
    <row r="32" spans="1:84" ht="13.5" thickBot="1">
      <c r="D32" s="52" t="s">
        <v>68</v>
      </c>
      <c r="E32" s="55">
        <f>SUM(E11:E30)</f>
        <v>6368</v>
      </c>
      <c r="F32" s="267"/>
      <c r="G32" s="157">
        <f>'Stage 2'!G32</f>
        <v>6368</v>
      </c>
      <c r="H32" s="268"/>
      <c r="I32" s="157">
        <f>'Stage 3'!I32</f>
        <v>6368</v>
      </c>
      <c r="J32" s="269"/>
      <c r="K32" s="157">
        <f>'Stage 4'!K32</f>
        <v>6367.9999999999991</v>
      </c>
      <c r="L32" s="269"/>
      <c r="M32" s="157">
        <f>'Stage 5'!M32</f>
        <v>6368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5"/>
      <c r="BG32" s="375"/>
      <c r="BY32" s="392"/>
      <c r="BZ32" s="392"/>
      <c r="CC32" s="346"/>
      <c r="CD32" s="347"/>
      <c r="CE32" s="347"/>
      <c r="CF32" s="348"/>
    </row>
    <row r="33" spans="1:79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9" ht="13.5" thickBot="1">
      <c r="D34" s="52" t="s">
        <v>89</v>
      </c>
      <c r="E34" s="258">
        <f>'Stage 2'!E34</f>
        <v>911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9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9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9">
      <c r="C37" s="12"/>
    </row>
    <row r="38" spans="1:79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9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9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9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9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9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9" ht="18" customHeight="1">
      <c r="AJ45" s="43" t="s">
        <v>86</v>
      </c>
      <c r="AK45" s="43"/>
      <c r="AL45" s="43"/>
      <c r="AM45" s="43"/>
      <c r="AN45" s="43"/>
    </row>
    <row r="46" spans="1:79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Z46" s="327" t="s">
        <v>311</v>
      </c>
      <c r="CA46" s="328">
        <f>IF(BU3&lt;&gt;0,1,0)</f>
        <v>0</v>
      </c>
    </row>
    <row r="47" spans="1:79" ht="18.75" thickBot="1">
      <c r="A47" s="88" t="str">
        <f>'Verification of Boxes'!B1</f>
        <v>Local Council</v>
      </c>
      <c r="F47" s="14" t="s">
        <v>146</v>
      </c>
      <c r="J47" s="100" t="s">
        <v>25</v>
      </c>
      <c r="K47" s="383">
        <f>'Basic Input'!C2</f>
        <v>41781</v>
      </c>
      <c r="L47" s="383"/>
      <c r="U47" s="11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9" ht="33.75" customHeight="1" thickBot="1">
      <c r="A48" s="14" t="str">
        <f>'Verification of Boxes'!A3</f>
        <v>District Electoral Area of</v>
      </c>
      <c r="D48" s="14" t="str">
        <f>'Verification of Boxes'!B3</f>
        <v>Foyleside</v>
      </c>
      <c r="O48" s="384" t="s">
        <v>279</v>
      </c>
      <c r="P48" s="385"/>
      <c r="Q48" s="385"/>
      <c r="R48" s="385"/>
      <c r="S48" s="386"/>
      <c r="AJ48" t="str">
        <f t="shared" ref="AJ48:AK63" si="23">Z14</f>
        <v>BOYLE JOHN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Q48" s="207"/>
      <c r="BX48" t="s">
        <v>134</v>
      </c>
      <c r="CA48" s="5">
        <f>SUM(CA50:CA69)</f>
        <v>0</v>
      </c>
    </row>
    <row r="49" spans="1:79" ht="22.5" customHeight="1" thickBot="1">
      <c r="C49" s="3" t="s">
        <v>115</v>
      </c>
      <c r="D49" s="79">
        <f>'Verification of Boxes'!L2</f>
        <v>12724</v>
      </c>
      <c r="E49" s="370" t="s">
        <v>65</v>
      </c>
      <c r="F49" s="371"/>
      <c r="G49" s="152">
        <f>'Verification of Boxes'!G3</f>
        <v>5</v>
      </c>
      <c r="H49" s="370" t="s">
        <v>113</v>
      </c>
      <c r="I49" s="371"/>
      <c r="J49" s="152">
        <f>'Verification of Boxes'!L33</f>
        <v>171</v>
      </c>
      <c r="K49" s="370" t="s">
        <v>112</v>
      </c>
      <c r="L49" s="371"/>
      <c r="M49" s="152">
        <f>'Verification of Boxes'!G4</f>
        <v>1062</v>
      </c>
      <c r="O49" s="447" t="s">
        <v>276</v>
      </c>
      <c r="P49" s="448"/>
      <c r="Q49" s="448"/>
      <c r="R49" s="448"/>
      <c r="S49" s="449"/>
      <c r="AJ49" t="str">
        <f t="shared" si="23"/>
        <v>COMER DANIEL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BOYLE JOHN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BG5+CF8+BJ49+BI49</f>
        <v>0</v>
      </c>
      <c r="BN49" s="5">
        <f>IF(BQ8="y",-BP8,0)</f>
        <v>0</v>
      </c>
      <c r="BO49" s="16"/>
      <c r="BQ49" s="16"/>
      <c r="BX49" s="5">
        <f>IF(BQ8="y",BP8,0)</f>
        <v>0</v>
      </c>
      <c r="CA49" s="324"/>
    </row>
    <row r="50" spans="1:79" ht="39.75" customHeight="1" thickBot="1">
      <c r="A50" s="14"/>
      <c r="C50" s="3" t="s">
        <v>116</v>
      </c>
      <c r="D50" s="152">
        <f>'Verification of Boxes'!L3</f>
        <v>6539</v>
      </c>
      <c r="E50" s="194" t="s">
        <v>66</v>
      </c>
      <c r="F50" s="193"/>
      <c r="G50" s="78">
        <f>D50-J49</f>
        <v>6368</v>
      </c>
      <c r="H50" s="194" t="s">
        <v>114</v>
      </c>
      <c r="I50" s="193"/>
      <c r="J50" s="153">
        <f>'Verification of Boxes'!L5</f>
        <v>51.391071989940272</v>
      </c>
      <c r="M50" s="6"/>
      <c r="O50" s="456"/>
      <c r="P50" s="456"/>
      <c r="Q50" s="456"/>
      <c r="R50" s="456"/>
      <c r="S50" s="456"/>
      <c r="T50" s="457" t="str">
        <f>IF(W79="ERROR","DO NOT MOVE TO NEXT STAGE","SWITCH TO PAPER SYSTEM")</f>
        <v>DO NOT MOVE TO NEXT STAGE</v>
      </c>
      <c r="U50" s="457"/>
      <c r="V50" s="457"/>
      <c r="W50" s="457"/>
      <c r="AJ50" t="str">
        <f t="shared" si="23"/>
        <v>COOPER MICKEY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COMER DANIEL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IF(BQ9="y",-BP9,0)</f>
        <v>0</v>
      </c>
      <c r="BO50" s="16"/>
      <c r="BQ50" s="16"/>
      <c r="BX50" s="5">
        <f t="shared" ref="BX50:BX68" si="40">IF(BQ9="y",BP9,0)</f>
        <v>0</v>
      </c>
      <c r="CA50" s="5">
        <f t="shared" ref="CA50:CA69" si="41">IF(BQ8="y",1,0)</f>
        <v>0</v>
      </c>
    </row>
    <row r="51" spans="1:79" ht="12.75" customHeight="1" thickBot="1">
      <c r="AJ51" t="str">
        <f t="shared" si="23"/>
        <v>CUSACK SHAUNA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COOPER MICKEY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O51" s="16"/>
      <c r="BQ51" s="16"/>
      <c r="BX51" s="5">
        <f t="shared" si="40"/>
        <v>0</v>
      </c>
      <c r="CA51" s="5">
        <f t="shared" si="41"/>
        <v>0</v>
      </c>
    </row>
    <row r="52" spans="1:79" ht="18.75" thickBot="1">
      <c r="A52" s="14"/>
      <c r="E52" s="30" t="s">
        <v>59</v>
      </c>
      <c r="F52" s="355" t="s">
        <v>77</v>
      </c>
      <c r="G52" s="357"/>
      <c r="H52" s="355" t="s">
        <v>139</v>
      </c>
      <c r="I52" s="357"/>
      <c r="J52" s="355" t="s">
        <v>140</v>
      </c>
      <c r="K52" s="357"/>
      <c r="L52" s="355" t="s">
        <v>141</v>
      </c>
      <c r="M52" s="357"/>
      <c r="N52" s="355" t="s">
        <v>142</v>
      </c>
      <c r="O52" s="357"/>
      <c r="P52" s="355" t="s">
        <v>143</v>
      </c>
      <c r="Q52" s="357"/>
      <c r="R52" s="355" t="s">
        <v>144</v>
      </c>
      <c r="S52" s="357"/>
      <c r="T52" s="355" t="s">
        <v>145</v>
      </c>
      <c r="U52" s="357"/>
      <c r="V52" s="355" t="s">
        <v>146</v>
      </c>
      <c r="W52" s="357"/>
      <c r="AJ52" t="str">
        <f t="shared" si="23"/>
        <v>FARRELL RORY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CUSACK SHAUNA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O52" s="16"/>
      <c r="BQ52" s="16"/>
      <c r="BX52" s="5">
        <f t="shared" si="40"/>
        <v>0</v>
      </c>
      <c r="CA52" s="5">
        <f t="shared" si="41"/>
        <v>0</v>
      </c>
    </row>
    <row r="53" spans="1:79" ht="13.5" thickBot="1">
      <c r="D53" s="31"/>
      <c r="E53" s="28"/>
      <c r="F53" s="431">
        <f>'Stage 10'!V7</f>
        <v>0</v>
      </c>
      <c r="G53" s="432"/>
      <c r="H53" s="431">
        <f>'Stage 11'!H53</f>
        <v>0</v>
      </c>
      <c r="I53" s="432"/>
      <c r="J53" s="431">
        <f>'Stage 12'!J53</f>
        <v>0</v>
      </c>
      <c r="K53" s="432"/>
      <c r="L53" s="431">
        <f>'Stage 13'!L53</f>
        <v>0</v>
      </c>
      <c r="M53" s="432"/>
      <c r="N53" s="431">
        <f>'Stage 14'!N53</f>
        <v>0</v>
      </c>
      <c r="O53" s="432"/>
      <c r="P53" s="431">
        <f>'Stage 15'!P53</f>
        <v>0</v>
      </c>
      <c r="Q53" s="432"/>
      <c r="R53" s="431">
        <f>'Stage 16'!R53</f>
        <v>0</v>
      </c>
      <c r="S53" s="432"/>
      <c r="T53" s="431">
        <f>'Stage 17'!T53</f>
        <v>0</v>
      </c>
      <c r="U53" s="432"/>
      <c r="V53" s="431">
        <f>IF($AT5=0,0,IF($AT5="T",$AZ7,$BS4))</f>
        <v>0</v>
      </c>
      <c r="W53" s="432"/>
      <c r="AJ53" t="str">
        <f t="shared" si="23"/>
        <v>GILLESPIE SHA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FARRELL RORY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O53" s="16"/>
      <c r="BQ53" s="16"/>
      <c r="BX53" s="5">
        <f t="shared" si="40"/>
        <v>0</v>
      </c>
      <c r="CA53" s="5">
        <f t="shared" si="41"/>
        <v>0</v>
      </c>
    </row>
    <row r="54" spans="1:79" ht="13.5" thickBot="1">
      <c r="D54" s="31"/>
      <c r="E54" s="28"/>
      <c r="F54" s="431">
        <f>'Stage 10'!V8</f>
        <v>0</v>
      </c>
      <c r="G54" s="432"/>
      <c r="H54" s="431">
        <f>'Stage 11'!H54</f>
        <v>0</v>
      </c>
      <c r="I54" s="432"/>
      <c r="J54" s="431">
        <f>'Stage 12'!J54</f>
        <v>0</v>
      </c>
      <c r="K54" s="432"/>
      <c r="L54" s="431">
        <f>'Stage 13'!L54</f>
        <v>0</v>
      </c>
      <c r="M54" s="432"/>
      <c r="N54" s="431">
        <f>'Stage 14'!N54</f>
        <v>0</v>
      </c>
      <c r="O54" s="432"/>
      <c r="P54" s="431">
        <f>'Stage 15'!P54</f>
        <v>0</v>
      </c>
      <c r="Q54" s="432"/>
      <c r="R54" s="431">
        <f>'Stage 16'!R54</f>
        <v>0</v>
      </c>
      <c r="S54" s="432"/>
      <c r="T54" s="431">
        <f>'Stage 17'!T54</f>
        <v>0</v>
      </c>
      <c r="U54" s="432"/>
      <c r="V54" s="429">
        <f>IF($H53="Transfer",$BA8,$BU3)</f>
        <v>0</v>
      </c>
      <c r="W54" s="430"/>
      <c r="AJ54" t="str">
        <f t="shared" si="23"/>
        <v>MCGINLEY ERIC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GILLESPIE SHA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O54" s="16"/>
      <c r="BQ54" s="16"/>
      <c r="BX54" s="5">
        <f t="shared" si="40"/>
        <v>0</v>
      </c>
      <c r="CA54" s="5">
        <f t="shared" si="41"/>
        <v>0</v>
      </c>
    </row>
    <row r="55" spans="1:79" ht="13.5" thickBot="1">
      <c r="D55" s="31"/>
      <c r="E55" s="29"/>
      <c r="F55" s="355" t="s">
        <v>64</v>
      </c>
      <c r="G55" s="357"/>
      <c r="H55" s="355" t="s">
        <v>64</v>
      </c>
      <c r="I55" s="357"/>
      <c r="J55" s="355" t="s">
        <v>64</v>
      </c>
      <c r="K55" s="357"/>
      <c r="L55" s="355" t="s">
        <v>64</v>
      </c>
      <c r="M55" s="357"/>
      <c r="N55" s="355" t="s">
        <v>64</v>
      </c>
      <c r="O55" s="357"/>
      <c r="P55" s="355" t="s">
        <v>64</v>
      </c>
      <c r="Q55" s="357"/>
      <c r="R55" s="355" t="s">
        <v>64</v>
      </c>
      <c r="S55" s="357"/>
      <c r="T55" s="355" t="s">
        <v>64</v>
      </c>
      <c r="U55" s="357"/>
      <c r="V55" s="355" t="s">
        <v>64</v>
      </c>
      <c r="W55" s="357"/>
      <c r="AJ55" t="str">
        <f t="shared" si="23"/>
        <v>O'HAGAN BARNEY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MCGINLEY ERIC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O55" s="16"/>
      <c r="BQ55" s="16"/>
      <c r="BX55" s="5">
        <f t="shared" si="40"/>
        <v>0</v>
      </c>
      <c r="CA55" s="5">
        <f t="shared" si="41"/>
        <v>0</v>
      </c>
    </row>
    <row r="56" spans="1:79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O'REILLY DARREN PIO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O'HAGAN BARNEY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O56" s="16"/>
      <c r="BQ56" s="16"/>
      <c r="BX56" s="5">
        <f t="shared" si="40"/>
        <v>0</v>
      </c>
      <c r="CA56" s="5">
        <f t="shared" si="41"/>
        <v>0</v>
      </c>
    </row>
    <row r="57" spans="1:79" ht="13.5" thickBot="1">
      <c r="A57" s="329" t="str">
        <f>IF('Stage 17'!A57&lt;&gt;0,'Stage 17'!A57,IF(W57&gt;=$M$3,"Elected",IF(BQ8&lt;&gt;0,"Excluded",0)))</f>
        <v>Elected</v>
      </c>
      <c r="B57" s="213">
        <v>1</v>
      </c>
      <c r="C57" s="35" t="str">
        <f>'Verification of Boxes'!J10</f>
        <v>BOYLE JOHN</v>
      </c>
      <c r="D57" s="183" t="str">
        <f>'Verification of Boxes'!K10</f>
        <v>SDLP</v>
      </c>
      <c r="E57" s="125">
        <f>'Verification of Boxes'!L10</f>
        <v>1132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82">
        <f>'Stage 17'!T57</f>
        <v>0</v>
      </c>
      <c r="U57" s="157">
        <f>'Stage 17'!U57</f>
        <v>0</v>
      </c>
      <c r="V57" s="192">
        <f t="shared" ref="V57:V76" si="42">IF($C57&lt;&gt;0,$BK49,0)</f>
        <v>0</v>
      </c>
      <c r="W57" s="49">
        <f t="shared" ref="W57:W77" si="43">IF(V$54=0,0,U57+V57)</f>
        <v>0</v>
      </c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O'REILLY DARREN PIO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O57" s="16"/>
      <c r="BQ57" s="16"/>
      <c r="BX57" s="5">
        <f t="shared" si="40"/>
        <v>0</v>
      </c>
      <c r="CA57" s="5">
        <f t="shared" si="41"/>
        <v>0</v>
      </c>
    </row>
    <row r="58" spans="1:79" ht="13.5" thickBot="1">
      <c r="A58" s="330" t="str">
        <f>IF('Stage 17'!A58&lt;&gt;0,'Stage 17'!A58,IF(W58&gt;=$M$3,"Elected",IF(BQ9&lt;&gt;0,"Excluded",0)))</f>
        <v>Excluded</v>
      </c>
      <c r="B58" s="214">
        <v>2</v>
      </c>
      <c r="C58" s="26" t="str">
        <f>'Verification of Boxes'!J11</f>
        <v>COMER DANIEL</v>
      </c>
      <c r="D58" s="184" t="str">
        <f>'Verification of Boxes'!K11</f>
        <v>ALLIANCE</v>
      </c>
      <c r="E58" s="126">
        <f>'Verification of Boxes'!L11</f>
        <v>137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82">
        <f>'Stage 17'!T58</f>
        <v>0</v>
      </c>
      <c r="U58" s="157">
        <f>'Stage 17'!U58</f>
        <v>0</v>
      </c>
      <c r="V58" s="192">
        <f t="shared" si="42"/>
        <v>0</v>
      </c>
      <c r="W58" s="49">
        <f t="shared" si="43"/>
        <v>0</v>
      </c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O58" s="16"/>
      <c r="BQ58" s="16"/>
      <c r="BX58" s="5">
        <f t="shared" si="40"/>
        <v>0</v>
      </c>
      <c r="CA58" s="5">
        <f t="shared" si="41"/>
        <v>0</v>
      </c>
    </row>
    <row r="59" spans="1:79" ht="12.75" customHeight="1" thickBot="1">
      <c r="A59" s="330" t="str">
        <f>IF('Stage 17'!A59&lt;&gt;0,'Stage 17'!A59,IF(W59&gt;=$M$3,"Elected",IF(BQ10&lt;&gt;0,"Excluded",0)))</f>
        <v>Elected</v>
      </c>
      <c r="B59" s="214">
        <v>3</v>
      </c>
      <c r="C59" s="26" t="str">
        <f>'Verification of Boxes'!J12</f>
        <v>COOPER MICKEY</v>
      </c>
      <c r="D59" s="184" t="str">
        <f>'Verification of Boxes'!K12</f>
        <v>SF</v>
      </c>
      <c r="E59" s="126">
        <f>'Verification of Boxes'!L12</f>
        <v>801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82">
        <f>'Stage 17'!T59</f>
        <v>0</v>
      </c>
      <c r="U59" s="157">
        <f>'Stage 17'!U59</f>
        <v>0</v>
      </c>
      <c r="V59" s="192">
        <f t="shared" si="42"/>
        <v>0</v>
      </c>
      <c r="W59" s="49">
        <f t="shared" si="43"/>
        <v>0</v>
      </c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O59" s="16"/>
      <c r="BQ59" s="16"/>
      <c r="BX59" s="5">
        <f t="shared" si="40"/>
        <v>0</v>
      </c>
      <c r="CA59" s="5">
        <f t="shared" si="41"/>
        <v>0</v>
      </c>
    </row>
    <row r="60" spans="1:79" ht="12.75" customHeight="1" thickBot="1">
      <c r="A60" s="330" t="str">
        <f>IF('Stage 17'!A60&lt;&gt;0,'Stage 17'!A60,IF(W60&gt;=$M$3,"Elected",IF(BQ11&lt;&gt;0,"Excluded",0)))</f>
        <v>Elected</v>
      </c>
      <c r="B60" s="214">
        <v>4</v>
      </c>
      <c r="C60" s="26" t="str">
        <f>'Verification of Boxes'!J13</f>
        <v>CUSACK SHAUNA</v>
      </c>
      <c r="D60" s="184" t="str">
        <f>'Verification of Boxes'!K13</f>
        <v>SDLP</v>
      </c>
      <c r="E60" s="126">
        <f>'Verification of Boxes'!L13</f>
        <v>740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82">
        <f>'Stage 17'!T60</f>
        <v>0</v>
      </c>
      <c r="U60" s="157">
        <f>'Stage 17'!U60</f>
        <v>0</v>
      </c>
      <c r="V60" s="192">
        <f t="shared" si="42"/>
        <v>0</v>
      </c>
      <c r="W60" s="49">
        <f t="shared" si="43"/>
        <v>0</v>
      </c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O60" s="16"/>
      <c r="BQ60" s="16"/>
      <c r="BX60" s="5">
        <f t="shared" si="40"/>
        <v>0</v>
      </c>
      <c r="CA60" s="5">
        <f t="shared" si="41"/>
        <v>0</v>
      </c>
    </row>
    <row r="61" spans="1:79" ht="13.5" thickBot="1">
      <c r="A61" s="330" t="str">
        <f>IF('Stage 17'!A61&lt;&gt;0,'Stage 17'!A61,IF(W61&gt;=$M$3,"Elected",IF(BQ12&lt;&gt;0,"Excluded",0)))</f>
        <v>Excluded</v>
      </c>
      <c r="B61" s="214">
        <v>5</v>
      </c>
      <c r="C61" s="26" t="str">
        <f>'Verification of Boxes'!J14</f>
        <v>FARRELL RORY</v>
      </c>
      <c r="D61" s="184" t="str">
        <f>'Verification of Boxes'!K14</f>
        <v>SDLP</v>
      </c>
      <c r="E61" s="126">
        <f>'Verification of Boxes'!L14</f>
        <v>743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82">
        <f>'Stage 17'!T61</f>
        <v>0</v>
      </c>
      <c r="U61" s="157">
        <f>'Stage 17'!U61</f>
        <v>0</v>
      </c>
      <c r="V61" s="192">
        <f t="shared" si="42"/>
        <v>0</v>
      </c>
      <c r="W61" s="49">
        <f t="shared" si="43"/>
        <v>0</v>
      </c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O61" s="16"/>
      <c r="BQ61" s="16"/>
      <c r="BX61" s="5">
        <f t="shared" si="40"/>
        <v>0</v>
      </c>
      <c r="CA61" s="5">
        <f t="shared" si="41"/>
        <v>0</v>
      </c>
    </row>
    <row r="62" spans="1:79" ht="13.5" thickBot="1">
      <c r="A62" s="330" t="str">
        <f>IF('Stage 17'!A62&lt;&gt;0,'Stage 17'!A62,IF(W62&gt;=$M$3,"Elected",IF(BQ13&lt;&gt;0,"Excluded",0)))</f>
        <v>Excluded</v>
      </c>
      <c r="B62" s="214">
        <v>6</v>
      </c>
      <c r="C62" s="26" t="str">
        <f>'Verification of Boxes'!J15</f>
        <v>GILLESPIE SHA</v>
      </c>
      <c r="D62" s="184" t="str">
        <f>'Verification of Boxes'!K15</f>
        <v>PBPA</v>
      </c>
      <c r="E62" s="126">
        <f>'Verification of Boxes'!L15</f>
        <v>232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82">
        <f>'Stage 17'!T62</f>
        <v>0</v>
      </c>
      <c r="U62" s="157">
        <f>'Stage 17'!U62</f>
        <v>0</v>
      </c>
      <c r="V62" s="192">
        <f t="shared" si="42"/>
        <v>0</v>
      </c>
      <c r="W62" s="49">
        <f t="shared" si="43"/>
        <v>0</v>
      </c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O62" s="16"/>
      <c r="BQ62" s="16"/>
      <c r="BX62" s="5">
        <f t="shared" si="40"/>
        <v>0</v>
      </c>
      <c r="CA62" s="5">
        <f t="shared" si="41"/>
        <v>0</v>
      </c>
    </row>
    <row r="63" spans="1:79" ht="13.5" customHeight="1" thickBot="1">
      <c r="A63" s="330" t="str">
        <f>IF('Stage 17'!A63&lt;&gt;0,'Stage 17'!A63,IF(W63&gt;=$M$3,"Elected",IF(BQ14&lt;&gt;0,"Excluded",0)))</f>
        <v>Elected</v>
      </c>
      <c r="B63" s="214">
        <v>7</v>
      </c>
      <c r="C63" s="26" t="str">
        <f>'Verification of Boxes'!J16</f>
        <v>MCGINLEY ERIC</v>
      </c>
      <c r="D63" s="184" t="str">
        <f>'Verification of Boxes'!K16</f>
        <v>SF</v>
      </c>
      <c r="E63" s="126">
        <f>'Verification of Boxes'!L16</f>
        <v>791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82">
        <f>'Stage 17'!T63</f>
        <v>0</v>
      </c>
      <c r="U63" s="157">
        <f>'Stage 17'!U63</f>
        <v>0</v>
      </c>
      <c r="V63" s="192">
        <f t="shared" si="42"/>
        <v>0</v>
      </c>
      <c r="W63" s="49">
        <f t="shared" si="43"/>
        <v>0</v>
      </c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O63" s="16"/>
      <c r="BQ63" s="16"/>
      <c r="BX63" s="5">
        <f t="shared" si="40"/>
        <v>0</v>
      </c>
      <c r="CA63" s="5">
        <f t="shared" si="41"/>
        <v>0</v>
      </c>
    </row>
    <row r="64" spans="1:79" ht="15" customHeight="1" thickBot="1">
      <c r="A64" s="330" t="str">
        <f>IF('Stage 17'!A64&lt;&gt;0,'Stage 17'!A64,IF(W64&gt;=$M$3,"Elected",IF(BQ15&lt;&gt;0,"Excluded",0)))</f>
        <v>Excluded</v>
      </c>
      <c r="B64" s="214">
        <v>8</v>
      </c>
      <c r="C64" s="26" t="str">
        <f>'Verification of Boxes'!J17</f>
        <v>O'HAGAN BARNEY</v>
      </c>
      <c r="D64" s="184" t="str">
        <f>'Verification of Boxes'!K17</f>
        <v>SF</v>
      </c>
      <c r="E64" s="126">
        <f>'Verification of Boxes'!L17</f>
        <v>701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82">
        <f>'Stage 17'!T64</f>
        <v>0</v>
      </c>
      <c r="U64" s="157">
        <f>'Stage 17'!U64</f>
        <v>0</v>
      </c>
      <c r="V64" s="192">
        <f t="shared" si="42"/>
        <v>0</v>
      </c>
      <c r="W64" s="49">
        <f t="shared" si="43"/>
        <v>0</v>
      </c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O64" s="16"/>
      <c r="BQ64" s="16"/>
      <c r="BX64" s="5">
        <f t="shared" si="40"/>
        <v>0</v>
      </c>
      <c r="CA64" s="5">
        <f t="shared" si="41"/>
        <v>0</v>
      </c>
    </row>
    <row r="65" spans="1:79" ht="13.5" thickBot="1">
      <c r="A65" s="330" t="str">
        <f>IF('Stage 17'!A65&lt;&gt;0,'Stage 17'!A65,IF(W65&gt;=$M$3,"Elected",IF(BQ16&lt;&gt;0,"Excluded",0)))</f>
        <v>Elected</v>
      </c>
      <c r="B65" s="214">
        <v>9</v>
      </c>
      <c r="C65" s="26" t="str">
        <f>'Verification of Boxes'!J18</f>
        <v>O'REILLY DARREN PIO</v>
      </c>
      <c r="D65" s="184" t="str">
        <f>'Verification of Boxes'!K18</f>
        <v>INDEPENDENT</v>
      </c>
      <c r="E65" s="126">
        <f>'Verification of Boxes'!L18</f>
        <v>1091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82">
        <f>'Stage 17'!T65</f>
        <v>0</v>
      </c>
      <c r="U65" s="157">
        <f>'Stage 17'!U65</f>
        <v>0</v>
      </c>
      <c r="V65" s="192">
        <f t="shared" si="42"/>
        <v>0</v>
      </c>
      <c r="W65" s="49">
        <f t="shared" si="43"/>
        <v>0</v>
      </c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O65" s="16"/>
      <c r="BQ65" s="16"/>
      <c r="BX65" s="5">
        <f t="shared" si="40"/>
        <v>0</v>
      </c>
      <c r="CA65" s="5">
        <f t="shared" si="41"/>
        <v>0</v>
      </c>
    </row>
    <row r="66" spans="1:79" ht="14.25" customHeight="1" thickBot="1">
      <c r="A66" s="330">
        <f>IF('Stage 17'!A66&lt;&gt;0,'Stage 17'!A66,IF(W66&gt;=$M$3,"Elected",IF(BQ17&lt;&gt;0,"Excluded",0)))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82">
        <f>'Stage 17'!T66</f>
        <v>0</v>
      </c>
      <c r="U66" s="157">
        <f>'Stage 17'!U66</f>
        <v>0</v>
      </c>
      <c r="V66" s="192">
        <f t="shared" si="42"/>
        <v>0</v>
      </c>
      <c r="W66" s="49">
        <f t="shared" si="43"/>
        <v>0</v>
      </c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O66" s="16"/>
      <c r="BQ66" s="16"/>
      <c r="BX66" s="5">
        <f t="shared" si="40"/>
        <v>0</v>
      </c>
      <c r="CA66" s="5">
        <f t="shared" si="41"/>
        <v>0</v>
      </c>
    </row>
    <row r="67" spans="1:79" ht="13.5" thickBot="1">
      <c r="A67" s="330">
        <f>IF('Stage 17'!A67&lt;&gt;0,'Stage 17'!A67,IF(W67&gt;=$M$3,"Elected",IF(BQ18&lt;&gt;0,"Excluded",0)))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82">
        <f>'Stage 17'!T67</f>
        <v>0</v>
      </c>
      <c r="U67" s="157">
        <f>'Stage 17'!U67</f>
        <v>0</v>
      </c>
      <c r="V67" s="192">
        <f t="shared" si="42"/>
        <v>0</v>
      </c>
      <c r="W67" s="49">
        <f t="shared" si="43"/>
        <v>0</v>
      </c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O67" s="16"/>
      <c r="BQ67" s="16"/>
      <c r="BX67" s="5">
        <f t="shared" si="40"/>
        <v>0</v>
      </c>
      <c r="CA67" s="5">
        <f t="shared" si="41"/>
        <v>0</v>
      </c>
    </row>
    <row r="68" spans="1:79" ht="13.5" thickBot="1">
      <c r="A68" s="330">
        <f>IF('Stage 17'!A68&lt;&gt;0,'Stage 17'!A68,IF(W68&gt;=$M$3,"Elected",IF(BQ19&lt;&gt;0,"Excluded",0)))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82">
        <f>'Stage 17'!T68</f>
        <v>0</v>
      </c>
      <c r="U68" s="157">
        <f>'Stage 17'!U68</f>
        <v>0</v>
      </c>
      <c r="V68" s="192">
        <f t="shared" si="42"/>
        <v>0</v>
      </c>
      <c r="W68" s="49">
        <f t="shared" si="43"/>
        <v>0</v>
      </c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O68" s="16"/>
      <c r="BQ68" s="16"/>
      <c r="BX68" s="5">
        <f t="shared" si="40"/>
        <v>0</v>
      </c>
      <c r="CA68" s="5">
        <f t="shared" si="41"/>
        <v>0</v>
      </c>
    </row>
    <row r="69" spans="1:79" ht="12.75" customHeight="1" thickBot="1">
      <c r="A69" s="330">
        <f>IF('Stage 17'!A69&lt;&gt;0,'Stage 17'!A69,IF(W69&gt;=$M$3,"Elected",IF(BQ20&lt;&gt;0,"Excluded",0)))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82">
        <f>'Stage 17'!T69</f>
        <v>0</v>
      </c>
      <c r="U69" s="157">
        <f>'Stage 17'!U69</f>
        <v>0</v>
      </c>
      <c r="V69" s="192">
        <f t="shared" si="42"/>
        <v>0</v>
      </c>
      <c r="W69" s="49">
        <f t="shared" si="43"/>
        <v>0</v>
      </c>
      <c r="BG69" t="s">
        <v>110</v>
      </c>
      <c r="BI69" s="7">
        <f>BG26</f>
        <v>0</v>
      </c>
      <c r="BJ69" s="7">
        <f>CF28</f>
        <v>0</v>
      </c>
      <c r="BK69" s="5">
        <f>BI69+BJ69</f>
        <v>0</v>
      </c>
      <c r="BM69" s="16"/>
      <c r="BN69" s="16"/>
      <c r="BO69" s="16"/>
      <c r="BP69" s="16"/>
      <c r="BQ69" s="16"/>
      <c r="BX69" s="5">
        <f>SUM(BX49:BX68)</f>
        <v>0</v>
      </c>
      <c r="CA69" s="5">
        <f t="shared" si="41"/>
        <v>0</v>
      </c>
    </row>
    <row r="70" spans="1:79" ht="13.5" thickBot="1">
      <c r="A70" s="330">
        <f>IF('Stage 17'!A70&lt;&gt;0,'Stage 17'!A70,IF(W70&gt;=$M$3,"Elected",IF(BQ21&lt;&gt;0,"Excluded",0)))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82">
        <f>'Stage 17'!T70</f>
        <v>0</v>
      </c>
      <c r="U70" s="157">
        <f>'Stage 17'!U70</f>
        <v>0</v>
      </c>
      <c r="V70" s="192">
        <f t="shared" si="42"/>
        <v>0</v>
      </c>
      <c r="W70" s="49">
        <f t="shared" si="43"/>
        <v>0</v>
      </c>
      <c r="BK70" s="5">
        <f>BG27+CF29</f>
        <v>0</v>
      </c>
      <c r="BM70" s="16"/>
      <c r="BN70" s="16"/>
      <c r="BO70" s="16"/>
      <c r="BP70" s="16"/>
      <c r="BQ70" s="16"/>
    </row>
    <row r="71" spans="1:79" ht="13.5" thickBot="1">
      <c r="A71" s="330">
        <f>IF('Stage 17'!A71&lt;&gt;0,'Stage 17'!A71,IF(W71&gt;=$M$3,"Elected",IF(BQ22&lt;&gt;0,"Excluded",0)))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82">
        <f>'Stage 17'!T71</f>
        <v>0</v>
      </c>
      <c r="U71" s="157">
        <f>'Stage 17'!U71</f>
        <v>0</v>
      </c>
      <c r="V71" s="192">
        <f t="shared" si="42"/>
        <v>0</v>
      </c>
      <c r="W71" s="49">
        <f t="shared" si="43"/>
        <v>0</v>
      </c>
      <c r="BM71" s="16"/>
      <c r="BN71" s="16"/>
      <c r="BO71" s="16"/>
      <c r="BP71" s="16"/>
      <c r="BQ71" s="16"/>
    </row>
    <row r="72" spans="1:79" ht="13.5" thickBot="1">
      <c r="A72" s="330">
        <f>IF('Stage 17'!A72&lt;&gt;0,'Stage 17'!A72,IF(W72&gt;=$M$3,"Elected",IF(BQ23&lt;&gt;0,"Excluded",0)))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82">
        <f>'Stage 17'!T72</f>
        <v>0</v>
      </c>
      <c r="U72" s="157">
        <f>'Stage 17'!U72</f>
        <v>0</v>
      </c>
      <c r="V72" s="192">
        <f t="shared" si="42"/>
        <v>0</v>
      </c>
      <c r="W72" s="49">
        <f t="shared" si="43"/>
        <v>0</v>
      </c>
      <c r="BM72" s="16"/>
      <c r="BN72" s="16"/>
      <c r="BO72" s="16"/>
      <c r="BP72" s="16"/>
      <c r="BQ72" s="16"/>
    </row>
    <row r="73" spans="1:79" ht="13.5" thickBot="1">
      <c r="A73" s="330">
        <f>IF('Stage 17'!A73&lt;&gt;0,'Stage 17'!A73,IF(W73&gt;=$M$3,"Elected",IF(BQ24&lt;&gt;0,"Excluded",0)))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82">
        <f>'Stage 17'!T73</f>
        <v>0</v>
      </c>
      <c r="U73" s="157">
        <f>'Stage 17'!U73</f>
        <v>0</v>
      </c>
      <c r="V73" s="192">
        <f t="shared" si="42"/>
        <v>0</v>
      </c>
      <c r="W73" s="49">
        <f t="shared" si="43"/>
        <v>0</v>
      </c>
      <c r="BM73" s="16"/>
      <c r="BN73" s="16"/>
      <c r="BO73" s="16"/>
      <c r="BP73" s="16"/>
      <c r="BQ73" s="16"/>
    </row>
    <row r="74" spans="1:79" ht="13.5" thickBot="1">
      <c r="A74" s="330">
        <f>IF('Stage 17'!A74&lt;&gt;0,'Stage 17'!A74,IF(W74&gt;=$M$3,"Elected",IF(BQ25&lt;&gt;0,"Excluded",0)))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82">
        <f>'Stage 17'!T74</f>
        <v>0</v>
      </c>
      <c r="U74" s="157">
        <f>'Stage 17'!U74</f>
        <v>0</v>
      </c>
      <c r="V74" s="192">
        <f t="shared" si="42"/>
        <v>0</v>
      </c>
      <c r="W74" s="49">
        <f t="shared" si="43"/>
        <v>0</v>
      </c>
    </row>
    <row r="75" spans="1:79" ht="13.5" thickBot="1">
      <c r="A75" s="330">
        <f>IF('Stage 17'!A75&lt;&gt;0,'Stage 17'!A75,IF(W75&gt;=$M$3,"Elected",IF(BQ26&lt;&gt;0,"Excluded",0)))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82">
        <f>'Stage 17'!T75</f>
        <v>0</v>
      </c>
      <c r="U75" s="157">
        <f>'Stage 17'!U75</f>
        <v>0</v>
      </c>
      <c r="V75" s="192">
        <f t="shared" si="42"/>
        <v>0</v>
      </c>
      <c r="W75" s="49">
        <f t="shared" si="43"/>
        <v>0</v>
      </c>
      <c r="BK75" s="85" t="s">
        <v>307</v>
      </c>
    </row>
    <row r="76" spans="1:79" ht="13.5" thickBot="1">
      <c r="A76" s="331">
        <f>IF('Stage 17'!A76&lt;&gt;0,'Stage 17'!A76,IF(W76&gt;=$M$3,"Elected",IF(BQ27&lt;&gt;0,"Excluded",0)))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82">
        <f>'Stage 17'!T76</f>
        <v>0</v>
      </c>
      <c r="U76" s="157">
        <f>'Stage 17'!U76</f>
        <v>0</v>
      </c>
      <c r="V76" s="192">
        <f t="shared" si="42"/>
        <v>0</v>
      </c>
      <c r="W76" s="49">
        <f t="shared" si="43"/>
        <v>0</v>
      </c>
      <c r="BK76" s="5">
        <f>SUM(BK77:BK96)</f>
        <v>0</v>
      </c>
    </row>
    <row r="77" spans="1:79" ht="13.5" thickBot="1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'Stage 17'!T77</f>
        <v>0</v>
      </c>
      <c r="U77" s="157">
        <f>'Stage 17'!U77</f>
        <v>0</v>
      </c>
      <c r="V77" s="82">
        <f>$BK69</f>
        <v>0</v>
      </c>
      <c r="W77" s="51">
        <f t="shared" si="43"/>
        <v>0</v>
      </c>
      <c r="BK77" s="5">
        <f t="shared" ref="BK77:BK96" si="45">IF(BH5="y",1,0)</f>
        <v>0</v>
      </c>
    </row>
    <row r="78" spans="1:79" ht="13.5" thickBot="1">
      <c r="D78" s="52" t="s">
        <v>68</v>
      </c>
      <c r="E78" s="55">
        <f>SUM(E57:E76)</f>
        <v>6368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157">
        <f>'Stage 17'!U78</f>
        <v>0</v>
      </c>
      <c r="V78" s="268"/>
      <c r="W78" s="60">
        <f>SUM(W57:W77)</f>
        <v>0</v>
      </c>
      <c r="BK78" s="5">
        <f t="shared" si="45"/>
        <v>0</v>
      </c>
    </row>
    <row r="79" spans="1:79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s="157" t="str">
        <f>'Stage 17'!U79</f>
        <v>ERROR</v>
      </c>
      <c r="W79" t="str">
        <f>IF(W78=$G50,"Totals Correct","ERROR")</f>
        <v>ERROR</v>
      </c>
      <c r="BK79" s="5">
        <f t="shared" si="45"/>
        <v>0</v>
      </c>
    </row>
    <row r="80" spans="1:79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305">
        <f>'Stage 17'!U80</f>
        <v>0</v>
      </c>
      <c r="V80" s="302"/>
      <c r="W80" s="256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spans="1:11" ht="12.75" customHeight="1"/>
    <row r="121" spans="1:11" ht="13.5" thickBot="1"/>
    <row r="122" spans="1:11" ht="13.5" thickBot="1">
      <c r="A122" s="458" t="s">
        <v>152</v>
      </c>
      <c r="B122" s="459"/>
      <c r="C122" s="459"/>
      <c r="D122" s="459"/>
      <c r="E122" s="459"/>
      <c r="F122" s="459"/>
      <c r="G122" s="459"/>
      <c r="H122" s="459"/>
      <c r="I122" s="459"/>
      <c r="J122" s="459"/>
      <c r="K122" s="460"/>
    </row>
  </sheetData>
  <sheetProtection sheet="1" objects="1" scenarios="1"/>
  <protectedRanges>
    <protectedRange sqref="CE6" name="Range19"/>
    <protectedRange sqref="CD8:CD28" name="Range18"/>
    <protectedRange sqref="CC6" name="Range17"/>
    <protectedRange sqref="CB8:CB28" name="Range16"/>
    <protectedRange sqref="CA6" name="Range15"/>
    <protectedRange sqref="BZ8:BZ28" name="Range14"/>
    <protectedRange sqref="BY6" name="Range13"/>
    <protectedRange sqref="BX8:BX28" name="Range12"/>
    <protectedRange sqref="BV8:BV28" name="Range11"/>
    <protectedRange sqref="BT8:BT28" name="Range10"/>
    <protectedRange sqref="BU3:CA3" name="Range8"/>
    <protectedRange sqref="BC10" name="Range4"/>
    <protectedRange sqref="BC13:BC14" name="Range5"/>
    <protectedRange sqref="BF5:BF24" name="Range6"/>
    <protectedRange sqref="BF26" name="Range7"/>
    <protectedRange sqref="BQ8:BQ27" name="Range22"/>
    <protectedRange sqref="BH5:BH24" name="Range21"/>
    <protectedRange sqref="W80" name="Range20"/>
    <protectedRange sqref="AQ5" name="Range3_1"/>
  </protectedRanges>
  <mergeCells count="129">
    <mergeCell ref="CC31:CF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AO22:AP22"/>
    <mergeCell ref="AO23:AP23"/>
    <mergeCell ref="AO21:AP21"/>
    <mergeCell ref="AQ13:AQ17"/>
    <mergeCell ref="AO13:AO17"/>
    <mergeCell ref="BY30:BZ32"/>
    <mergeCell ref="AM13:AM17"/>
    <mergeCell ref="A122:K122"/>
    <mergeCell ref="T55:U55"/>
    <mergeCell ref="V55:W55"/>
    <mergeCell ref="N55:O55"/>
    <mergeCell ref="P55:Q55"/>
    <mergeCell ref="F55:G55"/>
    <mergeCell ref="H55:I55"/>
    <mergeCell ref="J55:K55"/>
    <mergeCell ref="L55:M55"/>
    <mergeCell ref="R55:S55"/>
    <mergeCell ref="F54:G54"/>
    <mergeCell ref="H54:I54"/>
    <mergeCell ref="J54:K54"/>
    <mergeCell ref="K49:L49"/>
    <mergeCell ref="T52:U52"/>
    <mergeCell ref="T53:U53"/>
    <mergeCell ref="F53:G53"/>
    <mergeCell ref="L53:M53"/>
    <mergeCell ref="L54:M54"/>
    <mergeCell ref="N53:O53"/>
    <mergeCell ref="T50:W50"/>
    <mergeCell ref="H53:I53"/>
    <mergeCell ref="J53:K53"/>
    <mergeCell ref="V54:W54"/>
    <mergeCell ref="N54:O54"/>
    <mergeCell ref="P54:Q54"/>
    <mergeCell ref="R54:S54"/>
    <mergeCell ref="V52:W52"/>
    <mergeCell ref="V53:W53"/>
    <mergeCell ref="P53:Q53"/>
    <mergeCell ref="R53:S53"/>
    <mergeCell ref="T54:U54"/>
    <mergeCell ref="K47:L47"/>
    <mergeCell ref="F52:G52"/>
    <mergeCell ref="H52:I52"/>
    <mergeCell ref="J52:K52"/>
    <mergeCell ref="L52:M52"/>
    <mergeCell ref="O48:S48"/>
    <mergeCell ref="O49:S49"/>
    <mergeCell ref="N52:O52"/>
    <mergeCell ref="P52:Q52"/>
    <mergeCell ref="O50:S50"/>
    <mergeCell ref="R52:S52"/>
    <mergeCell ref="E49:F49"/>
    <mergeCell ref="H49:I49"/>
    <mergeCell ref="E3:F3"/>
    <mergeCell ref="V7:W7"/>
    <mergeCell ref="E4:F4"/>
    <mergeCell ref="F8:G8"/>
    <mergeCell ref="H8:I8"/>
    <mergeCell ref="J8:K8"/>
    <mergeCell ref="T9:U9"/>
    <mergeCell ref="T6:U6"/>
    <mergeCell ref="T7:U7"/>
    <mergeCell ref="T8:U8"/>
    <mergeCell ref="F9:G9"/>
    <mergeCell ref="H9:I9"/>
    <mergeCell ref="CC2:CF2"/>
    <mergeCell ref="BI3:BK3"/>
    <mergeCell ref="BI2:BK2"/>
    <mergeCell ref="BU3:CA3"/>
    <mergeCell ref="AQ9:AR10"/>
    <mergeCell ref="BU2:CA2"/>
    <mergeCell ref="F6:G6"/>
    <mergeCell ref="H6:I6"/>
    <mergeCell ref="AP13:AP17"/>
    <mergeCell ref="F7:G7"/>
    <mergeCell ref="H7:I7"/>
    <mergeCell ref="L7:M7"/>
    <mergeCell ref="N6:O6"/>
    <mergeCell ref="N7:O7"/>
    <mergeCell ref="V6:W6"/>
    <mergeCell ref="J6:K6"/>
    <mergeCell ref="AL13:AL17"/>
    <mergeCell ref="AK9:AP10"/>
    <mergeCell ref="J9:K9"/>
    <mergeCell ref="L9:M9"/>
    <mergeCell ref="AN13:AN19"/>
    <mergeCell ref="N9:O9"/>
    <mergeCell ref="P9:Q9"/>
    <mergeCell ref="R9:S9"/>
    <mergeCell ref="K1:L1"/>
    <mergeCell ref="H3:I3"/>
    <mergeCell ref="O4:S4"/>
    <mergeCell ref="O3:S3"/>
    <mergeCell ref="H4:I4"/>
    <mergeCell ref="L8:M8"/>
    <mergeCell ref="J7:K7"/>
    <mergeCell ref="L6:M6"/>
    <mergeCell ref="BQ5:BQ7"/>
    <mergeCell ref="AQ6:AR7"/>
    <mergeCell ref="O2:S2"/>
    <mergeCell ref="Z4:AF4"/>
    <mergeCell ref="Z2:AF2"/>
    <mergeCell ref="T4:W4"/>
    <mergeCell ref="V8:W8"/>
    <mergeCell ref="N8:O8"/>
    <mergeCell ref="AK6:AP7"/>
    <mergeCell ref="Z3:AF3"/>
    <mergeCell ref="P8:Q8"/>
    <mergeCell ref="P7:Q7"/>
    <mergeCell ref="P6:Q6"/>
    <mergeCell ref="R8:S8"/>
    <mergeCell ref="R7:S7"/>
    <mergeCell ref="R6:S6"/>
  </mergeCells>
  <phoneticPr fontId="0" type="noConversion"/>
  <conditionalFormatting sqref="AL3">
    <cfRule type="cellIs" dxfId="14" priority="13" stopIfTrue="1" operator="notEqual">
      <formula>0</formula>
    </cfRule>
  </conditionalFormatting>
  <conditionalFormatting sqref="BF30:BG31">
    <cfRule type="cellIs" dxfId="13" priority="14" stopIfTrue="1" operator="equal">
      <formula>"NONE"</formula>
    </cfRule>
    <cfRule type="cellIs" dxfId="12" priority="15" stopIfTrue="1" operator="notEqual">
      <formula>"NONE"</formula>
    </cfRule>
  </conditionalFormatting>
  <conditionalFormatting sqref="BY30">
    <cfRule type="cellIs" dxfId="11" priority="16" stopIfTrue="1" operator="equal">
      <formula>"Calculations OK"</formula>
    </cfRule>
    <cfRule type="cellIs" dxfId="10" priority="17" stopIfTrue="1" operator="equal">
      <formula>"Check Count for Error"</formula>
    </cfRule>
  </conditionalFormatting>
  <conditionalFormatting sqref="T50 T4">
    <cfRule type="cellIs" dxfId="9" priority="18" stopIfTrue="1" operator="equal">
      <formula>"SWITCH TO PAPER SYSTEM"</formula>
    </cfRule>
  </conditionalFormatting>
  <conditionalFormatting sqref="BH4">
    <cfRule type="expression" dxfId="8" priority="10">
      <formula>AND($AQ$5="y",$BK$76&lt;&gt;1)</formula>
    </cfRule>
    <cfRule type="expression" dxfId="7" priority="11">
      <formula>$BK$76=1</formula>
    </cfRule>
    <cfRule type="duplicateValues" priority="12"/>
  </conditionalFormatting>
  <conditionalFormatting sqref="BI5:BI24">
    <cfRule type="expression" dxfId="6" priority="9">
      <formula>BI5="Elected"</formula>
    </cfRule>
  </conditionalFormatting>
  <conditionalFormatting sqref="BU2:CA2">
    <cfRule type="expression" dxfId="5" priority="8">
      <formula>AND($AQ$5="n",$BU$45=0)</formula>
    </cfRule>
  </conditionalFormatting>
  <conditionalFormatting sqref="BN8:BN27">
    <cfRule type="expression" dxfId="4" priority="5">
      <formula>BN8="Elected"</formula>
    </cfRule>
  </conditionalFormatting>
  <conditionalFormatting sqref="BQ5:BQ7">
    <cfRule type="expression" dxfId="3" priority="3">
      <formula>$BZ$48&gt;0</formula>
    </cfRule>
    <cfRule type="expression" dxfId="2" priority="4">
      <formula>AND($AQ$5="n",$BZ$48&lt;&gt;1)</formula>
    </cfRule>
  </conditionalFormatting>
  <conditionalFormatting sqref="A11:A30">
    <cfRule type="expression" dxfId="1" priority="2">
      <formula>A11="Elected"</formula>
    </cfRule>
  </conditionalFormatting>
  <conditionalFormatting sqref="A57:A76">
    <cfRule type="expression" dxfId="0" priority="1">
      <formula>A57="Elected"</formula>
    </cfRule>
  </conditionalFormatting>
  <hyperlinks>
    <hyperlink ref="A122" location="'Stage 3'!A1" display="MOVE TO STAGE 3"/>
    <hyperlink ref="A122:E122" location="'Stage 18'!A80" display="NO NEXT STAGE IN CURRENT WORKSHEET RETURN TO OVERVIEW STAGE 18"/>
    <hyperlink ref="A122:K122" location="'Stage 18'!A45" display="NO NEXT STAGE IN CURRENT WORKSHEET RETURN TO OVERVIEW STAGE 18"/>
    <hyperlink ref="Z6:AF7" location="'Stage 17'!A83:W83" display="BACK to Overview of STAGE 17"/>
    <hyperlink ref="AL28" location="'Stage 2'!BI1" display="MOVE TO TRANSFER OF SURPLUS VOTES FORM"/>
    <hyperlink ref="AL31" location="'Stage 2'!CC1" display="MOVE TO EXCLUDE CANDIDATE FORM"/>
    <hyperlink ref="AL28:AQ29" location="'Stage 18'!AY1:BK1" display="MOVE TO TRANSFER OF SURPLUS VOTES FORM"/>
    <hyperlink ref="AL31:AQ32" location="'Stage 18'!BN1:CE1" display="MOVE TO EXCLUDE CANDIDATE FORM"/>
    <hyperlink ref="BI3:BK3" location="'Stage 18'!Y1:AR1" display="BACK to DECISION FORM"/>
    <hyperlink ref="BI30:BK31" location="'Stage 18'!A83:W83" display="FORWARD to OVERVIEW OF STAGE 18"/>
    <hyperlink ref="CC2" location="'Stage 2'!AQ5" display="MOVE TO NEXT FORM"/>
    <hyperlink ref="CC2:CF2" location="'Stage 18'!Y1:AR1" display="BACK to DECISION FORM"/>
    <hyperlink ref="CC31" location="'Stage 2'!A1" display="HOME TO OVERVIEW OF STAGE 2"/>
    <hyperlink ref="CC31:CF32" location="'Stage 18'!A83:W83" display="FORWARD to OVERVIEW OF STAGE 18"/>
    <hyperlink ref="O48" location="'Stage 3'!A1" display="MOVE TO STAGE 3"/>
    <hyperlink ref="O48:S48" location="'Stage 18'!Y1:AR1" display="BACK to DECISION FORM Stage 18"/>
    <hyperlink ref="O49:S49" location="'Stage 18'!A1" display="OVERVIEW OF STAGES 1 - 10"/>
    <hyperlink ref="O2" location="'Stage 3'!A1" display="MOVE TO STAGE 3"/>
    <hyperlink ref="O2:S2" location="'Stage 18'!Y1:AR1" display="BACK to DECISION FORM Stage 18"/>
    <hyperlink ref="O3:S3" location="'Stage 18'!A83:W83" display="OVERVIEW OF STAGES 10 - 18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24"/>
  <sheetViews>
    <sheetView showZeros="0" zoomScale="75" workbookViewId="0">
      <selection activeCell="A27" sqref="A27"/>
    </sheetView>
  </sheetViews>
  <sheetFormatPr defaultRowHeight="12.75"/>
  <cols>
    <col min="1" max="1" width="29.42578125" customWidth="1"/>
    <col min="2" max="2" width="22.140625" style="34" customWidth="1"/>
    <col min="3" max="3" width="38.85546875" customWidth="1"/>
    <col min="4" max="4" width="42" customWidth="1"/>
    <col min="5" max="5" width="16.5703125" customWidth="1"/>
    <col min="6" max="6" width="6" customWidth="1"/>
  </cols>
  <sheetData>
    <row r="1" spans="1:7">
      <c r="A1" s="261" t="s">
        <v>189</v>
      </c>
      <c r="B1" s="284"/>
      <c r="C1" s="261"/>
    </row>
    <row r="2" spans="1:7">
      <c r="A2" s="3" t="s">
        <v>190</v>
      </c>
      <c r="C2" s="3"/>
      <c r="D2" s="259" t="str">
        <f>'Basic Input'!C4</f>
        <v>Local Council</v>
      </c>
    </row>
    <row r="3" spans="1:7">
      <c r="A3" s="3" t="s">
        <v>191</v>
      </c>
      <c r="C3" s="3"/>
      <c r="D3" s="260">
        <f>'Basic Input'!C2</f>
        <v>41781</v>
      </c>
    </row>
    <row r="4" spans="1:7">
      <c r="A4" s="3" t="str">
        <f>'Basic Input'!B6</f>
        <v>District Electoral Area of</v>
      </c>
      <c r="C4" s="3"/>
      <c r="D4" s="34" t="str">
        <f>'Basic Input'!C6</f>
        <v>Foyleside</v>
      </c>
      <c r="G4" s="3"/>
    </row>
    <row r="5" spans="1:7">
      <c r="D5" s="3"/>
      <c r="E5" s="34"/>
      <c r="G5" s="3"/>
    </row>
    <row r="6" spans="1:7" ht="13.5" thickBot="1">
      <c r="D6" s="3" t="s">
        <v>291</v>
      </c>
      <c r="E6" s="300">
        <f>'Verification of Boxes'!Q16</f>
        <v>800</v>
      </c>
    </row>
    <row r="7" spans="1:7" ht="13.5" thickBot="1">
      <c r="D7" s="3" t="s">
        <v>194</v>
      </c>
      <c r="E7" s="73"/>
    </row>
    <row r="8" spans="1:7">
      <c r="F8" s="16"/>
      <c r="G8" s="16"/>
    </row>
    <row r="9" spans="1:7">
      <c r="A9" s="297" t="s">
        <v>283</v>
      </c>
      <c r="B9" s="298" t="s">
        <v>293</v>
      </c>
      <c r="C9" s="288" t="s">
        <v>294</v>
      </c>
      <c r="D9" s="288" t="s">
        <v>284</v>
      </c>
      <c r="E9" s="289" t="s">
        <v>64</v>
      </c>
      <c r="F9" s="16"/>
      <c r="G9" s="16"/>
    </row>
    <row r="10" spans="1:7" s="287" customFormat="1">
      <c r="A10" s="290" t="s">
        <v>184</v>
      </c>
      <c r="B10" s="296" t="s">
        <v>295</v>
      </c>
      <c r="C10" s="290" t="s">
        <v>298</v>
      </c>
      <c r="D10" s="286" t="s">
        <v>185</v>
      </c>
      <c r="E10" s="286">
        <f>'Verification of Boxes'!Q18</f>
        <v>0</v>
      </c>
      <c r="F10" s="295"/>
      <c r="G10" s="295"/>
    </row>
    <row r="11" spans="1:7" s="287" customFormat="1">
      <c r="A11" s="290" t="s">
        <v>184</v>
      </c>
      <c r="B11" s="296" t="s">
        <v>295</v>
      </c>
      <c r="C11" s="290" t="s">
        <v>298</v>
      </c>
      <c r="D11" s="286" t="s">
        <v>186</v>
      </c>
      <c r="E11" s="286">
        <f>'Verification of Boxes'!D7</f>
        <v>6539</v>
      </c>
      <c r="F11" s="295"/>
      <c r="G11" s="295"/>
    </row>
    <row r="12" spans="1:7" s="287" customFormat="1">
      <c r="A12" s="290" t="s">
        <v>184</v>
      </c>
      <c r="B12" s="296" t="s">
        <v>295</v>
      </c>
      <c r="C12" s="290" t="s">
        <v>298</v>
      </c>
      <c r="D12" s="286" t="s">
        <v>287</v>
      </c>
      <c r="E12" s="299">
        <f>'Verification of Boxes'!Q20</f>
        <v>0</v>
      </c>
      <c r="F12" s="295"/>
      <c r="G12" s="295"/>
    </row>
    <row r="13" spans="1:7" s="287" customFormat="1">
      <c r="A13" s="290" t="s">
        <v>184</v>
      </c>
      <c r="B13" s="296" t="s">
        <v>295</v>
      </c>
      <c r="C13" s="290" t="s">
        <v>298</v>
      </c>
      <c r="D13" s="286" t="s">
        <v>192</v>
      </c>
      <c r="E13" s="291">
        <f>E12-E6</f>
        <v>-800</v>
      </c>
      <c r="F13" s="295"/>
      <c r="G13" s="295"/>
    </row>
    <row r="14" spans="1:7" s="287" customFormat="1">
      <c r="A14" s="290" t="s">
        <v>184</v>
      </c>
      <c r="B14" s="296" t="s">
        <v>295</v>
      </c>
      <c r="C14" s="290" t="s">
        <v>298</v>
      </c>
      <c r="D14" s="286" t="s">
        <v>286</v>
      </c>
      <c r="E14" s="291">
        <f>E13/E11*100</f>
        <v>-12.234286588163327</v>
      </c>
      <c r="F14" s="295"/>
      <c r="G14" s="295"/>
    </row>
    <row r="15" spans="1:7" s="287" customFormat="1">
      <c r="A15" s="290" t="s">
        <v>184</v>
      </c>
      <c r="B15" s="296" t="s">
        <v>295</v>
      </c>
      <c r="C15" s="290" t="s">
        <v>298</v>
      </c>
      <c r="D15" s="286" t="s">
        <v>193</v>
      </c>
      <c r="E15" s="292" t="e">
        <f>E11/E$7</f>
        <v>#DIV/0!</v>
      </c>
      <c r="F15" s="295"/>
      <c r="G15" s="295"/>
    </row>
    <row r="16" spans="1:7" s="287" customFormat="1">
      <c r="A16" s="290" t="s">
        <v>184</v>
      </c>
      <c r="B16" s="296" t="s">
        <v>295</v>
      </c>
      <c r="C16" s="290" t="s">
        <v>298</v>
      </c>
      <c r="D16" s="286" t="s">
        <v>289</v>
      </c>
      <c r="E16" s="291" t="e">
        <f>E13/E15</f>
        <v>#DIV/0!</v>
      </c>
      <c r="F16" s="295"/>
      <c r="G16" s="295"/>
    </row>
    <row r="17" spans="1:7">
      <c r="A17" s="288" t="s">
        <v>196</v>
      </c>
      <c r="B17" s="289" t="s">
        <v>296</v>
      </c>
      <c r="C17" s="288" t="s">
        <v>297</v>
      </c>
      <c r="D17" s="5" t="s">
        <v>287</v>
      </c>
      <c r="E17" s="293">
        <f>'Verification of Boxes'!Q24</f>
        <v>911</v>
      </c>
      <c r="F17" s="16"/>
      <c r="G17" s="16"/>
    </row>
    <row r="18" spans="1:7">
      <c r="A18" s="288" t="s">
        <v>196</v>
      </c>
      <c r="B18" s="289" t="s">
        <v>296</v>
      </c>
      <c r="C18" s="288" t="s">
        <v>297</v>
      </c>
      <c r="D18" s="5" t="s">
        <v>288</v>
      </c>
      <c r="E18" s="5">
        <f>'Verification of Boxes'!D7</f>
        <v>6539</v>
      </c>
      <c r="F18" s="16"/>
      <c r="G18" s="16"/>
    </row>
    <row r="19" spans="1:7">
      <c r="A19" s="288" t="s">
        <v>196</v>
      </c>
      <c r="B19" s="289" t="s">
        <v>296</v>
      </c>
      <c r="C19" s="288" t="s">
        <v>297</v>
      </c>
      <c r="D19" s="5" t="s">
        <v>285</v>
      </c>
      <c r="E19" s="301">
        <f>'Verification of Boxes'!Q24-'Verification of Boxes'!Q20</f>
        <v>911</v>
      </c>
      <c r="F19" s="16"/>
      <c r="G19" s="16"/>
    </row>
    <row r="20" spans="1:7">
      <c r="A20" s="288" t="s">
        <v>196</v>
      </c>
      <c r="B20" s="289" t="s">
        <v>296</v>
      </c>
      <c r="C20" s="288" t="s">
        <v>297</v>
      </c>
      <c r="D20" s="5" t="s">
        <v>286</v>
      </c>
      <c r="E20" s="301">
        <f>E19/E18*100</f>
        <v>13.931793852270991</v>
      </c>
      <c r="F20" s="16"/>
      <c r="G20" s="16"/>
    </row>
    <row r="21" spans="1:7">
      <c r="A21" s="288" t="s">
        <v>196</v>
      </c>
      <c r="B21" s="289" t="s">
        <v>296</v>
      </c>
      <c r="C21" s="288" t="s">
        <v>297</v>
      </c>
      <c r="D21" s="5" t="s">
        <v>195</v>
      </c>
      <c r="E21" s="294" t="e">
        <f>E18/E$7</f>
        <v>#DIV/0!</v>
      </c>
      <c r="F21" s="16"/>
      <c r="G21" s="16"/>
    </row>
    <row r="22" spans="1:7">
      <c r="A22" s="288" t="s">
        <v>196</v>
      </c>
      <c r="B22" s="289" t="s">
        <v>296</v>
      </c>
      <c r="C22" s="288" t="s">
        <v>297</v>
      </c>
      <c r="D22" s="5" t="s">
        <v>290</v>
      </c>
      <c r="E22" s="293" t="e">
        <f>E19/E21</f>
        <v>#DIV/0!</v>
      </c>
      <c r="F22" s="16"/>
      <c r="G22" s="16"/>
    </row>
    <row r="23" spans="1:7" s="287" customFormat="1">
      <c r="A23" s="290" t="s">
        <v>60</v>
      </c>
      <c r="B23" s="296" t="str">
        <f>'Stage 2'!F$7</f>
        <v>Exclude</v>
      </c>
      <c r="C23" s="290" t="str">
        <f>'Stage 2'!F$8</f>
        <v>COMER DANIEL AND GILLESPIE SHA</v>
      </c>
      <c r="D23" s="286" t="s">
        <v>287</v>
      </c>
      <c r="E23" s="291">
        <f>'Stage 2'!G34</f>
        <v>0</v>
      </c>
      <c r="F23" s="295"/>
      <c r="G23" s="295"/>
    </row>
    <row r="24" spans="1:7" s="287" customFormat="1">
      <c r="A24" s="290" t="s">
        <v>60</v>
      </c>
      <c r="B24" s="296" t="str">
        <f>'Stage 2'!F$7</f>
        <v>Exclude</v>
      </c>
      <c r="C24" s="290" t="str">
        <f>'Stage 2'!F$8</f>
        <v>COMER DANIEL AND GILLESPIE SHA</v>
      </c>
      <c r="D24" s="286" t="s">
        <v>288</v>
      </c>
      <c r="E24" s="286">
        <f>IF('Stage 2'!AQ5="y",'Stage 2'!BC13,'Stage 2'!CE6)</f>
        <v>369</v>
      </c>
      <c r="F24" s="295"/>
      <c r="G24" s="295"/>
    </row>
    <row r="25" spans="1:7" s="287" customFormat="1">
      <c r="A25" s="290" t="s">
        <v>60</v>
      </c>
      <c r="B25" s="296" t="str">
        <f>'Stage 2'!F$7</f>
        <v>Exclude</v>
      </c>
      <c r="C25" s="290" t="str">
        <f>'Stage 2'!F$8</f>
        <v>COMER DANIEL AND GILLESPIE SHA</v>
      </c>
      <c r="D25" s="286" t="s">
        <v>285</v>
      </c>
      <c r="E25" s="291">
        <f>E23-E17</f>
        <v>-911</v>
      </c>
      <c r="F25" s="295"/>
      <c r="G25" s="295"/>
    </row>
    <row r="26" spans="1:7" s="287" customFormat="1">
      <c r="A26" s="290" t="s">
        <v>60</v>
      </c>
      <c r="B26" s="296" t="str">
        <f>'Stage 2'!F$7</f>
        <v>Exclude</v>
      </c>
      <c r="C26" s="290" t="str">
        <f>'Stage 2'!F$8</f>
        <v>COMER DANIEL AND GILLESPIE SHA</v>
      </c>
      <c r="D26" s="286" t="s">
        <v>286</v>
      </c>
      <c r="E26" s="291">
        <f>E25/E24*100</f>
        <v>-246.88346883468836</v>
      </c>
      <c r="F26" s="295"/>
      <c r="G26" s="295"/>
    </row>
    <row r="27" spans="1:7" s="287" customFormat="1">
      <c r="A27" s="290" t="s">
        <v>60</v>
      </c>
      <c r="B27" s="296" t="str">
        <f>'Stage 2'!F$7</f>
        <v>Exclude</v>
      </c>
      <c r="C27" s="290" t="str">
        <f>'Stage 2'!F$8</f>
        <v>COMER DANIEL AND GILLESPIE SHA</v>
      </c>
      <c r="D27" s="286" t="s">
        <v>195</v>
      </c>
      <c r="E27" s="292" t="e">
        <f>E24/E$7</f>
        <v>#DIV/0!</v>
      </c>
      <c r="F27" s="295"/>
      <c r="G27" s="295"/>
    </row>
    <row r="28" spans="1:7" s="287" customFormat="1">
      <c r="A28" s="290" t="s">
        <v>60</v>
      </c>
      <c r="B28" s="296" t="str">
        <f>'Stage 2'!F$7</f>
        <v>Exclude</v>
      </c>
      <c r="C28" s="290" t="str">
        <f>'Stage 2'!F$8</f>
        <v>COMER DANIEL AND GILLESPIE SHA</v>
      </c>
      <c r="D28" s="286" t="s">
        <v>290</v>
      </c>
      <c r="E28" s="291" t="e">
        <f>E25/E27</f>
        <v>#DIV/0!</v>
      </c>
      <c r="F28" s="295"/>
      <c r="G28" s="295"/>
    </row>
    <row r="29" spans="1:7">
      <c r="A29" s="288" t="s">
        <v>61</v>
      </c>
      <c r="B29" s="289" t="str">
        <f>'Stage 3'!H$7</f>
        <v>Transfer</v>
      </c>
      <c r="C29" s="288" t="str">
        <f>'Stage 3'!H$8</f>
        <v>BOYLE JOHN</v>
      </c>
      <c r="D29" s="5" t="s">
        <v>287</v>
      </c>
      <c r="E29" s="293">
        <f>'Stage 3'!I36</f>
        <v>0</v>
      </c>
      <c r="F29" s="16"/>
      <c r="G29" s="16"/>
    </row>
    <row r="30" spans="1:7">
      <c r="A30" s="288" t="s">
        <v>61</v>
      </c>
      <c r="B30" s="289" t="str">
        <f>'Stage 3'!H$7</f>
        <v>Transfer</v>
      </c>
      <c r="C30" s="288" t="str">
        <f>'Stage 3'!H$8</f>
        <v>BOYLE JOHN</v>
      </c>
      <c r="D30" s="5" t="s">
        <v>288</v>
      </c>
      <c r="E30" s="5">
        <f>IF('Stage 3'!AQ5="y",'Stage 3'!BC13,'Stage 3'!CE6)</f>
        <v>1132</v>
      </c>
      <c r="F30" s="16"/>
      <c r="G30" s="16"/>
    </row>
    <row r="31" spans="1:7">
      <c r="A31" s="288" t="s">
        <v>61</v>
      </c>
      <c r="B31" s="289" t="str">
        <f>'Stage 3'!H$7</f>
        <v>Transfer</v>
      </c>
      <c r="C31" s="288" t="str">
        <f>'Stage 3'!H$8</f>
        <v>BOYLE JOHN</v>
      </c>
      <c r="D31" s="5" t="s">
        <v>285</v>
      </c>
      <c r="E31" s="293">
        <f>E29-E23</f>
        <v>0</v>
      </c>
      <c r="F31" s="16"/>
      <c r="G31" s="16"/>
    </row>
    <row r="32" spans="1:7">
      <c r="A32" s="288" t="s">
        <v>61</v>
      </c>
      <c r="B32" s="289" t="str">
        <f>'Stage 3'!H$7</f>
        <v>Transfer</v>
      </c>
      <c r="C32" s="288" t="str">
        <f>'Stage 3'!H$8</f>
        <v>BOYLE JOHN</v>
      </c>
      <c r="D32" s="5" t="s">
        <v>286</v>
      </c>
      <c r="E32" s="293">
        <f>E31/E30*100</f>
        <v>0</v>
      </c>
      <c r="F32" s="16"/>
      <c r="G32" s="16"/>
    </row>
    <row r="33" spans="1:7">
      <c r="A33" s="288" t="s">
        <v>61</v>
      </c>
      <c r="B33" s="289" t="str">
        <f>'Stage 3'!H$7</f>
        <v>Transfer</v>
      </c>
      <c r="C33" s="288" t="str">
        <f>'Stage 3'!H$8</f>
        <v>BOYLE JOHN</v>
      </c>
      <c r="D33" s="5" t="s">
        <v>195</v>
      </c>
      <c r="E33" s="294" t="e">
        <f>E30/E$7</f>
        <v>#DIV/0!</v>
      </c>
      <c r="F33" s="16"/>
      <c r="G33" s="16"/>
    </row>
    <row r="34" spans="1:7">
      <c r="A34" s="288" t="s">
        <v>61</v>
      </c>
      <c r="B34" s="289" t="str">
        <f>'Stage 3'!H$7</f>
        <v>Transfer</v>
      </c>
      <c r="C34" s="288" t="str">
        <f>'Stage 3'!H$8</f>
        <v>BOYLE JOHN</v>
      </c>
      <c r="D34" s="5" t="s">
        <v>290</v>
      </c>
      <c r="E34" s="293" t="e">
        <f>E31/E33</f>
        <v>#DIV/0!</v>
      </c>
      <c r="F34" s="16"/>
      <c r="G34" s="16"/>
    </row>
    <row r="35" spans="1:7">
      <c r="A35" s="290" t="s">
        <v>62</v>
      </c>
      <c r="B35" s="296" t="str">
        <f>'Stage 4'!J$7</f>
        <v>Exclude</v>
      </c>
      <c r="C35" s="290" t="str">
        <f>'Stage 4'!J$8</f>
        <v>O'HAGAN BARNEY</v>
      </c>
      <c r="D35" s="286" t="s">
        <v>287</v>
      </c>
      <c r="E35" s="291">
        <f>'Stage 4'!K34</f>
        <v>0</v>
      </c>
    </row>
    <row r="36" spans="1:7">
      <c r="A36" s="290" t="s">
        <v>62</v>
      </c>
      <c r="B36" s="296" t="str">
        <f>'Stage 4'!J$7</f>
        <v>Exclude</v>
      </c>
      <c r="C36" s="290" t="str">
        <f>'Stage 4'!J$8</f>
        <v>O'HAGAN BARNEY</v>
      </c>
      <c r="D36" s="286" t="s">
        <v>288</v>
      </c>
      <c r="E36" s="286">
        <f>IF('Stage 4'!AQ5="y",'Stage 4'!BC13,'Stage 4'!CE6)</f>
        <v>741</v>
      </c>
    </row>
    <row r="37" spans="1:7">
      <c r="A37" s="290" t="s">
        <v>62</v>
      </c>
      <c r="B37" s="296" t="str">
        <f>'Stage 4'!J$7</f>
        <v>Exclude</v>
      </c>
      <c r="C37" s="290" t="str">
        <f>'Stage 4'!J$8</f>
        <v>O'HAGAN BARNEY</v>
      </c>
      <c r="D37" s="286" t="s">
        <v>285</v>
      </c>
      <c r="E37" s="291">
        <f>E35-E29</f>
        <v>0</v>
      </c>
    </row>
    <row r="38" spans="1:7">
      <c r="A38" s="290" t="s">
        <v>62</v>
      </c>
      <c r="B38" s="296" t="str">
        <f>'Stage 4'!J$7</f>
        <v>Exclude</v>
      </c>
      <c r="C38" s="290" t="str">
        <f>'Stage 4'!J$8</f>
        <v>O'HAGAN BARNEY</v>
      </c>
      <c r="D38" s="286" t="s">
        <v>286</v>
      </c>
      <c r="E38" s="291">
        <f>E37/E36*100</f>
        <v>0</v>
      </c>
    </row>
    <row r="39" spans="1:7">
      <c r="A39" s="290" t="s">
        <v>62</v>
      </c>
      <c r="B39" s="296" t="str">
        <f>'Stage 4'!J$7</f>
        <v>Exclude</v>
      </c>
      <c r="C39" s="290" t="str">
        <f>'Stage 4'!J$8</f>
        <v>O'HAGAN BARNEY</v>
      </c>
      <c r="D39" s="286" t="s">
        <v>195</v>
      </c>
      <c r="E39" s="292" t="e">
        <f>E36/E$7</f>
        <v>#DIV/0!</v>
      </c>
    </row>
    <row r="40" spans="1:7">
      <c r="A40" s="290" t="s">
        <v>62</v>
      </c>
      <c r="B40" s="296" t="str">
        <f>'Stage 4'!J$7</f>
        <v>Exclude</v>
      </c>
      <c r="C40" s="290" t="str">
        <f>'Stage 4'!J$8</f>
        <v>O'HAGAN BARNEY</v>
      </c>
      <c r="D40" s="286" t="s">
        <v>290</v>
      </c>
      <c r="E40" s="291" t="e">
        <f>E37/E39</f>
        <v>#DIV/0!</v>
      </c>
    </row>
    <row r="41" spans="1:7">
      <c r="A41" s="288" t="s">
        <v>63</v>
      </c>
      <c r="B41" s="289" t="str">
        <f>'Stage 5'!L$7</f>
        <v>Transfer</v>
      </c>
      <c r="C41" s="288" t="str">
        <f>'Stage 5'!L$8</f>
        <v>COOPER MICKEY</v>
      </c>
      <c r="D41" s="5" t="s">
        <v>287</v>
      </c>
      <c r="E41" s="293">
        <f>'Stage 5'!M34</f>
        <v>0</v>
      </c>
    </row>
    <row r="42" spans="1:7">
      <c r="A42" s="288" t="s">
        <v>63</v>
      </c>
      <c r="B42" s="289" t="str">
        <f>'Stage 5'!L$7</f>
        <v>Transfer</v>
      </c>
      <c r="C42" s="288" t="str">
        <f>'Stage 5'!L$8</f>
        <v>COOPER MICKEY</v>
      </c>
      <c r="D42" s="5" t="s">
        <v>288</v>
      </c>
      <c r="E42" s="5">
        <f>IF('Stage 5'!AQ5="y",'Stage 5'!BC13,'Stage 5'!CE6)</f>
        <v>307</v>
      </c>
    </row>
    <row r="43" spans="1:7">
      <c r="A43" s="288" t="s">
        <v>63</v>
      </c>
      <c r="B43" s="289" t="str">
        <f>'Stage 5'!L$7</f>
        <v>Transfer</v>
      </c>
      <c r="C43" s="288" t="str">
        <f>'Stage 5'!L$8</f>
        <v>COOPER MICKEY</v>
      </c>
      <c r="D43" s="5" t="s">
        <v>285</v>
      </c>
      <c r="E43" s="293">
        <f>E41-E35</f>
        <v>0</v>
      </c>
    </row>
    <row r="44" spans="1:7">
      <c r="A44" s="288" t="s">
        <v>63</v>
      </c>
      <c r="B44" s="289" t="str">
        <f>'Stage 5'!L$7</f>
        <v>Transfer</v>
      </c>
      <c r="C44" s="288" t="str">
        <f>'Stage 5'!L$8</f>
        <v>COOPER MICKEY</v>
      </c>
      <c r="D44" s="5" t="s">
        <v>286</v>
      </c>
      <c r="E44" s="293">
        <f>E43/E42*100</f>
        <v>0</v>
      </c>
    </row>
    <row r="45" spans="1:7">
      <c r="A45" s="288" t="s">
        <v>63</v>
      </c>
      <c r="B45" s="289" t="str">
        <f>'Stage 5'!L$7</f>
        <v>Transfer</v>
      </c>
      <c r="C45" s="288" t="str">
        <f>'Stage 5'!L$8</f>
        <v>COOPER MICKEY</v>
      </c>
      <c r="D45" s="5" t="s">
        <v>195</v>
      </c>
      <c r="E45" s="294" t="e">
        <f>E42/E$7</f>
        <v>#DIV/0!</v>
      </c>
    </row>
    <row r="46" spans="1:7">
      <c r="A46" s="288" t="s">
        <v>63</v>
      </c>
      <c r="B46" s="289" t="str">
        <f>'Stage 5'!L$7</f>
        <v>Transfer</v>
      </c>
      <c r="C46" s="288" t="str">
        <f>'Stage 5'!L$8</f>
        <v>COOPER MICKEY</v>
      </c>
      <c r="D46" s="5" t="s">
        <v>290</v>
      </c>
      <c r="E46" s="293" t="e">
        <f>E43/E45</f>
        <v>#DIV/0!</v>
      </c>
    </row>
    <row r="47" spans="1:7">
      <c r="A47" s="290" t="s">
        <v>69</v>
      </c>
      <c r="B47" s="296">
        <f>'Stage 6'!N$7</f>
        <v>0</v>
      </c>
      <c r="C47" s="290">
        <f>'Stage 6'!N$8</f>
        <v>0</v>
      </c>
      <c r="D47" s="286" t="s">
        <v>287</v>
      </c>
      <c r="E47" s="291">
        <f>'Stage 6'!O34</f>
        <v>0</v>
      </c>
    </row>
    <row r="48" spans="1:7">
      <c r="A48" s="290" t="s">
        <v>69</v>
      </c>
      <c r="B48" s="296">
        <f>'Stage 6'!N$7</f>
        <v>0</v>
      </c>
      <c r="C48" s="290">
        <f>'Stage 6'!N$8</f>
        <v>0</v>
      </c>
      <c r="D48" s="286" t="s">
        <v>288</v>
      </c>
      <c r="E48" s="286">
        <f>IF('Stage 6'!AQ5="y",'Stage 6'!BC13,'Stage 6'!CE6)</f>
        <v>0</v>
      </c>
    </row>
    <row r="49" spans="1:5">
      <c r="A49" s="290" t="s">
        <v>69</v>
      </c>
      <c r="B49" s="296">
        <f>'Stage 6'!N$7</f>
        <v>0</v>
      </c>
      <c r="C49" s="290">
        <f>'Stage 6'!N$8</f>
        <v>0</v>
      </c>
      <c r="D49" s="286" t="s">
        <v>285</v>
      </c>
      <c r="E49" s="291">
        <f>E47-E41</f>
        <v>0</v>
      </c>
    </row>
    <row r="50" spans="1:5">
      <c r="A50" s="290" t="s">
        <v>69</v>
      </c>
      <c r="B50" s="296">
        <f>'Stage 6'!N$7</f>
        <v>0</v>
      </c>
      <c r="C50" s="290">
        <f>'Stage 6'!N$8</f>
        <v>0</v>
      </c>
      <c r="D50" s="286" t="s">
        <v>286</v>
      </c>
      <c r="E50" s="291" t="e">
        <f>E49/E48*100</f>
        <v>#DIV/0!</v>
      </c>
    </row>
    <row r="51" spans="1:5">
      <c r="A51" s="290" t="s">
        <v>69</v>
      </c>
      <c r="B51" s="296">
        <f>'Stage 6'!N$7</f>
        <v>0</v>
      </c>
      <c r="C51" s="290">
        <f>'Stage 6'!N$8</f>
        <v>0</v>
      </c>
      <c r="D51" s="286" t="s">
        <v>195</v>
      </c>
      <c r="E51" s="292" t="e">
        <f>E48/E$7</f>
        <v>#DIV/0!</v>
      </c>
    </row>
    <row r="52" spans="1:5">
      <c r="A52" s="290" t="s">
        <v>69</v>
      </c>
      <c r="B52" s="296">
        <f>'Stage 6'!N$7</f>
        <v>0</v>
      </c>
      <c r="C52" s="290">
        <f>'Stage 6'!N$8</f>
        <v>0</v>
      </c>
      <c r="D52" s="286" t="s">
        <v>290</v>
      </c>
      <c r="E52" s="291" t="e">
        <f>E49/E51</f>
        <v>#DIV/0!</v>
      </c>
    </row>
    <row r="53" spans="1:5">
      <c r="A53" s="288" t="s">
        <v>70</v>
      </c>
      <c r="B53" s="289">
        <f>'Stage 7'!P$7</f>
        <v>0</v>
      </c>
      <c r="C53" s="289">
        <f>'Stage 7'!P$8</f>
        <v>0</v>
      </c>
      <c r="D53" s="5" t="s">
        <v>287</v>
      </c>
      <c r="E53" s="293">
        <f>'Stage 7'!Q34</f>
        <v>0</v>
      </c>
    </row>
    <row r="54" spans="1:5">
      <c r="A54" s="288" t="s">
        <v>70</v>
      </c>
      <c r="B54" s="289">
        <f>'Stage 7'!P$7</f>
        <v>0</v>
      </c>
      <c r="C54" s="289">
        <f>'Stage 7'!P$8</f>
        <v>0</v>
      </c>
      <c r="D54" s="5" t="s">
        <v>288</v>
      </c>
      <c r="E54" s="5">
        <f>IF('Stage 7'!AQ5="y",'Stage 7'!BC13,'Stage 7'!CE6)</f>
        <v>0</v>
      </c>
    </row>
    <row r="55" spans="1:5">
      <c r="A55" s="288" t="s">
        <v>70</v>
      </c>
      <c r="B55" s="289">
        <f>'Stage 7'!P$7</f>
        <v>0</v>
      </c>
      <c r="C55" s="289">
        <f>'Stage 7'!P$8</f>
        <v>0</v>
      </c>
      <c r="D55" s="5" t="s">
        <v>285</v>
      </c>
      <c r="E55" s="293">
        <f>E53-E47</f>
        <v>0</v>
      </c>
    </row>
    <row r="56" spans="1:5">
      <c r="A56" s="288" t="s">
        <v>70</v>
      </c>
      <c r="B56" s="289">
        <f>'Stage 7'!P$7</f>
        <v>0</v>
      </c>
      <c r="C56" s="289">
        <f>'Stage 7'!P$8</f>
        <v>0</v>
      </c>
      <c r="D56" s="5" t="s">
        <v>286</v>
      </c>
      <c r="E56" s="293" t="e">
        <f>E55/E54*100</f>
        <v>#DIV/0!</v>
      </c>
    </row>
    <row r="57" spans="1:5">
      <c r="A57" s="288" t="s">
        <v>70</v>
      </c>
      <c r="B57" s="289">
        <f>'Stage 7'!P$7</f>
        <v>0</v>
      </c>
      <c r="C57" s="289">
        <f>'Stage 7'!P$8</f>
        <v>0</v>
      </c>
      <c r="D57" s="5" t="s">
        <v>195</v>
      </c>
      <c r="E57" s="294" t="e">
        <f>E54/E$7</f>
        <v>#DIV/0!</v>
      </c>
    </row>
    <row r="58" spans="1:5">
      <c r="A58" s="288" t="s">
        <v>70</v>
      </c>
      <c r="B58" s="289">
        <f>'Stage 7'!P$7</f>
        <v>0</v>
      </c>
      <c r="C58" s="289">
        <f>'Stage 7'!P$8</f>
        <v>0</v>
      </c>
      <c r="D58" s="5" t="s">
        <v>290</v>
      </c>
      <c r="E58" s="293" t="e">
        <f>E55/E57</f>
        <v>#DIV/0!</v>
      </c>
    </row>
    <row r="59" spans="1:5">
      <c r="A59" s="290" t="s">
        <v>71</v>
      </c>
      <c r="B59" s="296">
        <f>'Stage 8'!R$7</f>
        <v>0</v>
      </c>
      <c r="C59" s="290">
        <f>'Stage 8'!R$8</f>
        <v>0</v>
      </c>
      <c r="D59" s="286" t="s">
        <v>287</v>
      </c>
      <c r="E59" s="291">
        <f>'Stage 8'!S34</f>
        <v>0</v>
      </c>
    </row>
    <row r="60" spans="1:5">
      <c r="A60" s="290" t="s">
        <v>71</v>
      </c>
      <c r="B60" s="296">
        <f>'Stage 8'!R$7</f>
        <v>0</v>
      </c>
      <c r="C60" s="290">
        <f>'Stage 8'!R$8</f>
        <v>0</v>
      </c>
      <c r="D60" s="286" t="s">
        <v>288</v>
      </c>
      <c r="E60" s="286">
        <f>IF('Stage 8'!AQ5="y",'Stage 8'!BC13,'Stage 8'!CE6)</f>
        <v>0</v>
      </c>
    </row>
    <row r="61" spans="1:5">
      <c r="A61" s="290" t="s">
        <v>71</v>
      </c>
      <c r="B61" s="296">
        <f>'Stage 8'!R$7</f>
        <v>0</v>
      </c>
      <c r="C61" s="290">
        <f>'Stage 8'!R$8</f>
        <v>0</v>
      </c>
      <c r="D61" s="286" t="s">
        <v>285</v>
      </c>
      <c r="E61" s="291">
        <f>E59-E53</f>
        <v>0</v>
      </c>
    </row>
    <row r="62" spans="1:5">
      <c r="A62" s="290" t="s">
        <v>71</v>
      </c>
      <c r="B62" s="296">
        <f>'Stage 8'!R$7</f>
        <v>0</v>
      </c>
      <c r="C62" s="290">
        <f>'Stage 8'!R$8</f>
        <v>0</v>
      </c>
      <c r="D62" s="286" t="s">
        <v>286</v>
      </c>
      <c r="E62" s="291" t="e">
        <f>E61/E60*100</f>
        <v>#DIV/0!</v>
      </c>
    </row>
    <row r="63" spans="1:5">
      <c r="A63" s="290" t="s">
        <v>71</v>
      </c>
      <c r="B63" s="296">
        <f>'Stage 8'!R$7</f>
        <v>0</v>
      </c>
      <c r="C63" s="290">
        <f>'Stage 8'!R$8</f>
        <v>0</v>
      </c>
      <c r="D63" s="286" t="s">
        <v>195</v>
      </c>
      <c r="E63" s="292" t="e">
        <f>E60/E$7</f>
        <v>#DIV/0!</v>
      </c>
    </row>
    <row r="64" spans="1:5">
      <c r="A64" s="290" t="s">
        <v>71</v>
      </c>
      <c r="B64" s="296">
        <f>'Stage 8'!R$7</f>
        <v>0</v>
      </c>
      <c r="C64" s="290">
        <f>'Stage 8'!R$8</f>
        <v>0</v>
      </c>
      <c r="D64" s="286" t="s">
        <v>290</v>
      </c>
      <c r="E64" s="291" t="e">
        <f>E61/E63</f>
        <v>#DIV/0!</v>
      </c>
    </row>
    <row r="65" spans="1:5">
      <c r="A65" s="288" t="s">
        <v>72</v>
      </c>
      <c r="B65" s="289">
        <f>'Stage 9'!T$7</f>
        <v>0</v>
      </c>
      <c r="C65" s="288">
        <f>'Stage 9'!T$8</f>
        <v>0</v>
      </c>
      <c r="D65" s="5" t="s">
        <v>287</v>
      </c>
      <c r="E65" s="293">
        <f>'Stage 9'!U34</f>
        <v>0</v>
      </c>
    </row>
    <row r="66" spans="1:5">
      <c r="A66" s="288" t="s">
        <v>72</v>
      </c>
      <c r="B66" s="289">
        <f>'Stage 9'!T$7</f>
        <v>0</v>
      </c>
      <c r="C66" s="288">
        <f>'Stage 9'!T$8</f>
        <v>0</v>
      </c>
      <c r="D66" s="5" t="s">
        <v>288</v>
      </c>
      <c r="E66" s="5">
        <f>IF('Stage 9'!AQ5="y",'Stage 9'!BC13,'Stage 9'!CE6)</f>
        <v>0</v>
      </c>
    </row>
    <row r="67" spans="1:5">
      <c r="A67" s="288" t="s">
        <v>72</v>
      </c>
      <c r="B67" s="289">
        <f>'Stage 9'!T$7</f>
        <v>0</v>
      </c>
      <c r="C67" s="288">
        <f>'Stage 9'!T$8</f>
        <v>0</v>
      </c>
      <c r="D67" s="5" t="s">
        <v>285</v>
      </c>
      <c r="E67" s="293">
        <f>E65-E59</f>
        <v>0</v>
      </c>
    </row>
    <row r="68" spans="1:5">
      <c r="A68" s="288" t="s">
        <v>72</v>
      </c>
      <c r="B68" s="289">
        <f>'Stage 9'!T$7</f>
        <v>0</v>
      </c>
      <c r="C68" s="288">
        <f>'Stage 9'!T$8</f>
        <v>0</v>
      </c>
      <c r="D68" s="5" t="s">
        <v>286</v>
      </c>
      <c r="E68" s="293" t="e">
        <f>E67/E66*100</f>
        <v>#DIV/0!</v>
      </c>
    </row>
    <row r="69" spans="1:5">
      <c r="A69" s="288" t="s">
        <v>72</v>
      </c>
      <c r="B69" s="289">
        <f>'Stage 9'!T$7</f>
        <v>0</v>
      </c>
      <c r="C69" s="288">
        <f>'Stage 9'!T$8</f>
        <v>0</v>
      </c>
      <c r="D69" s="5" t="s">
        <v>195</v>
      </c>
      <c r="E69" s="294" t="e">
        <f>E66/E$7</f>
        <v>#DIV/0!</v>
      </c>
    </row>
    <row r="70" spans="1:5">
      <c r="A70" s="288" t="s">
        <v>72</v>
      </c>
      <c r="B70" s="289">
        <f>'Stage 9'!T$7</f>
        <v>0</v>
      </c>
      <c r="C70" s="288">
        <f>'Stage 9'!T$8</f>
        <v>0</v>
      </c>
      <c r="D70" s="5" t="s">
        <v>290</v>
      </c>
      <c r="E70" s="293" t="e">
        <f>E67/E69</f>
        <v>#DIV/0!</v>
      </c>
    </row>
    <row r="71" spans="1:5">
      <c r="A71" s="290" t="s">
        <v>77</v>
      </c>
      <c r="B71" s="296">
        <f>'Stage 10'!V$7</f>
        <v>0</v>
      </c>
      <c r="C71" s="290">
        <f>'Stage 10'!V$8</f>
        <v>0</v>
      </c>
      <c r="D71" s="286" t="s">
        <v>287</v>
      </c>
      <c r="E71" s="291">
        <f>'Stage 10'!W34</f>
        <v>0</v>
      </c>
    </row>
    <row r="72" spans="1:5">
      <c r="A72" s="290" t="s">
        <v>77</v>
      </c>
      <c r="B72" s="296">
        <f>'Stage 10'!V$7</f>
        <v>0</v>
      </c>
      <c r="C72" s="290">
        <f>'Stage 10'!V$8</f>
        <v>0</v>
      </c>
      <c r="D72" s="286" t="s">
        <v>288</v>
      </c>
      <c r="E72" s="286">
        <f>IF('Stage 10'!AQ5="y",'Stage 10'!BC13,'Stage 10'!CE6)</f>
        <v>0</v>
      </c>
    </row>
    <row r="73" spans="1:5">
      <c r="A73" s="290" t="s">
        <v>77</v>
      </c>
      <c r="B73" s="296">
        <f>'Stage 10'!V$7</f>
        <v>0</v>
      </c>
      <c r="C73" s="290">
        <f>'Stage 10'!V$8</f>
        <v>0</v>
      </c>
      <c r="D73" s="286" t="s">
        <v>285</v>
      </c>
      <c r="E73" s="291">
        <f>E71-E65</f>
        <v>0</v>
      </c>
    </row>
    <row r="74" spans="1:5">
      <c r="A74" s="290" t="s">
        <v>77</v>
      </c>
      <c r="B74" s="296">
        <f>'Stage 10'!V$7</f>
        <v>0</v>
      </c>
      <c r="C74" s="290">
        <f>'Stage 10'!V$8</f>
        <v>0</v>
      </c>
      <c r="D74" s="286" t="s">
        <v>286</v>
      </c>
      <c r="E74" s="291" t="e">
        <f>E73/E72*100</f>
        <v>#DIV/0!</v>
      </c>
    </row>
    <row r="75" spans="1:5">
      <c r="A75" s="290" t="s">
        <v>77</v>
      </c>
      <c r="B75" s="296">
        <f>'Stage 10'!V$7</f>
        <v>0</v>
      </c>
      <c r="C75" s="290">
        <f>'Stage 10'!V$8</f>
        <v>0</v>
      </c>
      <c r="D75" s="286" t="s">
        <v>195</v>
      </c>
      <c r="E75" s="292" t="e">
        <f>E72/E$7</f>
        <v>#DIV/0!</v>
      </c>
    </row>
    <row r="76" spans="1:5">
      <c r="A76" s="290" t="s">
        <v>77</v>
      </c>
      <c r="B76" s="296">
        <f>'Stage 10'!V$7</f>
        <v>0</v>
      </c>
      <c r="C76" s="290">
        <f>'Stage 10'!V$8</f>
        <v>0</v>
      </c>
      <c r="D76" s="286" t="s">
        <v>290</v>
      </c>
      <c r="E76" s="291" t="e">
        <f>E73/E75</f>
        <v>#DIV/0!</v>
      </c>
    </row>
    <row r="77" spans="1:5">
      <c r="A77" s="288" t="s">
        <v>139</v>
      </c>
      <c r="B77" s="289">
        <f>'Stage 11'!H$53</f>
        <v>0</v>
      </c>
      <c r="C77" s="288">
        <f>'Stage 11'!H$54</f>
        <v>0</v>
      </c>
      <c r="D77" s="5" t="s">
        <v>287</v>
      </c>
      <c r="E77" s="293">
        <f>'Stage 11'!I80</f>
        <v>0</v>
      </c>
    </row>
    <row r="78" spans="1:5">
      <c r="A78" s="288" t="s">
        <v>139</v>
      </c>
      <c r="B78" s="289">
        <f>'Stage 11'!H$53</f>
        <v>0</v>
      </c>
      <c r="C78" s="288">
        <f>'Stage 11'!H$54</f>
        <v>0</v>
      </c>
      <c r="D78" s="5" t="s">
        <v>288</v>
      </c>
      <c r="E78" s="5">
        <f>IF('Stage 11'!AQ5="y",'Stage 11'!BC13,'Stage 11'!CE6)</f>
        <v>0</v>
      </c>
    </row>
    <row r="79" spans="1:5">
      <c r="A79" s="288" t="s">
        <v>139</v>
      </c>
      <c r="B79" s="289">
        <f>'Stage 11'!H$53</f>
        <v>0</v>
      </c>
      <c r="C79" s="288">
        <f>'Stage 11'!H$54</f>
        <v>0</v>
      </c>
      <c r="D79" s="5" t="s">
        <v>285</v>
      </c>
      <c r="E79" s="293">
        <f>E77-E71</f>
        <v>0</v>
      </c>
    </row>
    <row r="80" spans="1:5">
      <c r="A80" s="288" t="s">
        <v>139</v>
      </c>
      <c r="B80" s="289">
        <f>'Stage 11'!H$53</f>
        <v>0</v>
      </c>
      <c r="C80" s="288">
        <f>'Stage 11'!H$54</f>
        <v>0</v>
      </c>
      <c r="D80" s="5" t="s">
        <v>286</v>
      </c>
      <c r="E80" s="293" t="e">
        <f>E79/E78*100</f>
        <v>#DIV/0!</v>
      </c>
    </row>
    <row r="81" spans="1:5">
      <c r="A81" s="288" t="s">
        <v>139</v>
      </c>
      <c r="B81" s="289">
        <f>'Stage 11'!H$53</f>
        <v>0</v>
      </c>
      <c r="C81" s="288">
        <f>'Stage 11'!H$54</f>
        <v>0</v>
      </c>
      <c r="D81" s="5" t="s">
        <v>195</v>
      </c>
      <c r="E81" s="294" t="e">
        <f>E78/E$7</f>
        <v>#DIV/0!</v>
      </c>
    </row>
    <row r="82" spans="1:5">
      <c r="A82" s="288" t="s">
        <v>139</v>
      </c>
      <c r="B82" s="289">
        <f>'Stage 11'!H$53</f>
        <v>0</v>
      </c>
      <c r="C82" s="288">
        <f>'Stage 11'!H$54</f>
        <v>0</v>
      </c>
      <c r="D82" s="5" t="s">
        <v>290</v>
      </c>
      <c r="E82" s="293" t="e">
        <f>E79/E81</f>
        <v>#DIV/0!</v>
      </c>
    </row>
    <row r="83" spans="1:5">
      <c r="A83" s="290" t="s">
        <v>140</v>
      </c>
      <c r="B83" s="296">
        <f>'Stage 12'!J$53</f>
        <v>0</v>
      </c>
      <c r="C83" s="290">
        <f>'Stage 12'!J$54</f>
        <v>0</v>
      </c>
      <c r="D83" s="286" t="s">
        <v>287</v>
      </c>
      <c r="E83" s="291">
        <f>'Stage 12'!K80</f>
        <v>0</v>
      </c>
    </row>
    <row r="84" spans="1:5">
      <c r="A84" s="290" t="s">
        <v>140</v>
      </c>
      <c r="B84" s="296"/>
      <c r="C84" s="290"/>
      <c r="D84" s="286" t="s">
        <v>288</v>
      </c>
      <c r="E84" s="286">
        <f>IF('Stage 12'!AQ5="y",'Stage 12'!BC13,'Stage 12'!CE6)</f>
        <v>0</v>
      </c>
    </row>
    <row r="85" spans="1:5">
      <c r="A85" s="290" t="s">
        <v>140</v>
      </c>
      <c r="B85" s="296"/>
      <c r="C85" s="290"/>
      <c r="D85" s="286" t="s">
        <v>285</v>
      </c>
      <c r="E85" s="291">
        <f>E83-E77</f>
        <v>0</v>
      </c>
    </row>
    <row r="86" spans="1:5">
      <c r="A86" s="290" t="s">
        <v>140</v>
      </c>
      <c r="B86" s="296"/>
      <c r="C86" s="290"/>
      <c r="D86" s="286" t="s">
        <v>286</v>
      </c>
      <c r="E86" s="291" t="e">
        <f>E85/E84*100</f>
        <v>#DIV/0!</v>
      </c>
    </row>
    <row r="87" spans="1:5">
      <c r="A87" s="290" t="s">
        <v>140</v>
      </c>
      <c r="B87" s="296"/>
      <c r="C87" s="290"/>
      <c r="D87" s="286" t="s">
        <v>195</v>
      </c>
      <c r="E87" s="292" t="e">
        <f>E84/E$7</f>
        <v>#DIV/0!</v>
      </c>
    </row>
    <row r="88" spans="1:5">
      <c r="A88" s="290" t="s">
        <v>140</v>
      </c>
      <c r="B88" s="296"/>
      <c r="C88" s="290"/>
      <c r="D88" s="286" t="s">
        <v>290</v>
      </c>
      <c r="E88" s="291" t="e">
        <f>E85/E87</f>
        <v>#DIV/0!</v>
      </c>
    </row>
    <row r="89" spans="1:5">
      <c r="A89" s="288" t="s">
        <v>141</v>
      </c>
      <c r="B89" s="289">
        <f>'Stage 13'!L$53</f>
        <v>0</v>
      </c>
      <c r="C89" s="288">
        <f>'Stage 13'!L$54</f>
        <v>0</v>
      </c>
      <c r="D89" s="5" t="s">
        <v>287</v>
      </c>
      <c r="E89" s="293">
        <f>'Stage 13'!M80</f>
        <v>0</v>
      </c>
    </row>
    <row r="90" spans="1:5">
      <c r="A90" s="288" t="s">
        <v>141</v>
      </c>
      <c r="B90" s="289">
        <f>'Stage 13'!L$53</f>
        <v>0</v>
      </c>
      <c r="C90" s="288">
        <f>'Stage 13'!L$54</f>
        <v>0</v>
      </c>
      <c r="D90" s="5" t="s">
        <v>288</v>
      </c>
      <c r="E90" s="5">
        <f>IF('Stage 13'!AQ5="y",'Stage 13'!BC13,'Stage 13'!CE6)</f>
        <v>0</v>
      </c>
    </row>
    <row r="91" spans="1:5">
      <c r="A91" s="288" t="s">
        <v>141</v>
      </c>
      <c r="B91" s="289">
        <f>'Stage 13'!L$53</f>
        <v>0</v>
      </c>
      <c r="C91" s="288">
        <f>'Stage 13'!L$54</f>
        <v>0</v>
      </c>
      <c r="D91" s="5" t="s">
        <v>285</v>
      </c>
      <c r="E91" s="293">
        <f>E89-E83</f>
        <v>0</v>
      </c>
    </row>
    <row r="92" spans="1:5">
      <c r="A92" s="288" t="s">
        <v>141</v>
      </c>
      <c r="B92" s="289">
        <f>'Stage 13'!L$53</f>
        <v>0</v>
      </c>
      <c r="C92" s="288">
        <f>'Stage 13'!L$54</f>
        <v>0</v>
      </c>
      <c r="D92" s="5" t="s">
        <v>286</v>
      </c>
      <c r="E92" s="293" t="e">
        <f>E91/E90*100</f>
        <v>#DIV/0!</v>
      </c>
    </row>
    <row r="93" spans="1:5">
      <c r="A93" s="288" t="s">
        <v>141</v>
      </c>
      <c r="B93" s="289">
        <f>'Stage 13'!L$53</f>
        <v>0</v>
      </c>
      <c r="C93" s="288">
        <f>'Stage 13'!L$54</f>
        <v>0</v>
      </c>
      <c r="D93" s="5" t="s">
        <v>195</v>
      </c>
      <c r="E93" s="294" t="e">
        <f>E90/E$7</f>
        <v>#DIV/0!</v>
      </c>
    </row>
    <row r="94" spans="1:5">
      <c r="A94" s="288" t="s">
        <v>141</v>
      </c>
      <c r="B94" s="289">
        <f>'Stage 13'!L$53</f>
        <v>0</v>
      </c>
      <c r="C94" s="288">
        <f>'Stage 13'!L$54</f>
        <v>0</v>
      </c>
      <c r="D94" s="5" t="s">
        <v>290</v>
      </c>
      <c r="E94" s="293" t="e">
        <f>E91/E93</f>
        <v>#DIV/0!</v>
      </c>
    </row>
    <row r="95" spans="1:5">
      <c r="A95" s="290" t="s">
        <v>142</v>
      </c>
      <c r="B95" s="296">
        <f>'Stage 14'!N$53</f>
        <v>0</v>
      </c>
      <c r="C95" s="290">
        <f>'Stage 14'!N$54</f>
        <v>0</v>
      </c>
      <c r="D95" s="286" t="s">
        <v>287</v>
      </c>
      <c r="E95" s="291">
        <f>'Stage 14'!O80</f>
        <v>0</v>
      </c>
    </row>
    <row r="96" spans="1:5">
      <c r="A96" s="290" t="s">
        <v>142</v>
      </c>
      <c r="B96" s="296">
        <f>'Stage 14'!N$53</f>
        <v>0</v>
      </c>
      <c r="C96" s="290">
        <f>'Stage 14'!N$54</f>
        <v>0</v>
      </c>
      <c r="D96" s="286" t="s">
        <v>288</v>
      </c>
      <c r="E96" s="286">
        <f>IF('Stage 14'!AQ5="y",'Stage 14'!BC13,'Stage 14'!CE6)</f>
        <v>0</v>
      </c>
    </row>
    <row r="97" spans="1:5">
      <c r="A97" s="290" t="s">
        <v>142</v>
      </c>
      <c r="B97" s="296">
        <f>'Stage 14'!N$53</f>
        <v>0</v>
      </c>
      <c r="C97" s="290">
        <f>'Stage 14'!N$54</f>
        <v>0</v>
      </c>
      <c r="D97" s="286" t="s">
        <v>285</v>
      </c>
      <c r="E97" s="291">
        <f>E95-E89</f>
        <v>0</v>
      </c>
    </row>
    <row r="98" spans="1:5">
      <c r="A98" s="290" t="s">
        <v>142</v>
      </c>
      <c r="B98" s="296">
        <f>'Stage 14'!N$53</f>
        <v>0</v>
      </c>
      <c r="C98" s="290">
        <f>'Stage 14'!N$54</f>
        <v>0</v>
      </c>
      <c r="D98" s="286" t="s">
        <v>286</v>
      </c>
      <c r="E98" s="291" t="e">
        <f>E97/E96*100</f>
        <v>#DIV/0!</v>
      </c>
    </row>
    <row r="99" spans="1:5">
      <c r="A99" s="290" t="s">
        <v>142</v>
      </c>
      <c r="B99" s="296">
        <f>'Stage 14'!N$53</f>
        <v>0</v>
      </c>
      <c r="C99" s="290">
        <f>'Stage 14'!N$54</f>
        <v>0</v>
      </c>
      <c r="D99" s="286" t="s">
        <v>195</v>
      </c>
      <c r="E99" s="292" t="e">
        <f>E96/E$7</f>
        <v>#DIV/0!</v>
      </c>
    </row>
    <row r="100" spans="1:5">
      <c r="A100" s="290" t="s">
        <v>142</v>
      </c>
      <c r="B100" s="296">
        <f>'Stage 14'!N$53</f>
        <v>0</v>
      </c>
      <c r="C100" s="290">
        <f>'Stage 14'!N$54</f>
        <v>0</v>
      </c>
      <c r="D100" s="286" t="s">
        <v>290</v>
      </c>
      <c r="E100" s="291" t="e">
        <f>E97/E99</f>
        <v>#DIV/0!</v>
      </c>
    </row>
    <row r="101" spans="1:5">
      <c r="A101" s="288" t="s">
        <v>143</v>
      </c>
      <c r="B101" s="289">
        <f>'Stage 15'!P$53</f>
        <v>0</v>
      </c>
      <c r="C101" s="288">
        <f>'Stage 15'!P$54</f>
        <v>0</v>
      </c>
      <c r="D101" s="5" t="s">
        <v>287</v>
      </c>
      <c r="E101" s="293">
        <f>'Stage 15'!Q80</f>
        <v>0</v>
      </c>
    </row>
    <row r="102" spans="1:5">
      <c r="A102" s="288" t="s">
        <v>143</v>
      </c>
      <c r="B102" s="289">
        <f>'Stage 15'!P$53</f>
        <v>0</v>
      </c>
      <c r="C102" s="288">
        <f>'Stage 15'!P$54</f>
        <v>0</v>
      </c>
      <c r="D102" s="5" t="s">
        <v>288</v>
      </c>
      <c r="E102" s="5">
        <f>IF('Stage 15'!AQ5="y",'Stage 15'!BC13,'Stage 15'!CE6)</f>
        <v>0</v>
      </c>
    </row>
    <row r="103" spans="1:5">
      <c r="A103" s="288" t="s">
        <v>143</v>
      </c>
      <c r="B103" s="289">
        <f>'Stage 15'!P$53</f>
        <v>0</v>
      </c>
      <c r="C103" s="288">
        <f>'Stage 15'!P$54</f>
        <v>0</v>
      </c>
      <c r="D103" s="5" t="s">
        <v>285</v>
      </c>
      <c r="E103" s="293">
        <f>E101-E95</f>
        <v>0</v>
      </c>
    </row>
    <row r="104" spans="1:5">
      <c r="A104" s="288" t="s">
        <v>143</v>
      </c>
      <c r="B104" s="289">
        <f>'Stage 15'!P$53</f>
        <v>0</v>
      </c>
      <c r="C104" s="288">
        <f>'Stage 15'!P$54</f>
        <v>0</v>
      </c>
      <c r="D104" s="5" t="s">
        <v>286</v>
      </c>
      <c r="E104" s="293" t="e">
        <f>E103/E102*100</f>
        <v>#DIV/0!</v>
      </c>
    </row>
    <row r="105" spans="1:5">
      <c r="A105" s="288" t="s">
        <v>143</v>
      </c>
      <c r="B105" s="289">
        <f>'Stage 15'!P$53</f>
        <v>0</v>
      </c>
      <c r="C105" s="288">
        <f>'Stage 15'!P$54</f>
        <v>0</v>
      </c>
      <c r="D105" s="5" t="s">
        <v>195</v>
      </c>
      <c r="E105" s="294" t="e">
        <f>E102/E$7</f>
        <v>#DIV/0!</v>
      </c>
    </row>
    <row r="106" spans="1:5">
      <c r="A106" s="288" t="s">
        <v>143</v>
      </c>
      <c r="B106" s="289">
        <f>'Stage 15'!P$53</f>
        <v>0</v>
      </c>
      <c r="C106" s="288">
        <f>'Stage 15'!P$54</f>
        <v>0</v>
      </c>
      <c r="D106" s="5" t="s">
        <v>290</v>
      </c>
      <c r="E106" s="293" t="e">
        <f>E103/E105</f>
        <v>#DIV/0!</v>
      </c>
    </row>
    <row r="107" spans="1:5">
      <c r="A107" s="290" t="s">
        <v>144</v>
      </c>
      <c r="B107" s="296">
        <f>'Stage 16'!R$53</f>
        <v>0</v>
      </c>
      <c r="C107" s="290">
        <f>'Stage 16'!R$54</f>
        <v>0</v>
      </c>
      <c r="D107" s="286" t="s">
        <v>287</v>
      </c>
      <c r="E107" s="291">
        <f>'Stage 16'!S80</f>
        <v>0</v>
      </c>
    </row>
    <row r="108" spans="1:5">
      <c r="A108" s="290" t="s">
        <v>144</v>
      </c>
      <c r="B108" s="296">
        <f>'Stage 16'!R$53</f>
        <v>0</v>
      </c>
      <c r="C108" s="290">
        <f>'Stage 16'!R$54</f>
        <v>0</v>
      </c>
      <c r="D108" s="286" t="s">
        <v>288</v>
      </c>
      <c r="E108" s="286">
        <f>IF('Stage 16'!AQ5="y",'Stage 16'!BC13,'Stage 16'!CE6)</f>
        <v>0</v>
      </c>
    </row>
    <row r="109" spans="1:5">
      <c r="A109" s="290" t="s">
        <v>144</v>
      </c>
      <c r="B109" s="296">
        <f>'Stage 16'!R$53</f>
        <v>0</v>
      </c>
      <c r="C109" s="290">
        <f>'Stage 16'!R$54</f>
        <v>0</v>
      </c>
      <c r="D109" s="286" t="s">
        <v>285</v>
      </c>
      <c r="E109" s="291">
        <f>E107-E101</f>
        <v>0</v>
      </c>
    </row>
    <row r="110" spans="1:5">
      <c r="A110" s="290" t="s">
        <v>144</v>
      </c>
      <c r="B110" s="296">
        <f>'Stage 16'!R$53</f>
        <v>0</v>
      </c>
      <c r="C110" s="290">
        <f>'Stage 16'!R$54</f>
        <v>0</v>
      </c>
      <c r="D110" s="286" t="s">
        <v>286</v>
      </c>
      <c r="E110" s="291" t="e">
        <f>E109/E108*100</f>
        <v>#DIV/0!</v>
      </c>
    </row>
    <row r="111" spans="1:5">
      <c r="A111" s="290" t="s">
        <v>144</v>
      </c>
      <c r="B111" s="296">
        <f>'Stage 16'!R$53</f>
        <v>0</v>
      </c>
      <c r="C111" s="290">
        <f>'Stage 16'!R$54</f>
        <v>0</v>
      </c>
      <c r="D111" s="286" t="s">
        <v>195</v>
      </c>
      <c r="E111" s="292" t="e">
        <f>E108/E$7</f>
        <v>#DIV/0!</v>
      </c>
    </row>
    <row r="112" spans="1:5">
      <c r="A112" s="290" t="s">
        <v>144</v>
      </c>
      <c r="B112" s="296">
        <f>'Stage 16'!R$53</f>
        <v>0</v>
      </c>
      <c r="C112" s="290">
        <f>'Stage 16'!R$54</f>
        <v>0</v>
      </c>
      <c r="D112" s="286" t="s">
        <v>290</v>
      </c>
      <c r="E112" s="291" t="e">
        <f>E109/E111</f>
        <v>#DIV/0!</v>
      </c>
    </row>
    <row r="113" spans="1:5">
      <c r="A113" s="288" t="s">
        <v>145</v>
      </c>
      <c r="B113" s="289">
        <f>'Stage 17'!T$53</f>
        <v>0</v>
      </c>
      <c r="C113" s="288">
        <f>'Stage 17'!T$54</f>
        <v>0</v>
      </c>
      <c r="D113" s="5" t="s">
        <v>287</v>
      </c>
      <c r="E113" s="293">
        <f>'Stage 17'!U80</f>
        <v>0</v>
      </c>
    </row>
    <row r="114" spans="1:5">
      <c r="A114" s="288" t="s">
        <v>145</v>
      </c>
      <c r="B114" s="289">
        <f>'Stage 17'!T$53</f>
        <v>0</v>
      </c>
      <c r="C114" s="288">
        <f>'Stage 17'!T$54</f>
        <v>0</v>
      </c>
      <c r="D114" s="5" t="s">
        <v>288</v>
      </c>
      <c r="E114" s="5">
        <f>IF('Stage 17'!AQ5="y",'Stage 17'!BC13,'Stage 17'!CE6)</f>
        <v>0</v>
      </c>
    </row>
    <row r="115" spans="1:5">
      <c r="A115" s="288" t="s">
        <v>145</v>
      </c>
      <c r="B115" s="289">
        <f>'Stage 17'!T$53</f>
        <v>0</v>
      </c>
      <c r="C115" s="288">
        <f>'Stage 17'!T$54</f>
        <v>0</v>
      </c>
      <c r="D115" s="5" t="s">
        <v>285</v>
      </c>
      <c r="E115" s="293">
        <f>E113-E107</f>
        <v>0</v>
      </c>
    </row>
    <row r="116" spans="1:5">
      <c r="A116" s="288" t="s">
        <v>145</v>
      </c>
      <c r="B116" s="289">
        <f>'Stage 17'!T$53</f>
        <v>0</v>
      </c>
      <c r="C116" s="288">
        <f>'Stage 17'!T$54</f>
        <v>0</v>
      </c>
      <c r="D116" s="5" t="s">
        <v>286</v>
      </c>
      <c r="E116" s="293" t="e">
        <f>E115/E114*100</f>
        <v>#DIV/0!</v>
      </c>
    </row>
    <row r="117" spans="1:5">
      <c r="A117" s="288" t="s">
        <v>145</v>
      </c>
      <c r="B117" s="289">
        <f>'Stage 17'!T$53</f>
        <v>0</v>
      </c>
      <c r="C117" s="288">
        <f>'Stage 17'!T$54</f>
        <v>0</v>
      </c>
      <c r="D117" s="5" t="s">
        <v>195</v>
      </c>
      <c r="E117" s="294" t="e">
        <f>E114/E$7</f>
        <v>#DIV/0!</v>
      </c>
    </row>
    <row r="118" spans="1:5">
      <c r="A118" s="288" t="s">
        <v>145</v>
      </c>
      <c r="B118" s="289">
        <f>'Stage 17'!T$53</f>
        <v>0</v>
      </c>
      <c r="C118" s="288">
        <f>'Stage 17'!T$54</f>
        <v>0</v>
      </c>
      <c r="D118" s="5" t="s">
        <v>290</v>
      </c>
      <c r="E118" s="293" t="e">
        <f>E115/E117</f>
        <v>#DIV/0!</v>
      </c>
    </row>
    <row r="119" spans="1:5">
      <c r="A119" s="290" t="s">
        <v>146</v>
      </c>
      <c r="B119" s="296">
        <f>'Stage 18'!V$53</f>
        <v>0</v>
      </c>
      <c r="C119" s="290">
        <f>'Stage 18'!V$54</f>
        <v>0</v>
      </c>
      <c r="D119" s="286" t="s">
        <v>287</v>
      </c>
      <c r="E119" s="291">
        <f>'Stage 18'!W80</f>
        <v>0</v>
      </c>
    </row>
    <row r="120" spans="1:5">
      <c r="A120" s="290" t="s">
        <v>146</v>
      </c>
      <c r="B120" s="296">
        <f>'Stage 18'!V$53</f>
        <v>0</v>
      </c>
      <c r="C120" s="290">
        <f>'Stage 18'!V$54</f>
        <v>0</v>
      </c>
      <c r="D120" s="286" t="s">
        <v>288</v>
      </c>
      <c r="E120" s="286">
        <f>IF('Stage 18'!AQ5="y",'Stage 18'!BC13,'Stage 18'!CE6)</f>
        <v>0</v>
      </c>
    </row>
    <row r="121" spans="1:5">
      <c r="A121" s="290" t="s">
        <v>146</v>
      </c>
      <c r="B121" s="296">
        <f>'Stage 18'!V$53</f>
        <v>0</v>
      </c>
      <c r="C121" s="290">
        <f>'Stage 18'!V$54</f>
        <v>0</v>
      </c>
      <c r="D121" s="286" t="s">
        <v>285</v>
      </c>
      <c r="E121" s="291">
        <f>E119-E113</f>
        <v>0</v>
      </c>
    </row>
    <row r="122" spans="1:5">
      <c r="A122" s="290" t="s">
        <v>146</v>
      </c>
      <c r="B122" s="296">
        <f>'Stage 18'!V$53</f>
        <v>0</v>
      </c>
      <c r="C122" s="290">
        <f>'Stage 18'!V$54</f>
        <v>0</v>
      </c>
      <c r="D122" s="286" t="s">
        <v>286</v>
      </c>
      <c r="E122" s="291" t="e">
        <f>E121/E120*100</f>
        <v>#DIV/0!</v>
      </c>
    </row>
    <row r="123" spans="1:5">
      <c r="A123" s="290" t="s">
        <v>146</v>
      </c>
      <c r="B123" s="296">
        <f>'Stage 18'!V$53</f>
        <v>0</v>
      </c>
      <c r="C123" s="290">
        <f>'Stage 18'!V$54</f>
        <v>0</v>
      </c>
      <c r="D123" s="286" t="s">
        <v>195</v>
      </c>
      <c r="E123" s="292" t="e">
        <f>E120/E$7</f>
        <v>#DIV/0!</v>
      </c>
    </row>
    <row r="124" spans="1:5">
      <c r="A124" s="290" t="s">
        <v>146</v>
      </c>
      <c r="B124" s="296">
        <f>'Stage 18'!V$53</f>
        <v>0</v>
      </c>
      <c r="C124" s="290">
        <f>'Stage 18'!V$54</f>
        <v>0</v>
      </c>
      <c r="D124" s="286" t="s">
        <v>290</v>
      </c>
      <c r="E124" s="291" t="e">
        <f>E121/E123</f>
        <v>#DIV/0!</v>
      </c>
    </row>
  </sheetData>
  <protectedRanges>
    <protectedRange sqref="E7" name="Range1"/>
  </protectedRanges>
  <autoFilter ref="A9:G124"/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160"/>
  <sheetViews>
    <sheetView showGridLines="0" showZeros="0" zoomScale="90" zoomScaleNormal="90" workbookViewId="0">
      <pane ySplit="6" topLeftCell="A7" activePane="bottomLeft" state="frozen"/>
      <selection pane="bottomLeft" activeCell="N11" sqref="N11:R12"/>
    </sheetView>
  </sheetViews>
  <sheetFormatPr defaultRowHeight="12.75"/>
  <cols>
    <col min="1" max="1" width="32.140625" customWidth="1"/>
    <col min="3" max="3" width="10.28515625" customWidth="1"/>
    <col min="4" max="4" width="10.85546875" customWidth="1"/>
    <col min="8" max="8" width="2.42578125" customWidth="1"/>
    <col min="9" max="9" width="2.140625" customWidth="1"/>
    <col min="10" max="10" width="19.140625" customWidth="1"/>
    <col min="11" max="11" width="20.140625" customWidth="1"/>
    <col min="13" max="13" width="4.7109375" customWidth="1"/>
    <col min="14" max="14" width="15.42578125" customWidth="1"/>
    <col min="15" max="15" width="11.5703125" customWidth="1"/>
    <col min="16" max="16" width="5.5703125" customWidth="1"/>
  </cols>
  <sheetData>
    <row r="1" spans="1:18" ht="18.75" thickBot="1">
      <c r="A1" s="14" t="s">
        <v>78</v>
      </c>
      <c r="B1" s="362" t="str">
        <f>'Basic Input'!C4</f>
        <v>Local Council</v>
      </c>
      <c r="C1" s="364"/>
      <c r="D1" s="364"/>
      <c r="E1" s="363"/>
    </row>
    <row r="2" spans="1:18" ht="13.5" thickBot="1">
      <c r="J2" s="69" t="s">
        <v>52</v>
      </c>
      <c r="K2" s="70"/>
      <c r="L2" s="94">
        <f>'Basic Input'!C31</f>
        <v>12724</v>
      </c>
    </row>
    <row r="3" spans="1:18" ht="18.75" thickBot="1">
      <c r="A3" s="254" t="str">
        <f>'Basic Input'!B6</f>
        <v>District Electoral Area of</v>
      </c>
      <c r="B3" s="362" t="str">
        <f>'Basic Input'!C6</f>
        <v>Foyleside</v>
      </c>
      <c r="C3" s="363"/>
      <c r="E3" s="360" t="s">
        <v>65</v>
      </c>
      <c r="F3" s="361"/>
      <c r="G3" s="94">
        <f>'Basic Input'!C30</f>
        <v>5</v>
      </c>
      <c r="J3" s="71" t="s">
        <v>50</v>
      </c>
      <c r="K3" s="25"/>
      <c r="L3" s="26">
        <f>D7</f>
        <v>6539</v>
      </c>
    </row>
    <row r="4" spans="1:18" ht="13.5" thickBot="1">
      <c r="E4" s="360" t="s">
        <v>1</v>
      </c>
      <c r="F4" s="361"/>
      <c r="G4" s="27">
        <f>TRUNC(L31/(G3+1))+1</f>
        <v>1062</v>
      </c>
      <c r="J4" s="71" t="s">
        <v>51</v>
      </c>
      <c r="K4" s="25"/>
      <c r="L4" s="26">
        <f>L35</f>
        <v>6539</v>
      </c>
    </row>
    <row r="5" spans="1:18" ht="13.5" thickBot="1">
      <c r="J5" s="61" t="s">
        <v>53</v>
      </c>
      <c r="K5" s="72"/>
      <c r="L5" s="68">
        <f>IF(L2=0,0,L3/L2*100)</f>
        <v>51.391071989940272</v>
      </c>
      <c r="M5" t="s">
        <v>76</v>
      </c>
    </row>
    <row r="6" spans="1:18" ht="40.5" customHeight="1" thickBot="1">
      <c r="A6" s="19" t="s">
        <v>43</v>
      </c>
      <c r="B6" s="24" t="s">
        <v>44</v>
      </c>
      <c r="C6" s="212" t="s">
        <v>45</v>
      </c>
      <c r="D6" s="212" t="s">
        <v>93</v>
      </c>
      <c r="E6" s="20" t="s">
        <v>46</v>
      </c>
      <c r="F6" s="207"/>
    </row>
    <row r="7" spans="1:18" ht="13.5" thickBot="1">
      <c r="A7" s="209" t="s">
        <v>94</v>
      </c>
      <c r="B7" s="210"/>
      <c r="C7" s="211">
        <f>SUM(C8:C160)</f>
        <v>6624</v>
      </c>
      <c r="D7" s="211">
        <f>SUM(D8:D160)</f>
        <v>6539</v>
      </c>
      <c r="E7" s="211">
        <f t="shared" ref="E7:E38" si="0">D7-C7</f>
        <v>-85</v>
      </c>
      <c r="F7" s="16"/>
    </row>
    <row r="8" spans="1:18" ht="13.5" thickBot="1">
      <c r="A8" s="5" t="s">
        <v>122</v>
      </c>
      <c r="B8" s="74"/>
      <c r="C8" s="208">
        <v>192</v>
      </c>
      <c r="D8" s="74">
        <v>130</v>
      </c>
      <c r="E8" s="5">
        <f t="shared" si="0"/>
        <v>-62</v>
      </c>
      <c r="F8" s="16"/>
      <c r="J8" s="62" t="s">
        <v>73</v>
      </c>
      <c r="K8" s="63"/>
      <c r="L8" s="64"/>
      <c r="N8" s="343" t="s">
        <v>198</v>
      </c>
      <c r="O8" s="344"/>
      <c r="P8" s="344"/>
      <c r="Q8" s="344"/>
      <c r="R8" s="345"/>
    </row>
    <row r="9" spans="1:18" ht="13.5" thickBot="1">
      <c r="A9" s="74" t="s">
        <v>330</v>
      </c>
      <c r="B9" s="74" t="s">
        <v>331</v>
      </c>
      <c r="C9" s="208">
        <v>484</v>
      </c>
      <c r="D9" s="74">
        <v>483</v>
      </c>
      <c r="E9" s="5">
        <f t="shared" si="0"/>
        <v>-1</v>
      </c>
      <c r="F9" s="16"/>
      <c r="J9" s="17" t="s">
        <v>90</v>
      </c>
      <c r="K9" s="65" t="s">
        <v>91</v>
      </c>
      <c r="L9" s="64" t="s">
        <v>92</v>
      </c>
      <c r="N9" s="346"/>
      <c r="O9" s="347"/>
      <c r="P9" s="347"/>
      <c r="Q9" s="347"/>
      <c r="R9" s="348"/>
    </row>
    <row r="10" spans="1:18" ht="13.5" thickBot="1">
      <c r="A10" s="74" t="s">
        <v>330</v>
      </c>
      <c r="B10" s="74" t="s">
        <v>332</v>
      </c>
      <c r="C10" s="208">
        <v>583</v>
      </c>
      <c r="D10" s="74">
        <v>581</v>
      </c>
      <c r="E10" s="5">
        <f t="shared" si="0"/>
        <v>-2</v>
      </c>
      <c r="F10" s="16"/>
      <c r="J10" s="123" t="str">
        <f>'Basic Input'!B9</f>
        <v>BOYLE JOHN</v>
      </c>
      <c r="K10" s="123" t="str">
        <f>'Basic Input'!C9</f>
        <v>SDLP</v>
      </c>
      <c r="L10" s="202">
        <v>1132</v>
      </c>
    </row>
    <row r="11" spans="1:18">
      <c r="A11" s="74" t="s">
        <v>330</v>
      </c>
      <c r="B11" s="74" t="s">
        <v>333</v>
      </c>
      <c r="C11" s="208">
        <v>564</v>
      </c>
      <c r="D11" s="74">
        <v>561</v>
      </c>
      <c r="E11" s="5">
        <f t="shared" si="0"/>
        <v>-3</v>
      </c>
      <c r="F11" s="16"/>
      <c r="J11" s="87" t="str">
        <f>'Basic Input'!B10</f>
        <v>COMER DANIEL</v>
      </c>
      <c r="K11" s="87" t="str">
        <f>'Basic Input'!C10</f>
        <v>ALLIANCE</v>
      </c>
      <c r="L11" s="202">
        <v>137</v>
      </c>
      <c r="N11" s="343" t="s">
        <v>206</v>
      </c>
      <c r="O11" s="344"/>
      <c r="P11" s="344"/>
      <c r="Q11" s="344"/>
      <c r="R11" s="345"/>
    </row>
    <row r="12" spans="1:18" ht="13.5" thickBot="1">
      <c r="A12" s="74" t="s">
        <v>334</v>
      </c>
      <c r="B12" s="74" t="s">
        <v>335</v>
      </c>
      <c r="C12" s="208">
        <v>533</v>
      </c>
      <c r="D12" s="74">
        <v>527</v>
      </c>
      <c r="E12" s="5">
        <f t="shared" si="0"/>
        <v>-6</v>
      </c>
      <c r="F12" s="16"/>
      <c r="J12" s="87" t="str">
        <f>'Basic Input'!B11</f>
        <v>COOPER MICKEY</v>
      </c>
      <c r="K12" s="87" t="str">
        <f>'Basic Input'!C11</f>
        <v>SF</v>
      </c>
      <c r="L12" s="202">
        <v>801</v>
      </c>
      <c r="N12" s="346"/>
      <c r="O12" s="347"/>
      <c r="P12" s="347"/>
      <c r="Q12" s="347"/>
      <c r="R12" s="348"/>
    </row>
    <row r="13" spans="1:18">
      <c r="A13" s="74" t="s">
        <v>334</v>
      </c>
      <c r="B13" s="74" t="s">
        <v>336</v>
      </c>
      <c r="C13" s="208">
        <v>481</v>
      </c>
      <c r="D13" s="74">
        <v>482</v>
      </c>
      <c r="E13" s="5">
        <f t="shared" si="0"/>
        <v>1</v>
      </c>
      <c r="F13" s="16"/>
      <c r="J13" s="87" t="str">
        <f>'Basic Input'!B12</f>
        <v>CUSACK SHAUNA</v>
      </c>
      <c r="K13" s="87" t="str">
        <f>'Basic Input'!C12</f>
        <v>SDLP</v>
      </c>
      <c r="L13" s="202">
        <v>740</v>
      </c>
    </row>
    <row r="14" spans="1:18">
      <c r="A14" s="74" t="s">
        <v>334</v>
      </c>
      <c r="B14" s="74" t="s">
        <v>337</v>
      </c>
      <c r="C14" s="208">
        <v>499</v>
      </c>
      <c r="D14" s="74">
        <v>499</v>
      </c>
      <c r="E14" s="5">
        <f t="shared" si="0"/>
        <v>0</v>
      </c>
      <c r="F14" s="16"/>
      <c r="J14" s="87" t="str">
        <f>'Basic Input'!B13</f>
        <v>FARRELL RORY</v>
      </c>
      <c r="K14" s="87" t="str">
        <f>'Basic Input'!C13</f>
        <v>SDLP</v>
      </c>
      <c r="L14" s="202">
        <v>743</v>
      </c>
    </row>
    <row r="15" spans="1:18" ht="13.5" thickBot="1">
      <c r="A15" s="74" t="s">
        <v>338</v>
      </c>
      <c r="B15" s="74" t="s">
        <v>339</v>
      </c>
      <c r="C15" s="208">
        <v>403</v>
      </c>
      <c r="D15" s="74">
        <v>403</v>
      </c>
      <c r="E15" s="5">
        <f t="shared" si="0"/>
        <v>0</v>
      </c>
      <c r="F15" s="16"/>
      <c r="J15" s="87" t="str">
        <f>'Basic Input'!B14</f>
        <v>GILLESPIE SHA</v>
      </c>
      <c r="K15" s="87" t="str">
        <f>'Basic Input'!C14</f>
        <v>PBPA</v>
      </c>
      <c r="L15" s="202">
        <v>232</v>
      </c>
    </row>
    <row r="16" spans="1:18" ht="13.5" thickBot="1">
      <c r="A16" s="74" t="s">
        <v>338</v>
      </c>
      <c r="B16" s="74" t="s">
        <v>340</v>
      </c>
      <c r="C16" s="208">
        <v>433</v>
      </c>
      <c r="D16" s="74">
        <v>429</v>
      </c>
      <c r="E16" s="5">
        <f t="shared" si="0"/>
        <v>-4</v>
      </c>
      <c r="F16" s="16"/>
      <c r="J16" s="87" t="str">
        <f>'Basic Input'!B15</f>
        <v>MCGINLEY ERIC</v>
      </c>
      <c r="K16" s="87" t="str">
        <f>'Basic Input'!C15</f>
        <v>SF</v>
      </c>
      <c r="L16" s="202">
        <v>791</v>
      </c>
      <c r="N16" t="s">
        <v>187</v>
      </c>
      <c r="Q16" s="256">
        <v>800</v>
      </c>
    </row>
    <row r="17" spans="1:18" ht="13.5" thickBot="1">
      <c r="A17" s="74" t="s">
        <v>341</v>
      </c>
      <c r="B17" s="74" t="s">
        <v>342</v>
      </c>
      <c r="C17" s="208">
        <v>414</v>
      </c>
      <c r="D17" s="74">
        <v>414</v>
      </c>
      <c r="E17" s="5">
        <f t="shared" si="0"/>
        <v>0</v>
      </c>
      <c r="F17" s="16"/>
      <c r="J17" s="87" t="str">
        <f>'Basic Input'!B16</f>
        <v>O'HAGAN BARNEY</v>
      </c>
      <c r="K17" s="87" t="str">
        <f>'Basic Input'!C16</f>
        <v>SF</v>
      </c>
      <c r="L17" s="202">
        <v>701</v>
      </c>
    </row>
    <row r="18" spans="1:18" ht="13.5" thickBot="1">
      <c r="A18" s="74" t="s">
        <v>341</v>
      </c>
      <c r="B18" s="74" t="s">
        <v>343</v>
      </c>
      <c r="C18" s="208">
        <v>369</v>
      </c>
      <c r="D18" s="74">
        <v>369</v>
      </c>
      <c r="E18" s="5">
        <f t="shared" si="0"/>
        <v>0</v>
      </c>
      <c r="F18" s="16"/>
      <c r="J18" s="87" t="str">
        <f>'Basic Input'!B17</f>
        <v>O'REILLY DARREN PIO</v>
      </c>
      <c r="K18" s="87" t="str">
        <f>'Basic Input'!C17</f>
        <v>INDEPENDENT</v>
      </c>
      <c r="L18" s="202">
        <v>1091</v>
      </c>
      <c r="N18" t="s">
        <v>188</v>
      </c>
      <c r="Q18" s="1">
        <f>COUNT(B8:B160)</f>
        <v>0</v>
      </c>
    </row>
    <row r="19" spans="1:18" ht="13.5" thickBot="1">
      <c r="A19" s="74" t="s">
        <v>344</v>
      </c>
      <c r="B19" s="74" t="s">
        <v>345</v>
      </c>
      <c r="C19" s="208">
        <v>430</v>
      </c>
      <c r="D19" s="74">
        <v>428</v>
      </c>
      <c r="E19" s="5">
        <f t="shared" si="0"/>
        <v>-2</v>
      </c>
      <c r="F19" s="6"/>
      <c r="J19" s="87">
        <f>'Basic Input'!B18</f>
        <v>0</v>
      </c>
      <c r="K19" s="87">
        <f>'Basic Input'!C18</f>
        <v>0</v>
      </c>
      <c r="L19" s="202"/>
    </row>
    <row r="20" spans="1:18" ht="13.5" thickBot="1">
      <c r="A20" s="74" t="s">
        <v>346</v>
      </c>
      <c r="B20" s="74" t="s">
        <v>347</v>
      </c>
      <c r="C20" s="208">
        <v>321</v>
      </c>
      <c r="D20" s="74">
        <v>320</v>
      </c>
      <c r="E20" s="5">
        <f t="shared" si="0"/>
        <v>-1</v>
      </c>
      <c r="F20" s="16"/>
      <c r="J20" s="87">
        <f>'Basic Input'!B19</f>
        <v>0</v>
      </c>
      <c r="K20" s="87">
        <f>'Basic Input'!C19</f>
        <v>0</v>
      </c>
      <c r="L20" s="202"/>
      <c r="N20" t="s">
        <v>181</v>
      </c>
      <c r="Q20" s="256"/>
    </row>
    <row r="21" spans="1:18" ht="13.5" thickBot="1">
      <c r="A21" s="74" t="s">
        <v>346</v>
      </c>
      <c r="B21" s="74" t="s">
        <v>348</v>
      </c>
      <c r="C21" s="208">
        <v>331</v>
      </c>
      <c r="D21" s="74">
        <v>330</v>
      </c>
      <c r="E21" s="5">
        <f t="shared" si="0"/>
        <v>-1</v>
      </c>
      <c r="F21" s="16"/>
      <c r="J21" s="87">
        <f>'Basic Input'!B20</f>
        <v>0</v>
      </c>
      <c r="K21" s="87">
        <f>'Basic Input'!C20</f>
        <v>0</v>
      </c>
      <c r="L21" s="202"/>
    </row>
    <row r="22" spans="1:18" ht="13.5" thickBot="1">
      <c r="A22" s="74" t="s">
        <v>349</v>
      </c>
      <c r="B22" s="74" t="s">
        <v>350</v>
      </c>
      <c r="C22" s="208">
        <v>245</v>
      </c>
      <c r="D22" s="74">
        <v>243</v>
      </c>
      <c r="E22" s="5">
        <f t="shared" si="0"/>
        <v>-2</v>
      </c>
      <c r="F22" s="16"/>
      <c r="J22" s="87">
        <f>'Basic Input'!B21</f>
        <v>0</v>
      </c>
      <c r="K22" s="87">
        <f>'Basic Input'!C21</f>
        <v>0</v>
      </c>
      <c r="L22" s="202"/>
      <c r="N22" s="355" t="str">
        <f>IF(L35=D7,"Calculations OK","Check Count")</f>
        <v>Calculations OK</v>
      </c>
      <c r="O22" s="356"/>
      <c r="P22" s="356"/>
      <c r="Q22" s="357"/>
      <c r="R22" s="257"/>
    </row>
    <row r="23" spans="1:18" ht="13.5" thickBot="1">
      <c r="A23" s="74" t="s">
        <v>349</v>
      </c>
      <c r="B23" s="74" t="s">
        <v>351</v>
      </c>
      <c r="C23" s="208">
        <v>342</v>
      </c>
      <c r="D23" s="74">
        <v>340</v>
      </c>
      <c r="E23" s="5">
        <f t="shared" si="0"/>
        <v>-2</v>
      </c>
      <c r="F23" s="16"/>
      <c r="J23" s="87">
        <f>'Basic Input'!B22</f>
        <v>0</v>
      </c>
      <c r="K23" s="87">
        <f>'Basic Input'!C22</f>
        <v>0</v>
      </c>
      <c r="L23" s="74"/>
    </row>
    <row r="24" spans="1:18" ht="13.5" thickBot="1">
      <c r="A24" s="74"/>
      <c r="B24" s="74"/>
      <c r="C24" s="208"/>
      <c r="D24" s="74"/>
      <c r="E24" s="5">
        <f t="shared" si="0"/>
        <v>0</v>
      </c>
      <c r="F24" s="16"/>
      <c r="J24" s="87">
        <f>'Basic Input'!B23</f>
        <v>0</v>
      </c>
      <c r="K24" s="87">
        <f>'Basic Input'!C23</f>
        <v>0</v>
      </c>
      <c r="L24" s="74"/>
      <c r="N24" t="s">
        <v>182</v>
      </c>
      <c r="Q24" s="256">
        <v>911</v>
      </c>
    </row>
    <row r="25" spans="1:18">
      <c r="A25" s="74"/>
      <c r="B25" s="74"/>
      <c r="C25" s="208"/>
      <c r="D25" s="74"/>
      <c r="E25" s="5">
        <f t="shared" si="0"/>
        <v>0</v>
      </c>
      <c r="F25" s="16"/>
      <c r="J25" s="87">
        <f>'Basic Input'!B24</f>
        <v>0</v>
      </c>
      <c r="K25" s="87">
        <f>'Basic Input'!C24</f>
        <v>0</v>
      </c>
      <c r="L25" s="74"/>
    </row>
    <row r="26" spans="1:18">
      <c r="A26" s="74"/>
      <c r="B26" s="74"/>
      <c r="C26" s="208"/>
      <c r="D26" s="74"/>
      <c r="E26" s="5">
        <f t="shared" si="0"/>
        <v>0</v>
      </c>
      <c r="F26" s="16"/>
      <c r="J26" s="87">
        <f>'Basic Input'!B25</f>
        <v>0</v>
      </c>
      <c r="K26" s="87">
        <f>'Basic Input'!C25</f>
        <v>0</v>
      </c>
      <c r="L26" s="74"/>
    </row>
    <row r="27" spans="1:18">
      <c r="A27" s="74"/>
      <c r="B27" s="74"/>
      <c r="C27" s="208"/>
      <c r="D27" s="74"/>
      <c r="E27" s="5">
        <f t="shared" si="0"/>
        <v>0</v>
      </c>
      <c r="F27" s="16"/>
      <c r="J27" s="87">
        <f>'Basic Input'!B26</f>
        <v>0</v>
      </c>
      <c r="K27" s="87">
        <f>'Basic Input'!C26</f>
        <v>0</v>
      </c>
      <c r="L27" s="74"/>
    </row>
    <row r="28" spans="1:18">
      <c r="A28" s="74"/>
      <c r="B28" s="74"/>
      <c r="C28" s="208"/>
      <c r="D28" s="74"/>
      <c r="E28" s="5">
        <f t="shared" si="0"/>
        <v>0</v>
      </c>
      <c r="F28" s="16"/>
      <c r="J28" s="87">
        <f>'Basic Input'!B27</f>
        <v>0</v>
      </c>
      <c r="K28" s="87">
        <f>'Basic Input'!C27</f>
        <v>0</v>
      </c>
      <c r="L28" s="74"/>
    </row>
    <row r="29" spans="1:18" ht="13.5" thickBot="1">
      <c r="A29" s="74"/>
      <c r="B29" s="74"/>
      <c r="C29" s="208"/>
      <c r="D29" s="74"/>
      <c r="E29" s="5">
        <f t="shared" si="0"/>
        <v>0</v>
      </c>
      <c r="F29" s="16"/>
      <c r="J29" s="124">
        <f>'Basic Input'!B28</f>
        <v>0</v>
      </c>
      <c r="K29" s="124">
        <f>'Basic Input'!C28</f>
        <v>0</v>
      </c>
      <c r="L29" s="74"/>
    </row>
    <row r="30" spans="1:18" ht="13.5" thickBot="1">
      <c r="A30" s="74"/>
      <c r="B30" s="74"/>
      <c r="C30" s="208"/>
      <c r="D30" s="74"/>
      <c r="E30" s="5">
        <f t="shared" si="0"/>
        <v>0</v>
      </c>
      <c r="F30" s="16"/>
    </row>
    <row r="31" spans="1:18" ht="13.5" thickBot="1">
      <c r="A31" s="74"/>
      <c r="B31" s="74"/>
      <c r="C31" s="208"/>
      <c r="D31" s="74"/>
      <c r="E31" s="5">
        <f t="shared" si="0"/>
        <v>0</v>
      </c>
      <c r="F31" s="16"/>
      <c r="J31" s="358" t="s">
        <v>48</v>
      </c>
      <c r="K31" s="359"/>
      <c r="L31" s="18">
        <f>SUM(L10:L29)</f>
        <v>6368</v>
      </c>
    </row>
    <row r="32" spans="1:18" ht="13.5" thickBot="1">
      <c r="A32" s="74"/>
      <c r="B32" s="74"/>
      <c r="C32" s="208"/>
      <c r="D32" s="74"/>
      <c r="E32" s="5">
        <f t="shared" si="0"/>
        <v>0</v>
      </c>
      <c r="F32" s="16"/>
    </row>
    <row r="33" spans="1:15" ht="13.5" thickBot="1">
      <c r="A33" s="74"/>
      <c r="B33" s="74"/>
      <c r="C33" s="208"/>
      <c r="D33" s="74"/>
      <c r="E33" s="5">
        <f t="shared" si="0"/>
        <v>0</v>
      </c>
      <c r="F33" s="16"/>
      <c r="J33" s="358" t="s">
        <v>47</v>
      </c>
      <c r="K33" s="359"/>
      <c r="L33" s="67">
        <v>171</v>
      </c>
    </row>
    <row r="34" spans="1:15" ht="13.5" thickBot="1">
      <c r="A34" s="74"/>
      <c r="B34" s="74"/>
      <c r="C34" s="208"/>
      <c r="D34" s="74"/>
      <c r="E34" s="5">
        <f t="shared" si="0"/>
        <v>0</v>
      </c>
      <c r="F34" s="16"/>
      <c r="J34" s="16"/>
      <c r="K34" s="16"/>
      <c r="L34" s="16"/>
    </row>
    <row r="35" spans="1:15" ht="13.5" thickBot="1">
      <c r="A35" s="74"/>
      <c r="B35" s="74"/>
      <c r="C35" s="208"/>
      <c r="D35" s="74"/>
      <c r="E35" s="5">
        <f t="shared" si="0"/>
        <v>0</v>
      </c>
      <c r="F35" s="16"/>
      <c r="J35" s="358" t="s">
        <v>49</v>
      </c>
      <c r="K35" s="359"/>
      <c r="L35" s="18">
        <f>L31+L33</f>
        <v>6539</v>
      </c>
      <c r="O35">
        <f>L3-L35</f>
        <v>0</v>
      </c>
    </row>
    <row r="36" spans="1:15">
      <c r="A36" s="74"/>
      <c r="B36" s="74"/>
      <c r="C36" s="208"/>
      <c r="D36" s="74"/>
      <c r="E36" s="5">
        <f t="shared" si="0"/>
        <v>0</v>
      </c>
      <c r="F36" s="16"/>
    </row>
    <row r="37" spans="1:15">
      <c r="A37" s="74"/>
      <c r="B37" s="74"/>
      <c r="C37" s="208"/>
      <c r="D37" s="74"/>
      <c r="E37" s="5">
        <f t="shared" si="0"/>
        <v>0</v>
      </c>
      <c r="F37" s="16"/>
    </row>
    <row r="38" spans="1:15">
      <c r="A38" s="74"/>
      <c r="B38" s="74"/>
      <c r="C38" s="208"/>
      <c r="D38" s="74"/>
      <c r="E38" s="5">
        <f t="shared" si="0"/>
        <v>0</v>
      </c>
      <c r="F38" s="16"/>
    </row>
    <row r="39" spans="1:15">
      <c r="A39" s="74"/>
      <c r="B39" s="74"/>
      <c r="C39" s="208"/>
      <c r="D39" s="74"/>
      <c r="E39" s="5">
        <f t="shared" ref="E39:E70" si="1">D39-C39</f>
        <v>0</v>
      </c>
      <c r="F39" s="16"/>
    </row>
    <row r="40" spans="1:15">
      <c r="A40" s="74"/>
      <c r="B40" s="74"/>
      <c r="C40" s="208"/>
      <c r="D40" s="74"/>
      <c r="E40" s="5">
        <f t="shared" si="1"/>
        <v>0</v>
      </c>
      <c r="F40" s="16"/>
    </row>
    <row r="41" spans="1:15">
      <c r="A41" s="74"/>
      <c r="B41" s="74"/>
      <c r="C41" s="208"/>
      <c r="D41" s="74"/>
      <c r="E41" s="5">
        <f t="shared" si="1"/>
        <v>0</v>
      </c>
      <c r="F41" s="16"/>
    </row>
    <row r="42" spans="1:15">
      <c r="A42" s="74"/>
      <c r="B42" s="74"/>
      <c r="C42" s="208"/>
      <c r="D42" s="74"/>
      <c r="E42" s="5">
        <f t="shared" si="1"/>
        <v>0</v>
      </c>
      <c r="F42" s="16"/>
    </row>
    <row r="43" spans="1:15">
      <c r="A43" s="74"/>
      <c r="B43" s="74"/>
      <c r="C43" s="208"/>
      <c r="D43" s="74"/>
      <c r="E43" s="5">
        <f t="shared" si="1"/>
        <v>0</v>
      </c>
      <c r="F43" s="16"/>
    </row>
    <row r="44" spans="1:15">
      <c r="A44" s="74"/>
      <c r="B44" s="74"/>
      <c r="C44" s="208"/>
      <c r="D44" s="74"/>
      <c r="E44" s="5">
        <f t="shared" si="1"/>
        <v>0</v>
      </c>
      <c r="F44" s="16"/>
    </row>
    <row r="45" spans="1:15">
      <c r="A45" s="74"/>
      <c r="B45" s="74"/>
      <c r="C45" s="208"/>
      <c r="D45" s="74"/>
      <c r="E45" s="5">
        <f t="shared" si="1"/>
        <v>0</v>
      </c>
      <c r="F45" s="16"/>
    </row>
    <row r="46" spans="1:15">
      <c r="A46" s="74"/>
      <c r="B46" s="74"/>
      <c r="C46" s="208"/>
      <c r="D46" s="74"/>
      <c r="E46" s="5">
        <f t="shared" si="1"/>
        <v>0</v>
      </c>
      <c r="F46" s="16"/>
    </row>
    <row r="47" spans="1:15">
      <c r="A47" s="74"/>
      <c r="B47" s="74"/>
      <c r="C47" s="208"/>
      <c r="D47" s="74"/>
      <c r="E47" s="5">
        <f t="shared" si="1"/>
        <v>0</v>
      </c>
      <c r="F47" s="16"/>
    </row>
    <row r="48" spans="1:15">
      <c r="A48" s="74"/>
      <c r="B48" s="74"/>
      <c r="C48" s="208"/>
      <c r="D48" s="74"/>
      <c r="E48" s="5">
        <f t="shared" si="1"/>
        <v>0</v>
      </c>
      <c r="F48" s="16"/>
    </row>
    <row r="49" spans="1:6">
      <c r="A49" s="74"/>
      <c r="B49" s="74"/>
      <c r="C49" s="208"/>
      <c r="D49" s="74"/>
      <c r="E49" s="5">
        <f t="shared" si="1"/>
        <v>0</v>
      </c>
      <c r="F49" s="16"/>
    </row>
    <row r="50" spans="1:6">
      <c r="A50" s="74"/>
      <c r="B50" s="74"/>
      <c r="C50" s="208"/>
      <c r="D50" s="74"/>
      <c r="E50" s="5">
        <f t="shared" si="1"/>
        <v>0</v>
      </c>
      <c r="F50" s="16"/>
    </row>
    <row r="51" spans="1:6">
      <c r="A51" s="74"/>
      <c r="B51" s="74"/>
      <c r="C51" s="208"/>
      <c r="D51" s="74"/>
      <c r="E51" s="5">
        <f t="shared" si="1"/>
        <v>0</v>
      </c>
      <c r="F51" s="16"/>
    </row>
    <row r="52" spans="1:6">
      <c r="A52" s="74"/>
      <c r="B52" s="74"/>
      <c r="C52" s="208"/>
      <c r="D52" s="74"/>
      <c r="E52" s="5">
        <f t="shared" si="1"/>
        <v>0</v>
      </c>
      <c r="F52" s="16"/>
    </row>
    <row r="53" spans="1:6">
      <c r="A53" s="74"/>
      <c r="B53" s="74"/>
      <c r="C53" s="208"/>
      <c r="D53" s="74"/>
      <c r="E53" s="5">
        <f t="shared" si="1"/>
        <v>0</v>
      </c>
      <c r="F53" s="16"/>
    </row>
    <row r="54" spans="1:6">
      <c r="A54" s="74"/>
      <c r="B54" s="74"/>
      <c r="C54" s="208"/>
      <c r="D54" s="74"/>
      <c r="E54" s="5">
        <f t="shared" si="1"/>
        <v>0</v>
      </c>
      <c r="F54" s="16"/>
    </row>
    <row r="55" spans="1:6">
      <c r="A55" s="74"/>
      <c r="B55" s="74"/>
      <c r="C55" s="208"/>
      <c r="D55" s="74"/>
      <c r="E55" s="5">
        <f t="shared" si="1"/>
        <v>0</v>
      </c>
      <c r="F55" s="16"/>
    </row>
    <row r="56" spans="1:6">
      <c r="A56" s="74"/>
      <c r="B56" s="74"/>
      <c r="C56" s="208"/>
      <c r="D56" s="74"/>
      <c r="E56" s="5">
        <f t="shared" si="1"/>
        <v>0</v>
      </c>
      <c r="F56" s="16"/>
    </row>
    <row r="57" spans="1:6">
      <c r="A57" s="74"/>
      <c r="B57" s="74"/>
      <c r="C57" s="208"/>
      <c r="D57" s="74"/>
      <c r="E57" s="5">
        <f t="shared" si="1"/>
        <v>0</v>
      </c>
      <c r="F57" s="16"/>
    </row>
    <row r="58" spans="1:6">
      <c r="A58" s="74"/>
      <c r="B58" s="74"/>
      <c r="C58" s="208"/>
      <c r="D58" s="74"/>
      <c r="E58" s="5">
        <f t="shared" si="1"/>
        <v>0</v>
      </c>
      <c r="F58" s="16"/>
    </row>
    <row r="59" spans="1:6">
      <c r="A59" s="74"/>
      <c r="B59" s="74"/>
      <c r="C59" s="208"/>
      <c r="D59" s="74"/>
      <c r="E59" s="5">
        <f t="shared" si="1"/>
        <v>0</v>
      </c>
      <c r="F59" s="16"/>
    </row>
    <row r="60" spans="1:6">
      <c r="A60" s="74"/>
      <c r="B60" s="74"/>
      <c r="C60" s="208"/>
      <c r="D60" s="74"/>
      <c r="E60" s="5">
        <f t="shared" si="1"/>
        <v>0</v>
      </c>
      <c r="F60" s="16"/>
    </row>
    <row r="61" spans="1:6">
      <c r="A61" s="74"/>
      <c r="B61" s="74"/>
      <c r="C61" s="208"/>
      <c r="D61" s="74"/>
      <c r="E61" s="5">
        <f t="shared" si="1"/>
        <v>0</v>
      </c>
      <c r="F61" s="16"/>
    </row>
    <row r="62" spans="1:6">
      <c r="A62" s="74"/>
      <c r="B62" s="74"/>
      <c r="C62" s="208"/>
      <c r="D62" s="74"/>
      <c r="E62" s="5">
        <f t="shared" si="1"/>
        <v>0</v>
      </c>
      <c r="F62" s="16"/>
    </row>
    <row r="63" spans="1:6">
      <c r="A63" s="74"/>
      <c r="B63" s="74"/>
      <c r="C63" s="208"/>
      <c r="D63" s="74"/>
      <c r="E63" s="5">
        <f t="shared" si="1"/>
        <v>0</v>
      </c>
      <c r="F63" s="16"/>
    </row>
    <row r="64" spans="1:6">
      <c r="A64" s="74"/>
      <c r="B64" s="74"/>
      <c r="C64" s="208"/>
      <c r="D64" s="74"/>
      <c r="E64" s="5">
        <f t="shared" si="1"/>
        <v>0</v>
      </c>
      <c r="F64" s="16"/>
    </row>
    <row r="65" spans="1:6">
      <c r="A65" s="74"/>
      <c r="B65" s="74"/>
      <c r="C65" s="208"/>
      <c r="D65" s="74"/>
      <c r="E65" s="5">
        <f t="shared" si="1"/>
        <v>0</v>
      </c>
      <c r="F65" s="16"/>
    </row>
    <row r="66" spans="1:6">
      <c r="A66" s="74"/>
      <c r="B66" s="74"/>
      <c r="C66" s="208"/>
      <c r="D66" s="74"/>
      <c r="E66" s="5">
        <f t="shared" si="1"/>
        <v>0</v>
      </c>
      <c r="F66" s="16"/>
    </row>
    <row r="67" spans="1:6">
      <c r="A67" s="74"/>
      <c r="B67" s="74"/>
      <c r="C67" s="208"/>
      <c r="D67" s="74"/>
      <c r="E67" s="5">
        <f t="shared" si="1"/>
        <v>0</v>
      </c>
      <c r="F67" s="16"/>
    </row>
    <row r="68" spans="1:6">
      <c r="A68" s="74"/>
      <c r="B68" s="74"/>
      <c r="C68" s="208"/>
      <c r="D68" s="74"/>
      <c r="E68" s="5">
        <f t="shared" si="1"/>
        <v>0</v>
      </c>
      <c r="F68" s="16"/>
    </row>
    <row r="69" spans="1:6">
      <c r="A69" s="74"/>
      <c r="B69" s="74"/>
      <c r="C69" s="208"/>
      <c r="D69" s="74"/>
      <c r="E69" s="5">
        <f t="shared" si="1"/>
        <v>0</v>
      </c>
      <c r="F69" s="16"/>
    </row>
    <row r="70" spans="1:6">
      <c r="A70" s="74"/>
      <c r="B70" s="74"/>
      <c r="C70" s="208"/>
      <c r="D70" s="74"/>
      <c r="E70" s="5">
        <f t="shared" si="1"/>
        <v>0</v>
      </c>
      <c r="F70" s="16"/>
    </row>
    <row r="71" spans="1:6">
      <c r="A71" s="74"/>
      <c r="B71" s="74"/>
      <c r="C71" s="208"/>
      <c r="D71" s="74"/>
      <c r="E71" s="5">
        <f t="shared" ref="E71:E102" si="2">D71-C71</f>
        <v>0</v>
      </c>
      <c r="F71" s="16"/>
    </row>
    <row r="72" spans="1:6">
      <c r="A72" s="74"/>
      <c r="B72" s="74"/>
      <c r="C72" s="208"/>
      <c r="D72" s="74"/>
      <c r="E72" s="5">
        <f t="shared" si="2"/>
        <v>0</v>
      </c>
      <c r="F72" s="16"/>
    </row>
    <row r="73" spans="1:6">
      <c r="A73" s="74"/>
      <c r="B73" s="74"/>
      <c r="C73" s="208"/>
      <c r="D73" s="74"/>
      <c r="E73" s="5">
        <f t="shared" si="2"/>
        <v>0</v>
      </c>
      <c r="F73" s="16"/>
    </row>
    <row r="74" spans="1:6">
      <c r="A74" s="74"/>
      <c r="B74" s="74"/>
      <c r="C74" s="208"/>
      <c r="D74" s="74"/>
      <c r="E74" s="5">
        <f t="shared" si="2"/>
        <v>0</v>
      </c>
      <c r="F74" s="16"/>
    </row>
    <row r="75" spans="1:6">
      <c r="A75" s="74"/>
      <c r="B75" s="74"/>
      <c r="C75" s="208"/>
      <c r="D75" s="74"/>
      <c r="E75" s="5">
        <f t="shared" si="2"/>
        <v>0</v>
      </c>
      <c r="F75" s="16"/>
    </row>
    <row r="76" spans="1:6">
      <c r="A76" s="74"/>
      <c r="B76" s="74"/>
      <c r="C76" s="208"/>
      <c r="D76" s="74"/>
      <c r="E76" s="5">
        <f t="shared" si="2"/>
        <v>0</v>
      </c>
      <c r="F76" s="16"/>
    </row>
    <row r="77" spans="1:6">
      <c r="A77" s="74"/>
      <c r="B77" s="74"/>
      <c r="C77" s="208"/>
      <c r="D77" s="74"/>
      <c r="E77" s="5">
        <f t="shared" si="2"/>
        <v>0</v>
      </c>
      <c r="F77" s="16"/>
    </row>
    <row r="78" spans="1:6">
      <c r="A78" s="74"/>
      <c r="B78" s="74"/>
      <c r="C78" s="208"/>
      <c r="D78" s="74"/>
      <c r="E78" s="5">
        <f t="shared" si="2"/>
        <v>0</v>
      </c>
      <c r="F78" s="16"/>
    </row>
    <row r="79" spans="1:6">
      <c r="A79" s="74"/>
      <c r="B79" s="74"/>
      <c r="C79" s="208"/>
      <c r="D79" s="74"/>
      <c r="E79" s="5">
        <f t="shared" si="2"/>
        <v>0</v>
      </c>
      <c r="F79" s="16"/>
    </row>
    <row r="80" spans="1:6">
      <c r="A80" s="74"/>
      <c r="B80" s="74"/>
      <c r="C80" s="208"/>
      <c r="D80" s="74"/>
      <c r="E80" s="5">
        <f t="shared" si="2"/>
        <v>0</v>
      </c>
      <c r="F80" s="16"/>
    </row>
    <row r="81" spans="1:6">
      <c r="A81" s="74"/>
      <c r="B81" s="74"/>
      <c r="C81" s="208"/>
      <c r="D81" s="74"/>
      <c r="E81" s="5">
        <f t="shared" si="2"/>
        <v>0</v>
      </c>
      <c r="F81" s="16"/>
    </row>
    <row r="82" spans="1:6">
      <c r="A82" s="74"/>
      <c r="B82" s="74"/>
      <c r="C82" s="208"/>
      <c r="D82" s="74"/>
      <c r="E82" s="5">
        <f t="shared" si="2"/>
        <v>0</v>
      </c>
      <c r="F82" s="16"/>
    </row>
    <row r="83" spans="1:6">
      <c r="A83" s="74"/>
      <c r="B83" s="74"/>
      <c r="C83" s="208"/>
      <c r="D83" s="74"/>
      <c r="E83" s="5">
        <f t="shared" si="2"/>
        <v>0</v>
      </c>
      <c r="F83" s="16"/>
    </row>
    <row r="84" spans="1:6">
      <c r="A84" s="74"/>
      <c r="B84" s="74"/>
      <c r="C84" s="208"/>
      <c r="D84" s="74"/>
      <c r="E84" s="5">
        <f t="shared" si="2"/>
        <v>0</v>
      </c>
      <c r="F84" s="16"/>
    </row>
    <row r="85" spans="1:6">
      <c r="A85" s="74"/>
      <c r="B85" s="74"/>
      <c r="C85" s="208"/>
      <c r="D85" s="74"/>
      <c r="E85" s="5">
        <f t="shared" si="2"/>
        <v>0</v>
      </c>
      <c r="F85" s="16"/>
    </row>
    <row r="86" spans="1:6">
      <c r="A86" s="74"/>
      <c r="B86" s="74"/>
      <c r="C86" s="208"/>
      <c r="D86" s="74"/>
      <c r="E86" s="5">
        <f t="shared" si="2"/>
        <v>0</v>
      </c>
      <c r="F86" s="16"/>
    </row>
    <row r="87" spans="1:6">
      <c r="A87" s="74"/>
      <c r="B87" s="74"/>
      <c r="C87" s="208"/>
      <c r="D87" s="74"/>
      <c r="E87" s="5">
        <f t="shared" si="2"/>
        <v>0</v>
      </c>
      <c r="F87" s="16"/>
    </row>
    <row r="88" spans="1:6">
      <c r="A88" s="74"/>
      <c r="B88" s="74"/>
      <c r="C88" s="208"/>
      <c r="D88" s="74"/>
      <c r="E88" s="5">
        <f t="shared" si="2"/>
        <v>0</v>
      </c>
      <c r="F88" s="16"/>
    </row>
    <row r="89" spans="1:6">
      <c r="A89" s="74"/>
      <c r="B89" s="74"/>
      <c r="C89" s="208"/>
      <c r="D89" s="74"/>
      <c r="E89" s="5">
        <f t="shared" si="2"/>
        <v>0</v>
      </c>
      <c r="F89" s="16"/>
    </row>
    <row r="90" spans="1:6">
      <c r="A90" s="74"/>
      <c r="B90" s="74"/>
      <c r="C90" s="208"/>
      <c r="D90" s="74"/>
      <c r="E90" s="5">
        <f t="shared" si="2"/>
        <v>0</v>
      </c>
      <c r="F90" s="16"/>
    </row>
    <row r="91" spans="1:6">
      <c r="A91" s="74"/>
      <c r="B91" s="74"/>
      <c r="C91" s="208"/>
      <c r="D91" s="74"/>
      <c r="E91" s="5">
        <f t="shared" si="2"/>
        <v>0</v>
      </c>
      <c r="F91" s="16"/>
    </row>
    <row r="92" spans="1:6">
      <c r="A92" s="74"/>
      <c r="B92" s="74"/>
      <c r="C92" s="208"/>
      <c r="D92" s="74"/>
      <c r="E92" s="5">
        <f t="shared" si="2"/>
        <v>0</v>
      </c>
      <c r="F92" s="16"/>
    </row>
    <row r="93" spans="1:6">
      <c r="A93" s="74"/>
      <c r="B93" s="74"/>
      <c r="C93" s="208"/>
      <c r="D93" s="74"/>
      <c r="E93" s="5">
        <f t="shared" si="2"/>
        <v>0</v>
      </c>
      <c r="F93" s="16"/>
    </row>
    <row r="94" spans="1:6">
      <c r="A94" s="74"/>
      <c r="B94" s="74"/>
      <c r="C94" s="208"/>
      <c r="D94" s="74"/>
      <c r="E94" s="5">
        <f t="shared" si="2"/>
        <v>0</v>
      </c>
      <c r="F94" s="16"/>
    </row>
    <row r="95" spans="1:6">
      <c r="A95" s="74"/>
      <c r="B95" s="74"/>
      <c r="C95" s="208"/>
      <c r="D95" s="74"/>
      <c r="E95" s="5">
        <f t="shared" si="2"/>
        <v>0</v>
      </c>
      <c r="F95" s="16"/>
    </row>
    <row r="96" spans="1:6">
      <c r="A96" s="74"/>
      <c r="B96" s="74"/>
      <c r="C96" s="208"/>
      <c r="D96" s="74"/>
      <c r="E96" s="5">
        <f t="shared" si="2"/>
        <v>0</v>
      </c>
      <c r="F96" s="16"/>
    </row>
    <row r="97" spans="1:6">
      <c r="A97" s="74"/>
      <c r="B97" s="74"/>
      <c r="C97" s="208"/>
      <c r="D97" s="74"/>
      <c r="E97" s="5">
        <f t="shared" si="2"/>
        <v>0</v>
      </c>
      <c r="F97" s="16"/>
    </row>
    <row r="98" spans="1:6">
      <c r="A98" s="74"/>
      <c r="B98" s="74"/>
      <c r="C98" s="208"/>
      <c r="D98" s="74"/>
      <c r="E98" s="5">
        <f t="shared" si="2"/>
        <v>0</v>
      </c>
      <c r="F98" s="16"/>
    </row>
    <row r="99" spans="1:6">
      <c r="A99" s="74"/>
      <c r="B99" s="74"/>
      <c r="C99" s="208"/>
      <c r="D99" s="74"/>
      <c r="E99" s="5">
        <f t="shared" si="2"/>
        <v>0</v>
      </c>
      <c r="F99" s="16"/>
    </row>
    <row r="100" spans="1:6">
      <c r="A100" s="74"/>
      <c r="B100" s="74"/>
      <c r="C100" s="208"/>
      <c r="D100" s="74"/>
      <c r="E100" s="5">
        <f t="shared" si="2"/>
        <v>0</v>
      </c>
      <c r="F100" s="16"/>
    </row>
    <row r="101" spans="1:6">
      <c r="A101" s="74"/>
      <c r="B101" s="74"/>
      <c r="C101" s="208"/>
      <c r="D101" s="74"/>
      <c r="E101" s="5">
        <f t="shared" si="2"/>
        <v>0</v>
      </c>
      <c r="F101" s="16"/>
    </row>
    <row r="102" spans="1:6">
      <c r="A102" s="74"/>
      <c r="B102" s="74"/>
      <c r="C102" s="208"/>
      <c r="D102" s="74"/>
      <c r="E102" s="5">
        <f t="shared" si="2"/>
        <v>0</v>
      </c>
      <c r="F102" s="16"/>
    </row>
    <row r="103" spans="1:6">
      <c r="A103" s="74"/>
      <c r="B103" s="74"/>
      <c r="C103" s="208"/>
      <c r="D103" s="74"/>
      <c r="E103" s="5">
        <f t="shared" ref="E103:E134" si="3">D103-C103</f>
        <v>0</v>
      </c>
      <c r="F103" s="16"/>
    </row>
    <row r="104" spans="1:6">
      <c r="A104" s="74"/>
      <c r="B104" s="74"/>
      <c r="C104" s="208"/>
      <c r="D104" s="74"/>
      <c r="E104" s="5">
        <f t="shared" si="3"/>
        <v>0</v>
      </c>
      <c r="F104" s="16"/>
    </row>
    <row r="105" spans="1:6">
      <c r="A105" s="74"/>
      <c r="B105" s="74"/>
      <c r="C105" s="208"/>
      <c r="D105" s="74"/>
      <c r="E105" s="5">
        <f t="shared" si="3"/>
        <v>0</v>
      </c>
      <c r="F105" s="16"/>
    </row>
    <row r="106" spans="1:6">
      <c r="A106" s="74"/>
      <c r="B106" s="74"/>
      <c r="C106" s="208"/>
      <c r="D106" s="74"/>
      <c r="E106" s="5">
        <f t="shared" si="3"/>
        <v>0</v>
      </c>
      <c r="F106" s="16"/>
    </row>
    <row r="107" spans="1:6">
      <c r="A107" s="74"/>
      <c r="B107" s="74"/>
      <c r="C107" s="208"/>
      <c r="D107" s="74"/>
      <c r="E107" s="5">
        <f t="shared" si="3"/>
        <v>0</v>
      </c>
      <c r="F107" s="16"/>
    </row>
    <row r="108" spans="1:6">
      <c r="A108" s="74"/>
      <c r="B108" s="74"/>
      <c r="C108" s="208"/>
      <c r="D108" s="74"/>
      <c r="E108" s="5">
        <f t="shared" si="3"/>
        <v>0</v>
      </c>
      <c r="F108" s="16"/>
    </row>
    <row r="109" spans="1:6">
      <c r="A109" s="74"/>
      <c r="B109" s="74"/>
      <c r="C109" s="208"/>
      <c r="D109" s="74"/>
      <c r="E109" s="5">
        <f t="shared" si="3"/>
        <v>0</v>
      </c>
      <c r="F109" s="16"/>
    </row>
    <row r="110" spans="1:6">
      <c r="A110" s="74"/>
      <c r="B110" s="74"/>
      <c r="C110" s="208"/>
      <c r="D110" s="74"/>
      <c r="E110" s="5">
        <f t="shared" si="3"/>
        <v>0</v>
      </c>
      <c r="F110" s="16"/>
    </row>
    <row r="111" spans="1:6">
      <c r="A111" s="74"/>
      <c r="B111" s="74"/>
      <c r="C111" s="208"/>
      <c r="D111" s="74"/>
      <c r="E111" s="5">
        <f t="shared" si="3"/>
        <v>0</v>
      </c>
      <c r="F111" s="16"/>
    </row>
    <row r="112" spans="1:6">
      <c r="A112" s="74"/>
      <c r="B112" s="74"/>
      <c r="C112" s="208"/>
      <c r="D112" s="74"/>
      <c r="E112" s="5">
        <f t="shared" si="3"/>
        <v>0</v>
      </c>
      <c r="F112" s="16"/>
    </row>
    <row r="113" spans="1:6">
      <c r="A113" s="74"/>
      <c r="B113" s="74"/>
      <c r="C113" s="208"/>
      <c r="D113" s="74"/>
      <c r="E113" s="5">
        <f t="shared" si="3"/>
        <v>0</v>
      </c>
      <c r="F113" s="16"/>
    </row>
    <row r="114" spans="1:6">
      <c r="A114" s="74"/>
      <c r="B114" s="74"/>
      <c r="C114" s="208"/>
      <c r="D114" s="74"/>
      <c r="E114" s="5">
        <f t="shared" si="3"/>
        <v>0</v>
      </c>
      <c r="F114" s="16"/>
    </row>
    <row r="115" spans="1:6">
      <c r="A115" s="74"/>
      <c r="B115" s="74"/>
      <c r="C115" s="208"/>
      <c r="D115" s="74"/>
      <c r="E115" s="5">
        <f t="shared" si="3"/>
        <v>0</v>
      </c>
      <c r="F115" s="16"/>
    </row>
    <row r="116" spans="1:6">
      <c r="A116" s="74"/>
      <c r="B116" s="74"/>
      <c r="C116" s="208"/>
      <c r="D116" s="74"/>
      <c r="E116" s="5">
        <f t="shared" si="3"/>
        <v>0</v>
      </c>
      <c r="F116" s="16"/>
    </row>
    <row r="117" spans="1:6">
      <c r="A117" s="74"/>
      <c r="B117" s="74"/>
      <c r="C117" s="208"/>
      <c r="D117" s="74"/>
      <c r="E117" s="5">
        <f t="shared" si="3"/>
        <v>0</v>
      </c>
      <c r="F117" s="16"/>
    </row>
    <row r="118" spans="1:6">
      <c r="A118" s="74"/>
      <c r="B118" s="74"/>
      <c r="C118" s="208"/>
      <c r="D118" s="74"/>
      <c r="E118" s="5">
        <f t="shared" si="3"/>
        <v>0</v>
      </c>
      <c r="F118" s="16"/>
    </row>
    <row r="119" spans="1:6">
      <c r="A119" s="74"/>
      <c r="B119" s="74"/>
      <c r="C119" s="208"/>
      <c r="D119" s="74"/>
      <c r="E119" s="5">
        <f t="shared" si="3"/>
        <v>0</v>
      </c>
      <c r="F119" s="16"/>
    </row>
    <row r="120" spans="1:6">
      <c r="A120" s="74"/>
      <c r="B120" s="74"/>
      <c r="C120" s="208"/>
      <c r="D120" s="74"/>
      <c r="E120" s="5">
        <f t="shared" si="3"/>
        <v>0</v>
      </c>
      <c r="F120" s="16"/>
    </row>
    <row r="121" spans="1:6">
      <c r="A121" s="74"/>
      <c r="B121" s="74"/>
      <c r="C121" s="208"/>
      <c r="D121" s="74"/>
      <c r="E121" s="5">
        <f t="shared" si="3"/>
        <v>0</v>
      </c>
      <c r="F121" s="16"/>
    </row>
    <row r="122" spans="1:6">
      <c r="A122" s="74"/>
      <c r="B122" s="74"/>
      <c r="C122" s="208"/>
      <c r="D122" s="74"/>
      <c r="E122" s="5">
        <f t="shared" si="3"/>
        <v>0</v>
      </c>
      <c r="F122" s="16"/>
    </row>
    <row r="123" spans="1:6">
      <c r="A123" s="74"/>
      <c r="B123" s="74"/>
      <c r="C123" s="208"/>
      <c r="D123" s="74"/>
      <c r="E123" s="5">
        <f t="shared" si="3"/>
        <v>0</v>
      </c>
      <c r="F123" s="16"/>
    </row>
    <row r="124" spans="1:6">
      <c r="A124" s="74"/>
      <c r="B124" s="74"/>
      <c r="C124" s="208"/>
      <c r="D124" s="74"/>
      <c r="E124" s="5">
        <f t="shared" si="3"/>
        <v>0</v>
      </c>
      <c r="F124" s="16"/>
    </row>
    <row r="125" spans="1:6">
      <c r="A125" s="74"/>
      <c r="B125" s="74"/>
      <c r="C125" s="208"/>
      <c r="D125" s="74"/>
      <c r="E125" s="5">
        <f t="shared" si="3"/>
        <v>0</v>
      </c>
      <c r="F125" s="16"/>
    </row>
    <row r="126" spans="1:6">
      <c r="A126" s="74"/>
      <c r="B126" s="74"/>
      <c r="C126" s="208"/>
      <c r="D126" s="74"/>
      <c r="E126" s="5">
        <f t="shared" si="3"/>
        <v>0</v>
      </c>
      <c r="F126" s="16"/>
    </row>
    <row r="127" spans="1:6">
      <c r="A127" s="74"/>
      <c r="B127" s="74"/>
      <c r="C127" s="208"/>
      <c r="D127" s="74"/>
      <c r="E127" s="5">
        <f t="shared" si="3"/>
        <v>0</v>
      </c>
      <c r="F127" s="16"/>
    </row>
    <row r="128" spans="1:6">
      <c r="A128" s="74"/>
      <c r="B128" s="74"/>
      <c r="C128" s="208"/>
      <c r="D128" s="74"/>
      <c r="E128" s="5">
        <f t="shared" si="3"/>
        <v>0</v>
      </c>
      <c r="F128" s="16"/>
    </row>
    <row r="129" spans="1:6">
      <c r="A129" s="74"/>
      <c r="B129" s="74"/>
      <c r="C129" s="208"/>
      <c r="D129" s="74"/>
      <c r="E129" s="5">
        <f t="shared" si="3"/>
        <v>0</v>
      </c>
      <c r="F129" s="16"/>
    </row>
    <row r="130" spans="1:6">
      <c r="A130" s="74"/>
      <c r="B130" s="74"/>
      <c r="C130" s="208"/>
      <c r="D130" s="74"/>
      <c r="E130" s="5">
        <f t="shared" si="3"/>
        <v>0</v>
      </c>
      <c r="F130" s="16"/>
    </row>
    <row r="131" spans="1:6">
      <c r="A131" s="74"/>
      <c r="B131" s="74"/>
      <c r="C131" s="208"/>
      <c r="D131" s="74"/>
      <c r="E131" s="5">
        <f t="shared" si="3"/>
        <v>0</v>
      </c>
      <c r="F131" s="16"/>
    </row>
    <row r="132" spans="1:6">
      <c r="A132" s="74"/>
      <c r="B132" s="74"/>
      <c r="C132" s="208"/>
      <c r="D132" s="74"/>
      <c r="E132" s="5">
        <f t="shared" si="3"/>
        <v>0</v>
      </c>
      <c r="F132" s="16"/>
    </row>
    <row r="133" spans="1:6">
      <c r="A133" s="74"/>
      <c r="B133" s="74"/>
      <c r="C133" s="208"/>
      <c r="D133" s="74"/>
      <c r="E133" s="5">
        <f t="shared" si="3"/>
        <v>0</v>
      </c>
      <c r="F133" s="16"/>
    </row>
    <row r="134" spans="1:6">
      <c r="A134" s="74"/>
      <c r="B134" s="74"/>
      <c r="C134" s="208"/>
      <c r="D134" s="74"/>
      <c r="E134" s="5">
        <f t="shared" si="3"/>
        <v>0</v>
      </c>
      <c r="F134" s="16"/>
    </row>
    <row r="135" spans="1:6">
      <c r="A135" s="74"/>
      <c r="B135" s="74"/>
      <c r="C135" s="208"/>
      <c r="D135" s="74"/>
      <c r="E135" s="5">
        <f t="shared" ref="E135:E160" si="4">D135-C135</f>
        <v>0</v>
      </c>
      <c r="F135" s="16"/>
    </row>
    <row r="136" spans="1:6">
      <c r="A136" s="74"/>
      <c r="B136" s="74"/>
      <c r="C136" s="208"/>
      <c r="D136" s="74"/>
      <c r="E136" s="5">
        <f t="shared" si="4"/>
        <v>0</v>
      </c>
      <c r="F136" s="16"/>
    </row>
    <row r="137" spans="1:6">
      <c r="A137" s="74"/>
      <c r="B137" s="74"/>
      <c r="C137" s="208"/>
      <c r="D137" s="74"/>
      <c r="E137" s="5">
        <f t="shared" si="4"/>
        <v>0</v>
      </c>
      <c r="F137" s="16"/>
    </row>
    <row r="138" spans="1:6">
      <c r="A138" s="74"/>
      <c r="B138" s="74"/>
      <c r="C138" s="208"/>
      <c r="D138" s="74"/>
      <c r="E138" s="5">
        <f t="shared" si="4"/>
        <v>0</v>
      </c>
      <c r="F138" s="16"/>
    </row>
    <row r="139" spans="1:6">
      <c r="A139" s="74"/>
      <c r="B139" s="74"/>
      <c r="C139" s="208"/>
      <c r="D139" s="74"/>
      <c r="E139" s="5">
        <f t="shared" si="4"/>
        <v>0</v>
      </c>
      <c r="F139" s="16"/>
    </row>
    <row r="140" spans="1:6">
      <c r="A140" s="74"/>
      <c r="B140" s="74"/>
      <c r="C140" s="208"/>
      <c r="D140" s="74"/>
      <c r="E140" s="5">
        <f t="shared" si="4"/>
        <v>0</v>
      </c>
      <c r="F140" s="16"/>
    </row>
    <row r="141" spans="1:6">
      <c r="A141" s="74"/>
      <c r="B141" s="74"/>
      <c r="C141" s="208"/>
      <c r="D141" s="74"/>
      <c r="E141" s="5">
        <f t="shared" si="4"/>
        <v>0</v>
      </c>
      <c r="F141" s="16"/>
    </row>
    <row r="142" spans="1:6">
      <c r="A142" s="74"/>
      <c r="B142" s="74"/>
      <c r="C142" s="208"/>
      <c r="D142" s="74"/>
      <c r="E142" s="5">
        <f t="shared" si="4"/>
        <v>0</v>
      </c>
      <c r="F142" s="16"/>
    </row>
    <row r="143" spans="1:6">
      <c r="A143" s="74"/>
      <c r="B143" s="74"/>
      <c r="C143" s="208"/>
      <c r="D143" s="74"/>
      <c r="E143" s="5">
        <f t="shared" si="4"/>
        <v>0</v>
      </c>
      <c r="F143" s="16"/>
    </row>
    <row r="144" spans="1:6">
      <c r="A144" s="74"/>
      <c r="B144" s="74"/>
      <c r="C144" s="208"/>
      <c r="D144" s="74"/>
      <c r="E144" s="5">
        <f t="shared" si="4"/>
        <v>0</v>
      </c>
      <c r="F144" s="16"/>
    </row>
    <row r="145" spans="1:6">
      <c r="A145" s="74"/>
      <c r="B145" s="74"/>
      <c r="C145" s="208"/>
      <c r="D145" s="74"/>
      <c r="E145" s="5">
        <f t="shared" si="4"/>
        <v>0</v>
      </c>
      <c r="F145" s="16"/>
    </row>
    <row r="146" spans="1:6">
      <c r="A146" s="74"/>
      <c r="B146" s="74"/>
      <c r="C146" s="208"/>
      <c r="D146" s="74"/>
      <c r="E146" s="5">
        <f t="shared" si="4"/>
        <v>0</v>
      </c>
      <c r="F146" s="16"/>
    </row>
    <row r="147" spans="1:6">
      <c r="A147" s="74"/>
      <c r="B147" s="74"/>
      <c r="C147" s="208"/>
      <c r="D147" s="74"/>
      <c r="E147" s="5">
        <f t="shared" si="4"/>
        <v>0</v>
      </c>
      <c r="F147" s="16"/>
    </row>
    <row r="148" spans="1:6">
      <c r="A148" s="74"/>
      <c r="B148" s="74"/>
      <c r="C148" s="208"/>
      <c r="D148" s="74"/>
      <c r="E148" s="5">
        <f t="shared" si="4"/>
        <v>0</v>
      </c>
      <c r="F148" s="16"/>
    </row>
    <row r="149" spans="1:6">
      <c r="A149" s="74"/>
      <c r="B149" s="74"/>
      <c r="C149" s="208"/>
      <c r="D149" s="74"/>
      <c r="E149" s="5">
        <f t="shared" si="4"/>
        <v>0</v>
      </c>
      <c r="F149" s="16"/>
    </row>
    <row r="150" spans="1:6">
      <c r="A150" s="74"/>
      <c r="B150" s="74"/>
      <c r="C150" s="208"/>
      <c r="D150" s="74"/>
      <c r="E150" s="5">
        <f t="shared" si="4"/>
        <v>0</v>
      </c>
      <c r="F150" s="16"/>
    </row>
    <row r="151" spans="1:6">
      <c r="A151" s="74"/>
      <c r="B151" s="74"/>
      <c r="C151" s="208"/>
      <c r="D151" s="74"/>
      <c r="E151" s="5">
        <f t="shared" si="4"/>
        <v>0</v>
      </c>
      <c r="F151" s="16"/>
    </row>
    <row r="152" spans="1:6">
      <c r="A152" s="74"/>
      <c r="B152" s="74"/>
      <c r="C152" s="208"/>
      <c r="D152" s="74"/>
      <c r="E152" s="5">
        <f t="shared" si="4"/>
        <v>0</v>
      </c>
      <c r="F152" s="16"/>
    </row>
    <row r="153" spans="1:6">
      <c r="A153" s="74"/>
      <c r="B153" s="74"/>
      <c r="C153" s="208"/>
      <c r="D153" s="74"/>
      <c r="E153" s="5">
        <f t="shared" si="4"/>
        <v>0</v>
      </c>
      <c r="F153" s="16"/>
    </row>
    <row r="154" spans="1:6">
      <c r="A154" s="74"/>
      <c r="B154" s="74"/>
      <c r="C154" s="208"/>
      <c r="D154" s="74"/>
      <c r="E154" s="5">
        <f t="shared" si="4"/>
        <v>0</v>
      </c>
      <c r="F154" s="16"/>
    </row>
    <row r="155" spans="1:6">
      <c r="A155" s="74"/>
      <c r="B155" s="74"/>
      <c r="C155" s="208"/>
      <c r="D155" s="74"/>
      <c r="E155" s="5">
        <f t="shared" si="4"/>
        <v>0</v>
      </c>
      <c r="F155" s="16"/>
    </row>
    <row r="156" spans="1:6">
      <c r="A156" s="74"/>
      <c r="B156" s="74"/>
      <c r="C156" s="208"/>
      <c r="D156" s="74"/>
      <c r="E156" s="5">
        <f t="shared" si="4"/>
        <v>0</v>
      </c>
      <c r="F156" s="16"/>
    </row>
    <row r="157" spans="1:6">
      <c r="A157" s="74"/>
      <c r="B157" s="74"/>
      <c r="C157" s="208"/>
      <c r="D157" s="74"/>
      <c r="E157" s="5">
        <f t="shared" si="4"/>
        <v>0</v>
      </c>
      <c r="F157" s="16"/>
    </row>
    <row r="158" spans="1:6">
      <c r="A158" s="74"/>
      <c r="B158" s="74"/>
      <c r="C158" s="208"/>
      <c r="D158" s="74"/>
      <c r="E158" s="5">
        <f t="shared" si="4"/>
        <v>0</v>
      </c>
      <c r="F158" s="16"/>
    </row>
    <row r="159" spans="1:6">
      <c r="A159" s="74"/>
      <c r="B159" s="74"/>
      <c r="C159" s="208"/>
      <c r="D159" s="74"/>
      <c r="E159" s="5">
        <f t="shared" si="4"/>
        <v>0</v>
      </c>
      <c r="F159" s="16"/>
    </row>
    <row r="160" spans="1:6">
      <c r="A160" s="74"/>
      <c r="B160" s="74"/>
      <c r="C160" s="208"/>
      <c r="D160" s="74"/>
      <c r="E160" s="5">
        <f t="shared" si="4"/>
        <v>0</v>
      </c>
      <c r="F160" s="16"/>
    </row>
  </sheetData>
  <sheetProtection sheet="1" objects="1" scenarios="1"/>
  <protectedRanges>
    <protectedRange sqref="Q16" name="Range7"/>
    <protectedRange sqref="Q20" name="Range5"/>
    <protectedRange sqref="L10:L29" name="Range3"/>
    <protectedRange sqref="B8:D8" name="Range2"/>
    <protectedRange sqref="A9:D160" name="Range1"/>
    <protectedRange sqref="L33" name="Range4"/>
    <protectedRange sqref="Q24" name="Range6"/>
  </protectedRanges>
  <mergeCells count="10">
    <mergeCell ref="E4:F4"/>
    <mergeCell ref="E3:F3"/>
    <mergeCell ref="B3:C3"/>
    <mergeCell ref="B1:E1"/>
    <mergeCell ref="J31:K31"/>
    <mergeCell ref="N22:Q22"/>
    <mergeCell ref="N8:R9"/>
    <mergeCell ref="N11:R12"/>
    <mergeCell ref="J33:K33"/>
    <mergeCell ref="J35:K35"/>
  </mergeCells>
  <phoneticPr fontId="0" type="noConversion"/>
  <conditionalFormatting sqref="N22">
    <cfRule type="cellIs" dxfId="302" priority="1" stopIfTrue="1" operator="equal">
      <formula>"Calculations OK"</formula>
    </cfRule>
    <cfRule type="cellIs" dxfId="301" priority="2" stopIfTrue="1" operator="equal">
      <formula>"Check Count"</formula>
    </cfRule>
  </conditionalFormatting>
  <hyperlinks>
    <hyperlink ref="N11" location="'Stage 2'!A1" display="HOME TO OVERVIEW OF STAGE 2"/>
    <hyperlink ref="N8" location="'Stage 3'!A1" display="MOVE TO STAGE 3"/>
    <hyperlink ref="N8:R9" location="'Basic Input'!A1:J1" display="BACK TO BASIC INPUT FORM"/>
    <hyperlink ref="N11:R12" location="'Overview Stage 1'!A1" display="FORWARD TO OVERVIEW STAGE 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CE112"/>
  <sheetViews>
    <sheetView showGridLines="0" showZeros="0" zoomScale="80" zoomScaleNormal="8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5" max="25" width="5.5703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0.7109375" customWidth="1"/>
    <col min="39" max="39" width="10.140625" customWidth="1"/>
    <col min="40" max="40" width="10.7109375" customWidth="1"/>
    <col min="41" max="41" width="11" customWidth="1"/>
    <col min="42" max="42" width="11.85546875" customWidth="1"/>
    <col min="43" max="43" width="14.5703125" customWidth="1"/>
    <col min="44" max="44" width="7.7109375" customWidth="1"/>
    <col min="46" max="46" width="17.28515625" bestFit="1" customWidth="1"/>
    <col min="48" max="48" width="11.140625" customWidth="1"/>
    <col min="50" max="50" width="49.85546875" customWidth="1"/>
    <col min="51" max="51" width="14.28515625" customWidth="1"/>
    <col min="52" max="52" width="3.28515625" customWidth="1"/>
    <col min="53" max="53" width="9.42578125" bestFit="1" customWidth="1"/>
    <col min="54" max="54" width="4" customWidth="1"/>
    <col min="55" max="55" width="23" customWidth="1"/>
    <col min="56" max="56" width="12" customWidth="1"/>
    <col min="57" max="57" width="14.85546875" customWidth="1"/>
    <col min="59" max="59" width="11" customWidth="1"/>
    <col min="60" max="60" width="11.42578125" customWidth="1"/>
    <col min="61" max="61" width="10.85546875" customWidth="1"/>
    <col min="65" max="65" width="10.5703125" customWidth="1"/>
    <col min="66" max="66" width="7.85546875" customWidth="1"/>
    <col min="67" max="67" width="1.7109375" customWidth="1"/>
    <col min="68" max="68" width="23.140625" customWidth="1"/>
    <col min="81" max="81" width="19.28515625" customWidth="1"/>
  </cols>
  <sheetData>
    <row r="1" spans="1:83" ht="21" thickBot="1">
      <c r="A1" s="88" t="str">
        <f>'Verification of Boxes'!B1</f>
        <v>Local Council</v>
      </c>
      <c r="F1" s="14" t="s">
        <v>59</v>
      </c>
      <c r="J1" s="100" t="s">
        <v>25</v>
      </c>
      <c r="K1" s="383">
        <f>'Basic Input'!C2</f>
        <v>41781</v>
      </c>
      <c r="L1" s="383"/>
      <c r="Y1" s="6"/>
      <c r="Z1" s="22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28"/>
      <c r="AR1" s="6"/>
      <c r="AS1" s="6"/>
      <c r="AT1" s="6"/>
      <c r="AU1" s="6"/>
      <c r="AV1" s="6"/>
      <c r="AW1" s="6"/>
      <c r="AX1" s="227"/>
      <c r="AY1" s="6"/>
      <c r="AZ1" s="6"/>
      <c r="BA1" s="6"/>
      <c r="BB1" s="6"/>
      <c r="BC1" s="229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227"/>
      <c r="BQ1" s="6"/>
      <c r="BR1" s="6"/>
      <c r="BS1" s="6"/>
      <c r="BT1" s="6"/>
      <c r="BU1" s="6"/>
      <c r="BV1" s="6"/>
      <c r="BW1" s="229"/>
      <c r="BX1" s="6"/>
      <c r="BY1" s="6"/>
      <c r="BZ1" s="6"/>
      <c r="CA1" s="6"/>
      <c r="CB1" s="6"/>
      <c r="CC1" s="6"/>
      <c r="CD1" s="6"/>
      <c r="CE1" s="6"/>
    </row>
    <row r="2" spans="1:83" ht="27" customHeight="1" thickBot="1">
      <c r="A2" s="14" t="str">
        <f>'Verification of Boxes'!A3</f>
        <v>District Electoral Area of</v>
      </c>
      <c r="D2" s="14" t="str">
        <f>'Verification of Boxes'!B3</f>
        <v>Foyleside</v>
      </c>
      <c r="O2" s="384" t="s">
        <v>201</v>
      </c>
      <c r="P2" s="385"/>
      <c r="Q2" s="385"/>
      <c r="R2" s="385"/>
      <c r="S2" s="386"/>
      <c r="Y2" s="6"/>
      <c r="Z2" s="378"/>
      <c r="AA2" s="378"/>
      <c r="AB2" s="378"/>
      <c r="AC2" s="378"/>
      <c r="AD2" s="378"/>
      <c r="AE2" s="378"/>
      <c r="AF2" s="378"/>
      <c r="AG2" s="4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27"/>
      <c r="AY2" s="6"/>
      <c r="AZ2" s="6"/>
      <c r="BA2" s="6"/>
      <c r="BB2" s="6"/>
      <c r="BC2" s="6"/>
      <c r="BD2" s="230"/>
      <c r="BE2" s="182"/>
      <c r="BF2" s="6"/>
      <c r="BG2" s="377"/>
      <c r="BH2" s="377"/>
      <c r="BI2" s="377"/>
      <c r="BJ2" s="6"/>
      <c r="BK2" s="6"/>
      <c r="BL2" s="6"/>
      <c r="BM2" s="6"/>
      <c r="BN2" s="6"/>
      <c r="BO2" s="6"/>
      <c r="BP2" s="205"/>
      <c r="BQ2" s="6"/>
      <c r="BR2" s="6"/>
      <c r="BS2" s="6"/>
      <c r="BT2" s="6"/>
      <c r="BU2" s="6"/>
      <c r="BV2" s="6"/>
      <c r="BW2" s="6"/>
      <c r="BX2" s="6"/>
      <c r="BY2" s="6"/>
      <c r="BZ2" s="388"/>
      <c r="CA2" s="388"/>
      <c r="CB2" s="388"/>
      <c r="CC2" s="388"/>
      <c r="CD2" s="6"/>
      <c r="CE2" s="6"/>
    </row>
    <row r="3" spans="1:83" ht="18.75" customHeight="1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387"/>
      <c r="P3" s="387"/>
      <c r="Q3" s="387"/>
      <c r="R3" s="387"/>
      <c r="S3" s="387"/>
      <c r="Y3" s="6"/>
      <c r="Z3" s="378"/>
      <c r="AA3" s="378"/>
      <c r="AB3" s="378"/>
      <c r="AC3" s="378"/>
      <c r="AD3" s="378"/>
      <c r="AE3" s="378"/>
      <c r="AF3" s="378"/>
      <c r="AG3" s="205"/>
      <c r="AH3" s="6"/>
      <c r="AI3" s="6"/>
      <c r="AJ3" s="381"/>
      <c r="AK3" s="381"/>
      <c r="AL3" s="381"/>
      <c r="AM3" s="381"/>
      <c r="AN3" s="381"/>
      <c r="AO3" s="381"/>
      <c r="AP3" s="381"/>
      <c r="AQ3" s="205"/>
      <c r="AR3" s="6"/>
      <c r="AS3" s="6"/>
      <c r="AT3" s="6"/>
      <c r="AU3" s="6"/>
      <c r="AV3" s="6"/>
      <c r="AW3" s="6"/>
      <c r="AX3" s="227"/>
      <c r="AY3" s="6"/>
      <c r="AZ3" s="6"/>
      <c r="BA3" s="6"/>
      <c r="BB3" s="6"/>
      <c r="BC3" s="6"/>
      <c r="BD3" s="6"/>
      <c r="BE3" s="6"/>
      <c r="BF3" s="6"/>
      <c r="BG3" s="377"/>
      <c r="BH3" s="377"/>
      <c r="BI3" s="377"/>
      <c r="BJ3" s="134"/>
      <c r="BK3" s="6"/>
      <c r="BL3" s="6"/>
      <c r="BM3" s="6"/>
      <c r="BN3" s="6"/>
      <c r="BO3" s="6"/>
      <c r="BP3" s="95"/>
      <c r="BQ3" s="95"/>
      <c r="BR3" s="380"/>
      <c r="BS3" s="380"/>
      <c r="BT3" s="380"/>
      <c r="BU3" s="380"/>
      <c r="BV3" s="380"/>
      <c r="BW3" s="380"/>
      <c r="BX3" s="380"/>
      <c r="BY3" s="6"/>
      <c r="BZ3" s="377"/>
      <c r="CA3" s="377"/>
      <c r="CB3" s="377"/>
      <c r="CC3" s="377"/>
      <c r="CD3" s="6"/>
      <c r="CE3" s="6"/>
    </row>
    <row r="4" spans="1:83" ht="27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384" t="s">
        <v>207</v>
      </c>
      <c r="P4" s="385"/>
      <c r="Q4" s="385"/>
      <c r="R4" s="385"/>
      <c r="S4" s="386"/>
      <c r="U4" s="375" t="str">
        <f>IF(G33="ERROR","DO NOT MOVE TO NEXT STAGE","OK TO MOVE TO NEXT STAGE")</f>
        <v>OK TO MOVE TO NEXT STAGE</v>
      </c>
      <c r="V4" s="375"/>
      <c r="W4" s="375"/>
      <c r="Y4" s="6"/>
      <c r="Z4" s="378"/>
      <c r="AA4" s="378"/>
      <c r="AB4" s="378"/>
      <c r="AC4" s="378"/>
      <c r="AD4" s="378"/>
      <c r="AE4" s="378"/>
      <c r="AF4" s="378"/>
      <c r="AG4" s="231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232"/>
      <c r="AY4" s="6"/>
      <c r="AZ4" s="6"/>
      <c r="BA4" s="6"/>
      <c r="BB4" s="6"/>
      <c r="BC4" s="178"/>
      <c r="BD4" s="178"/>
      <c r="BE4" s="178"/>
      <c r="BF4" s="179"/>
      <c r="BG4" s="178"/>
      <c r="BH4" s="178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" customHeight="1" thickBot="1">
      <c r="A5" s="14"/>
      <c r="M5" s="6"/>
      <c r="O5" s="119"/>
      <c r="P5" s="119"/>
      <c r="Q5" s="119"/>
      <c r="R5" s="31"/>
      <c r="T5" s="15"/>
      <c r="Y5" s="6"/>
      <c r="Z5" s="377"/>
      <c r="AA5" s="377"/>
      <c r="AB5" s="377"/>
      <c r="AC5" s="377"/>
      <c r="AD5" s="377"/>
      <c r="AE5" s="377"/>
      <c r="AF5" s="6"/>
      <c r="AG5" s="6"/>
      <c r="AH5" s="6"/>
      <c r="AI5" s="6"/>
      <c r="AJ5" s="233"/>
      <c r="AK5" s="234"/>
      <c r="AL5" s="233"/>
      <c r="AM5" s="233"/>
      <c r="AN5" s="233"/>
      <c r="AO5" s="234"/>
      <c r="AP5" s="235"/>
      <c r="AQ5" s="236"/>
      <c r="AR5" s="6"/>
      <c r="AS5" s="18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365"/>
      <c r="BO5" s="6"/>
      <c r="BP5" s="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6"/>
      <c r="CD5" s="6"/>
      <c r="CE5" s="6"/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Y6" s="6"/>
      <c r="Z6" s="377"/>
      <c r="AA6" s="377"/>
      <c r="AB6" s="377"/>
      <c r="AC6" s="377"/>
      <c r="AD6" s="377"/>
      <c r="AE6" s="377"/>
      <c r="AF6" s="6"/>
      <c r="AG6" s="6"/>
      <c r="AH6" s="6"/>
      <c r="AI6" s="6"/>
      <c r="AJ6" s="6"/>
      <c r="AK6" s="382"/>
      <c r="AL6" s="382"/>
      <c r="AM6" s="382"/>
      <c r="AN6" s="382"/>
      <c r="AO6" s="382"/>
      <c r="AP6" s="382"/>
      <c r="AQ6" s="389"/>
      <c r="AR6" s="178"/>
      <c r="AS6" s="178"/>
      <c r="AT6" s="178"/>
      <c r="AU6" s="6"/>
      <c r="AV6" s="228"/>
      <c r="AW6" s="6"/>
      <c r="AX6" s="205"/>
      <c r="AY6" s="154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365"/>
      <c r="BO6" s="6"/>
      <c r="BP6" s="6"/>
      <c r="BQ6" s="182"/>
      <c r="BR6" s="44"/>
      <c r="BS6" s="182"/>
      <c r="BT6" s="44"/>
      <c r="BU6" s="182"/>
      <c r="BV6" s="44"/>
      <c r="BW6" s="182"/>
      <c r="BX6" s="44"/>
      <c r="BY6" s="182"/>
      <c r="BZ6" s="44"/>
      <c r="CA6" s="182"/>
      <c r="CB6" s="44"/>
      <c r="CC6" s="6"/>
      <c r="CD6" s="6"/>
      <c r="CE6" s="6"/>
    </row>
    <row r="7" spans="1:83" ht="15" customHeight="1">
      <c r="D7" s="31"/>
      <c r="E7" s="28"/>
      <c r="F7" s="373"/>
      <c r="G7" s="374"/>
      <c r="H7" s="373"/>
      <c r="I7" s="374"/>
      <c r="J7" s="373"/>
      <c r="K7" s="374"/>
      <c r="L7" s="373"/>
      <c r="M7" s="374"/>
      <c r="N7" s="373"/>
      <c r="O7" s="374"/>
      <c r="P7" s="373"/>
      <c r="Q7" s="374"/>
      <c r="R7" s="373"/>
      <c r="S7" s="374"/>
      <c r="T7" s="373"/>
      <c r="U7" s="374"/>
      <c r="V7" s="373"/>
      <c r="W7" s="374"/>
      <c r="Y7" s="6"/>
      <c r="Z7" s="377"/>
      <c r="AA7" s="377"/>
      <c r="AB7" s="377"/>
      <c r="AC7" s="377"/>
      <c r="AD7" s="377"/>
      <c r="AE7" s="377"/>
      <c r="AF7" s="6"/>
      <c r="AG7" s="6"/>
      <c r="AH7" s="6"/>
      <c r="AI7" s="6"/>
      <c r="AJ7" s="6"/>
      <c r="AK7" s="382"/>
      <c r="AL7" s="382"/>
      <c r="AM7" s="382"/>
      <c r="AN7" s="382"/>
      <c r="AO7" s="382"/>
      <c r="AP7" s="382"/>
      <c r="AQ7" s="389"/>
      <c r="AR7" s="6"/>
      <c r="AS7" s="6"/>
      <c r="AT7" s="6"/>
      <c r="AU7" s="6"/>
      <c r="AV7" s="6"/>
      <c r="AW7" s="6"/>
      <c r="AX7" s="6"/>
      <c r="AY7" s="4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182"/>
      <c r="BN7" s="365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178"/>
      <c r="CD7" s="6"/>
      <c r="CE7" s="6"/>
    </row>
    <row r="8" spans="1:83" ht="15" customHeight="1" thickBot="1">
      <c r="D8" s="31"/>
      <c r="E8" s="28"/>
      <c r="F8" s="367"/>
      <c r="G8" s="368"/>
      <c r="H8" s="367"/>
      <c r="I8" s="368"/>
      <c r="J8" s="367"/>
      <c r="K8" s="368"/>
      <c r="L8" s="367"/>
      <c r="M8" s="368"/>
      <c r="N8" s="367"/>
      <c r="O8" s="368"/>
      <c r="P8" s="367"/>
      <c r="Q8" s="368"/>
      <c r="R8" s="367"/>
      <c r="S8" s="368"/>
      <c r="T8" s="367"/>
      <c r="U8" s="368"/>
      <c r="V8" s="367"/>
      <c r="W8" s="368"/>
      <c r="Y8" s="6"/>
      <c r="Z8" s="6"/>
      <c r="AA8" s="182"/>
      <c r="AB8" s="6"/>
      <c r="AC8" s="6"/>
      <c r="AD8" s="6"/>
      <c r="AE8" s="6"/>
      <c r="AF8" s="6"/>
      <c r="AG8" s="6"/>
      <c r="AH8" s="6"/>
      <c r="AI8" s="227"/>
      <c r="AJ8" s="22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37"/>
      <c r="AY8" s="44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82"/>
      <c r="BL8" s="6"/>
      <c r="BM8" s="182"/>
      <c r="BN8" s="44"/>
      <c r="BO8" s="6"/>
      <c r="BP8" s="223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355" t="s">
        <v>64</v>
      </c>
      <c r="W9" s="357"/>
      <c r="Y9" s="6"/>
      <c r="Z9" s="238"/>
      <c r="AA9" s="238"/>
      <c r="AB9" s="238"/>
      <c r="AC9" s="238"/>
      <c r="AD9" s="6"/>
      <c r="AE9" s="6"/>
      <c r="AF9" s="6"/>
      <c r="AG9" s="6"/>
      <c r="AH9" s="6"/>
      <c r="AI9" s="6"/>
      <c r="AJ9" s="6"/>
      <c r="AK9" s="382"/>
      <c r="AL9" s="382"/>
      <c r="AM9" s="382"/>
      <c r="AN9" s="382"/>
      <c r="AO9" s="382"/>
      <c r="AP9" s="382"/>
      <c r="AQ9" s="379"/>
      <c r="AR9" s="178"/>
      <c r="AS9" s="178"/>
      <c r="AT9" s="178"/>
      <c r="AU9" s="6"/>
      <c r="AV9" s="228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182"/>
      <c r="BL9" s="6"/>
      <c r="BM9" s="182"/>
      <c r="BN9" s="44"/>
      <c r="BO9" s="6"/>
      <c r="BP9" s="223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82"/>
      <c r="AL10" s="382"/>
      <c r="AM10" s="382"/>
      <c r="AN10" s="382"/>
      <c r="AO10" s="382"/>
      <c r="AP10" s="382"/>
      <c r="AQ10" s="379"/>
      <c r="AR10" s="6"/>
      <c r="AS10" s="6"/>
      <c r="AT10" s="6"/>
      <c r="AU10" s="6"/>
      <c r="AV10" s="6"/>
      <c r="AW10" s="6"/>
      <c r="AX10" s="6"/>
      <c r="AY10" s="182"/>
      <c r="AZ10" s="182"/>
      <c r="BA10" s="216"/>
      <c r="BB10" s="6"/>
      <c r="BC10" s="6"/>
      <c r="BD10" s="6"/>
      <c r="BE10" s="6"/>
      <c r="BF10" s="6"/>
      <c r="BG10" s="6"/>
      <c r="BH10" s="6"/>
      <c r="BI10" s="6"/>
      <c r="BJ10" s="6"/>
      <c r="BK10" s="182"/>
      <c r="BL10" s="6"/>
      <c r="BM10" s="182"/>
      <c r="BN10" s="44"/>
      <c r="BO10" s="6"/>
      <c r="BP10" s="223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" customHeight="1" thickBot="1">
      <c r="A11" s="329" t="str">
        <f t="shared" ref="A11:A30" si="0">IF(E11&gt;=$M$3,"Elected",IF(G11&gt;=$M$3,"Elected",IF(BN8&lt;&gt;0,"Excluded",0)))</f>
        <v>Elected</v>
      </c>
      <c r="B11" s="332">
        <v>1</v>
      </c>
      <c r="C11" s="36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/>
      <c r="G11" s="33"/>
      <c r="H11" s="82"/>
      <c r="I11" s="33">
        <f t="shared" ref="I11:I31" si="1">IF(H$8=0,0,G11+H11)</f>
        <v>0</v>
      </c>
      <c r="J11" s="82"/>
      <c r="K11" s="33">
        <f t="shared" ref="K11:K31" si="2">IF(J$8=0,0,I11+J11)</f>
        <v>0</v>
      </c>
      <c r="L11" s="82"/>
      <c r="M11" s="33">
        <f t="shared" ref="M11:M31" si="3">IF(L$8=0,0,K11+L11)</f>
        <v>0</v>
      </c>
      <c r="N11" s="82"/>
      <c r="O11" s="33">
        <f t="shared" ref="O11:O31" si="4">IF(N$8=0,0,M11+N11)</f>
        <v>0</v>
      </c>
      <c r="P11" s="82"/>
      <c r="Q11" s="33">
        <f t="shared" ref="Q11:Q31" si="5">IF(P$8=0,0,O11+P11)</f>
        <v>0</v>
      </c>
      <c r="R11" s="82"/>
      <c r="S11" s="33">
        <f t="shared" ref="S11:S31" si="6">IF(R$8=0,0,Q11+R11)</f>
        <v>0</v>
      </c>
      <c r="T11" s="82"/>
      <c r="U11" s="33">
        <f t="shared" ref="U11:U31" si="7">IF(T$8=0,0,S11+T11)</f>
        <v>0</v>
      </c>
      <c r="V11" s="80"/>
      <c r="W11" s="49">
        <f t="shared" ref="W11:W31" si="8">IF(V$8=0,0,U11+V11)</f>
        <v>0</v>
      </c>
      <c r="Y11" s="6"/>
      <c r="Z11" s="6"/>
      <c r="AA11" s="18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82"/>
      <c r="AZ11" s="182"/>
      <c r="BA11" s="224"/>
      <c r="BB11" s="6"/>
      <c r="BC11" s="6"/>
      <c r="BD11" s="6"/>
      <c r="BE11" s="6"/>
      <c r="BF11" s="6"/>
      <c r="BG11" s="6"/>
      <c r="BH11" s="6"/>
      <c r="BI11" s="6"/>
      <c r="BJ11" s="6"/>
      <c r="BK11" s="182"/>
      <c r="BL11" s="6"/>
      <c r="BM11" s="182"/>
      <c r="BN11" s="44"/>
      <c r="BO11" s="6"/>
      <c r="BP11" s="223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" customHeight="1" thickBot="1">
      <c r="A12" s="330">
        <f t="shared" si="0"/>
        <v>0</v>
      </c>
      <c r="B12" s="333">
        <v>2</v>
      </c>
      <c r="C12" s="37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/>
      <c r="G12" s="33"/>
      <c r="H12" s="82"/>
      <c r="I12" s="33">
        <f t="shared" si="1"/>
        <v>0</v>
      </c>
      <c r="J12" s="82"/>
      <c r="K12" s="33">
        <f t="shared" si="2"/>
        <v>0</v>
      </c>
      <c r="L12" s="82"/>
      <c r="M12" s="33">
        <f t="shared" si="3"/>
        <v>0</v>
      </c>
      <c r="N12" s="82"/>
      <c r="O12" s="33">
        <f t="shared" si="4"/>
        <v>0</v>
      </c>
      <c r="P12" s="82"/>
      <c r="Q12" s="33">
        <f t="shared" si="5"/>
        <v>0</v>
      </c>
      <c r="R12" s="82"/>
      <c r="S12" s="33">
        <f t="shared" si="6"/>
        <v>0</v>
      </c>
      <c r="T12" s="82"/>
      <c r="U12" s="33">
        <f t="shared" si="7"/>
        <v>0</v>
      </c>
      <c r="V12" s="80"/>
      <c r="W12" s="49">
        <f t="shared" si="8"/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3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82"/>
      <c r="AZ12" s="182"/>
      <c r="BA12" s="216"/>
      <c r="BB12" s="6"/>
      <c r="BC12" s="6"/>
      <c r="BD12" s="6"/>
      <c r="BE12" s="6"/>
      <c r="BF12" s="6"/>
      <c r="BG12" s="6"/>
      <c r="BH12" s="6"/>
      <c r="BI12" s="6"/>
      <c r="BJ12" s="6"/>
      <c r="BK12" s="182"/>
      <c r="BL12" s="6"/>
      <c r="BM12" s="182"/>
      <c r="BN12" s="44"/>
      <c r="BO12" s="6"/>
      <c r="BP12" s="223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" customHeight="1" thickBot="1">
      <c r="A13" s="330">
        <f t="shared" si="0"/>
        <v>0</v>
      </c>
      <c r="B13" s="333">
        <v>3</v>
      </c>
      <c r="C13" s="37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/>
      <c r="G13" s="33"/>
      <c r="H13" s="82"/>
      <c r="I13" s="33">
        <f t="shared" si="1"/>
        <v>0</v>
      </c>
      <c r="J13" s="82"/>
      <c r="K13" s="33">
        <f t="shared" si="2"/>
        <v>0</v>
      </c>
      <c r="L13" s="82"/>
      <c r="M13" s="33">
        <f t="shared" si="3"/>
        <v>0</v>
      </c>
      <c r="N13" s="82"/>
      <c r="O13" s="33">
        <f t="shared" si="4"/>
        <v>0</v>
      </c>
      <c r="P13" s="82"/>
      <c r="Q13" s="33">
        <f t="shared" si="5"/>
        <v>0</v>
      </c>
      <c r="R13" s="82"/>
      <c r="S13" s="33">
        <f t="shared" si="6"/>
        <v>0</v>
      </c>
      <c r="T13" s="82"/>
      <c r="U13" s="33">
        <f t="shared" si="7"/>
        <v>0</v>
      </c>
      <c r="V13" s="80"/>
      <c r="W13" s="49">
        <f t="shared" si="8"/>
        <v>0</v>
      </c>
      <c r="Y13" s="6"/>
      <c r="Z13" s="6"/>
      <c r="AA13" s="182"/>
      <c r="AB13" s="6"/>
      <c r="AC13" s="6"/>
      <c r="AD13" s="6"/>
      <c r="AE13" s="6"/>
      <c r="AF13" s="6"/>
      <c r="AG13" s="6"/>
      <c r="AH13" s="6"/>
      <c r="AI13" s="228"/>
      <c r="AJ13" s="228"/>
      <c r="AK13" s="6"/>
      <c r="AL13" s="365"/>
      <c r="AM13" s="365"/>
      <c r="AN13" s="365"/>
      <c r="AO13" s="365"/>
      <c r="AP13" s="380"/>
      <c r="AQ13" s="365"/>
      <c r="AR13" s="6"/>
      <c r="AS13" s="6"/>
      <c r="AT13" s="6"/>
      <c r="AU13" s="6"/>
      <c r="AV13" s="6"/>
      <c r="AW13" s="6"/>
      <c r="AX13" s="6"/>
      <c r="AY13" s="182"/>
      <c r="AZ13" s="182"/>
      <c r="BA13" s="224"/>
      <c r="BB13" s="6"/>
      <c r="BC13" s="6"/>
      <c r="BD13" s="6"/>
      <c r="BE13" s="6"/>
      <c r="BF13" s="6"/>
      <c r="BG13" s="6"/>
      <c r="BH13" s="6"/>
      <c r="BI13" s="6"/>
      <c r="BJ13" s="6"/>
      <c r="BK13" s="182"/>
      <c r="BL13" s="6"/>
      <c r="BM13" s="182"/>
      <c r="BN13" s="44"/>
      <c r="BO13" s="6"/>
      <c r="BP13" s="223"/>
      <c r="BQ13" s="226"/>
      <c r="BR13" s="6"/>
      <c r="BS13" s="226"/>
      <c r="BT13" s="6"/>
      <c r="BU13" s="226"/>
      <c r="BV13" s="6"/>
      <c r="BW13" s="226"/>
      <c r="BX13" s="6"/>
      <c r="BY13" s="226"/>
      <c r="BZ13" s="6"/>
      <c r="CA13" s="226"/>
      <c r="CB13" s="6"/>
      <c r="CC13" s="226"/>
      <c r="CD13" s="6"/>
      <c r="CE13" s="6"/>
    </row>
    <row r="14" spans="1:83" ht="15" customHeight="1" thickBot="1">
      <c r="A14" s="330">
        <f t="shared" si="0"/>
        <v>0</v>
      </c>
      <c r="B14" s="333">
        <v>4</v>
      </c>
      <c r="C14" s="37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/>
      <c r="G14" s="33"/>
      <c r="H14" s="82"/>
      <c r="I14" s="33">
        <f t="shared" si="1"/>
        <v>0</v>
      </c>
      <c r="J14" s="82"/>
      <c r="K14" s="33">
        <f t="shared" si="2"/>
        <v>0</v>
      </c>
      <c r="L14" s="82"/>
      <c r="M14" s="33">
        <f t="shared" si="3"/>
        <v>0</v>
      </c>
      <c r="N14" s="82"/>
      <c r="O14" s="33">
        <f t="shared" si="4"/>
        <v>0</v>
      </c>
      <c r="P14" s="82"/>
      <c r="Q14" s="33">
        <f t="shared" si="5"/>
        <v>0</v>
      </c>
      <c r="R14" s="82"/>
      <c r="S14" s="33">
        <f t="shared" si="6"/>
        <v>0</v>
      </c>
      <c r="T14" s="82"/>
      <c r="U14" s="33">
        <f t="shared" si="7"/>
        <v>0</v>
      </c>
      <c r="V14" s="80"/>
      <c r="W14" s="49">
        <f t="shared" si="8"/>
        <v>0</v>
      </c>
      <c r="Y14" s="6"/>
      <c r="Z14" s="182"/>
      <c r="AA14" s="216"/>
      <c r="AB14" s="6"/>
      <c r="AC14" s="6"/>
      <c r="AD14" s="6"/>
      <c r="AE14" s="6"/>
      <c r="AF14" s="6"/>
      <c r="AG14" s="228"/>
      <c r="AH14" s="6"/>
      <c r="AI14" s="6"/>
      <c r="AJ14" s="6"/>
      <c r="AK14" s="6"/>
      <c r="AL14" s="365"/>
      <c r="AM14" s="365"/>
      <c r="AN14" s="365"/>
      <c r="AO14" s="365"/>
      <c r="AP14" s="380"/>
      <c r="AQ14" s="365"/>
      <c r="AR14" s="6"/>
      <c r="AS14" s="6"/>
      <c r="AT14" s="6"/>
      <c r="AU14" s="6"/>
      <c r="AV14" s="6"/>
      <c r="AW14" s="6"/>
      <c r="AX14" s="6"/>
      <c r="AY14" s="182"/>
      <c r="AZ14" s="182"/>
      <c r="BA14" s="216"/>
      <c r="BB14" s="6"/>
      <c r="BC14" s="6"/>
      <c r="BD14" s="6"/>
      <c r="BE14" s="6"/>
      <c r="BF14" s="6"/>
      <c r="BG14" s="6"/>
      <c r="BH14" s="6"/>
      <c r="BI14" s="6"/>
      <c r="BJ14" s="6"/>
      <c r="BK14" s="182"/>
      <c r="BL14" s="6"/>
      <c r="BM14" s="182"/>
      <c r="BN14" s="44"/>
      <c r="BO14" s="6"/>
      <c r="BP14" s="223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" customHeight="1" thickBot="1">
      <c r="A15" s="330">
        <f t="shared" si="0"/>
        <v>0</v>
      </c>
      <c r="B15" s="333">
        <v>5</v>
      </c>
      <c r="C15" s="37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/>
      <c r="G15" s="33"/>
      <c r="H15" s="82"/>
      <c r="I15" s="33">
        <f t="shared" si="1"/>
        <v>0</v>
      </c>
      <c r="J15" s="82"/>
      <c r="K15" s="33">
        <f t="shared" si="2"/>
        <v>0</v>
      </c>
      <c r="L15" s="82"/>
      <c r="M15" s="33">
        <f t="shared" si="3"/>
        <v>0</v>
      </c>
      <c r="N15" s="82"/>
      <c r="O15" s="33">
        <f t="shared" si="4"/>
        <v>0</v>
      </c>
      <c r="P15" s="82"/>
      <c r="Q15" s="33">
        <f t="shared" si="5"/>
        <v>0</v>
      </c>
      <c r="R15" s="82"/>
      <c r="S15" s="33">
        <f t="shared" si="6"/>
        <v>0</v>
      </c>
      <c r="T15" s="82"/>
      <c r="U15" s="33">
        <f t="shared" si="7"/>
        <v>0</v>
      </c>
      <c r="V15" s="80"/>
      <c r="W15" s="49">
        <f t="shared" si="8"/>
        <v>0</v>
      </c>
      <c r="Y15" s="6"/>
      <c r="Z15" s="182"/>
      <c r="AA15" s="216"/>
      <c r="AB15" s="6"/>
      <c r="AC15" s="6"/>
      <c r="AD15" s="6"/>
      <c r="AE15" s="6"/>
      <c r="AF15" s="6"/>
      <c r="AG15" s="228"/>
      <c r="AH15" s="6"/>
      <c r="AI15" s="6"/>
      <c r="AJ15" s="6"/>
      <c r="AK15" s="6"/>
      <c r="AL15" s="365"/>
      <c r="AM15" s="365"/>
      <c r="AN15" s="365"/>
      <c r="AO15" s="365"/>
      <c r="AP15" s="380"/>
      <c r="AQ15" s="365"/>
      <c r="AR15" s="6"/>
      <c r="AS15" s="6"/>
      <c r="AT15" s="6"/>
      <c r="AU15" s="6"/>
      <c r="AV15" s="6"/>
      <c r="AW15" s="6"/>
      <c r="AX15" s="6"/>
      <c r="AY15" s="182"/>
      <c r="AZ15" s="182"/>
      <c r="BA15" s="216"/>
      <c r="BB15" s="6"/>
      <c r="BC15" s="6"/>
      <c r="BD15" s="6"/>
      <c r="BE15" s="6"/>
      <c r="BF15" s="6"/>
      <c r="BG15" s="6"/>
      <c r="BH15" s="6"/>
      <c r="BI15" s="6"/>
      <c r="BJ15" s="6"/>
      <c r="BK15" s="182"/>
      <c r="BL15" s="6"/>
      <c r="BM15" s="182"/>
      <c r="BN15" s="44"/>
      <c r="BO15" s="6"/>
      <c r="BP15" s="223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" customHeight="1" thickBot="1">
      <c r="A16" s="330">
        <f t="shared" si="0"/>
        <v>0</v>
      </c>
      <c r="B16" s="333">
        <v>6</v>
      </c>
      <c r="C16" s="37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/>
      <c r="G16" s="33"/>
      <c r="H16" s="82"/>
      <c r="I16" s="33">
        <f t="shared" si="1"/>
        <v>0</v>
      </c>
      <c r="J16" s="82"/>
      <c r="K16" s="33">
        <f t="shared" si="2"/>
        <v>0</v>
      </c>
      <c r="L16" s="82"/>
      <c r="M16" s="33">
        <f t="shared" si="3"/>
        <v>0</v>
      </c>
      <c r="N16" s="82"/>
      <c r="O16" s="33">
        <f t="shared" si="4"/>
        <v>0</v>
      </c>
      <c r="P16" s="82"/>
      <c r="Q16" s="33">
        <f t="shared" si="5"/>
        <v>0</v>
      </c>
      <c r="R16" s="82"/>
      <c r="S16" s="33">
        <f t="shared" si="6"/>
        <v>0</v>
      </c>
      <c r="T16" s="82"/>
      <c r="U16" s="33">
        <f t="shared" si="7"/>
        <v>0</v>
      </c>
      <c r="V16" s="80"/>
      <c r="W16" s="49">
        <f t="shared" si="8"/>
        <v>0</v>
      </c>
      <c r="Y16" s="6"/>
      <c r="Z16" s="182"/>
      <c r="AA16" s="216"/>
      <c r="AB16" s="6"/>
      <c r="AC16" s="6"/>
      <c r="AD16" s="6"/>
      <c r="AE16" s="6"/>
      <c r="AF16" s="6"/>
      <c r="AG16" s="228"/>
      <c r="AH16" s="6"/>
      <c r="AI16" s="6"/>
      <c r="AJ16" s="6"/>
      <c r="AK16" s="6"/>
      <c r="AL16" s="365"/>
      <c r="AM16" s="365"/>
      <c r="AN16" s="365"/>
      <c r="AO16" s="365"/>
      <c r="AP16" s="380"/>
      <c r="AQ16" s="365"/>
      <c r="AR16" s="6"/>
      <c r="AS16" s="6"/>
      <c r="AT16" s="6"/>
      <c r="AU16" s="6"/>
      <c r="AV16" s="6"/>
      <c r="AW16" s="6"/>
      <c r="AX16" s="6"/>
      <c r="AY16" s="182"/>
      <c r="AZ16" s="182"/>
      <c r="BA16" s="216"/>
      <c r="BB16" s="6"/>
      <c r="BC16" s="6"/>
      <c r="BD16" s="6"/>
      <c r="BE16" s="6"/>
      <c r="BF16" s="6"/>
      <c r="BG16" s="6"/>
      <c r="BH16" s="6"/>
      <c r="BI16" s="6"/>
      <c r="BJ16" s="6"/>
      <c r="BK16" s="182"/>
      <c r="BL16" s="6"/>
      <c r="BM16" s="182"/>
      <c r="BN16" s="44"/>
      <c r="BO16" s="6"/>
      <c r="BP16" s="223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" customHeight="1" thickBot="1">
      <c r="A17" s="330">
        <f t="shared" si="0"/>
        <v>0</v>
      </c>
      <c r="B17" s="333">
        <v>7</v>
      </c>
      <c r="C17" s="37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/>
      <c r="G17" s="33"/>
      <c r="H17" s="82"/>
      <c r="I17" s="33">
        <f t="shared" si="1"/>
        <v>0</v>
      </c>
      <c r="J17" s="82"/>
      <c r="K17" s="33">
        <f t="shared" si="2"/>
        <v>0</v>
      </c>
      <c r="L17" s="82"/>
      <c r="M17" s="33">
        <f t="shared" si="3"/>
        <v>0</v>
      </c>
      <c r="N17" s="82"/>
      <c r="O17" s="33">
        <f t="shared" si="4"/>
        <v>0</v>
      </c>
      <c r="P17" s="82"/>
      <c r="Q17" s="33">
        <f t="shared" si="5"/>
        <v>0</v>
      </c>
      <c r="R17" s="82"/>
      <c r="S17" s="33">
        <f t="shared" si="6"/>
        <v>0</v>
      </c>
      <c r="T17" s="82"/>
      <c r="U17" s="33">
        <f t="shared" si="7"/>
        <v>0</v>
      </c>
      <c r="V17" s="80"/>
      <c r="W17" s="49">
        <f t="shared" si="8"/>
        <v>0</v>
      </c>
      <c r="Y17" s="6"/>
      <c r="Z17" s="182"/>
      <c r="AA17" s="216"/>
      <c r="AB17" s="6"/>
      <c r="AC17" s="6"/>
      <c r="AD17" s="6"/>
      <c r="AE17" s="6"/>
      <c r="AF17" s="6"/>
      <c r="AG17" s="228"/>
      <c r="AH17" s="6"/>
      <c r="AI17" s="6"/>
      <c r="AJ17" s="6"/>
      <c r="AK17" s="6"/>
      <c r="AL17" s="365"/>
      <c r="AM17" s="365"/>
      <c r="AN17" s="365"/>
      <c r="AO17" s="365"/>
      <c r="AP17" s="380"/>
      <c r="AQ17" s="365"/>
      <c r="AR17" s="6"/>
      <c r="AS17" s="6"/>
      <c r="AT17" s="6"/>
      <c r="AU17" s="6"/>
      <c r="AV17" s="6"/>
      <c r="AW17" s="6"/>
      <c r="AX17" s="6"/>
      <c r="AY17" s="182"/>
      <c r="AZ17" s="182"/>
      <c r="BA17" s="216"/>
      <c r="BB17" s="6"/>
      <c r="BC17" s="6"/>
      <c r="BD17" s="6"/>
      <c r="BE17" s="6"/>
      <c r="BF17" s="6"/>
      <c r="BG17" s="6"/>
      <c r="BH17" s="6"/>
      <c r="BI17" s="6"/>
      <c r="BJ17" s="6"/>
      <c r="BK17" s="182"/>
      <c r="BL17" s="6"/>
      <c r="BM17" s="182"/>
      <c r="BN17" s="44"/>
      <c r="BO17" s="6"/>
      <c r="BP17" s="223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" customHeight="1" thickBot="1">
      <c r="A18" s="330">
        <f t="shared" si="0"/>
        <v>0</v>
      </c>
      <c r="B18" s="333">
        <v>8</v>
      </c>
      <c r="C18" s="37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/>
      <c r="G18" s="33"/>
      <c r="H18" s="82"/>
      <c r="I18" s="33">
        <f t="shared" si="1"/>
        <v>0</v>
      </c>
      <c r="J18" s="82"/>
      <c r="K18" s="33">
        <f t="shared" si="2"/>
        <v>0</v>
      </c>
      <c r="L18" s="82"/>
      <c r="M18" s="33">
        <f t="shared" si="3"/>
        <v>0</v>
      </c>
      <c r="N18" s="82"/>
      <c r="O18" s="33">
        <f t="shared" si="4"/>
        <v>0</v>
      </c>
      <c r="P18" s="82"/>
      <c r="Q18" s="33">
        <f t="shared" si="5"/>
        <v>0</v>
      </c>
      <c r="R18" s="82"/>
      <c r="S18" s="33">
        <f t="shared" si="6"/>
        <v>0</v>
      </c>
      <c r="T18" s="82"/>
      <c r="U18" s="33">
        <f t="shared" si="7"/>
        <v>0</v>
      </c>
      <c r="V18" s="80"/>
      <c r="W18" s="49">
        <f t="shared" si="8"/>
        <v>0</v>
      </c>
      <c r="Y18" s="6"/>
      <c r="Z18" s="182"/>
      <c r="AA18" s="216"/>
      <c r="AB18" s="6"/>
      <c r="AC18" s="6"/>
      <c r="AD18" s="6"/>
      <c r="AE18" s="6"/>
      <c r="AF18" s="6"/>
      <c r="AG18" s="228"/>
      <c r="AH18" s="6"/>
      <c r="AI18" s="6"/>
      <c r="AJ18" s="6"/>
      <c r="AK18" s="6"/>
      <c r="AL18" s="6"/>
      <c r="AM18" s="6"/>
      <c r="AN18" s="365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182"/>
      <c r="AZ18" s="182"/>
      <c r="BA18" s="216"/>
      <c r="BB18" s="6"/>
      <c r="BC18" s="6"/>
      <c r="BD18" s="6"/>
      <c r="BE18" s="6"/>
      <c r="BF18" s="6"/>
      <c r="BG18" s="6"/>
      <c r="BH18" s="6"/>
      <c r="BI18" s="6"/>
      <c r="BJ18" s="6"/>
      <c r="BK18" s="182"/>
      <c r="BL18" s="6"/>
      <c r="BM18" s="182"/>
      <c r="BN18" s="44"/>
      <c r="BO18" s="6"/>
      <c r="BP18" s="223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" customHeight="1" thickBot="1">
      <c r="A19" s="330" t="str">
        <f t="shared" si="0"/>
        <v>Elected</v>
      </c>
      <c r="B19" s="333">
        <v>9</v>
      </c>
      <c r="C19" s="37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/>
      <c r="G19" s="33"/>
      <c r="H19" s="82"/>
      <c r="I19" s="33">
        <f t="shared" si="1"/>
        <v>0</v>
      </c>
      <c r="J19" s="82"/>
      <c r="K19" s="33">
        <f t="shared" si="2"/>
        <v>0</v>
      </c>
      <c r="L19" s="82"/>
      <c r="M19" s="33">
        <f t="shared" si="3"/>
        <v>0</v>
      </c>
      <c r="N19" s="82"/>
      <c r="O19" s="33">
        <f t="shared" si="4"/>
        <v>0</v>
      </c>
      <c r="P19" s="82"/>
      <c r="Q19" s="33">
        <f t="shared" si="5"/>
        <v>0</v>
      </c>
      <c r="R19" s="82"/>
      <c r="S19" s="33">
        <f t="shared" si="6"/>
        <v>0</v>
      </c>
      <c r="T19" s="82"/>
      <c r="U19" s="33">
        <f t="shared" si="7"/>
        <v>0</v>
      </c>
      <c r="V19" s="80"/>
      <c r="W19" s="49">
        <f t="shared" si="8"/>
        <v>0</v>
      </c>
      <c r="Y19" s="6"/>
      <c r="Z19" s="182"/>
      <c r="AA19" s="216"/>
      <c r="AB19" s="6"/>
      <c r="AC19" s="6"/>
      <c r="AD19" s="6"/>
      <c r="AE19" s="6"/>
      <c r="AF19" s="6"/>
      <c r="AG19" s="228"/>
      <c r="AH19" s="6"/>
      <c r="AI19" s="6"/>
      <c r="AJ19" s="6"/>
      <c r="AK19" s="6"/>
      <c r="AL19" s="6"/>
      <c r="AM19" s="6"/>
      <c r="AN19" s="365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182"/>
      <c r="AZ19" s="182"/>
      <c r="BA19" s="216"/>
      <c r="BB19" s="6"/>
      <c r="BC19" s="6"/>
      <c r="BD19" s="6"/>
      <c r="BE19" s="6"/>
      <c r="BF19" s="6"/>
      <c r="BG19" s="6"/>
      <c r="BH19" s="6"/>
      <c r="BI19" s="6"/>
      <c r="BJ19" s="6"/>
      <c r="BK19" s="182"/>
      <c r="BL19" s="6"/>
      <c r="BM19" s="182"/>
      <c r="BN19" s="44"/>
      <c r="BO19" s="6"/>
      <c r="BP19" s="223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" customHeight="1" thickBot="1">
      <c r="A20" s="330">
        <f t="shared" si="0"/>
        <v>0</v>
      </c>
      <c r="B20" s="333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/>
      <c r="G20" s="33"/>
      <c r="H20" s="82"/>
      <c r="I20" s="33">
        <f t="shared" si="1"/>
        <v>0</v>
      </c>
      <c r="J20" s="82"/>
      <c r="K20" s="33">
        <f t="shared" si="2"/>
        <v>0</v>
      </c>
      <c r="L20" s="82"/>
      <c r="M20" s="33">
        <f t="shared" si="3"/>
        <v>0</v>
      </c>
      <c r="N20" s="82"/>
      <c r="O20" s="33">
        <f t="shared" si="4"/>
        <v>0</v>
      </c>
      <c r="P20" s="82"/>
      <c r="Q20" s="33">
        <f t="shared" si="5"/>
        <v>0</v>
      </c>
      <c r="R20" s="82"/>
      <c r="S20" s="33">
        <f t="shared" si="6"/>
        <v>0</v>
      </c>
      <c r="T20" s="82"/>
      <c r="U20" s="33">
        <f t="shared" si="7"/>
        <v>0</v>
      </c>
      <c r="V20" s="80"/>
      <c r="W20" s="49">
        <f t="shared" si="8"/>
        <v>0</v>
      </c>
      <c r="Y20" s="6"/>
      <c r="Z20" s="182"/>
      <c r="AA20" s="216"/>
      <c r="AB20" s="6"/>
      <c r="AC20" s="6"/>
      <c r="AD20" s="6"/>
      <c r="AE20" s="6"/>
      <c r="AF20" s="6"/>
      <c r="AG20" s="228"/>
      <c r="AH20" s="6"/>
      <c r="AI20" s="6"/>
      <c r="AJ20" s="369"/>
      <c r="AK20" s="369"/>
      <c r="AL20" s="216"/>
      <c r="AM20" s="6"/>
      <c r="AN20" s="216"/>
      <c r="AO20" s="366"/>
      <c r="AP20" s="366"/>
      <c r="AQ20" s="239"/>
      <c r="AR20" s="6"/>
      <c r="AS20" s="6"/>
      <c r="AT20" s="6"/>
      <c r="AU20" s="6"/>
      <c r="AV20" s="6"/>
      <c r="AW20" s="6"/>
      <c r="AX20" s="6"/>
      <c r="AY20" s="182"/>
      <c r="AZ20" s="182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82"/>
      <c r="BL20" s="6"/>
      <c r="BM20" s="182"/>
      <c r="BN20" s="44"/>
      <c r="BO20" s="6"/>
      <c r="BP20" s="223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" customHeight="1" thickBot="1">
      <c r="A21" s="330">
        <f t="shared" si="0"/>
        <v>0</v>
      </c>
      <c r="B21" s="333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/>
      <c r="G21" s="33"/>
      <c r="H21" s="82"/>
      <c r="I21" s="33">
        <f t="shared" si="1"/>
        <v>0</v>
      </c>
      <c r="J21" s="82"/>
      <c r="K21" s="33">
        <f t="shared" si="2"/>
        <v>0</v>
      </c>
      <c r="L21" s="82"/>
      <c r="M21" s="33">
        <f t="shared" si="3"/>
        <v>0</v>
      </c>
      <c r="N21" s="82"/>
      <c r="O21" s="33">
        <f t="shared" si="4"/>
        <v>0</v>
      </c>
      <c r="P21" s="82"/>
      <c r="Q21" s="33">
        <f t="shared" si="5"/>
        <v>0</v>
      </c>
      <c r="R21" s="82"/>
      <c r="S21" s="33">
        <f t="shared" si="6"/>
        <v>0</v>
      </c>
      <c r="T21" s="82"/>
      <c r="U21" s="33">
        <f t="shared" si="7"/>
        <v>0</v>
      </c>
      <c r="V21" s="80"/>
      <c r="W21" s="49">
        <f t="shared" si="8"/>
        <v>0</v>
      </c>
      <c r="Y21" s="6"/>
      <c r="Z21" s="182"/>
      <c r="AA21" s="216"/>
      <c r="AB21" s="6"/>
      <c r="AC21" s="6"/>
      <c r="AD21" s="6"/>
      <c r="AE21" s="6"/>
      <c r="AF21" s="6"/>
      <c r="AG21" s="228"/>
      <c r="AH21" s="6"/>
      <c r="AI21" s="6"/>
      <c r="AJ21" s="369"/>
      <c r="AK21" s="369"/>
      <c r="AL21" s="216"/>
      <c r="AM21" s="6"/>
      <c r="AN21" s="6"/>
      <c r="AO21" s="366"/>
      <c r="AP21" s="366"/>
      <c r="AQ21" s="239"/>
      <c r="AR21" s="6"/>
      <c r="AS21" s="6"/>
      <c r="AT21" s="6"/>
      <c r="AU21" s="6"/>
      <c r="AV21" s="6"/>
      <c r="AW21" s="6"/>
      <c r="AX21" s="6"/>
      <c r="AY21" s="182"/>
      <c r="AZ21" s="182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82"/>
      <c r="BL21" s="6"/>
      <c r="BM21" s="182"/>
      <c r="BN21" s="44"/>
      <c r="BO21" s="6"/>
      <c r="BP21" s="223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" customHeight="1" thickBot="1">
      <c r="A22" s="330">
        <f t="shared" si="0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/>
      <c r="G22" s="33"/>
      <c r="H22" s="82"/>
      <c r="I22" s="33">
        <f t="shared" si="1"/>
        <v>0</v>
      </c>
      <c r="J22" s="82"/>
      <c r="K22" s="33">
        <f t="shared" si="2"/>
        <v>0</v>
      </c>
      <c r="L22" s="82"/>
      <c r="M22" s="33">
        <f t="shared" si="3"/>
        <v>0</v>
      </c>
      <c r="N22" s="82"/>
      <c r="O22" s="33">
        <f t="shared" si="4"/>
        <v>0</v>
      </c>
      <c r="P22" s="82"/>
      <c r="Q22" s="33">
        <f t="shared" si="5"/>
        <v>0</v>
      </c>
      <c r="R22" s="82"/>
      <c r="S22" s="33">
        <f t="shared" si="6"/>
        <v>0</v>
      </c>
      <c r="T22" s="82"/>
      <c r="U22" s="33">
        <f t="shared" si="7"/>
        <v>0</v>
      </c>
      <c r="V22" s="80"/>
      <c r="W22" s="49">
        <f t="shared" si="8"/>
        <v>0</v>
      </c>
      <c r="Y22" s="6"/>
      <c r="Z22" s="182"/>
      <c r="AA22" s="216"/>
      <c r="AB22" s="6"/>
      <c r="AC22" s="6"/>
      <c r="AD22" s="6"/>
      <c r="AE22" s="6"/>
      <c r="AF22" s="6"/>
      <c r="AG22" s="228"/>
      <c r="AH22" s="6"/>
      <c r="AI22" s="6"/>
      <c r="AJ22" s="369"/>
      <c r="AK22" s="369"/>
      <c r="AL22" s="216"/>
      <c r="AM22" s="6"/>
      <c r="AN22" s="6"/>
      <c r="AO22" s="366"/>
      <c r="AP22" s="366"/>
      <c r="AQ22" s="239"/>
      <c r="AR22" s="6"/>
      <c r="AS22" s="6"/>
      <c r="AT22" s="6"/>
      <c r="AU22" s="6"/>
      <c r="AV22" s="6"/>
      <c r="AW22" s="6"/>
      <c r="AX22" s="376"/>
      <c r="AY22" s="182"/>
      <c r="AZ22" s="182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82"/>
      <c r="BL22" s="6"/>
      <c r="BM22" s="182"/>
      <c r="BN22" s="44"/>
      <c r="BO22" s="6"/>
      <c r="BP22" s="223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" customHeight="1" thickBot="1">
      <c r="A23" s="330">
        <f t="shared" si="0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/>
      <c r="G23" s="33"/>
      <c r="H23" s="82"/>
      <c r="I23" s="33">
        <f t="shared" si="1"/>
        <v>0</v>
      </c>
      <c r="J23" s="82"/>
      <c r="K23" s="33">
        <f t="shared" si="2"/>
        <v>0</v>
      </c>
      <c r="L23" s="82"/>
      <c r="M23" s="33">
        <f t="shared" si="3"/>
        <v>0</v>
      </c>
      <c r="N23" s="82"/>
      <c r="O23" s="33">
        <f t="shared" si="4"/>
        <v>0</v>
      </c>
      <c r="P23" s="82"/>
      <c r="Q23" s="33">
        <f t="shared" si="5"/>
        <v>0</v>
      </c>
      <c r="R23" s="82"/>
      <c r="S23" s="33">
        <f t="shared" si="6"/>
        <v>0</v>
      </c>
      <c r="T23" s="82"/>
      <c r="U23" s="33">
        <f t="shared" si="7"/>
        <v>0</v>
      </c>
      <c r="V23" s="80"/>
      <c r="W23" s="49">
        <f t="shared" si="8"/>
        <v>0</v>
      </c>
      <c r="Y23" s="6"/>
      <c r="Z23" s="182"/>
      <c r="AA23" s="216"/>
      <c r="AB23" s="6"/>
      <c r="AC23" s="6"/>
      <c r="AD23" s="6"/>
      <c r="AE23" s="6"/>
      <c r="AF23" s="6"/>
      <c r="AG23" s="228"/>
      <c r="AH23" s="6"/>
      <c r="AI23" s="6"/>
      <c r="AJ23" s="369"/>
      <c r="AK23" s="369"/>
      <c r="AL23" s="216"/>
      <c r="AM23" s="6"/>
      <c r="AN23" s="6"/>
      <c r="AO23" s="366"/>
      <c r="AP23" s="366"/>
      <c r="AQ23" s="239"/>
      <c r="AR23" s="6"/>
      <c r="AS23" s="6"/>
      <c r="AT23" s="6"/>
      <c r="AU23" s="6"/>
      <c r="AV23" s="6"/>
      <c r="AW23" s="6"/>
      <c r="AX23" s="376"/>
      <c r="AY23" s="182"/>
      <c r="AZ23" s="182"/>
      <c r="BA23" s="240"/>
      <c r="BB23" s="6"/>
      <c r="BC23" s="6"/>
      <c r="BD23" s="6"/>
      <c r="BE23" s="6"/>
      <c r="BF23" s="6"/>
      <c r="BG23" s="6"/>
      <c r="BH23" s="6"/>
      <c r="BI23" s="6"/>
      <c r="BJ23" s="6"/>
      <c r="BK23" s="182"/>
      <c r="BL23" s="6"/>
      <c r="BM23" s="182"/>
      <c r="BN23" s="44"/>
      <c r="BO23" s="6"/>
      <c r="BP23" s="223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" customHeight="1" thickBot="1">
      <c r="A24" s="330">
        <f t="shared" si="0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/>
      <c r="G24" s="33"/>
      <c r="H24" s="82"/>
      <c r="I24" s="33">
        <f t="shared" si="1"/>
        <v>0</v>
      </c>
      <c r="J24" s="82"/>
      <c r="K24" s="33">
        <f t="shared" si="2"/>
        <v>0</v>
      </c>
      <c r="L24" s="82"/>
      <c r="M24" s="33">
        <f t="shared" si="3"/>
        <v>0</v>
      </c>
      <c r="N24" s="82"/>
      <c r="O24" s="33">
        <f t="shared" si="4"/>
        <v>0</v>
      </c>
      <c r="P24" s="82"/>
      <c r="Q24" s="33">
        <f t="shared" si="5"/>
        <v>0</v>
      </c>
      <c r="R24" s="82"/>
      <c r="S24" s="33">
        <f t="shared" si="6"/>
        <v>0</v>
      </c>
      <c r="T24" s="82"/>
      <c r="U24" s="33">
        <f t="shared" si="7"/>
        <v>0</v>
      </c>
      <c r="V24" s="80"/>
      <c r="W24" s="49">
        <f t="shared" si="8"/>
        <v>0</v>
      </c>
      <c r="Y24" s="6"/>
      <c r="Z24" s="182"/>
      <c r="AA24" s="216"/>
      <c r="AB24" s="6"/>
      <c r="AC24" s="6"/>
      <c r="AD24" s="6"/>
      <c r="AE24" s="6"/>
      <c r="AF24" s="6"/>
      <c r="AG24" s="228"/>
      <c r="AH24" s="6"/>
      <c r="AI24" s="6"/>
      <c r="AJ24" s="369"/>
      <c r="AK24" s="369"/>
      <c r="AL24" s="216"/>
      <c r="AM24" s="6"/>
      <c r="AN24" s="6"/>
      <c r="AO24" s="366"/>
      <c r="AP24" s="366"/>
      <c r="AQ24" s="239"/>
      <c r="AR24" s="6"/>
      <c r="AS24" s="6"/>
      <c r="AT24" s="6"/>
      <c r="AU24" s="6"/>
      <c r="AV24" s="6"/>
      <c r="AW24" s="6"/>
      <c r="AX24" s="6"/>
      <c r="AY24" s="182"/>
      <c r="AZ24" s="182"/>
      <c r="BA24" s="216"/>
      <c r="BB24" s="6"/>
      <c r="BC24" s="6"/>
      <c r="BD24" s="6"/>
      <c r="BE24" s="6"/>
      <c r="BF24" s="6"/>
      <c r="BG24" s="6"/>
      <c r="BH24" s="6"/>
      <c r="BI24" s="6"/>
      <c r="BJ24" s="6"/>
      <c r="BK24" s="182"/>
      <c r="BL24" s="6"/>
      <c r="BM24" s="182"/>
      <c r="BN24" s="44"/>
      <c r="BO24" s="6"/>
      <c r="BP24" s="223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" customHeight="1" thickBot="1">
      <c r="A25" s="330">
        <f t="shared" si="0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/>
      <c r="G25" s="33"/>
      <c r="H25" s="82"/>
      <c r="I25" s="33">
        <f t="shared" si="1"/>
        <v>0</v>
      </c>
      <c r="J25" s="82"/>
      <c r="K25" s="33">
        <f t="shared" si="2"/>
        <v>0</v>
      </c>
      <c r="L25" s="82"/>
      <c r="M25" s="33">
        <f t="shared" si="3"/>
        <v>0</v>
      </c>
      <c r="N25" s="82"/>
      <c r="O25" s="33">
        <f t="shared" si="4"/>
        <v>0</v>
      </c>
      <c r="P25" s="82"/>
      <c r="Q25" s="33">
        <f t="shared" si="5"/>
        <v>0</v>
      </c>
      <c r="R25" s="82"/>
      <c r="S25" s="33">
        <f t="shared" si="6"/>
        <v>0</v>
      </c>
      <c r="T25" s="82"/>
      <c r="U25" s="33">
        <f t="shared" si="7"/>
        <v>0</v>
      </c>
      <c r="V25" s="80"/>
      <c r="W25" s="49">
        <f t="shared" si="8"/>
        <v>0</v>
      </c>
      <c r="Y25" s="6"/>
      <c r="Z25" s="182"/>
      <c r="AA25" s="216"/>
      <c r="AB25" s="6"/>
      <c r="AC25" s="6"/>
      <c r="AD25" s="6"/>
      <c r="AE25" s="6"/>
      <c r="AF25" s="6"/>
      <c r="AG25" s="228"/>
      <c r="AH25" s="6"/>
      <c r="AI25" s="6"/>
      <c r="AJ25" s="369"/>
      <c r="AK25" s="369"/>
      <c r="AL25" s="216"/>
      <c r="AM25" s="6"/>
      <c r="AN25" s="6"/>
      <c r="AO25" s="366"/>
      <c r="AP25" s="366"/>
      <c r="AQ25" s="239"/>
      <c r="AR25" s="6"/>
      <c r="AS25" s="6"/>
      <c r="AT25" s="6"/>
      <c r="AU25" s="6"/>
      <c r="AV25" s="6"/>
      <c r="AW25" s="6"/>
      <c r="AX25" s="6"/>
      <c r="AY25" s="182"/>
      <c r="AZ25" s="182"/>
      <c r="BA25" s="216"/>
      <c r="BB25" s="6"/>
      <c r="BC25" s="6"/>
      <c r="BD25" s="6"/>
      <c r="BE25" s="6"/>
      <c r="BF25" s="6"/>
      <c r="BG25" s="6"/>
      <c r="BH25" s="6"/>
      <c r="BI25" s="6"/>
      <c r="BJ25" s="6"/>
      <c r="BK25" s="182"/>
      <c r="BL25" s="6"/>
      <c r="BM25" s="182"/>
      <c r="BN25" s="44"/>
      <c r="BO25" s="6"/>
      <c r="BP25" s="223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" customHeight="1" thickBot="1">
      <c r="A26" s="330">
        <f t="shared" si="0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/>
      <c r="G26" s="33"/>
      <c r="H26" s="82"/>
      <c r="I26" s="33">
        <f t="shared" si="1"/>
        <v>0</v>
      </c>
      <c r="J26" s="82"/>
      <c r="K26" s="33">
        <f t="shared" si="2"/>
        <v>0</v>
      </c>
      <c r="L26" s="82"/>
      <c r="M26" s="33">
        <f t="shared" si="3"/>
        <v>0</v>
      </c>
      <c r="N26" s="82"/>
      <c r="O26" s="33">
        <f t="shared" si="4"/>
        <v>0</v>
      </c>
      <c r="P26" s="82"/>
      <c r="Q26" s="33">
        <f t="shared" si="5"/>
        <v>0</v>
      </c>
      <c r="R26" s="82"/>
      <c r="S26" s="33">
        <f t="shared" si="6"/>
        <v>0</v>
      </c>
      <c r="T26" s="82"/>
      <c r="U26" s="33">
        <f t="shared" si="7"/>
        <v>0</v>
      </c>
      <c r="V26" s="80"/>
      <c r="W26" s="49">
        <f t="shared" si="8"/>
        <v>0</v>
      </c>
      <c r="Y26" s="6"/>
      <c r="Z26" s="182"/>
      <c r="AA26" s="216"/>
      <c r="AB26" s="6"/>
      <c r="AC26" s="6"/>
      <c r="AD26" s="6"/>
      <c r="AE26" s="6"/>
      <c r="AF26" s="6"/>
      <c r="AG26" s="228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182"/>
      <c r="AZ26" s="182"/>
      <c r="BA26" s="216"/>
      <c r="BB26" s="6"/>
      <c r="BC26" s="6"/>
      <c r="BD26" s="6"/>
      <c r="BE26" s="6"/>
      <c r="BF26" s="6"/>
      <c r="BG26" s="6"/>
      <c r="BH26" s="6"/>
      <c r="BI26" s="6"/>
      <c r="BJ26" s="6"/>
      <c r="BK26" s="182"/>
      <c r="BL26" s="6"/>
      <c r="BM26" s="182"/>
      <c r="BN26" s="44"/>
      <c r="BO26" s="6"/>
      <c r="BP26" s="223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3.5" thickBot="1">
      <c r="A27" s="330">
        <f t="shared" si="0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/>
      <c r="G27" s="33"/>
      <c r="H27" s="82"/>
      <c r="I27" s="33">
        <f t="shared" si="1"/>
        <v>0</v>
      </c>
      <c r="J27" s="82"/>
      <c r="K27" s="33">
        <f t="shared" si="2"/>
        <v>0</v>
      </c>
      <c r="L27" s="82"/>
      <c r="M27" s="33">
        <f t="shared" si="3"/>
        <v>0</v>
      </c>
      <c r="N27" s="82"/>
      <c r="O27" s="33">
        <f t="shared" si="4"/>
        <v>0</v>
      </c>
      <c r="P27" s="82"/>
      <c r="Q27" s="33">
        <f t="shared" si="5"/>
        <v>0</v>
      </c>
      <c r="R27" s="82"/>
      <c r="S27" s="33">
        <f t="shared" si="6"/>
        <v>0</v>
      </c>
      <c r="T27" s="82"/>
      <c r="U27" s="33">
        <f t="shared" si="7"/>
        <v>0</v>
      </c>
      <c r="V27" s="80"/>
      <c r="W27" s="49">
        <f t="shared" si="8"/>
        <v>0</v>
      </c>
      <c r="Y27" s="6"/>
      <c r="Z27" s="182"/>
      <c r="AA27" s="216"/>
      <c r="AB27" s="6"/>
      <c r="AC27" s="6"/>
      <c r="AD27" s="6"/>
      <c r="AE27" s="6"/>
      <c r="AF27" s="6"/>
      <c r="AG27" s="228"/>
      <c r="AH27" s="6"/>
      <c r="AI27" s="6"/>
      <c r="AJ27" s="241"/>
      <c r="AK27" s="241"/>
      <c r="AL27" s="241"/>
      <c r="AM27" s="241"/>
      <c r="AN27" s="241"/>
      <c r="AO27" s="241"/>
      <c r="AP27" s="241"/>
      <c r="AQ27" s="241"/>
      <c r="AR27" s="6"/>
      <c r="AS27" s="6"/>
      <c r="AT27" s="6"/>
      <c r="AU27" s="6"/>
      <c r="AV27" s="6"/>
      <c r="AW27" s="6"/>
      <c r="AX27" s="6"/>
      <c r="AY27" s="182"/>
      <c r="AZ27" s="182"/>
      <c r="BA27" s="216"/>
      <c r="BB27" s="6"/>
      <c r="BC27" s="6"/>
      <c r="BD27" s="6"/>
      <c r="BE27" s="6"/>
      <c r="BF27" s="6"/>
      <c r="BG27" s="6"/>
      <c r="BH27" s="6"/>
      <c r="BI27" s="6"/>
      <c r="BJ27" s="6"/>
      <c r="BK27" s="182"/>
      <c r="BL27" s="6"/>
      <c r="BM27" s="182"/>
      <c r="BN27" s="44"/>
      <c r="BO27" s="6"/>
      <c r="BP27" s="223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4.25" customHeight="1" thickBot="1">
      <c r="A28" s="330">
        <f t="shared" si="0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/>
      <c r="G28" s="33"/>
      <c r="H28" s="82"/>
      <c r="I28" s="33">
        <f t="shared" si="1"/>
        <v>0</v>
      </c>
      <c r="J28" s="82"/>
      <c r="K28" s="33">
        <f t="shared" si="2"/>
        <v>0</v>
      </c>
      <c r="L28" s="82"/>
      <c r="M28" s="33">
        <f t="shared" si="3"/>
        <v>0</v>
      </c>
      <c r="N28" s="82"/>
      <c r="O28" s="33">
        <f t="shared" si="4"/>
        <v>0</v>
      </c>
      <c r="P28" s="82"/>
      <c r="Q28" s="33">
        <f t="shared" si="5"/>
        <v>0</v>
      </c>
      <c r="R28" s="82"/>
      <c r="S28" s="33">
        <f t="shared" si="6"/>
        <v>0</v>
      </c>
      <c r="T28" s="82"/>
      <c r="U28" s="33">
        <f t="shared" si="7"/>
        <v>0</v>
      </c>
      <c r="V28" s="80"/>
      <c r="W28" s="49">
        <f t="shared" si="8"/>
        <v>0</v>
      </c>
      <c r="Y28" s="6"/>
      <c r="Z28" s="182"/>
      <c r="AA28" s="216"/>
      <c r="AB28" s="6"/>
      <c r="AC28" s="6"/>
      <c r="AD28" s="6"/>
      <c r="AE28" s="6"/>
      <c r="AF28" s="6"/>
      <c r="AG28" s="228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182"/>
      <c r="AZ28" s="182"/>
      <c r="BA28" s="21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3.5" thickBot="1">
      <c r="A29" s="330">
        <f t="shared" si="0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/>
      <c r="G29" s="33"/>
      <c r="H29" s="82"/>
      <c r="I29" s="33">
        <f t="shared" si="1"/>
        <v>0</v>
      </c>
      <c r="J29" s="82"/>
      <c r="K29" s="33">
        <f t="shared" si="2"/>
        <v>0</v>
      </c>
      <c r="L29" s="82"/>
      <c r="M29" s="33">
        <f t="shared" si="3"/>
        <v>0</v>
      </c>
      <c r="N29" s="82"/>
      <c r="O29" s="33">
        <f t="shared" si="4"/>
        <v>0</v>
      </c>
      <c r="P29" s="82"/>
      <c r="Q29" s="33">
        <f t="shared" si="5"/>
        <v>0</v>
      </c>
      <c r="R29" s="82"/>
      <c r="S29" s="33">
        <f t="shared" si="6"/>
        <v>0</v>
      </c>
      <c r="T29" s="82"/>
      <c r="U29" s="33">
        <f t="shared" si="7"/>
        <v>0</v>
      </c>
      <c r="V29" s="80"/>
      <c r="W29" s="49">
        <f t="shared" si="8"/>
        <v>0</v>
      </c>
      <c r="Y29" s="6"/>
      <c r="Z29" s="182"/>
      <c r="AA29" s="216"/>
      <c r="AB29" s="6"/>
      <c r="AC29" s="6"/>
      <c r="AD29" s="6"/>
      <c r="AE29" s="6"/>
      <c r="AF29" s="6"/>
      <c r="AG29" s="22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182"/>
      <c r="AZ29" s="182"/>
      <c r="BA29" s="240"/>
      <c r="BB29" s="6"/>
      <c r="BC29" s="182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4.25" customHeight="1" thickBot="1">
      <c r="A30" s="331">
        <f t="shared" si="0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/>
      <c r="G30" s="33"/>
      <c r="H30" s="82"/>
      <c r="I30" s="33">
        <f t="shared" si="1"/>
        <v>0</v>
      </c>
      <c r="J30" s="82"/>
      <c r="K30" s="33">
        <f t="shared" si="2"/>
        <v>0</v>
      </c>
      <c r="L30" s="82"/>
      <c r="M30" s="33">
        <f t="shared" si="3"/>
        <v>0</v>
      </c>
      <c r="N30" s="82"/>
      <c r="O30" s="33">
        <f t="shared" si="4"/>
        <v>0</v>
      </c>
      <c r="P30" s="82"/>
      <c r="Q30" s="33">
        <f t="shared" si="5"/>
        <v>0</v>
      </c>
      <c r="R30" s="82"/>
      <c r="S30" s="33">
        <f t="shared" si="6"/>
        <v>0</v>
      </c>
      <c r="T30" s="82"/>
      <c r="U30" s="33">
        <f t="shared" si="7"/>
        <v>0</v>
      </c>
      <c r="V30" s="80"/>
      <c r="W30" s="49">
        <f t="shared" si="8"/>
        <v>0</v>
      </c>
      <c r="Y30" s="6"/>
      <c r="Z30" s="182"/>
      <c r="AA30" s="216"/>
      <c r="AB30" s="6"/>
      <c r="AC30" s="6"/>
      <c r="AD30" s="6"/>
      <c r="AE30" s="6"/>
      <c r="AF30" s="6"/>
      <c r="AG30" s="22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182"/>
      <c r="AZ30" s="182"/>
      <c r="BA30" s="216"/>
      <c r="BB30" s="6"/>
      <c r="BC30" s="6"/>
      <c r="BD30" s="182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6.5" customHeight="1" thickBot="1">
      <c r="D31" s="31" t="s">
        <v>67</v>
      </c>
      <c r="E31" s="54"/>
      <c r="F31" s="84"/>
      <c r="G31" s="50"/>
      <c r="H31" s="84"/>
      <c r="I31" s="50">
        <f t="shared" si="1"/>
        <v>0</v>
      </c>
      <c r="J31" s="83"/>
      <c r="K31" s="50">
        <f t="shared" si="2"/>
        <v>0</v>
      </c>
      <c r="L31" s="83"/>
      <c r="M31" s="50">
        <f t="shared" si="3"/>
        <v>0</v>
      </c>
      <c r="N31" s="83"/>
      <c r="O31" s="50">
        <f t="shared" si="4"/>
        <v>0</v>
      </c>
      <c r="P31" s="83"/>
      <c r="Q31" s="50">
        <f t="shared" si="5"/>
        <v>0</v>
      </c>
      <c r="R31" s="83"/>
      <c r="S31" s="50">
        <f t="shared" si="6"/>
        <v>0</v>
      </c>
      <c r="T31" s="83"/>
      <c r="U31" s="50">
        <f t="shared" si="7"/>
        <v>0</v>
      </c>
      <c r="V31" s="81"/>
      <c r="W31" s="51">
        <f t="shared" si="8"/>
        <v>0</v>
      </c>
      <c r="Y31" s="6"/>
      <c r="Z31" s="182"/>
      <c r="AA31" s="216"/>
      <c r="AB31" s="6"/>
      <c r="AC31" s="6"/>
      <c r="AD31" s="6"/>
      <c r="AE31" s="6"/>
      <c r="AF31" s="6"/>
      <c r="AG31" s="22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182"/>
      <c r="AZ31" s="182"/>
      <c r="BA31" s="216"/>
      <c r="BB31" s="6"/>
      <c r="BC31" s="242"/>
      <c r="BD31" s="18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3.5" thickBot="1">
      <c r="D32" s="52" t="s">
        <v>68</v>
      </c>
      <c r="E32" s="55">
        <f>SUM(E11:E30)</f>
        <v>6368</v>
      </c>
      <c r="F32" s="56"/>
      <c r="G32" s="57"/>
      <c r="H32" s="58"/>
      <c r="I32" s="59">
        <f>SUM(I11:I31)</f>
        <v>0</v>
      </c>
      <c r="J32" s="53"/>
      <c r="K32" s="59">
        <f>SUM(K11:K31)</f>
        <v>0</v>
      </c>
      <c r="L32" s="53"/>
      <c r="M32" s="59">
        <f>SUM(M11:M31)</f>
        <v>0</v>
      </c>
      <c r="N32" s="53"/>
      <c r="O32" s="59">
        <f>SUM(O11:O31)</f>
        <v>0</v>
      </c>
      <c r="P32" s="53"/>
      <c r="Q32" s="59">
        <f>SUM(Q11:Q31)</f>
        <v>0</v>
      </c>
      <c r="R32" s="53"/>
      <c r="S32" s="59">
        <f>SUM(S11:S31)</f>
        <v>0</v>
      </c>
      <c r="T32" s="53"/>
      <c r="U32" s="59">
        <f>SUM(U11:U31)</f>
        <v>0</v>
      </c>
      <c r="V32" s="56"/>
      <c r="W32" s="60">
        <f>SUM(W11:W31)</f>
        <v>0</v>
      </c>
      <c r="Y32" s="6"/>
      <c r="Z32" s="182"/>
      <c r="AA32" s="216"/>
      <c r="AB32" s="6"/>
      <c r="AC32" s="6"/>
      <c r="AD32" s="6"/>
      <c r="AE32" s="6"/>
      <c r="AF32" s="6"/>
      <c r="AG32" s="22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82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3:83" ht="13.5" thickBot="1">
      <c r="D33" s="31"/>
      <c r="E33" t="str">
        <f>IF(E32=$G4,"Totals Correct","ERROR")</f>
        <v>Totals Correct</v>
      </c>
      <c r="Y33" s="6"/>
      <c r="Z33" s="182"/>
      <c r="AA33" s="216"/>
      <c r="AB33" s="6"/>
      <c r="AC33" s="6"/>
      <c r="AD33" s="6"/>
      <c r="AE33" s="6"/>
      <c r="AF33" s="6"/>
      <c r="AG33" s="228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3:83" ht="13.5" thickBot="1">
      <c r="D34" s="52" t="s">
        <v>89</v>
      </c>
      <c r="E34" s="258">
        <f>'Verification of Boxes'!Q24</f>
        <v>911</v>
      </c>
      <c r="F34" s="24"/>
      <c r="G34" s="160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3:83">
      <c r="C35" s="12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</row>
    <row r="36" spans="3:83">
      <c r="AG36" s="16"/>
      <c r="AH36" s="16"/>
      <c r="AI36" s="16"/>
      <c r="AJ36" s="16"/>
      <c r="AK36" s="221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</row>
    <row r="37" spans="3:83"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</row>
    <row r="38" spans="3:83"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</row>
    <row r="39" spans="3:83"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</row>
    <row r="40" spans="3:83"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</row>
    <row r="41" spans="3:83" ht="12.75" customHeight="1"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</row>
    <row r="42" spans="3:83"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</row>
    <row r="43" spans="3:83" ht="18" customHeight="1">
      <c r="AG43" s="16"/>
      <c r="AH43" s="16"/>
      <c r="AI43" s="16"/>
      <c r="AJ43" s="222"/>
      <c r="AK43" s="222"/>
      <c r="AL43" s="222"/>
      <c r="AM43" s="222"/>
      <c r="AN43" s="222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</row>
    <row r="44" spans="3:83">
      <c r="AG44" s="16"/>
      <c r="AH44" s="16"/>
      <c r="AI44" s="16"/>
      <c r="AJ44" s="16"/>
      <c r="AK44" s="16"/>
      <c r="AL44" s="225"/>
      <c r="AM44" s="16"/>
      <c r="AN44" s="225"/>
      <c r="AO44" s="16"/>
      <c r="AP44" s="225"/>
      <c r="AQ44" s="16"/>
      <c r="AR44" s="225"/>
      <c r="AS44" s="16"/>
      <c r="AT44" s="225"/>
      <c r="AU44" s="16"/>
      <c r="AV44" s="225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</row>
    <row r="45" spans="3:83">
      <c r="AG45" s="16"/>
      <c r="AH45" s="16"/>
      <c r="AI45" s="16"/>
      <c r="AJ45" s="16"/>
      <c r="AK45" s="16"/>
      <c r="AL45" s="225"/>
      <c r="AM45" s="16"/>
      <c r="AN45" s="225"/>
      <c r="AO45" s="16"/>
      <c r="AP45" s="225"/>
      <c r="AQ45" s="16"/>
      <c r="AR45" s="225"/>
      <c r="AS45" s="16"/>
      <c r="AT45" s="225"/>
      <c r="AU45" s="16"/>
      <c r="AV45" s="225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</row>
    <row r="46" spans="3:83">
      <c r="AG46" s="16"/>
      <c r="AH46" s="16"/>
      <c r="AI46" s="16"/>
      <c r="AJ46" s="16"/>
      <c r="AK46" s="225"/>
      <c r="AL46" s="16"/>
      <c r="AM46" s="225"/>
      <c r="AN46" s="16"/>
      <c r="AO46" s="225"/>
      <c r="AP46" s="16"/>
      <c r="AQ46" s="225"/>
      <c r="AR46" s="16"/>
      <c r="AS46" s="225"/>
      <c r="AT46" s="16"/>
      <c r="AU46" s="225"/>
      <c r="AV46" s="16"/>
      <c r="AW46" s="16"/>
      <c r="AX46" s="16"/>
      <c r="AY46" s="16"/>
      <c r="AZ46" s="16"/>
      <c r="BA46" s="16"/>
      <c r="BB46" s="16"/>
      <c r="BC46" s="178"/>
      <c r="BD46" s="16"/>
      <c r="BE46" s="16"/>
      <c r="BF46" s="16"/>
      <c r="BG46" s="207"/>
      <c r="BH46" s="207"/>
      <c r="BI46" s="178"/>
      <c r="BJ46" s="207"/>
      <c r="BK46" s="207"/>
      <c r="BL46" s="207"/>
      <c r="BM46" s="207"/>
      <c r="BN46" s="207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</row>
    <row r="47" spans="3:83">
      <c r="AG47" s="16"/>
      <c r="AH47" s="16"/>
      <c r="AI47" s="16"/>
      <c r="AJ47" s="16"/>
      <c r="AK47" s="225"/>
      <c r="AL47" s="16"/>
      <c r="AM47" s="225"/>
      <c r="AN47" s="16"/>
      <c r="AO47" s="225"/>
      <c r="AP47" s="16"/>
      <c r="AQ47" s="225"/>
      <c r="AR47" s="16"/>
      <c r="AS47" s="225"/>
      <c r="AT47" s="16"/>
      <c r="AU47" s="225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</row>
    <row r="48" spans="3:83">
      <c r="AG48" s="16"/>
      <c r="AH48" s="16"/>
      <c r="AI48" s="16"/>
      <c r="AJ48" s="16"/>
      <c r="AK48" s="225"/>
      <c r="AL48" s="16"/>
      <c r="AM48" s="225"/>
      <c r="AN48" s="16"/>
      <c r="AO48" s="225"/>
      <c r="AP48" s="16"/>
      <c r="AQ48" s="225"/>
      <c r="AR48" s="16"/>
      <c r="AS48" s="225"/>
      <c r="AT48" s="16"/>
      <c r="AU48" s="225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</row>
    <row r="49" spans="33:77" ht="12.75" customHeight="1">
      <c r="AG49" s="16"/>
      <c r="AH49" s="16"/>
      <c r="AI49" s="16"/>
      <c r="AJ49" s="16"/>
      <c r="AK49" s="225"/>
      <c r="AL49" s="16"/>
      <c r="AM49" s="225"/>
      <c r="AN49" s="16"/>
      <c r="AO49" s="225"/>
      <c r="AP49" s="16"/>
      <c r="AQ49" s="225"/>
      <c r="AR49" s="16"/>
      <c r="AS49" s="225"/>
      <c r="AT49" s="16"/>
      <c r="AU49" s="225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</row>
    <row r="50" spans="33:77">
      <c r="AG50" s="16"/>
      <c r="AH50" s="16"/>
      <c r="AI50" s="16"/>
      <c r="AJ50" s="16"/>
      <c r="AK50" s="225"/>
      <c r="AL50" s="16"/>
      <c r="AM50" s="225"/>
      <c r="AN50" s="16"/>
      <c r="AO50" s="225"/>
      <c r="AP50" s="16"/>
      <c r="AQ50" s="225"/>
      <c r="AR50" s="16"/>
      <c r="AS50" s="225"/>
      <c r="AT50" s="16"/>
      <c r="AU50" s="225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</row>
    <row r="51" spans="33:77">
      <c r="AG51" s="16"/>
      <c r="AH51" s="16"/>
      <c r="AI51" s="16"/>
      <c r="AJ51" s="16"/>
      <c r="AK51" s="225"/>
      <c r="AL51" s="16"/>
      <c r="AM51" s="225"/>
      <c r="AN51" s="16"/>
      <c r="AO51" s="225"/>
      <c r="AP51" s="16"/>
      <c r="AQ51" s="225"/>
      <c r="AR51" s="16"/>
      <c r="AS51" s="225"/>
      <c r="AT51" s="16"/>
      <c r="AU51" s="225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</row>
    <row r="52" spans="33:77">
      <c r="AG52" s="16"/>
      <c r="AH52" s="16"/>
      <c r="AI52" s="16"/>
      <c r="AJ52" s="16"/>
      <c r="AK52" s="225"/>
      <c r="AL52" s="16"/>
      <c r="AM52" s="225"/>
      <c r="AN52" s="16"/>
      <c r="AO52" s="225"/>
      <c r="AP52" s="16"/>
      <c r="AQ52" s="225"/>
      <c r="AR52" s="16"/>
      <c r="AS52" s="225"/>
      <c r="AT52" s="16"/>
      <c r="AU52" s="225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</row>
    <row r="53" spans="33:77">
      <c r="AG53" s="16"/>
      <c r="AH53" s="16"/>
      <c r="AI53" s="16"/>
      <c r="AJ53" s="16"/>
      <c r="AK53" s="225"/>
      <c r="AL53" s="16"/>
      <c r="AM53" s="225"/>
      <c r="AN53" s="16"/>
      <c r="AO53" s="225"/>
      <c r="AP53" s="16"/>
      <c r="AQ53" s="225"/>
      <c r="AR53" s="16"/>
      <c r="AS53" s="225"/>
      <c r="AT53" s="16"/>
      <c r="AU53" s="225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</row>
    <row r="54" spans="33:77">
      <c r="AG54" s="16"/>
      <c r="AH54" s="16"/>
      <c r="AI54" s="16"/>
      <c r="AJ54" s="16"/>
      <c r="AK54" s="225"/>
      <c r="AL54" s="16"/>
      <c r="AM54" s="225"/>
      <c r="AN54" s="16"/>
      <c r="AO54" s="225"/>
      <c r="AP54" s="16"/>
      <c r="AQ54" s="225"/>
      <c r="AR54" s="16"/>
      <c r="AS54" s="225"/>
      <c r="AT54" s="16"/>
      <c r="AU54" s="225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</row>
    <row r="55" spans="33:77">
      <c r="AG55" s="16"/>
      <c r="AH55" s="16"/>
      <c r="AI55" s="16"/>
      <c r="AJ55" s="16"/>
      <c r="AK55" s="225"/>
      <c r="AL55" s="16"/>
      <c r="AM55" s="225"/>
      <c r="AN55" s="16"/>
      <c r="AO55" s="225"/>
      <c r="AP55" s="16"/>
      <c r="AQ55" s="225"/>
      <c r="AR55" s="16"/>
      <c r="AS55" s="225"/>
      <c r="AT55" s="16"/>
      <c r="AU55" s="225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</row>
    <row r="56" spans="33:77">
      <c r="AG56" s="16"/>
      <c r="AH56" s="16"/>
      <c r="AI56" s="16"/>
      <c r="AJ56" s="16"/>
      <c r="AK56" s="225"/>
      <c r="AL56" s="16"/>
      <c r="AM56" s="225"/>
      <c r="AN56" s="16"/>
      <c r="AO56" s="225"/>
      <c r="AP56" s="16"/>
      <c r="AQ56" s="225"/>
      <c r="AR56" s="16"/>
      <c r="AS56" s="225"/>
      <c r="AT56" s="16"/>
      <c r="AU56" s="225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</row>
    <row r="57" spans="33:77" ht="12.75" customHeight="1">
      <c r="AG57" s="16"/>
      <c r="AH57" s="16"/>
      <c r="AI57" s="16"/>
      <c r="AJ57" s="16"/>
      <c r="AK57" s="225"/>
      <c r="AL57" s="16"/>
      <c r="AM57" s="225"/>
      <c r="AN57" s="16"/>
      <c r="AO57" s="225"/>
      <c r="AP57" s="16"/>
      <c r="AQ57" s="225"/>
      <c r="AR57" s="16"/>
      <c r="AS57" s="225"/>
      <c r="AT57" s="16"/>
      <c r="AU57" s="225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</row>
    <row r="58" spans="33:77" ht="12.75" customHeight="1">
      <c r="AG58" s="16"/>
      <c r="AH58" s="16"/>
      <c r="AI58" s="16"/>
      <c r="AJ58" s="16"/>
      <c r="AK58" s="225"/>
      <c r="AL58" s="16"/>
      <c r="AM58" s="225"/>
      <c r="AN58" s="16"/>
      <c r="AO58" s="225"/>
      <c r="AP58" s="16"/>
      <c r="AQ58" s="225"/>
      <c r="AR58" s="16"/>
      <c r="AS58" s="225"/>
      <c r="AT58" s="16"/>
      <c r="AU58" s="22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</row>
    <row r="59" spans="33:77">
      <c r="AG59" s="16"/>
      <c r="AH59" s="16"/>
      <c r="AI59" s="16"/>
      <c r="AJ59" s="16"/>
      <c r="AK59" s="225"/>
      <c r="AL59" s="16"/>
      <c r="AM59" s="225"/>
      <c r="AN59" s="16"/>
      <c r="AO59" s="225"/>
      <c r="AP59" s="16"/>
      <c r="AQ59" s="225"/>
      <c r="AR59" s="16"/>
      <c r="AS59" s="225"/>
      <c r="AT59" s="16"/>
      <c r="AU59" s="225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</row>
    <row r="60" spans="33:77">
      <c r="AG60" s="16"/>
      <c r="AH60" s="16"/>
      <c r="AI60" s="16"/>
      <c r="AJ60" s="16"/>
      <c r="AK60" s="225"/>
      <c r="AL60" s="16"/>
      <c r="AM60" s="225"/>
      <c r="AN60" s="16"/>
      <c r="AO60" s="225"/>
      <c r="AP60" s="16"/>
      <c r="AQ60" s="225"/>
      <c r="AR60" s="16"/>
      <c r="AS60" s="225"/>
      <c r="AT60" s="16"/>
      <c r="AU60" s="225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</row>
    <row r="61" spans="33:77" ht="13.5" customHeight="1">
      <c r="AG61" s="16"/>
      <c r="AH61" s="16"/>
      <c r="AI61" s="16"/>
      <c r="AJ61" s="16"/>
      <c r="AK61" s="225"/>
      <c r="AL61" s="16"/>
      <c r="AM61" s="225"/>
      <c r="AN61" s="16"/>
      <c r="AO61" s="225"/>
      <c r="AP61" s="16"/>
      <c r="AQ61" s="225"/>
      <c r="AR61" s="16"/>
      <c r="AS61" s="225"/>
      <c r="AT61" s="16"/>
      <c r="AU61" s="225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</row>
    <row r="62" spans="33:77" ht="15" customHeight="1">
      <c r="AG62" s="16"/>
      <c r="AH62" s="16"/>
      <c r="AI62" s="16"/>
      <c r="AJ62" s="16"/>
      <c r="AK62" s="225"/>
      <c r="AL62" s="16"/>
      <c r="AM62" s="225"/>
      <c r="AN62" s="16"/>
      <c r="AO62" s="225"/>
      <c r="AP62" s="16"/>
      <c r="AQ62" s="225"/>
      <c r="AR62" s="16"/>
      <c r="AS62" s="225"/>
      <c r="AT62" s="16"/>
      <c r="AU62" s="225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</row>
    <row r="63" spans="33:77">
      <c r="AG63" s="16"/>
      <c r="AH63" s="16"/>
      <c r="AI63" s="16"/>
      <c r="AJ63" s="16"/>
      <c r="AK63" s="225"/>
      <c r="AL63" s="16"/>
      <c r="AM63" s="225"/>
      <c r="AN63" s="16"/>
      <c r="AO63" s="225"/>
      <c r="AP63" s="16"/>
      <c r="AQ63" s="225"/>
      <c r="AR63" s="16"/>
      <c r="AS63" s="225"/>
      <c r="AT63" s="16"/>
      <c r="AU63" s="22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</row>
    <row r="64" spans="33:77" ht="14.25" customHeight="1">
      <c r="AG64" s="16"/>
      <c r="AH64" s="16"/>
      <c r="AI64" s="16"/>
      <c r="AJ64" s="16"/>
      <c r="AK64" s="225"/>
      <c r="AL64" s="16"/>
      <c r="AM64" s="225"/>
      <c r="AN64" s="16"/>
      <c r="AO64" s="225"/>
      <c r="AP64" s="16"/>
      <c r="AQ64" s="225"/>
      <c r="AR64" s="16"/>
      <c r="AS64" s="225"/>
      <c r="AT64" s="16"/>
      <c r="AU64" s="22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</row>
    <row r="65" spans="33:77">
      <c r="AG65" s="16"/>
      <c r="AH65" s="16"/>
      <c r="AI65" s="16"/>
      <c r="AJ65" s="16"/>
      <c r="AK65" s="225"/>
      <c r="AL65" s="16"/>
      <c r="AM65" s="225"/>
      <c r="AN65" s="16"/>
      <c r="AO65" s="225"/>
      <c r="AP65" s="16"/>
      <c r="AQ65" s="225"/>
      <c r="AR65" s="16"/>
      <c r="AS65" s="225"/>
      <c r="AT65" s="16"/>
      <c r="AU65" s="22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</row>
    <row r="66" spans="33:77"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</row>
    <row r="67" spans="33:77" ht="12.75" customHeight="1"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6"/>
      <c r="BH67" s="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</row>
    <row r="68" spans="33:77"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</row>
    <row r="69" spans="33:77"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</row>
    <row r="70" spans="33:77"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</row>
    <row r="71" spans="33:77"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</row>
    <row r="72" spans="33:77"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</row>
    <row r="73" spans="33:77"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</row>
    <row r="112" ht="12.75" customHeight="1"/>
  </sheetData>
  <sheetProtection sheet="1" objects="1" scenarios="1"/>
  <protectedRanges>
    <protectedRange sqref="AQ5" name="Range3_1"/>
    <protectedRange sqref="BR3:BX3" name="Range21"/>
    <protectedRange sqref="BA10" name="Range5"/>
    <protectedRange sqref="BA13:BA14" name="Range6"/>
    <protectedRange sqref="BD5:BD24" name="Range7"/>
    <protectedRange sqref="BD26" name="Range8"/>
    <protectedRange sqref="BR3" name="Range9"/>
    <protectedRange sqref="BN8:BN27" name="Range10"/>
    <protectedRange sqref="BQ8:BQ28" name="Range11"/>
    <protectedRange sqref="BS8:BS28" name="Range12"/>
    <protectedRange sqref="BU8:BU28" name="Range13"/>
    <protectedRange sqref="BV6" name="Range14"/>
    <protectedRange sqref="BW8:BW28" name="Range15"/>
    <protectedRange sqref="BX6" name="Range16"/>
    <protectedRange sqref="BY8:BY28" name="Range17"/>
    <protectedRange sqref="BZ6" name="Range18"/>
    <protectedRange sqref="CA8:CA28" name="Range19"/>
    <protectedRange sqref="CB6" name="Range20"/>
    <protectedRange sqref="BF5:BF24" name="Range22"/>
  </protectedRanges>
  <mergeCells count="81">
    <mergeCell ref="R9:S9"/>
    <mergeCell ref="T9:U9"/>
    <mergeCell ref="T8:U8"/>
    <mergeCell ref="L8:M8"/>
    <mergeCell ref="P8:Q8"/>
    <mergeCell ref="H6:I6"/>
    <mergeCell ref="H7:I7"/>
    <mergeCell ref="F7:G7"/>
    <mergeCell ref="P7:Q7"/>
    <mergeCell ref="F9:G9"/>
    <mergeCell ref="H9:I9"/>
    <mergeCell ref="J9:K9"/>
    <mergeCell ref="L9:M9"/>
    <mergeCell ref="N9:O9"/>
    <mergeCell ref="P9:Q9"/>
    <mergeCell ref="N8:O8"/>
    <mergeCell ref="Z2:AF2"/>
    <mergeCell ref="Z7:AE7"/>
    <mergeCell ref="N6:O6"/>
    <mergeCell ref="N7:O7"/>
    <mergeCell ref="V6:W6"/>
    <mergeCell ref="R6:S6"/>
    <mergeCell ref="V7:W7"/>
    <mergeCell ref="Z6:AE6"/>
    <mergeCell ref="T6:U6"/>
    <mergeCell ref="T7:U7"/>
    <mergeCell ref="BZ2:CC2"/>
    <mergeCell ref="BG3:BI3"/>
    <mergeCell ref="AQ6:AQ7"/>
    <mergeCell ref="BG2:BI2"/>
    <mergeCell ref="BR3:BX3"/>
    <mergeCell ref="BN5:BN7"/>
    <mergeCell ref="BZ3:CC3"/>
    <mergeCell ref="K1:L1"/>
    <mergeCell ref="H3:I3"/>
    <mergeCell ref="O4:S4"/>
    <mergeCell ref="O3:S3"/>
    <mergeCell ref="H4:I4"/>
    <mergeCell ref="O2:S2"/>
    <mergeCell ref="AX22:AX23"/>
    <mergeCell ref="AJ24:AK24"/>
    <mergeCell ref="Z5:AE5"/>
    <mergeCell ref="Z3:AF3"/>
    <mergeCell ref="AQ9:AQ10"/>
    <mergeCell ref="AM13:AM17"/>
    <mergeCell ref="AO13:AO17"/>
    <mergeCell ref="AQ13:AQ17"/>
    <mergeCell ref="AP13:AP17"/>
    <mergeCell ref="Z4:AF4"/>
    <mergeCell ref="AJ3:AP3"/>
    <mergeCell ref="AK6:AP7"/>
    <mergeCell ref="AO22:AP22"/>
    <mergeCell ref="AN13:AN19"/>
    <mergeCell ref="AJ21:AK21"/>
    <mergeCell ref="AK9:AP10"/>
    <mergeCell ref="E3:F3"/>
    <mergeCell ref="AJ22:AK22"/>
    <mergeCell ref="E4:F4"/>
    <mergeCell ref="L7:M7"/>
    <mergeCell ref="L6:M6"/>
    <mergeCell ref="P6:Q6"/>
    <mergeCell ref="R8:S8"/>
    <mergeCell ref="R7:S7"/>
    <mergeCell ref="J6:K6"/>
    <mergeCell ref="J7:K7"/>
    <mergeCell ref="F6:G6"/>
    <mergeCell ref="F8:G8"/>
    <mergeCell ref="H8:I8"/>
    <mergeCell ref="J8:K8"/>
    <mergeCell ref="U4:W4"/>
    <mergeCell ref="AJ20:AK20"/>
    <mergeCell ref="AJ25:AK25"/>
    <mergeCell ref="AJ23:AK23"/>
    <mergeCell ref="AO24:AP24"/>
    <mergeCell ref="AO25:AP25"/>
    <mergeCell ref="AO23:AP23"/>
    <mergeCell ref="AL13:AL17"/>
    <mergeCell ref="AO20:AP20"/>
    <mergeCell ref="AO21:AP21"/>
    <mergeCell ref="V8:W8"/>
    <mergeCell ref="V9:W9"/>
  </mergeCells>
  <phoneticPr fontId="0" type="noConversion"/>
  <conditionalFormatting sqref="E33 V4:W4">
    <cfRule type="cellIs" dxfId="300" priority="3" stopIfTrue="1" operator="equal">
      <formula>"Totals Correct"</formula>
    </cfRule>
    <cfRule type="cellIs" dxfId="299" priority="4" stopIfTrue="1" operator="equal">
      <formula>"ERROR"</formula>
    </cfRule>
  </conditionalFormatting>
  <conditionalFormatting sqref="U4">
    <cfRule type="cellIs" dxfId="298" priority="5" stopIfTrue="1" operator="equal">
      <formula>"OK TO MOVE TO NEXT STAGE"</formula>
    </cfRule>
    <cfRule type="cellIs" dxfId="297" priority="6" stopIfTrue="1" operator="equal">
      <formula>"DO NOT MOVE TO NEXT STAGE"</formula>
    </cfRule>
  </conditionalFormatting>
  <conditionalFormatting sqref="A11">
    <cfRule type="expression" dxfId="296" priority="2">
      <formula>A11="Elected"</formula>
    </cfRule>
  </conditionalFormatting>
  <conditionalFormatting sqref="A12:A30">
    <cfRule type="expression" dxfId="295" priority="1">
      <formula>A12="Elected"</formula>
    </cfRule>
  </conditionalFormatting>
  <hyperlinks>
    <hyperlink ref="O4" location="'Stage 3'!A1" display="MOVE TO STAGE 3"/>
    <hyperlink ref="O2" location="'Stage 3'!A1" display="MOVE TO STAGE 3"/>
    <hyperlink ref="O2:S2" location="'Verification of Boxes'!A9" display="BACK to FIRST PREFERENCE VOTES"/>
    <hyperlink ref="O4:S4" location="'Stage 2'!Y1:AR1" display="FORWARD TO STAGE 2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CG114"/>
  <sheetViews>
    <sheetView showGridLines="0" showZeros="0" zoomScale="90" zoomScaleNormal="9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09.71093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6.570312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0" customWidth="1"/>
    <col min="44" max="44" width="15.140625" customWidth="1"/>
    <col min="45" max="45" width="76.85546875" customWidth="1"/>
    <col min="47" max="47" width="17.28515625" bestFit="1" customWidth="1"/>
    <col min="49" max="49" width="17.28515625" bestFit="1" customWidth="1"/>
    <col min="50" max="50" width="196.85546875" customWidth="1"/>
    <col min="51" max="51" width="3.5703125" customWidth="1"/>
    <col min="52" max="52" width="49.85546875" customWidth="1"/>
    <col min="53" max="53" width="14.28515625" customWidth="1"/>
    <col min="54" max="54" width="3.28515625" customWidth="1"/>
    <col min="55" max="55" width="9.42578125" bestFit="1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19.85546875" customWidth="1"/>
    <col min="64" max="64" width="199.140625" customWidth="1"/>
    <col min="67" max="67" width="10.5703125" customWidth="1"/>
    <col min="68" max="68" width="9.7109375" customWidth="1"/>
    <col min="69" max="69" width="1.7109375" customWidth="1"/>
    <col min="70" max="70" width="24.28515625" customWidth="1"/>
    <col min="83" max="83" width="24.7109375" customWidth="1"/>
    <col min="84" max="84" width="9.85546875" customWidth="1"/>
    <col min="85" max="85" width="32.7109375" customWidth="1"/>
  </cols>
  <sheetData>
    <row r="1" spans="1:85" ht="21" thickBot="1">
      <c r="A1" s="88" t="str">
        <f>'Verification of Boxes'!B1</f>
        <v>Local Council</v>
      </c>
      <c r="F1" s="14" t="s">
        <v>60</v>
      </c>
      <c r="J1" s="100" t="s">
        <v>25</v>
      </c>
      <c r="K1" s="383">
        <f>'Basic Input'!C2</f>
        <v>41781</v>
      </c>
      <c r="L1" s="383"/>
      <c r="Z1" s="14" t="s">
        <v>99</v>
      </c>
      <c r="AH1" s="6"/>
      <c r="AI1" s="6"/>
      <c r="AJ1" s="6"/>
      <c r="AK1" s="6"/>
      <c r="AQ1" s="40"/>
      <c r="AY1" s="265"/>
      <c r="AZ1" s="279" t="s">
        <v>97</v>
      </c>
      <c r="BA1" s="265"/>
      <c r="BB1" s="265"/>
      <c r="BC1" s="265"/>
      <c r="BD1" s="265"/>
      <c r="BE1" s="280" t="str">
        <f>IF(AT5="T","COMPLETE THIS FORM","YOU HAVE NOT SELECTED TO COMPLETE THIS FORM")</f>
        <v>YOU HAVE NOT SELECTED TO COMPLETE THIS FORM</v>
      </c>
      <c r="BF1" s="265"/>
      <c r="BG1" s="265"/>
      <c r="BH1" s="265"/>
      <c r="BI1" s="265"/>
      <c r="BJ1" s="265"/>
      <c r="BK1" s="265"/>
      <c r="BR1" s="14" t="s">
        <v>98</v>
      </c>
      <c r="BY1" s="41" t="str">
        <f>IF(AT5="E","COMPLETE THIS FORM","YOU HAVE NOT SELECTED TO COMPLETE THIS FORM")</f>
        <v>COMPLETE THIS FORM</v>
      </c>
    </row>
    <row r="2" spans="1:85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384" t="s">
        <v>208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99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60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5" ht="33.75" customHeight="1" thickBot="1">
      <c r="C3" s="3" t="s">
        <v>115</v>
      </c>
      <c r="D3" s="310">
        <f>'Verification of Boxes'!L2</f>
        <v>12724</v>
      </c>
      <c r="E3" s="417" t="s">
        <v>65</v>
      </c>
      <c r="F3" s="418"/>
      <c r="G3" s="311">
        <f>'Verification of Boxes'!G3</f>
        <v>5</v>
      </c>
      <c r="H3" s="417" t="s">
        <v>113</v>
      </c>
      <c r="I3" s="418"/>
      <c r="J3" s="311">
        <f>'Verification of Boxes'!L33</f>
        <v>171</v>
      </c>
      <c r="K3" s="312"/>
      <c r="L3" s="313" t="s">
        <v>112</v>
      </c>
      <c r="M3" s="311">
        <f>'Verification of Boxes'!G4</f>
        <v>1062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70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11" t="s">
        <v>354</v>
      </c>
      <c r="BU3" s="412"/>
      <c r="BV3" s="412"/>
      <c r="BW3" s="412"/>
      <c r="BX3" s="412"/>
      <c r="BY3" s="412"/>
      <c r="BZ3" s="413"/>
    </row>
    <row r="4" spans="1:85" ht="46.5" customHeight="1" thickBot="1">
      <c r="A4" s="14"/>
      <c r="C4" s="3" t="s">
        <v>116</v>
      </c>
      <c r="D4" s="311">
        <f>'Verification of Boxes'!L3</f>
        <v>6539</v>
      </c>
      <c r="E4" s="420" t="s">
        <v>66</v>
      </c>
      <c r="F4" s="418"/>
      <c r="G4" s="314">
        <f>D4-J3</f>
        <v>6368</v>
      </c>
      <c r="H4" s="417" t="s">
        <v>114</v>
      </c>
      <c r="I4" s="418"/>
      <c r="J4" s="315">
        <f>'Verification of Boxes'!L5</f>
        <v>51.391071989940272</v>
      </c>
      <c r="K4" s="312"/>
      <c r="L4" s="312"/>
      <c r="M4" s="316"/>
      <c r="O4" s="384" t="s">
        <v>204</v>
      </c>
      <c r="P4" s="385"/>
      <c r="Q4" s="385"/>
      <c r="R4" s="385"/>
      <c r="S4" s="386"/>
      <c r="U4" s="375" t="str">
        <f>IF(G33="ERROR","DO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09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5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352</v>
      </c>
      <c r="AT5" s="47" t="str">
        <f>IF(AQ5=0,0,IF(AQ5="Y","T","E"))</f>
        <v>E</v>
      </c>
      <c r="BE5" s="71" t="str">
        <f>'Verification of Boxes'!J10</f>
        <v>BOYLE JOHN</v>
      </c>
      <c r="BF5" s="202"/>
      <c r="BG5" s="117">
        <f t="shared" ref="BG5:BG24" si="0">IF(BC$23&gt;0,BF5*BC$23,BF5*BC$29)</f>
        <v>0</v>
      </c>
      <c r="BH5" s="317"/>
      <c r="BI5" s="5" t="str">
        <f>IF(A11&lt;&gt;0,A11,0)</f>
        <v>Elected</v>
      </c>
      <c r="BJ5" s="5">
        <f>IF(C11=0,0,IF(E11=0,"Excluded",0))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5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197</v>
      </c>
      <c r="AA6" s="344"/>
      <c r="AB6" s="344"/>
      <c r="AC6" s="344"/>
      <c r="AD6" s="344"/>
      <c r="AE6" s="344"/>
      <c r="AF6" s="345"/>
      <c r="AG6" s="270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60</v>
      </c>
      <c r="BA6" s="154"/>
      <c r="BE6" s="71" t="str">
        <f>'Verification of Boxes'!J11</f>
        <v>COMER DANIEL</v>
      </c>
      <c r="BF6" s="202"/>
      <c r="BG6" s="117">
        <f t="shared" si="0"/>
        <v>0</v>
      </c>
      <c r="BH6" s="318"/>
      <c r="BI6" s="5" t="str">
        <f t="shared" ref="BI6:BI24" si="1">IF(A12&lt;&gt;0,A12,0)</f>
        <v>Excluded</v>
      </c>
      <c r="BJ6" s="5">
        <f t="shared" ref="BJ6:BJ24" si="2">IF(C12=0,0,IF(E12=0,"Excluded",0))</f>
        <v>0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369</v>
      </c>
    </row>
    <row r="7" spans="1:85" ht="15" customHeight="1" thickBot="1">
      <c r="D7" s="31"/>
      <c r="E7" s="28"/>
      <c r="F7" s="373" t="str">
        <f>IF($AT5=0,0,IF($AT5="T",$AZ7,$BR4))</f>
        <v>Exclude</v>
      </c>
      <c r="G7" s="374"/>
      <c r="H7" s="373"/>
      <c r="I7" s="374"/>
      <c r="J7" s="373"/>
      <c r="K7" s="374"/>
      <c r="L7" s="373"/>
      <c r="M7" s="374"/>
      <c r="N7" s="373"/>
      <c r="O7" s="374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G7" s="270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202"/>
      <c r="BG7" s="117">
        <f t="shared" si="0"/>
        <v>0</v>
      </c>
      <c r="BH7" s="317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5" ht="15" customHeight="1" thickBot="1">
      <c r="D8" s="31"/>
      <c r="E8" s="28"/>
      <c r="F8" s="367" t="str">
        <f>IF($F7="Transfer",$BA8,$BT3)</f>
        <v>COMER DANIEL AND GILLESPIE SHA</v>
      </c>
      <c r="G8" s="368"/>
      <c r="H8" s="367"/>
      <c r="I8" s="368"/>
      <c r="J8" s="367"/>
      <c r="K8" s="368"/>
      <c r="L8" s="367"/>
      <c r="M8" s="368"/>
      <c r="N8" s="367"/>
      <c r="O8" s="368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CUSACK SHAUNA</v>
      </c>
      <c r="BF8" s="202"/>
      <c r="BG8" s="117">
        <f t="shared" si="0"/>
        <v>0</v>
      </c>
      <c r="BH8" s="318"/>
      <c r="BI8" s="5">
        <f t="shared" si="1"/>
        <v>0</v>
      </c>
      <c r="BJ8" s="5">
        <f t="shared" si="2"/>
        <v>0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319"/>
      <c r="BR8" s="320" t="str">
        <f>'Verification of Boxes'!J10</f>
        <v>BOYLE JOHN</v>
      </c>
      <c r="BS8" s="74"/>
      <c r="BT8" s="7">
        <f t="shared" ref="BT8:BT27" si="4">BS8*BT$6</f>
        <v>0</v>
      </c>
      <c r="BU8" s="74"/>
      <c r="BV8" s="7">
        <f t="shared" ref="BV8:BV27" si="5">BU8*BV$6</f>
        <v>0</v>
      </c>
      <c r="BW8" s="74"/>
      <c r="BX8" s="7">
        <f t="shared" ref="BX8:BX27" si="6">BW8*BX$6</f>
        <v>0</v>
      </c>
      <c r="BY8" s="74"/>
      <c r="BZ8" s="7">
        <f t="shared" ref="BZ8:BZ27" si="7">BY8*BZ$6</f>
        <v>0</v>
      </c>
      <c r="CA8" s="74"/>
      <c r="CB8" s="7">
        <f t="shared" ref="CB8:CB27" si="8">CA8*CB$6</f>
        <v>0</v>
      </c>
      <c r="CC8" s="74"/>
      <c r="CD8" s="7">
        <f t="shared" ref="CD8:CD27" si="9">CC8*CD$6</f>
        <v>0</v>
      </c>
      <c r="CE8" s="5">
        <f t="shared" ref="CE8:CE16" si="10">BT8+BV8+BX8+BZ8+CB8+CD8</f>
        <v>0</v>
      </c>
      <c r="CG8" s="16"/>
    </row>
    <row r="9" spans="1:85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355" t="s">
        <v>64</v>
      </c>
      <c r="W9" s="357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202"/>
      <c r="BG9" s="117">
        <f t="shared" si="0"/>
        <v>0</v>
      </c>
      <c r="BH9" s="317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137</v>
      </c>
      <c r="BP9" s="335" t="s">
        <v>353</v>
      </c>
      <c r="BQ9" s="6"/>
      <c r="BR9" s="13" t="str">
        <f>'Verification of Boxes'!J11</f>
        <v>COMER DANIEL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  <c r="CG9" s="16"/>
    </row>
    <row r="10" spans="1:85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GILLESPIE SHA</v>
      </c>
      <c r="BF10" s="202"/>
      <c r="BG10" s="132">
        <f t="shared" si="0"/>
        <v>0</v>
      </c>
      <c r="BH10" s="317"/>
      <c r="BI10" s="5" t="str">
        <f t="shared" si="1"/>
        <v>Excluded</v>
      </c>
      <c r="BJ10" s="5">
        <f t="shared" si="2"/>
        <v>0</v>
      </c>
      <c r="BM10" s="3"/>
      <c r="BN10" s="5">
        <f t="shared" si="11"/>
        <v>0</v>
      </c>
      <c r="BO10" s="47">
        <f t="shared" si="3"/>
        <v>801</v>
      </c>
      <c r="BP10" s="319"/>
      <c r="BQ10" s="6"/>
      <c r="BR10" s="320" t="str">
        <f>'Verification of Boxes'!J12</f>
        <v>COOPER MICKEY</v>
      </c>
      <c r="BS10" s="74">
        <v>42</v>
      </c>
      <c r="BT10" s="7">
        <f t="shared" si="4"/>
        <v>42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42</v>
      </c>
      <c r="CG10" s="16"/>
    </row>
    <row r="11" spans="1:85" ht="15" customHeight="1" thickBot="1">
      <c r="A11" s="329" t="str">
        <f t="shared" ref="A11:A30" si="12">IF(E11&gt;=$M$3,"Elected",IF(G11&gt;=$M$3,"Elected",IF(BP8&lt;&gt;0,"Excluded",0)))</f>
        <v>Elected</v>
      </c>
      <c r="B11" s="332">
        <v>1</v>
      </c>
      <c r="C11" s="36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 t="shared" ref="F11:F30" si="13">IF(C11&lt;&gt;0,$BK49,0)</f>
        <v>0</v>
      </c>
      <c r="G11" s="33">
        <f t="shared" ref="G11:G31" si="14">IF(F$8=0,0,E11+F11)</f>
        <v>1132</v>
      </c>
      <c r="H11" s="82"/>
      <c r="I11" s="33">
        <f t="shared" ref="I11:I31" si="15">IF(H$8=0,0,G11+H11)</f>
        <v>0</v>
      </c>
      <c r="J11" s="82"/>
      <c r="K11" s="33">
        <f t="shared" ref="K11:K31" si="16">IF(J$8=0,0,I11+J11)</f>
        <v>0</v>
      </c>
      <c r="L11" s="82"/>
      <c r="M11" s="33">
        <f t="shared" ref="M11:M31" si="17">IF(L$8=0,0,K11+L11)</f>
        <v>0</v>
      </c>
      <c r="N11" s="82"/>
      <c r="O11" s="33">
        <f t="shared" ref="O11:O31" si="18">IF(N$8=0,0,M11+N11)</f>
        <v>0</v>
      </c>
      <c r="P11" s="82"/>
      <c r="Q11" s="33">
        <f t="shared" ref="Q11:Q31" si="19">IF(P$8=0,0,O11+P11)</f>
        <v>0</v>
      </c>
      <c r="R11" s="82"/>
      <c r="S11" s="33">
        <f t="shared" ref="S11:S31" si="20">IF(R$8=0,0,Q11+R11)</f>
        <v>0</v>
      </c>
      <c r="T11" s="82"/>
      <c r="U11" s="33">
        <f t="shared" ref="U11:U31" si="21">IF(T$8=0,0,S11+T11)</f>
        <v>0</v>
      </c>
      <c r="V11" s="80"/>
      <c r="W11" s="49">
        <f t="shared" ref="W11:W31" si="22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202"/>
      <c r="BG11" s="117">
        <f t="shared" si="0"/>
        <v>0</v>
      </c>
      <c r="BH11" s="317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740</v>
      </c>
      <c r="BP11" s="76"/>
      <c r="BQ11" s="6"/>
      <c r="BR11" s="13" t="str">
        <f>'Verification of Boxes'!J13</f>
        <v>CUSACK SHAUNA</v>
      </c>
      <c r="BS11" s="74">
        <v>102</v>
      </c>
      <c r="BT11" s="7">
        <f t="shared" si="4"/>
        <v>102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102</v>
      </c>
      <c r="CG11" s="16"/>
    </row>
    <row r="12" spans="1:85" ht="15" customHeight="1" thickBot="1">
      <c r="A12" s="330" t="str">
        <f t="shared" si="12"/>
        <v>Excluded</v>
      </c>
      <c r="B12" s="333">
        <v>2</v>
      </c>
      <c r="C12" s="37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 t="shared" si="13"/>
        <v>-137</v>
      </c>
      <c r="G12" s="33">
        <f t="shared" si="14"/>
        <v>0</v>
      </c>
      <c r="H12" s="82"/>
      <c r="I12" s="33">
        <f t="shared" si="15"/>
        <v>0</v>
      </c>
      <c r="J12" s="82"/>
      <c r="K12" s="33">
        <f t="shared" si="16"/>
        <v>0</v>
      </c>
      <c r="L12" s="82"/>
      <c r="M12" s="33">
        <f t="shared" si="17"/>
        <v>0</v>
      </c>
      <c r="N12" s="82"/>
      <c r="O12" s="33">
        <f t="shared" si="18"/>
        <v>0</v>
      </c>
      <c r="P12" s="82"/>
      <c r="Q12" s="33">
        <f t="shared" si="19"/>
        <v>0</v>
      </c>
      <c r="R12" s="82"/>
      <c r="S12" s="33">
        <f t="shared" si="20"/>
        <v>0</v>
      </c>
      <c r="T12" s="82"/>
      <c r="U12" s="33">
        <f t="shared" si="21"/>
        <v>0</v>
      </c>
      <c r="V12" s="80"/>
      <c r="W12" s="49">
        <f t="shared" si="22"/>
        <v>0</v>
      </c>
      <c r="AJ12" s="46"/>
      <c r="AZ12" t="s">
        <v>2</v>
      </c>
      <c r="BA12" s="3" t="s">
        <v>8</v>
      </c>
      <c r="BB12" s="3"/>
      <c r="BC12" s="60">
        <f>AG3</f>
        <v>70</v>
      </c>
      <c r="BE12" s="71" t="str">
        <f>'Verification of Boxes'!J17</f>
        <v>O'HAGAN BARNEY</v>
      </c>
      <c r="BF12" s="202"/>
      <c r="BG12" s="117">
        <f t="shared" si="0"/>
        <v>0</v>
      </c>
      <c r="BH12" s="317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743</v>
      </c>
      <c r="BP12" s="76"/>
      <c r="BQ12" s="6"/>
      <c r="BR12" s="13" t="str">
        <f>'Verification of Boxes'!J14</f>
        <v>FARRELL RORY</v>
      </c>
      <c r="BS12" s="74">
        <v>61</v>
      </c>
      <c r="BT12" s="7">
        <f t="shared" si="4"/>
        <v>61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61</v>
      </c>
      <c r="CG12" s="16"/>
    </row>
    <row r="13" spans="1:85" ht="15" customHeight="1" thickBot="1">
      <c r="A13" s="330">
        <f t="shared" si="12"/>
        <v>0</v>
      </c>
      <c r="B13" s="333">
        <v>3</v>
      </c>
      <c r="C13" s="37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 t="shared" si="13"/>
        <v>42</v>
      </c>
      <c r="G13" s="33">
        <f t="shared" si="14"/>
        <v>843</v>
      </c>
      <c r="H13" s="82"/>
      <c r="I13" s="33">
        <f t="shared" si="15"/>
        <v>0</v>
      </c>
      <c r="J13" s="82"/>
      <c r="K13" s="33">
        <f t="shared" si="16"/>
        <v>0</v>
      </c>
      <c r="L13" s="82"/>
      <c r="M13" s="33">
        <f t="shared" si="17"/>
        <v>0</v>
      </c>
      <c r="N13" s="82"/>
      <c r="O13" s="33">
        <f t="shared" si="18"/>
        <v>0</v>
      </c>
      <c r="P13" s="82"/>
      <c r="Q13" s="33">
        <f t="shared" si="19"/>
        <v>0</v>
      </c>
      <c r="R13" s="82"/>
      <c r="S13" s="33">
        <f t="shared" si="20"/>
        <v>0</v>
      </c>
      <c r="T13" s="82"/>
      <c r="U13" s="33">
        <f t="shared" si="21"/>
        <v>0</v>
      </c>
      <c r="V13" s="80"/>
      <c r="W13" s="49">
        <f t="shared" si="22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O'REILLY DARREN PIO</v>
      </c>
      <c r="BF13" s="202"/>
      <c r="BG13" s="117">
        <f t="shared" si="0"/>
        <v>0</v>
      </c>
      <c r="BH13" s="318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232</v>
      </c>
      <c r="BP13" s="335" t="s">
        <v>353</v>
      </c>
      <c r="BQ13" s="6"/>
      <c r="BR13" s="13" t="str">
        <f>'Verification of Boxes'!J15</f>
        <v>GILLESPIE SHA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  <c r="CG13" s="16"/>
    </row>
    <row r="14" spans="1:85" ht="15" customHeight="1" thickBot="1">
      <c r="A14" s="330">
        <f t="shared" si="12"/>
        <v>0</v>
      </c>
      <c r="B14" s="333">
        <v>4</v>
      </c>
      <c r="C14" s="37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 t="shared" si="13"/>
        <v>102</v>
      </c>
      <c r="G14" s="33">
        <f t="shared" si="14"/>
        <v>842</v>
      </c>
      <c r="H14" s="82"/>
      <c r="I14" s="33">
        <f t="shared" si="15"/>
        <v>0</v>
      </c>
      <c r="J14" s="82"/>
      <c r="K14" s="33">
        <f t="shared" si="16"/>
        <v>0</v>
      </c>
      <c r="L14" s="82"/>
      <c r="M14" s="33">
        <f t="shared" si="17"/>
        <v>0</v>
      </c>
      <c r="N14" s="82"/>
      <c r="O14" s="33">
        <f t="shared" si="18"/>
        <v>0</v>
      </c>
      <c r="P14" s="82"/>
      <c r="Q14" s="33">
        <f t="shared" si="19"/>
        <v>0</v>
      </c>
      <c r="R14" s="82"/>
      <c r="S14" s="33">
        <f t="shared" si="20"/>
        <v>0</v>
      </c>
      <c r="T14" s="82"/>
      <c r="U14" s="33">
        <f t="shared" si="21"/>
        <v>0</v>
      </c>
      <c r="V14" s="80"/>
      <c r="W14" s="49">
        <f t="shared" si="22"/>
        <v>0</v>
      </c>
      <c r="Z14" s="108" t="str">
        <f>'Verification of Boxes'!J10</f>
        <v>BOYLE JOHN</v>
      </c>
      <c r="AA14" s="109">
        <f t="shared" ref="AA14:AA33" si="23">E11</f>
        <v>1132</v>
      </c>
      <c r="AB14" s="103"/>
      <c r="AC14" s="116">
        <f t="shared" ref="AC14:AC33" si="24">IF(AA14&gt;0,AA14-AG$4,0)</f>
        <v>70</v>
      </c>
      <c r="AD14" s="69"/>
      <c r="AE14" s="103" t="str">
        <f>IF(Z14=0,0,IF(AA14&gt;=AG$4,"elected",IF(AA14=0,"excluded","continuing")))</f>
        <v>elected</v>
      </c>
      <c r="AF14" s="103">
        <f t="shared" ref="AF14:AF22" si="25">IF(AE14="elected",AC14,0)</f>
        <v>70</v>
      </c>
      <c r="AG14" s="110" t="str">
        <f>IF(AF14=0,0,(IF(AC14&gt;=0,"transfer largest surplus","progress to exclude")))</f>
        <v>transfer largest surplus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202"/>
      <c r="BG14" s="117">
        <f t="shared" si="0"/>
        <v>0</v>
      </c>
      <c r="BH14" s="317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791</v>
      </c>
      <c r="BP14" s="76"/>
      <c r="BR14" s="13" t="str">
        <f>'Verification of Boxes'!J16</f>
        <v>MCGINLEY ERIC</v>
      </c>
      <c r="BS14" s="74">
        <v>26</v>
      </c>
      <c r="BT14" s="7">
        <f t="shared" si="4"/>
        <v>26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26</v>
      </c>
      <c r="CG14" s="16"/>
    </row>
    <row r="15" spans="1:85" ht="15" customHeight="1" thickBot="1">
      <c r="A15" s="330">
        <f t="shared" si="12"/>
        <v>0</v>
      </c>
      <c r="B15" s="333">
        <v>5</v>
      </c>
      <c r="C15" s="37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 t="shared" si="13"/>
        <v>61</v>
      </c>
      <c r="G15" s="33">
        <f t="shared" si="14"/>
        <v>804</v>
      </c>
      <c r="H15" s="82"/>
      <c r="I15" s="33">
        <f t="shared" si="15"/>
        <v>0</v>
      </c>
      <c r="J15" s="82"/>
      <c r="K15" s="33">
        <f t="shared" si="16"/>
        <v>0</v>
      </c>
      <c r="L15" s="82"/>
      <c r="M15" s="33">
        <f t="shared" si="17"/>
        <v>0</v>
      </c>
      <c r="N15" s="82"/>
      <c r="O15" s="33">
        <f t="shared" si="18"/>
        <v>0</v>
      </c>
      <c r="P15" s="82"/>
      <c r="Q15" s="33">
        <f t="shared" si="19"/>
        <v>0</v>
      </c>
      <c r="R15" s="82"/>
      <c r="S15" s="33">
        <f t="shared" si="20"/>
        <v>0</v>
      </c>
      <c r="T15" s="82"/>
      <c r="U15" s="33">
        <f t="shared" si="21"/>
        <v>0</v>
      </c>
      <c r="V15" s="80"/>
      <c r="W15" s="49">
        <f t="shared" si="22"/>
        <v>0</v>
      </c>
      <c r="Z15" s="111" t="str">
        <f>'Verification of Boxes'!J11</f>
        <v>COMER DANIEL</v>
      </c>
      <c r="AA15" s="45">
        <f t="shared" si="23"/>
        <v>137</v>
      </c>
      <c r="AB15" s="5"/>
      <c r="AC15" s="117">
        <f t="shared" si="24"/>
        <v>-925</v>
      </c>
      <c r="AD15" s="71"/>
      <c r="AE15" s="5" t="str">
        <f t="shared" ref="AE15:AE33" si="26">IF(Z15=0,0,IF(AA15&gt;=AG$4,"elected",IF(AA15=0,"excluded","continuing")))</f>
        <v>continuing</v>
      </c>
      <c r="AF15" s="5">
        <f t="shared" si="25"/>
        <v>0</v>
      </c>
      <c r="AG15" s="112">
        <f t="shared" ref="AG15:AG22" si="27">IF(AF15=0,0,(IF(AC15&gt;=0,"transfer largest surplus","progress to exclude")))</f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202"/>
      <c r="BG15" s="117">
        <f t="shared" si="0"/>
        <v>0</v>
      </c>
      <c r="BH15" s="317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701</v>
      </c>
      <c r="BP15" s="319"/>
      <c r="BQ15" s="6"/>
      <c r="BR15" s="13" t="str">
        <f>'Verification of Boxes'!J17</f>
        <v>O'HAGAN BARNEY</v>
      </c>
      <c r="BS15" s="74">
        <v>21</v>
      </c>
      <c r="BT15" s="7">
        <f t="shared" si="4"/>
        <v>21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21</v>
      </c>
      <c r="CG15" s="16"/>
    </row>
    <row r="16" spans="1:85" ht="15" customHeight="1" thickBot="1">
      <c r="A16" s="330" t="str">
        <f t="shared" si="12"/>
        <v>Excluded</v>
      </c>
      <c r="B16" s="333">
        <v>6</v>
      </c>
      <c r="C16" s="37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 t="shared" si="13"/>
        <v>-232</v>
      </c>
      <c r="G16" s="33">
        <f t="shared" si="14"/>
        <v>0</v>
      </c>
      <c r="H16" s="82"/>
      <c r="I16" s="33">
        <f t="shared" si="15"/>
        <v>0</v>
      </c>
      <c r="J16" s="82"/>
      <c r="K16" s="33">
        <f t="shared" si="16"/>
        <v>0</v>
      </c>
      <c r="L16" s="82"/>
      <c r="M16" s="33">
        <f t="shared" si="17"/>
        <v>0</v>
      </c>
      <c r="N16" s="82"/>
      <c r="O16" s="33">
        <f t="shared" si="18"/>
        <v>0</v>
      </c>
      <c r="P16" s="82"/>
      <c r="Q16" s="33">
        <f t="shared" si="19"/>
        <v>0</v>
      </c>
      <c r="R16" s="82"/>
      <c r="S16" s="33">
        <f t="shared" si="20"/>
        <v>0</v>
      </c>
      <c r="T16" s="82"/>
      <c r="U16" s="33">
        <f t="shared" si="21"/>
        <v>0</v>
      </c>
      <c r="V16" s="80"/>
      <c r="W16" s="49">
        <f t="shared" si="22"/>
        <v>0</v>
      </c>
      <c r="Z16" s="111" t="str">
        <f>'Verification of Boxes'!J12</f>
        <v>COOPER MICKEY</v>
      </c>
      <c r="AA16" s="45">
        <f t="shared" si="23"/>
        <v>801</v>
      </c>
      <c r="AB16" s="5"/>
      <c r="AC16" s="117">
        <f t="shared" si="24"/>
        <v>-261</v>
      </c>
      <c r="AD16" s="71"/>
      <c r="AE16" s="5" t="str">
        <f t="shared" si="26"/>
        <v>continuing</v>
      </c>
      <c r="AF16" s="5">
        <f t="shared" si="25"/>
        <v>0</v>
      </c>
      <c r="AG16" s="112">
        <f t="shared" si="27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202"/>
      <c r="BG16" s="117">
        <f t="shared" si="0"/>
        <v>0</v>
      </c>
      <c r="BH16" s="317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 t="str">
        <f t="shared" si="3"/>
        <v>Elected</v>
      </c>
      <c r="BP16" s="319"/>
      <c r="BQ16" s="6"/>
      <c r="BR16" s="13" t="str">
        <f>'Verification of Boxes'!J18</f>
        <v>O'REILLY DARREN PIO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  <c r="CG16" s="16"/>
    </row>
    <row r="17" spans="1:85" ht="15" customHeight="1" thickBot="1">
      <c r="A17" s="330">
        <f t="shared" si="12"/>
        <v>0</v>
      </c>
      <c r="B17" s="333">
        <v>7</v>
      </c>
      <c r="C17" s="37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 t="shared" si="13"/>
        <v>26</v>
      </c>
      <c r="G17" s="33">
        <f t="shared" si="14"/>
        <v>817</v>
      </c>
      <c r="H17" s="82"/>
      <c r="I17" s="33">
        <f t="shared" si="15"/>
        <v>0</v>
      </c>
      <c r="J17" s="82"/>
      <c r="K17" s="33">
        <f t="shared" si="16"/>
        <v>0</v>
      </c>
      <c r="L17" s="82"/>
      <c r="M17" s="33">
        <f t="shared" si="17"/>
        <v>0</v>
      </c>
      <c r="N17" s="82"/>
      <c r="O17" s="33">
        <f t="shared" si="18"/>
        <v>0</v>
      </c>
      <c r="P17" s="82"/>
      <c r="Q17" s="33">
        <f t="shared" si="19"/>
        <v>0</v>
      </c>
      <c r="R17" s="82"/>
      <c r="S17" s="33">
        <f t="shared" si="20"/>
        <v>0</v>
      </c>
      <c r="T17" s="82"/>
      <c r="U17" s="33">
        <f t="shared" si="21"/>
        <v>0</v>
      </c>
      <c r="V17" s="80"/>
      <c r="W17" s="49">
        <f t="shared" si="22"/>
        <v>0</v>
      </c>
      <c r="Z17" s="111" t="str">
        <f>'Verification of Boxes'!J13</f>
        <v>CUSACK SHAUNA</v>
      </c>
      <c r="AA17" s="45">
        <f t="shared" si="23"/>
        <v>740</v>
      </c>
      <c r="AB17" s="5"/>
      <c r="AC17" s="117">
        <f t="shared" si="24"/>
        <v>-322</v>
      </c>
      <c r="AD17" s="71"/>
      <c r="AE17" s="5" t="str">
        <f t="shared" si="26"/>
        <v>continuing</v>
      </c>
      <c r="AF17" s="5">
        <f t="shared" si="25"/>
        <v>0</v>
      </c>
      <c r="AG17" s="112">
        <f t="shared" si="27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202"/>
      <c r="BG17" s="132">
        <f t="shared" si="0"/>
        <v>0</v>
      </c>
      <c r="BH17" s="317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ref="CE17:CE27" si="28">BT17+BV17+BX17+BZ17+CB17+CD17</f>
        <v>0</v>
      </c>
      <c r="CG17" s="16"/>
    </row>
    <row r="18" spans="1:85" ht="15" customHeight="1" thickBot="1">
      <c r="A18" s="330">
        <f t="shared" si="12"/>
        <v>0</v>
      </c>
      <c r="B18" s="333">
        <v>8</v>
      </c>
      <c r="C18" s="37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 t="shared" si="13"/>
        <v>21</v>
      </c>
      <c r="G18" s="33">
        <f t="shared" si="14"/>
        <v>722</v>
      </c>
      <c r="H18" s="82"/>
      <c r="I18" s="33">
        <f t="shared" si="15"/>
        <v>0</v>
      </c>
      <c r="J18" s="82"/>
      <c r="K18" s="33">
        <f t="shared" si="16"/>
        <v>0</v>
      </c>
      <c r="L18" s="82"/>
      <c r="M18" s="33">
        <f t="shared" si="17"/>
        <v>0</v>
      </c>
      <c r="N18" s="82"/>
      <c r="O18" s="33">
        <f t="shared" si="18"/>
        <v>0</v>
      </c>
      <c r="P18" s="82"/>
      <c r="Q18" s="33">
        <f t="shared" si="19"/>
        <v>0</v>
      </c>
      <c r="R18" s="82"/>
      <c r="S18" s="33">
        <f t="shared" si="20"/>
        <v>0</v>
      </c>
      <c r="T18" s="82"/>
      <c r="U18" s="33">
        <f t="shared" si="21"/>
        <v>0</v>
      </c>
      <c r="V18" s="80"/>
      <c r="W18" s="49">
        <f t="shared" si="22"/>
        <v>0</v>
      </c>
      <c r="Z18" s="111" t="str">
        <f>'Verification of Boxes'!J14</f>
        <v>FARRELL RORY</v>
      </c>
      <c r="AA18" s="45">
        <f t="shared" si="23"/>
        <v>743</v>
      </c>
      <c r="AB18" s="5"/>
      <c r="AC18" s="117">
        <f t="shared" si="24"/>
        <v>-319</v>
      </c>
      <c r="AD18" s="71"/>
      <c r="AE18" s="5" t="str">
        <f t="shared" si="26"/>
        <v>continuing</v>
      </c>
      <c r="AF18" s="5">
        <f t="shared" si="25"/>
        <v>0</v>
      </c>
      <c r="AG18" s="112">
        <f t="shared" si="27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317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28"/>
        <v>0</v>
      </c>
      <c r="CG18" s="16"/>
    </row>
    <row r="19" spans="1:85" ht="15" customHeight="1" thickBot="1">
      <c r="A19" s="330" t="str">
        <f t="shared" si="12"/>
        <v>Elected</v>
      </c>
      <c r="B19" s="333">
        <v>9</v>
      </c>
      <c r="C19" s="37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 t="shared" si="13"/>
        <v>0</v>
      </c>
      <c r="G19" s="33">
        <f t="shared" si="14"/>
        <v>1091</v>
      </c>
      <c r="H19" s="82"/>
      <c r="I19" s="33">
        <f t="shared" si="15"/>
        <v>0</v>
      </c>
      <c r="J19" s="82"/>
      <c r="K19" s="33">
        <f t="shared" si="16"/>
        <v>0</v>
      </c>
      <c r="L19" s="82"/>
      <c r="M19" s="33">
        <f t="shared" si="17"/>
        <v>0</v>
      </c>
      <c r="N19" s="82"/>
      <c r="O19" s="33">
        <f t="shared" si="18"/>
        <v>0</v>
      </c>
      <c r="P19" s="82"/>
      <c r="Q19" s="33">
        <f t="shared" si="19"/>
        <v>0</v>
      </c>
      <c r="R19" s="82"/>
      <c r="S19" s="33">
        <f t="shared" si="20"/>
        <v>0</v>
      </c>
      <c r="T19" s="82"/>
      <c r="U19" s="33">
        <f t="shared" si="21"/>
        <v>0</v>
      </c>
      <c r="V19" s="80"/>
      <c r="W19" s="49">
        <f t="shared" si="22"/>
        <v>0</v>
      </c>
      <c r="Z19" s="111" t="str">
        <f>'Verification of Boxes'!J15</f>
        <v>GILLESPIE SHA</v>
      </c>
      <c r="AA19" s="45">
        <f t="shared" si="23"/>
        <v>232</v>
      </c>
      <c r="AB19" s="5"/>
      <c r="AC19" s="117">
        <f t="shared" si="24"/>
        <v>-830</v>
      </c>
      <c r="AD19" s="71"/>
      <c r="AE19" s="5" t="str">
        <f t="shared" si="26"/>
        <v>continuing</v>
      </c>
      <c r="AF19" s="5">
        <f t="shared" si="25"/>
        <v>0</v>
      </c>
      <c r="AG19" s="112">
        <f t="shared" si="27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317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28"/>
        <v>0</v>
      </c>
      <c r="CG19" s="16"/>
    </row>
    <row r="20" spans="1:85" ht="15" customHeight="1" thickBot="1">
      <c r="A20" s="330">
        <f t="shared" si="12"/>
        <v>0</v>
      </c>
      <c r="B20" s="333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 t="shared" si="13"/>
        <v>0</v>
      </c>
      <c r="G20" s="33">
        <f t="shared" si="14"/>
        <v>0</v>
      </c>
      <c r="H20" s="82"/>
      <c r="I20" s="33">
        <f t="shared" si="15"/>
        <v>0</v>
      </c>
      <c r="J20" s="82"/>
      <c r="K20" s="33">
        <f t="shared" si="16"/>
        <v>0</v>
      </c>
      <c r="L20" s="82"/>
      <c r="M20" s="33">
        <f t="shared" si="17"/>
        <v>0</v>
      </c>
      <c r="N20" s="82"/>
      <c r="O20" s="33">
        <f t="shared" si="18"/>
        <v>0</v>
      </c>
      <c r="P20" s="82"/>
      <c r="Q20" s="33">
        <f t="shared" si="19"/>
        <v>0</v>
      </c>
      <c r="R20" s="82"/>
      <c r="S20" s="33">
        <f t="shared" si="20"/>
        <v>0</v>
      </c>
      <c r="T20" s="82"/>
      <c r="U20" s="33">
        <f t="shared" si="21"/>
        <v>0</v>
      </c>
      <c r="V20" s="80"/>
      <c r="W20" s="49">
        <f t="shared" si="22"/>
        <v>0</v>
      </c>
      <c r="Z20" s="111" t="str">
        <f>'Verification of Boxes'!J16</f>
        <v>MCGINLEY ERIC</v>
      </c>
      <c r="AA20" s="45">
        <f t="shared" si="23"/>
        <v>791</v>
      </c>
      <c r="AB20" s="5"/>
      <c r="AC20" s="117">
        <f t="shared" si="24"/>
        <v>-271</v>
      </c>
      <c r="AD20" s="71"/>
      <c r="AE20" s="5" t="str">
        <f t="shared" si="26"/>
        <v>continuing</v>
      </c>
      <c r="AF20" s="5">
        <f t="shared" si="25"/>
        <v>0</v>
      </c>
      <c r="AG20" s="112">
        <f t="shared" si="27"/>
        <v>0</v>
      </c>
      <c r="AJ20" s="402" t="s">
        <v>103</v>
      </c>
      <c r="AK20" s="403"/>
      <c r="AL20" s="246">
        <f>AL46</f>
        <v>137</v>
      </c>
      <c r="AM20" s="167"/>
      <c r="AN20" s="166">
        <f>AL20+AG2</f>
        <v>236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317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28"/>
        <v>0</v>
      </c>
      <c r="CG20" s="16"/>
    </row>
    <row r="21" spans="1:85" ht="15" customHeight="1" thickBot="1">
      <c r="A21" s="330">
        <f t="shared" si="12"/>
        <v>0</v>
      </c>
      <c r="B21" s="333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 t="shared" si="13"/>
        <v>0</v>
      </c>
      <c r="G21" s="33">
        <f t="shared" si="14"/>
        <v>0</v>
      </c>
      <c r="H21" s="82"/>
      <c r="I21" s="33">
        <f t="shared" si="15"/>
        <v>0</v>
      </c>
      <c r="J21" s="82"/>
      <c r="K21" s="33">
        <f t="shared" si="16"/>
        <v>0</v>
      </c>
      <c r="L21" s="82"/>
      <c r="M21" s="33">
        <f t="shared" si="17"/>
        <v>0</v>
      </c>
      <c r="N21" s="82"/>
      <c r="O21" s="33">
        <f t="shared" si="18"/>
        <v>0</v>
      </c>
      <c r="P21" s="82"/>
      <c r="Q21" s="33">
        <f t="shared" si="19"/>
        <v>0</v>
      </c>
      <c r="R21" s="82"/>
      <c r="S21" s="33">
        <f t="shared" si="20"/>
        <v>0</v>
      </c>
      <c r="T21" s="82"/>
      <c r="U21" s="33">
        <f t="shared" si="21"/>
        <v>0</v>
      </c>
      <c r="V21" s="80"/>
      <c r="W21" s="49">
        <f t="shared" si="22"/>
        <v>0</v>
      </c>
      <c r="Z21" s="111" t="str">
        <f>'Verification of Boxes'!J17</f>
        <v>O'HAGAN BARNEY</v>
      </c>
      <c r="AA21" s="45">
        <f t="shared" si="23"/>
        <v>701</v>
      </c>
      <c r="AB21" s="5"/>
      <c r="AC21" s="117">
        <f t="shared" si="24"/>
        <v>-361</v>
      </c>
      <c r="AD21" s="71"/>
      <c r="AE21" s="5" t="str">
        <f t="shared" si="26"/>
        <v>continuing</v>
      </c>
      <c r="AF21" s="5">
        <f t="shared" si="25"/>
        <v>0</v>
      </c>
      <c r="AG21" s="112">
        <f t="shared" si="27"/>
        <v>0</v>
      </c>
      <c r="AJ21" s="404" t="s">
        <v>102</v>
      </c>
      <c r="AK21" s="360"/>
      <c r="AL21" s="48">
        <f>IF(AL20=1000000,0,AN46)</f>
        <v>232</v>
      </c>
      <c r="AM21" s="7">
        <f>AL21-AL20</f>
        <v>95</v>
      </c>
      <c r="AN21" s="5">
        <f>IF(AL21=1000000,0,IF(AN20=0,0,AN20+AL21))</f>
        <v>468</v>
      </c>
      <c r="AO21" s="400" t="str">
        <f>IF(AN21&gt;AG4,0,IF(AV20&lt;&gt;0,0,IF(AN21&lt;AL22,"Exclude lowest 2 candidates",0)))</f>
        <v>Exclude lowest 2 candidates</v>
      </c>
      <c r="AP21" s="401"/>
      <c r="AQ21" s="243">
        <f>IF(AN21&gt;AG4,0,IF(AT21=2,"Exclude 2",0))</f>
        <v>0</v>
      </c>
      <c r="AR21" s="5" t="str">
        <f>IF(AN21&gt;AG$4,0,IF(AM22&gt;AN21,"Exclude - Consider Question 2",0))</f>
        <v>Exclude - Consider Question 2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317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28"/>
        <v>0</v>
      </c>
      <c r="CG21" s="16"/>
    </row>
    <row r="22" spans="1:85" ht="15" customHeight="1" thickBot="1">
      <c r="A22" s="330">
        <f t="shared" si="12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 t="shared" si="13"/>
        <v>0</v>
      </c>
      <c r="G22" s="33">
        <f t="shared" si="14"/>
        <v>0</v>
      </c>
      <c r="H22" s="82"/>
      <c r="I22" s="33">
        <f t="shared" si="15"/>
        <v>0</v>
      </c>
      <c r="J22" s="82"/>
      <c r="K22" s="33">
        <f t="shared" si="16"/>
        <v>0</v>
      </c>
      <c r="L22" s="82"/>
      <c r="M22" s="33">
        <f t="shared" si="17"/>
        <v>0</v>
      </c>
      <c r="N22" s="82"/>
      <c r="O22" s="33">
        <f t="shared" si="18"/>
        <v>0</v>
      </c>
      <c r="P22" s="82"/>
      <c r="Q22" s="33">
        <f t="shared" si="19"/>
        <v>0</v>
      </c>
      <c r="R22" s="82"/>
      <c r="S22" s="33">
        <f t="shared" si="20"/>
        <v>0</v>
      </c>
      <c r="T22" s="82"/>
      <c r="U22" s="33">
        <f t="shared" si="21"/>
        <v>0</v>
      </c>
      <c r="V22" s="80"/>
      <c r="W22" s="49">
        <f t="shared" si="22"/>
        <v>0</v>
      </c>
      <c r="Z22" s="111" t="str">
        <f>'Verification of Boxes'!J18</f>
        <v>O'REILLY DARREN PIO</v>
      </c>
      <c r="AA22" s="45">
        <f t="shared" si="23"/>
        <v>1091</v>
      </c>
      <c r="AB22" s="5"/>
      <c r="AC22" s="117">
        <f t="shared" si="24"/>
        <v>29</v>
      </c>
      <c r="AD22" s="71"/>
      <c r="AE22" s="5" t="str">
        <f t="shared" si="26"/>
        <v>elected</v>
      </c>
      <c r="AF22" s="5">
        <f t="shared" si="25"/>
        <v>29</v>
      </c>
      <c r="AG22" s="112" t="str">
        <f t="shared" si="27"/>
        <v>transfer largest surplus</v>
      </c>
      <c r="AJ22" s="404" t="s">
        <v>102</v>
      </c>
      <c r="AK22" s="360"/>
      <c r="AL22" s="48">
        <f>IF(AL21=1000000,0,AP46)</f>
        <v>701</v>
      </c>
      <c r="AM22" s="7">
        <f>IF(AL22=1000000,0,IF(AM21=0,0,AL22-AL21))</f>
        <v>469</v>
      </c>
      <c r="AN22" s="5">
        <f>IF(AL22=1000000,0,IF(AN21=0,0,AN21+AL22))</f>
        <v>1169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317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28"/>
        <v>0</v>
      </c>
      <c r="CG22" s="16"/>
    </row>
    <row r="23" spans="1:85" ht="15" customHeight="1" thickBot="1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 t="shared" si="13"/>
        <v>0</v>
      </c>
      <c r="G23" s="33">
        <f t="shared" si="14"/>
        <v>0</v>
      </c>
      <c r="H23" s="82"/>
      <c r="I23" s="33">
        <f t="shared" si="15"/>
        <v>0</v>
      </c>
      <c r="J23" s="82"/>
      <c r="K23" s="33">
        <f t="shared" si="16"/>
        <v>0</v>
      </c>
      <c r="L23" s="82"/>
      <c r="M23" s="33">
        <f t="shared" si="17"/>
        <v>0</v>
      </c>
      <c r="N23" s="82"/>
      <c r="O23" s="33">
        <f t="shared" si="18"/>
        <v>0</v>
      </c>
      <c r="P23" s="82"/>
      <c r="Q23" s="33">
        <f t="shared" si="19"/>
        <v>0</v>
      </c>
      <c r="R23" s="82"/>
      <c r="S23" s="33">
        <f t="shared" si="20"/>
        <v>0</v>
      </c>
      <c r="T23" s="82"/>
      <c r="U23" s="33">
        <f t="shared" si="21"/>
        <v>0</v>
      </c>
      <c r="V23" s="80"/>
      <c r="W23" s="49">
        <f t="shared" si="22"/>
        <v>0</v>
      </c>
      <c r="Z23" s="111">
        <f>'Verification of Boxes'!J19</f>
        <v>0</v>
      </c>
      <c r="AA23" s="45">
        <f t="shared" si="23"/>
        <v>0</v>
      </c>
      <c r="AB23" s="5"/>
      <c r="AC23" s="117">
        <f t="shared" si="24"/>
        <v>0</v>
      </c>
      <c r="AD23" s="71"/>
      <c r="AE23" s="5">
        <f t="shared" si="26"/>
        <v>0</v>
      </c>
      <c r="AF23" s="5">
        <f t="shared" ref="AF23:AF33" si="29">IF(AE23="elected",AC23,0)</f>
        <v>0</v>
      </c>
      <c r="AG23" s="112">
        <f t="shared" ref="AG23:AG33" si="30">IF(AF23=0,0,(IF(AC23&gt;=0,"transfer largest surplus","progress to exclude")))</f>
        <v>0</v>
      </c>
      <c r="AJ23" s="404" t="s">
        <v>102</v>
      </c>
      <c r="AK23" s="360"/>
      <c r="AL23" s="48">
        <f>IF(AL22=1000000,0,AR46)</f>
        <v>740</v>
      </c>
      <c r="AM23" s="7">
        <f>IF(AL23=1000000,0,IF(AM22=0,0,AL23-AL22))</f>
        <v>39</v>
      </c>
      <c r="AN23" s="5">
        <f>IF(AL23=1000000,0,IF(AN22=0,0,AN22+AL23))</f>
        <v>1909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318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319"/>
      <c r="BQ23" s="6"/>
      <c r="BR23" s="320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28"/>
        <v>0</v>
      </c>
      <c r="CG23" s="16"/>
    </row>
    <row r="24" spans="1:85" ht="15" customHeight="1" thickBot="1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 t="shared" si="13"/>
        <v>0</v>
      </c>
      <c r="G24" s="33">
        <f t="shared" si="14"/>
        <v>0</v>
      </c>
      <c r="H24" s="82"/>
      <c r="I24" s="33">
        <f t="shared" si="15"/>
        <v>0</v>
      </c>
      <c r="J24" s="82"/>
      <c r="K24" s="33">
        <f t="shared" si="16"/>
        <v>0</v>
      </c>
      <c r="L24" s="82"/>
      <c r="M24" s="33">
        <f t="shared" si="17"/>
        <v>0</v>
      </c>
      <c r="N24" s="82"/>
      <c r="O24" s="33">
        <f t="shared" si="18"/>
        <v>0</v>
      </c>
      <c r="P24" s="82"/>
      <c r="Q24" s="33">
        <f t="shared" si="19"/>
        <v>0</v>
      </c>
      <c r="R24" s="82"/>
      <c r="S24" s="33">
        <f t="shared" si="20"/>
        <v>0</v>
      </c>
      <c r="T24" s="82"/>
      <c r="U24" s="33">
        <f t="shared" si="21"/>
        <v>0</v>
      </c>
      <c r="V24" s="80"/>
      <c r="W24" s="49">
        <f t="shared" si="22"/>
        <v>0</v>
      </c>
      <c r="Z24" s="111">
        <f>'Verification of Boxes'!J20</f>
        <v>0</v>
      </c>
      <c r="AA24" s="45">
        <f t="shared" si="23"/>
        <v>0</v>
      </c>
      <c r="AB24" s="5"/>
      <c r="AC24" s="117">
        <f t="shared" si="24"/>
        <v>0</v>
      </c>
      <c r="AD24" s="71"/>
      <c r="AE24" s="5">
        <f t="shared" si="26"/>
        <v>0</v>
      </c>
      <c r="AF24" s="5">
        <f t="shared" si="29"/>
        <v>0</v>
      </c>
      <c r="AG24" s="112">
        <f t="shared" si="30"/>
        <v>0</v>
      </c>
      <c r="AJ24" s="404" t="s">
        <v>102</v>
      </c>
      <c r="AK24" s="360"/>
      <c r="AL24" s="48">
        <f>IF(AR46=1000000,0,AU46)</f>
        <v>743</v>
      </c>
      <c r="AM24" s="7">
        <f>IF(AL24=1000000,0,IF(AM23=0,0,AL24-AL23))</f>
        <v>3</v>
      </c>
      <c r="AN24" s="5">
        <f>IF(AL24=1000000,0,IF(AN23=0,0,AN23+AL24))</f>
        <v>2652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317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28"/>
        <v>0</v>
      </c>
      <c r="CG24" s="16"/>
    </row>
    <row r="25" spans="1:85" ht="15" customHeight="1" thickBot="1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 t="shared" si="13"/>
        <v>0</v>
      </c>
      <c r="G25" s="33">
        <f t="shared" si="14"/>
        <v>0</v>
      </c>
      <c r="H25" s="82"/>
      <c r="I25" s="33">
        <f t="shared" si="15"/>
        <v>0</v>
      </c>
      <c r="J25" s="82"/>
      <c r="K25" s="33">
        <f t="shared" si="16"/>
        <v>0</v>
      </c>
      <c r="L25" s="82"/>
      <c r="M25" s="33">
        <f t="shared" si="17"/>
        <v>0</v>
      </c>
      <c r="N25" s="82"/>
      <c r="O25" s="33">
        <f t="shared" si="18"/>
        <v>0</v>
      </c>
      <c r="P25" s="82"/>
      <c r="Q25" s="33">
        <f t="shared" si="19"/>
        <v>0</v>
      </c>
      <c r="R25" s="82"/>
      <c r="S25" s="33">
        <f t="shared" si="20"/>
        <v>0</v>
      </c>
      <c r="T25" s="82"/>
      <c r="U25" s="33">
        <f t="shared" si="21"/>
        <v>0</v>
      </c>
      <c r="V25" s="80"/>
      <c r="W25" s="49">
        <f t="shared" si="22"/>
        <v>0</v>
      </c>
      <c r="Z25" s="111">
        <f>'Verification of Boxes'!J21</f>
        <v>0</v>
      </c>
      <c r="AA25" s="45">
        <f t="shared" si="23"/>
        <v>0</v>
      </c>
      <c r="AB25" s="5"/>
      <c r="AC25" s="117">
        <f t="shared" si="24"/>
        <v>0</v>
      </c>
      <c r="AD25" s="71"/>
      <c r="AE25" s="5">
        <f t="shared" si="26"/>
        <v>0</v>
      </c>
      <c r="AF25" s="5">
        <f t="shared" si="29"/>
        <v>0</v>
      </c>
      <c r="AG25" s="112">
        <f t="shared" si="30"/>
        <v>0</v>
      </c>
      <c r="AJ25" s="425" t="s">
        <v>102</v>
      </c>
      <c r="AK25" s="426"/>
      <c r="AL25" s="104">
        <f>IF(AL24=1000000,0,AW46)</f>
        <v>791</v>
      </c>
      <c r="AM25" s="105">
        <f>IF(AL25=1000000,0,IF(AM24=0,0,AL25-AL24))</f>
        <v>48</v>
      </c>
      <c r="AN25" s="106">
        <f>IF(AL25=1000000,0,IF(AN24=0,0,AN24+AL25))</f>
        <v>3443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J25" s="16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28"/>
        <v>0</v>
      </c>
      <c r="CG25" s="16"/>
    </row>
    <row r="26" spans="1:85" ht="15" customHeight="1" thickBot="1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 t="shared" si="13"/>
        <v>0</v>
      </c>
      <c r="G26" s="33">
        <f t="shared" si="14"/>
        <v>0</v>
      </c>
      <c r="H26" s="82"/>
      <c r="I26" s="33">
        <f t="shared" si="15"/>
        <v>0</v>
      </c>
      <c r="J26" s="82"/>
      <c r="K26" s="33">
        <f t="shared" si="16"/>
        <v>0</v>
      </c>
      <c r="L26" s="82"/>
      <c r="M26" s="33">
        <f t="shared" si="17"/>
        <v>0</v>
      </c>
      <c r="N26" s="82"/>
      <c r="O26" s="33">
        <f t="shared" si="18"/>
        <v>0</v>
      </c>
      <c r="P26" s="82"/>
      <c r="Q26" s="33">
        <f t="shared" si="19"/>
        <v>0</v>
      </c>
      <c r="R26" s="82"/>
      <c r="S26" s="33">
        <f t="shared" si="20"/>
        <v>0</v>
      </c>
      <c r="T26" s="82"/>
      <c r="U26" s="33">
        <f t="shared" si="21"/>
        <v>0</v>
      </c>
      <c r="V26" s="80"/>
      <c r="W26" s="49">
        <f t="shared" si="22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24"/>
        <v>0</v>
      </c>
      <c r="AD26" s="71"/>
      <c r="AE26" s="5">
        <f t="shared" si="26"/>
        <v>0</v>
      </c>
      <c r="AF26" s="5">
        <f t="shared" si="29"/>
        <v>0</v>
      </c>
      <c r="AG26" s="112">
        <f t="shared" si="30"/>
        <v>0</v>
      </c>
      <c r="AO26" s="16"/>
      <c r="AP26" s="16"/>
      <c r="AQ26" s="16"/>
      <c r="AS26" s="16"/>
      <c r="AT26" s="5"/>
      <c r="AU26" s="167"/>
      <c r="AV26" s="167">
        <f>SUM(AV27:AV32)</f>
        <v>5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J26" s="16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28"/>
        <v>0</v>
      </c>
      <c r="CG26" s="16"/>
    </row>
    <row r="27" spans="1:85" ht="13.5" thickBot="1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 t="shared" si="13"/>
        <v>0</v>
      </c>
      <c r="G27" s="33">
        <f t="shared" si="14"/>
        <v>0</v>
      </c>
      <c r="H27" s="82"/>
      <c r="I27" s="33">
        <f t="shared" si="15"/>
        <v>0</v>
      </c>
      <c r="J27" s="82"/>
      <c r="K27" s="33">
        <f t="shared" si="16"/>
        <v>0</v>
      </c>
      <c r="L27" s="82"/>
      <c r="M27" s="33">
        <f t="shared" si="17"/>
        <v>0</v>
      </c>
      <c r="N27" s="82"/>
      <c r="O27" s="33">
        <f t="shared" si="18"/>
        <v>0</v>
      </c>
      <c r="P27" s="82"/>
      <c r="Q27" s="33">
        <f t="shared" si="19"/>
        <v>0</v>
      </c>
      <c r="R27" s="82"/>
      <c r="S27" s="33">
        <f t="shared" si="20"/>
        <v>0</v>
      </c>
      <c r="T27" s="82"/>
      <c r="U27" s="33">
        <f t="shared" si="21"/>
        <v>0</v>
      </c>
      <c r="V27" s="80"/>
      <c r="W27" s="49">
        <f t="shared" si="22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24"/>
        <v>0</v>
      </c>
      <c r="AD27" s="71"/>
      <c r="AE27" s="5">
        <f t="shared" si="26"/>
        <v>0</v>
      </c>
      <c r="AF27" s="5">
        <f t="shared" si="29"/>
        <v>0</v>
      </c>
      <c r="AG27" s="112">
        <f t="shared" si="30"/>
        <v>0</v>
      </c>
      <c r="AJ27" s="115"/>
      <c r="AK27" s="115"/>
      <c r="AT27" s="5">
        <f>AW27</f>
        <v>0</v>
      </c>
      <c r="AU27" s="5">
        <f t="shared" ref="AU27:AU32" si="31">IF(AO20&lt;&gt;0,1,0)</f>
        <v>0</v>
      </c>
      <c r="AV27" s="5">
        <f>AU27</f>
        <v>0</v>
      </c>
      <c r="AW27" s="5">
        <f t="shared" ref="AW27:AW32" si="3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28"/>
        <v>0</v>
      </c>
      <c r="CG27" s="16"/>
    </row>
    <row r="28" spans="1:85" ht="14.25" customHeight="1" thickBot="1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 t="shared" si="13"/>
        <v>0</v>
      </c>
      <c r="G28" s="33">
        <f t="shared" si="14"/>
        <v>0</v>
      </c>
      <c r="H28" s="82"/>
      <c r="I28" s="33">
        <f t="shared" si="15"/>
        <v>0</v>
      </c>
      <c r="J28" s="82"/>
      <c r="K28" s="33">
        <f t="shared" si="16"/>
        <v>0</v>
      </c>
      <c r="L28" s="82"/>
      <c r="M28" s="33">
        <f t="shared" si="17"/>
        <v>0</v>
      </c>
      <c r="N28" s="82"/>
      <c r="O28" s="33">
        <f t="shared" si="18"/>
        <v>0</v>
      </c>
      <c r="P28" s="82"/>
      <c r="Q28" s="33">
        <f t="shared" si="19"/>
        <v>0</v>
      </c>
      <c r="R28" s="82"/>
      <c r="S28" s="33">
        <f t="shared" si="20"/>
        <v>0</v>
      </c>
      <c r="T28" s="82"/>
      <c r="U28" s="33">
        <f t="shared" si="21"/>
        <v>0</v>
      </c>
      <c r="V28" s="80"/>
      <c r="W28" s="49">
        <f t="shared" si="22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24"/>
        <v>0</v>
      </c>
      <c r="AD28" s="71"/>
      <c r="AE28" s="5">
        <f t="shared" si="26"/>
        <v>0</v>
      </c>
      <c r="AF28" s="5">
        <f t="shared" si="29"/>
        <v>0</v>
      </c>
      <c r="AG28" s="112">
        <f t="shared" si="30"/>
        <v>0</v>
      </c>
      <c r="AL28" s="343" t="s">
        <v>101</v>
      </c>
      <c r="AM28" s="344"/>
      <c r="AN28" s="344"/>
      <c r="AO28" s="344"/>
      <c r="AP28" s="344"/>
      <c r="AQ28" s="345"/>
      <c r="AR28" s="265"/>
      <c r="AS28" s="264"/>
      <c r="AT28" s="5">
        <f>AT27+AW28</f>
        <v>1</v>
      </c>
      <c r="AU28" s="5">
        <f t="shared" si="31"/>
        <v>1</v>
      </c>
      <c r="AV28" s="5">
        <f>AV27+AU28</f>
        <v>1</v>
      </c>
      <c r="AW28" s="5">
        <f t="shared" si="32"/>
        <v>1</v>
      </c>
      <c r="AX28" s="16"/>
      <c r="BA28" s="3"/>
      <c r="BB28" s="3"/>
      <c r="BC28" s="2"/>
      <c r="BR28" s="137" t="s">
        <v>41</v>
      </c>
      <c r="BS28" s="73">
        <v>117</v>
      </c>
      <c r="BT28" s="140">
        <f>BS28*BT$6</f>
        <v>117</v>
      </c>
      <c r="BU28" s="73"/>
      <c r="BV28" s="140">
        <f>BU28*BV$6</f>
        <v>0</v>
      </c>
      <c r="BW28" s="73"/>
      <c r="BX28" s="140">
        <f>BW28*BX$6</f>
        <v>0</v>
      </c>
      <c r="BY28" s="73"/>
      <c r="BZ28" s="140">
        <f>BY28*BZ$6</f>
        <v>0</v>
      </c>
      <c r="CA28" s="73"/>
      <c r="CB28" s="140">
        <f>CA28*CB$6</f>
        <v>0</v>
      </c>
      <c r="CC28" s="73"/>
      <c r="CD28" s="128">
        <f>CC28*CD$6</f>
        <v>0</v>
      </c>
      <c r="CE28" s="5">
        <f>BT28+BV28+BX28+BZ28+CB28+CD28</f>
        <v>117</v>
      </c>
    </row>
    <row r="29" spans="1:85" ht="13.5" thickBot="1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 t="shared" si="13"/>
        <v>0</v>
      </c>
      <c r="G29" s="33">
        <f t="shared" si="14"/>
        <v>0</v>
      </c>
      <c r="H29" s="82"/>
      <c r="I29" s="33">
        <f t="shared" si="15"/>
        <v>0</v>
      </c>
      <c r="J29" s="82"/>
      <c r="K29" s="33">
        <f t="shared" si="16"/>
        <v>0</v>
      </c>
      <c r="L29" s="82"/>
      <c r="M29" s="33">
        <f t="shared" si="17"/>
        <v>0</v>
      </c>
      <c r="N29" s="82"/>
      <c r="O29" s="33">
        <f t="shared" si="18"/>
        <v>0</v>
      </c>
      <c r="P29" s="82"/>
      <c r="Q29" s="33">
        <f t="shared" si="19"/>
        <v>0</v>
      </c>
      <c r="R29" s="82"/>
      <c r="S29" s="33">
        <f t="shared" si="20"/>
        <v>0</v>
      </c>
      <c r="T29" s="82"/>
      <c r="U29" s="33">
        <f t="shared" si="21"/>
        <v>0</v>
      </c>
      <c r="V29" s="80"/>
      <c r="W29" s="49">
        <f t="shared" si="22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24"/>
        <v>0</v>
      </c>
      <c r="AD29" s="71"/>
      <c r="AE29" s="5">
        <f t="shared" si="26"/>
        <v>0</v>
      </c>
      <c r="AF29" s="5">
        <f t="shared" si="29"/>
        <v>0</v>
      </c>
      <c r="AG29" s="112">
        <f t="shared" si="30"/>
        <v>0</v>
      </c>
      <c r="AL29" s="346"/>
      <c r="AM29" s="347"/>
      <c r="AN29" s="347"/>
      <c r="AO29" s="347"/>
      <c r="AP29" s="347"/>
      <c r="AQ29" s="348"/>
      <c r="AR29" s="265"/>
      <c r="AS29" s="264"/>
      <c r="AT29" s="5">
        <f>AT28+AW29</f>
        <v>1</v>
      </c>
      <c r="AU29" s="5">
        <f t="shared" si="31"/>
        <v>0</v>
      </c>
      <c r="AV29" s="5">
        <f>AV28+AU29</f>
        <v>1</v>
      </c>
      <c r="AW29" s="5">
        <f t="shared" si="3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369</v>
      </c>
      <c r="BT29" s="7">
        <f>BS29*BT$6</f>
        <v>369</v>
      </c>
      <c r="BU29" s="139">
        <f>SUM(BU8:BU28)</f>
        <v>0</v>
      </c>
      <c r="BV29" s="7">
        <f>BU29*BV$6</f>
        <v>0</v>
      </c>
      <c r="BW29" s="139">
        <f>SUM(BW8:BW28)</f>
        <v>0</v>
      </c>
      <c r="BX29" s="7">
        <f>BW29*BX$6</f>
        <v>0</v>
      </c>
      <c r="BY29" s="139">
        <f>SUM(BY8:BY28)</f>
        <v>0</v>
      </c>
      <c r="BZ29" s="7">
        <f>BY29*BZ$6</f>
        <v>0</v>
      </c>
      <c r="CA29" s="139">
        <f>SUM(CA8:CA28)</f>
        <v>0</v>
      </c>
      <c r="CB29" s="7">
        <f>CA29*CB$6</f>
        <v>0</v>
      </c>
      <c r="CC29" s="139">
        <f>SUM(CC8:CC28)</f>
        <v>0</v>
      </c>
      <c r="CD29" s="7">
        <f>CC29*CD$6</f>
        <v>0</v>
      </c>
      <c r="CE29" s="5">
        <f>SUM(CE8:CE28)</f>
        <v>369</v>
      </c>
    </row>
    <row r="30" spans="1:85" ht="14.25" customHeight="1" thickBot="1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 t="shared" si="13"/>
        <v>0</v>
      </c>
      <c r="G30" s="33">
        <f t="shared" si="14"/>
        <v>0</v>
      </c>
      <c r="H30" s="82"/>
      <c r="I30" s="33">
        <f t="shared" si="15"/>
        <v>0</v>
      </c>
      <c r="J30" s="82"/>
      <c r="K30" s="33">
        <f t="shared" si="16"/>
        <v>0</v>
      </c>
      <c r="L30" s="82"/>
      <c r="M30" s="33">
        <f t="shared" si="17"/>
        <v>0</v>
      </c>
      <c r="N30" s="82"/>
      <c r="O30" s="33">
        <f t="shared" si="18"/>
        <v>0</v>
      </c>
      <c r="P30" s="82"/>
      <c r="Q30" s="33">
        <f t="shared" si="19"/>
        <v>0</v>
      </c>
      <c r="R30" s="82"/>
      <c r="S30" s="33">
        <f t="shared" si="20"/>
        <v>0</v>
      </c>
      <c r="T30" s="82"/>
      <c r="U30" s="33">
        <f t="shared" si="21"/>
        <v>0</v>
      </c>
      <c r="V30" s="80"/>
      <c r="W30" s="49">
        <f t="shared" si="22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24"/>
        <v>0</v>
      </c>
      <c r="AD30" s="71"/>
      <c r="AE30" s="5">
        <f t="shared" si="26"/>
        <v>0</v>
      </c>
      <c r="AF30" s="5">
        <f t="shared" si="29"/>
        <v>0</v>
      </c>
      <c r="AG30" s="112">
        <f t="shared" si="30"/>
        <v>0</v>
      </c>
      <c r="AL30" s="265"/>
      <c r="AM30" s="265"/>
      <c r="AN30" s="265"/>
      <c r="AO30" s="265"/>
      <c r="AP30" s="265"/>
      <c r="AQ30" s="264"/>
      <c r="AR30" s="264"/>
      <c r="AS30" s="264"/>
      <c r="AT30" s="5">
        <f>AT29+AW30</f>
        <v>1</v>
      </c>
      <c r="AU30" s="5">
        <f t="shared" si="31"/>
        <v>0</v>
      </c>
      <c r="AV30" s="5">
        <f>AV29+AU30</f>
        <v>1</v>
      </c>
      <c r="AW30" s="5">
        <f t="shared" si="32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203</v>
      </c>
      <c r="BJ30" s="344"/>
      <c r="BK30" s="345"/>
      <c r="BP30" s="390"/>
      <c r="BX30" s="391" t="str">
        <f>IF(BW31=BW69,"Calculations OK","Check Count for Error")</f>
        <v>Calculations OK</v>
      </c>
      <c r="BY30" s="391"/>
    </row>
    <row r="31" spans="1:85" ht="15" customHeight="1" thickBot="1">
      <c r="D31" s="31" t="s">
        <v>67</v>
      </c>
      <c r="E31" s="266"/>
      <c r="F31" s="84">
        <f>$BK69</f>
        <v>117</v>
      </c>
      <c r="G31" s="50">
        <f t="shared" si="14"/>
        <v>117</v>
      </c>
      <c r="H31" s="84"/>
      <c r="I31" s="50">
        <f t="shared" si="15"/>
        <v>0</v>
      </c>
      <c r="J31" s="83"/>
      <c r="K31" s="50">
        <f t="shared" si="16"/>
        <v>0</v>
      </c>
      <c r="L31" s="83"/>
      <c r="M31" s="50">
        <f t="shared" si="17"/>
        <v>0</v>
      </c>
      <c r="N31" s="83"/>
      <c r="O31" s="50">
        <f t="shared" si="18"/>
        <v>0</v>
      </c>
      <c r="P31" s="83"/>
      <c r="Q31" s="50">
        <f t="shared" si="19"/>
        <v>0</v>
      </c>
      <c r="R31" s="83"/>
      <c r="S31" s="50">
        <f t="shared" si="20"/>
        <v>0</v>
      </c>
      <c r="T31" s="83"/>
      <c r="U31" s="50">
        <f t="shared" si="21"/>
        <v>0</v>
      </c>
      <c r="V31" s="81"/>
      <c r="W31" s="51">
        <f t="shared" si="22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24"/>
        <v>0</v>
      </c>
      <c r="AD31" s="71"/>
      <c r="AE31" s="5">
        <f t="shared" si="26"/>
        <v>0</v>
      </c>
      <c r="AF31" s="5">
        <f t="shared" si="29"/>
        <v>0</v>
      </c>
      <c r="AG31" s="112">
        <f t="shared" si="30"/>
        <v>0</v>
      </c>
      <c r="AL31" s="343" t="s">
        <v>100</v>
      </c>
      <c r="AM31" s="344"/>
      <c r="AN31" s="344"/>
      <c r="AO31" s="344"/>
      <c r="AP31" s="344"/>
      <c r="AQ31" s="345"/>
      <c r="AR31" s="264"/>
      <c r="AS31" s="264"/>
      <c r="AT31" s="5">
        <f>AT30+AW31</f>
        <v>1</v>
      </c>
      <c r="AU31" s="5">
        <f t="shared" si="31"/>
        <v>0</v>
      </c>
      <c r="AV31" s="5">
        <f>AV30+AU31</f>
        <v>1</v>
      </c>
      <c r="AW31" s="5">
        <f t="shared" si="32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P31" s="390"/>
      <c r="BV31" t="s">
        <v>68</v>
      </c>
      <c r="BW31" s="7">
        <f>BT29+BV29+BX29+BZ29+CB29+CD29</f>
        <v>369</v>
      </c>
      <c r="BX31" s="392"/>
      <c r="BY31" s="392"/>
      <c r="BZ31" s="5">
        <f>BW69-BW31</f>
        <v>0</v>
      </c>
      <c r="CB31" s="343" t="s">
        <v>205</v>
      </c>
      <c r="CC31" s="344"/>
      <c r="CD31" s="344"/>
      <c r="CE31" s="345"/>
    </row>
    <row r="32" spans="1:85" ht="13.5" thickBot="1">
      <c r="D32" s="52" t="s">
        <v>68</v>
      </c>
      <c r="E32" s="55">
        <f>SUM(E11:E30)</f>
        <v>6368</v>
      </c>
      <c r="F32" s="267"/>
      <c r="G32" s="57">
        <f>SUM(G11:G31)</f>
        <v>6368</v>
      </c>
      <c r="H32" s="268"/>
      <c r="I32" s="59">
        <f>SUM(I11:I31)</f>
        <v>0</v>
      </c>
      <c r="J32" s="269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24"/>
        <v>0</v>
      </c>
      <c r="AD32" s="71"/>
      <c r="AE32" s="5">
        <f t="shared" si="26"/>
        <v>0</v>
      </c>
      <c r="AF32" s="5">
        <f t="shared" si="29"/>
        <v>0</v>
      </c>
      <c r="AG32" s="112">
        <f t="shared" si="30"/>
        <v>0</v>
      </c>
      <c r="AL32" s="346"/>
      <c r="AM32" s="347"/>
      <c r="AN32" s="347"/>
      <c r="AO32" s="347"/>
      <c r="AP32" s="347"/>
      <c r="AQ32" s="348"/>
      <c r="AR32" s="265"/>
      <c r="AS32" s="264"/>
      <c r="AT32" s="5">
        <f>AT31+AW32</f>
        <v>1</v>
      </c>
      <c r="AU32" s="5">
        <f t="shared" si="31"/>
        <v>0</v>
      </c>
      <c r="AV32" s="5">
        <f>AV31+AU32</f>
        <v>1</v>
      </c>
      <c r="AW32" s="5">
        <f t="shared" si="32"/>
        <v>0</v>
      </c>
      <c r="AX32" s="16"/>
      <c r="BF32" s="375"/>
      <c r="BG32" s="375"/>
      <c r="BP32" s="390"/>
      <c r="BX32" s="392"/>
      <c r="BY32" s="392"/>
      <c r="CB32" s="346"/>
      <c r="CC32" s="347"/>
      <c r="CD32" s="347"/>
      <c r="CE32" s="348"/>
    </row>
    <row r="33" spans="4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24"/>
        <v>0</v>
      </c>
      <c r="AD33" s="61"/>
      <c r="AE33" s="106">
        <f t="shared" si="26"/>
        <v>0</v>
      </c>
      <c r="AF33" s="106">
        <f t="shared" si="29"/>
        <v>0</v>
      </c>
      <c r="AG33" s="173">
        <f t="shared" si="30"/>
        <v>0</v>
      </c>
      <c r="AS33" s="16"/>
    </row>
    <row r="34" spans="4:78" ht="13.5" thickBot="1">
      <c r="D34" s="52" t="s">
        <v>89</v>
      </c>
      <c r="E34" s="258">
        <f>'Overview Stage 1'!E34</f>
        <v>911</v>
      </c>
      <c r="F34" s="24"/>
      <c r="G34" s="256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AM34" s="424"/>
      <c r="AN34" s="424"/>
      <c r="AO34" s="424"/>
      <c r="AP34" s="424"/>
      <c r="AQ34" s="424"/>
      <c r="AR34" s="424"/>
    </row>
    <row r="35" spans="4:78">
      <c r="D35" s="262"/>
      <c r="E35" s="263"/>
      <c r="F35" s="16"/>
      <c r="G35" s="263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</row>
    <row r="36" spans="4:78">
      <c r="D36" s="262"/>
      <c r="E36" s="263"/>
      <c r="F36" s="16"/>
      <c r="G36" s="263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4:78">
      <c r="D37" s="262"/>
      <c r="E37" s="263"/>
      <c r="F37" s="16"/>
      <c r="G37" s="263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4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4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4:78">
      <c r="AL40" s="5">
        <f t="shared" ref="AL40:AQ40" si="33">AL39+AK40</f>
        <v>0</v>
      </c>
      <c r="AM40" s="5">
        <f t="shared" si="33"/>
        <v>0</v>
      </c>
      <c r="AN40" s="5">
        <f t="shared" si="33"/>
        <v>0</v>
      </c>
      <c r="AO40" s="5">
        <f t="shared" si="33"/>
        <v>0</v>
      </c>
      <c r="AP40" s="5">
        <f t="shared" si="33"/>
        <v>0</v>
      </c>
      <c r="AQ40" s="5">
        <f t="shared" si="33"/>
        <v>0</v>
      </c>
    </row>
    <row r="41" spans="4:78">
      <c r="AL41" s="5">
        <f t="shared" ref="AL41:AQ41" si="34">IF(AK40=AL40,1,0)</f>
        <v>1</v>
      </c>
      <c r="AM41" s="5">
        <f t="shared" si="34"/>
        <v>1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</row>
    <row r="42" spans="4:78">
      <c r="AL42" s="5">
        <f t="shared" ref="AL42:AQ42" si="35">IF(AM40=AL38,"add",0)</f>
        <v>0</v>
      </c>
      <c r="AM42" s="5">
        <f t="shared" si="35"/>
        <v>0</v>
      </c>
      <c r="AN42" s="5">
        <f t="shared" si="35"/>
        <v>0</v>
      </c>
      <c r="AO42" s="5">
        <f t="shared" si="35"/>
        <v>0</v>
      </c>
      <c r="AP42" s="5">
        <f t="shared" si="35"/>
        <v>0</v>
      </c>
      <c r="AQ42" s="5">
        <f t="shared" si="35"/>
        <v>0</v>
      </c>
    </row>
    <row r="43" spans="4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4:78" ht="18" customHeight="1">
      <c r="AJ45" s="43" t="s">
        <v>86</v>
      </c>
      <c r="AK45" s="43"/>
      <c r="AL45" s="43"/>
      <c r="AM45" s="43"/>
      <c r="AN45" s="43"/>
      <c r="BU45" s="16"/>
      <c r="BV45" s="15"/>
    </row>
    <row r="46" spans="4:78">
      <c r="AL46" s="45">
        <f>AL47</f>
        <v>137</v>
      </c>
      <c r="AM46" s="5"/>
      <c r="AN46" s="45">
        <f>AN47+AL46</f>
        <v>232</v>
      </c>
      <c r="AO46" s="5"/>
      <c r="AP46" s="45">
        <f>AP47+AN46</f>
        <v>701</v>
      </c>
      <c r="AQ46" s="5"/>
      <c r="AR46" s="45">
        <f>AR47+AP46</f>
        <v>740</v>
      </c>
      <c r="AS46" s="2"/>
      <c r="AU46" s="2">
        <f>AU47+AR46</f>
        <v>743</v>
      </c>
      <c r="AW46" s="2">
        <f>AW47+AU46</f>
        <v>791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4:78">
      <c r="AL47" s="45">
        <f>MIN(AL48:AL67)</f>
        <v>137</v>
      </c>
      <c r="AM47" s="5"/>
      <c r="AN47" s="45">
        <f>MIN(AN48:AN67)</f>
        <v>95</v>
      </c>
      <c r="AO47" s="5"/>
      <c r="AP47" s="45">
        <f>MIN(AP48:AP67)</f>
        <v>469</v>
      </c>
      <c r="AQ47" s="5"/>
      <c r="AR47" s="45">
        <f>MIN(AR48:AR67)</f>
        <v>39</v>
      </c>
      <c r="AS47" s="2"/>
      <c r="AU47" s="2">
        <f>MIN(AU48:AU67)</f>
        <v>3</v>
      </c>
      <c r="AW47" s="2">
        <f>MIN(AW48:AW67)</f>
        <v>48</v>
      </c>
      <c r="AX47" s="2"/>
    </row>
    <row r="48" spans="4:78" ht="38.25">
      <c r="AJ48" t="str">
        <f t="shared" ref="AJ48:AJ60" si="36">Z14</f>
        <v>BOYLE JOHN</v>
      </c>
      <c r="AK48" s="2">
        <f t="shared" ref="AK48:AK60" si="37">AA14</f>
        <v>1132</v>
      </c>
      <c r="AL48" s="5">
        <f>IF(AK48&lt;&gt;0,AK48,1000000)</f>
        <v>1132</v>
      </c>
      <c r="AM48" s="45">
        <f t="shared" ref="AM48:AM67" si="38">AL48-AL$47</f>
        <v>995</v>
      </c>
      <c r="AN48" s="5">
        <f>IF(AM48&lt;&gt;0,AM48,1000000)</f>
        <v>995</v>
      </c>
      <c r="AO48" s="45">
        <f t="shared" ref="AO48:AO67" si="39">AN48-AN$47</f>
        <v>900</v>
      </c>
      <c r="AP48" s="5">
        <f t="shared" ref="AP48:AP67" si="40">IF(AO48&lt;&gt;0,AO48,1000000)</f>
        <v>900</v>
      </c>
      <c r="AQ48" s="45">
        <f t="shared" ref="AQ48:AQ67" si="41">AP48-AP$47</f>
        <v>431</v>
      </c>
      <c r="AR48" s="5">
        <f t="shared" ref="AR48:AR67" si="42">IF(AQ48&lt;&gt;0,AQ48,1000000)</f>
        <v>431</v>
      </c>
      <c r="AT48" s="2">
        <f t="shared" ref="AT48:AT67" si="43">AR48-AR$47</f>
        <v>392</v>
      </c>
      <c r="AU48">
        <f t="shared" ref="AU48:AU67" si="44">IF(AT48&lt;&gt;0,AT48,1000000)</f>
        <v>392</v>
      </c>
      <c r="AV48" s="2">
        <f t="shared" ref="AV48:AV67" si="45">AU48-AU$47</f>
        <v>389</v>
      </c>
      <c r="AW48">
        <f t="shared" ref="AW48:AW67" si="46">IF(AV48&lt;&gt;0,AV48,1000000)</f>
        <v>389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2</v>
      </c>
    </row>
    <row r="49" spans="36:78">
      <c r="AJ49" t="str">
        <f t="shared" si="36"/>
        <v>COMER DANIEL</v>
      </c>
      <c r="AK49" s="2">
        <f t="shared" si="37"/>
        <v>137</v>
      </c>
      <c r="AL49" s="5">
        <f t="shared" ref="AL49:AL67" si="47">IF(AK49&lt;&gt;0,AK49,1000000)</f>
        <v>137</v>
      </c>
      <c r="AM49" s="45">
        <f t="shared" si="38"/>
        <v>0</v>
      </c>
      <c r="AN49" s="5">
        <f t="shared" ref="AN49:AN67" si="48">IF(AM49&lt;&gt;0,AM49,1000000)</f>
        <v>1000000</v>
      </c>
      <c r="AO49" s="45">
        <f t="shared" si="39"/>
        <v>999905</v>
      </c>
      <c r="AP49" s="5">
        <f t="shared" si="40"/>
        <v>999905</v>
      </c>
      <c r="AQ49" s="45">
        <f t="shared" si="41"/>
        <v>999436</v>
      </c>
      <c r="AR49" s="5">
        <f t="shared" si="42"/>
        <v>999436</v>
      </c>
      <c r="AT49" s="2">
        <f t="shared" si="43"/>
        <v>999397</v>
      </c>
      <c r="AU49">
        <f t="shared" si="44"/>
        <v>999397</v>
      </c>
      <c r="AV49" s="2">
        <f t="shared" si="45"/>
        <v>999394</v>
      </c>
      <c r="AW49">
        <f t="shared" si="46"/>
        <v>999394</v>
      </c>
      <c r="BE49" s="5">
        <f>IF($BH5="y",$BE5,IF($BH6="y",$BE6,IF($BH7="y",$BE7,IF($BH8="y",$BE8,IF($BH9="y",$BE9,IF($BH10="y",$BE10,0))))))</f>
        <v>0</v>
      </c>
      <c r="BG49" s="146" t="str">
        <f t="shared" ref="BG49:BG68" si="49">BE5</f>
        <v>BOYLE JOHN</v>
      </c>
      <c r="BH49" s="147"/>
      <c r="BI49" s="7">
        <f t="shared" ref="BI49:BI60" si="50">IF(BE5=0,0,IF(BE5=BA$8,-BC$12,0))</f>
        <v>0</v>
      </c>
      <c r="BJ49" s="5">
        <f t="shared" ref="BJ49:BJ60" si="51">BN49</f>
        <v>0</v>
      </c>
      <c r="BK49" s="5">
        <f t="shared" ref="BK49:BK68" si="52">BG5+CE8+BJ49+BI49</f>
        <v>0</v>
      </c>
      <c r="BN49" s="5">
        <f t="shared" ref="BN49:BN68" si="53">IF(BP8="y",-BO8,0)</f>
        <v>0</v>
      </c>
      <c r="BW49" s="5">
        <f t="shared" ref="BW49:BW68" si="54">IF(BP8="y",BO8,0)</f>
        <v>0</v>
      </c>
    </row>
    <row r="50" spans="36:78">
      <c r="AJ50" t="str">
        <f t="shared" si="36"/>
        <v>COOPER MICKEY</v>
      </c>
      <c r="AK50" s="2">
        <f t="shared" si="37"/>
        <v>801</v>
      </c>
      <c r="AL50" s="5">
        <f t="shared" si="47"/>
        <v>801</v>
      </c>
      <c r="AM50" s="45">
        <f t="shared" si="38"/>
        <v>664</v>
      </c>
      <c r="AN50" s="5">
        <f t="shared" si="48"/>
        <v>664</v>
      </c>
      <c r="AO50" s="45">
        <f t="shared" si="39"/>
        <v>569</v>
      </c>
      <c r="AP50" s="5">
        <f t="shared" si="40"/>
        <v>569</v>
      </c>
      <c r="AQ50" s="45">
        <f t="shared" si="41"/>
        <v>100</v>
      </c>
      <c r="AR50" s="5">
        <f t="shared" si="42"/>
        <v>100</v>
      </c>
      <c r="AT50" s="2">
        <f t="shared" si="43"/>
        <v>61</v>
      </c>
      <c r="AU50">
        <f t="shared" si="44"/>
        <v>61</v>
      </c>
      <c r="AV50" s="2">
        <f t="shared" si="45"/>
        <v>58</v>
      </c>
      <c r="AW50">
        <f t="shared" si="46"/>
        <v>58</v>
      </c>
      <c r="BE50" s="5">
        <f>IF($BH11="y",$BE11,IF($BH12="y",$BE12,IF($BH13="y",$BE13,IF($BH14="y",$BE14,IF($BH15="y",$BE15,IF($BH16="y",$BE16,0))))))</f>
        <v>0</v>
      </c>
      <c r="BG50" s="148" t="str">
        <f t="shared" si="49"/>
        <v>COMER DANIEL</v>
      </c>
      <c r="BH50" s="149"/>
      <c r="BI50" s="7">
        <f t="shared" si="50"/>
        <v>0</v>
      </c>
      <c r="BJ50" s="5">
        <f t="shared" si="51"/>
        <v>-137</v>
      </c>
      <c r="BK50" s="5">
        <f t="shared" si="52"/>
        <v>-137</v>
      </c>
      <c r="BN50" s="5">
        <f t="shared" si="53"/>
        <v>-137</v>
      </c>
      <c r="BW50" s="5">
        <f t="shared" si="54"/>
        <v>137</v>
      </c>
      <c r="BZ50" s="5">
        <f t="shared" ref="BZ50:BZ69" si="55">IF(BP8="y",1,0)</f>
        <v>0</v>
      </c>
    </row>
    <row r="51" spans="36:78" ht="12.75" customHeight="1">
      <c r="AJ51" t="str">
        <f t="shared" si="36"/>
        <v>CUSACK SHAUNA</v>
      </c>
      <c r="AK51" s="2">
        <f t="shared" si="37"/>
        <v>740</v>
      </c>
      <c r="AL51" s="5">
        <f t="shared" si="47"/>
        <v>740</v>
      </c>
      <c r="AM51" s="45">
        <f t="shared" si="38"/>
        <v>603</v>
      </c>
      <c r="AN51" s="5">
        <f t="shared" si="48"/>
        <v>603</v>
      </c>
      <c r="AO51" s="45">
        <f t="shared" si="39"/>
        <v>508</v>
      </c>
      <c r="AP51" s="5">
        <f t="shared" si="40"/>
        <v>508</v>
      </c>
      <c r="AQ51" s="45">
        <f t="shared" si="41"/>
        <v>39</v>
      </c>
      <c r="AR51" s="5">
        <f t="shared" si="42"/>
        <v>39</v>
      </c>
      <c r="AT51" s="2">
        <f t="shared" si="43"/>
        <v>0</v>
      </c>
      <c r="AU51">
        <f t="shared" si="44"/>
        <v>1000000</v>
      </c>
      <c r="AV51" s="2">
        <f t="shared" si="45"/>
        <v>999997</v>
      </c>
      <c r="AW51">
        <f t="shared" si="46"/>
        <v>999997</v>
      </c>
      <c r="BE51" s="5">
        <f>IF($BH17="y",$BE17,IF($BH18="y",$BE18,IF($BH19="y",$BE19,IF($BH20="y",$BE20,IF($BH21="y",$BE21,IF($BH22="y",$BE22,0))))))</f>
        <v>0</v>
      </c>
      <c r="BG51" s="148" t="str">
        <f t="shared" si="49"/>
        <v>COOPER MICKEY</v>
      </c>
      <c r="BH51" s="149"/>
      <c r="BI51" s="7">
        <f t="shared" si="50"/>
        <v>0</v>
      </c>
      <c r="BJ51" s="5">
        <f t="shared" si="51"/>
        <v>0</v>
      </c>
      <c r="BK51" s="5">
        <f t="shared" si="52"/>
        <v>42</v>
      </c>
      <c r="BN51" s="5">
        <f t="shared" si="53"/>
        <v>0</v>
      </c>
      <c r="BW51" s="5">
        <f t="shared" si="54"/>
        <v>0</v>
      </c>
      <c r="BZ51" s="5">
        <f t="shared" si="55"/>
        <v>1</v>
      </c>
    </row>
    <row r="52" spans="36:78">
      <c r="AJ52" t="str">
        <f t="shared" si="36"/>
        <v>FARRELL RORY</v>
      </c>
      <c r="AK52" s="2">
        <f t="shared" si="37"/>
        <v>743</v>
      </c>
      <c r="AL52" s="5">
        <f t="shared" si="47"/>
        <v>743</v>
      </c>
      <c r="AM52" s="45">
        <f t="shared" si="38"/>
        <v>606</v>
      </c>
      <c r="AN52" s="5">
        <f t="shared" si="48"/>
        <v>606</v>
      </c>
      <c r="AO52" s="45">
        <f t="shared" si="39"/>
        <v>511</v>
      </c>
      <c r="AP52" s="5">
        <f t="shared" si="40"/>
        <v>511</v>
      </c>
      <c r="AQ52" s="45">
        <f t="shared" si="41"/>
        <v>42</v>
      </c>
      <c r="AR52" s="5">
        <f t="shared" si="42"/>
        <v>42</v>
      </c>
      <c r="AT52" s="2">
        <f t="shared" si="43"/>
        <v>3</v>
      </c>
      <c r="AU52">
        <f t="shared" si="44"/>
        <v>3</v>
      </c>
      <c r="AV52" s="2">
        <f t="shared" si="45"/>
        <v>0</v>
      </c>
      <c r="AW52">
        <f t="shared" si="46"/>
        <v>1000000</v>
      </c>
      <c r="BE52" s="5">
        <f>IF($BH23="y",$BE23,IF($BH24="y",$BE24,0))</f>
        <v>0</v>
      </c>
      <c r="BG52" s="148" t="str">
        <f t="shared" si="49"/>
        <v>CUSACK SHAUNA</v>
      </c>
      <c r="BH52" s="149"/>
      <c r="BI52" s="7">
        <f t="shared" si="50"/>
        <v>0</v>
      </c>
      <c r="BJ52" s="5">
        <f t="shared" si="51"/>
        <v>0</v>
      </c>
      <c r="BK52" s="5">
        <f t="shared" si="52"/>
        <v>102</v>
      </c>
      <c r="BN52" s="5">
        <f t="shared" si="53"/>
        <v>0</v>
      </c>
      <c r="BW52" s="5">
        <f t="shared" si="54"/>
        <v>0</v>
      </c>
      <c r="BZ52" s="5">
        <f t="shared" si="55"/>
        <v>0</v>
      </c>
    </row>
    <row r="53" spans="36:78">
      <c r="AJ53" t="str">
        <f t="shared" si="36"/>
        <v>GILLESPIE SHA</v>
      </c>
      <c r="AK53" s="2">
        <f t="shared" si="37"/>
        <v>232</v>
      </c>
      <c r="AL53" s="5">
        <f t="shared" si="47"/>
        <v>232</v>
      </c>
      <c r="AM53" s="45">
        <f t="shared" si="38"/>
        <v>95</v>
      </c>
      <c r="AN53" s="5">
        <f t="shared" si="48"/>
        <v>95</v>
      </c>
      <c r="AO53" s="45">
        <f t="shared" si="39"/>
        <v>0</v>
      </c>
      <c r="AP53" s="5">
        <f t="shared" si="40"/>
        <v>1000000</v>
      </c>
      <c r="AQ53" s="45">
        <f t="shared" si="41"/>
        <v>999531</v>
      </c>
      <c r="AR53" s="5">
        <f t="shared" si="42"/>
        <v>999531</v>
      </c>
      <c r="AT53" s="2">
        <f t="shared" si="43"/>
        <v>999492</v>
      </c>
      <c r="AU53">
        <f t="shared" si="44"/>
        <v>999492</v>
      </c>
      <c r="AV53" s="2">
        <f t="shared" si="45"/>
        <v>999489</v>
      </c>
      <c r="AW53">
        <f t="shared" si="46"/>
        <v>999489</v>
      </c>
      <c r="BG53" s="148" t="str">
        <f t="shared" si="49"/>
        <v>FARRELL RORY</v>
      </c>
      <c r="BH53" s="149"/>
      <c r="BI53" s="7">
        <f t="shared" si="50"/>
        <v>0</v>
      </c>
      <c r="BJ53" s="5">
        <f t="shared" si="51"/>
        <v>0</v>
      </c>
      <c r="BK53" s="5">
        <f t="shared" si="52"/>
        <v>61</v>
      </c>
      <c r="BN53" s="5">
        <f t="shared" si="53"/>
        <v>0</v>
      </c>
      <c r="BW53" s="5">
        <f t="shared" si="54"/>
        <v>0</v>
      </c>
      <c r="BZ53" s="5">
        <f t="shared" si="55"/>
        <v>0</v>
      </c>
    </row>
    <row r="54" spans="36:78">
      <c r="AJ54" t="str">
        <f t="shared" si="36"/>
        <v>MCGINLEY ERIC</v>
      </c>
      <c r="AK54" s="2">
        <f t="shared" si="37"/>
        <v>791</v>
      </c>
      <c r="AL54" s="5">
        <f t="shared" si="47"/>
        <v>791</v>
      </c>
      <c r="AM54" s="45">
        <f t="shared" si="38"/>
        <v>654</v>
      </c>
      <c r="AN54" s="5">
        <f t="shared" si="48"/>
        <v>654</v>
      </c>
      <c r="AO54" s="45">
        <f t="shared" si="39"/>
        <v>559</v>
      </c>
      <c r="AP54" s="5">
        <f t="shared" si="40"/>
        <v>559</v>
      </c>
      <c r="AQ54" s="45">
        <f t="shared" si="41"/>
        <v>90</v>
      </c>
      <c r="AR54" s="5">
        <f t="shared" si="42"/>
        <v>90</v>
      </c>
      <c r="AT54" s="2">
        <f t="shared" si="43"/>
        <v>51</v>
      </c>
      <c r="AU54">
        <f t="shared" si="44"/>
        <v>51</v>
      </c>
      <c r="AV54" s="2">
        <f t="shared" si="45"/>
        <v>48</v>
      </c>
      <c r="AW54">
        <f t="shared" si="46"/>
        <v>48</v>
      </c>
      <c r="BG54" s="148" t="str">
        <f t="shared" si="49"/>
        <v>GILLESPIE SHA</v>
      </c>
      <c r="BH54" s="149"/>
      <c r="BI54" s="7">
        <f t="shared" si="50"/>
        <v>0</v>
      </c>
      <c r="BJ54" s="5">
        <f t="shared" si="51"/>
        <v>-232</v>
      </c>
      <c r="BK54" s="5">
        <f t="shared" si="52"/>
        <v>-232</v>
      </c>
      <c r="BN54" s="5">
        <f t="shared" si="53"/>
        <v>-232</v>
      </c>
      <c r="BW54" s="5">
        <f t="shared" si="54"/>
        <v>232</v>
      </c>
      <c r="BZ54" s="5">
        <f t="shared" si="55"/>
        <v>0</v>
      </c>
    </row>
    <row r="55" spans="36:78">
      <c r="AJ55" t="str">
        <f t="shared" si="36"/>
        <v>O'HAGAN BARNEY</v>
      </c>
      <c r="AK55" s="2">
        <f t="shared" si="37"/>
        <v>701</v>
      </c>
      <c r="AL55" s="5">
        <f t="shared" si="47"/>
        <v>701</v>
      </c>
      <c r="AM55" s="45">
        <f t="shared" si="38"/>
        <v>564</v>
      </c>
      <c r="AN55" s="5">
        <f t="shared" si="48"/>
        <v>564</v>
      </c>
      <c r="AO55" s="45">
        <f t="shared" si="39"/>
        <v>469</v>
      </c>
      <c r="AP55" s="5">
        <f t="shared" si="40"/>
        <v>469</v>
      </c>
      <c r="AQ55" s="45">
        <f t="shared" si="41"/>
        <v>0</v>
      </c>
      <c r="AR55" s="5">
        <f t="shared" si="42"/>
        <v>1000000</v>
      </c>
      <c r="AT55" s="2">
        <f t="shared" si="43"/>
        <v>999961</v>
      </c>
      <c r="AU55">
        <f t="shared" si="44"/>
        <v>999961</v>
      </c>
      <c r="AV55" s="2">
        <f t="shared" si="45"/>
        <v>999958</v>
      </c>
      <c r="AW55">
        <f t="shared" si="46"/>
        <v>999958</v>
      </c>
      <c r="BG55" s="148" t="str">
        <f t="shared" si="49"/>
        <v>MCGINLEY ERIC</v>
      </c>
      <c r="BH55" s="149"/>
      <c r="BI55" s="7">
        <f t="shared" si="50"/>
        <v>0</v>
      </c>
      <c r="BJ55" s="5">
        <f t="shared" si="51"/>
        <v>0</v>
      </c>
      <c r="BK55" s="5">
        <f t="shared" si="52"/>
        <v>26</v>
      </c>
      <c r="BN55" s="5">
        <f t="shared" si="53"/>
        <v>0</v>
      </c>
      <c r="BW55" s="5">
        <f t="shared" si="54"/>
        <v>0</v>
      </c>
      <c r="BZ55" s="5">
        <f t="shared" si="55"/>
        <v>1</v>
      </c>
    </row>
    <row r="56" spans="36:78">
      <c r="AJ56" t="str">
        <f t="shared" si="36"/>
        <v>O'REILLY DARREN PIO</v>
      </c>
      <c r="AK56" s="2">
        <f t="shared" si="37"/>
        <v>1091</v>
      </c>
      <c r="AL56" s="5">
        <f t="shared" si="47"/>
        <v>1091</v>
      </c>
      <c r="AM56" s="45">
        <f t="shared" si="38"/>
        <v>954</v>
      </c>
      <c r="AN56" s="5">
        <f t="shared" si="48"/>
        <v>954</v>
      </c>
      <c r="AO56" s="45">
        <f t="shared" si="39"/>
        <v>859</v>
      </c>
      <c r="AP56" s="5">
        <f t="shared" si="40"/>
        <v>859</v>
      </c>
      <c r="AQ56" s="45">
        <f t="shared" si="41"/>
        <v>390</v>
      </c>
      <c r="AR56" s="5">
        <f t="shared" si="42"/>
        <v>390</v>
      </c>
      <c r="AT56" s="2">
        <f t="shared" si="43"/>
        <v>351</v>
      </c>
      <c r="AU56">
        <f t="shared" si="44"/>
        <v>351</v>
      </c>
      <c r="AV56" s="2">
        <f t="shared" si="45"/>
        <v>348</v>
      </c>
      <c r="AW56">
        <f t="shared" si="46"/>
        <v>348</v>
      </c>
      <c r="BG56" s="148" t="str">
        <f t="shared" si="49"/>
        <v>O'HAGAN BARNEY</v>
      </c>
      <c r="BH56" s="149"/>
      <c r="BI56" s="7">
        <f t="shared" si="50"/>
        <v>0</v>
      </c>
      <c r="BJ56" s="5">
        <f t="shared" si="51"/>
        <v>0</v>
      </c>
      <c r="BK56" s="5">
        <f t="shared" si="52"/>
        <v>21</v>
      </c>
      <c r="BN56" s="5">
        <f t="shared" si="53"/>
        <v>0</v>
      </c>
      <c r="BW56" s="5">
        <f t="shared" si="54"/>
        <v>0</v>
      </c>
      <c r="BZ56" s="5">
        <f t="shared" si="55"/>
        <v>0</v>
      </c>
    </row>
    <row r="57" spans="36:78">
      <c r="AJ57">
        <f t="shared" si="36"/>
        <v>0</v>
      </c>
      <c r="AK57" s="2">
        <f t="shared" si="37"/>
        <v>0</v>
      </c>
      <c r="AL57" s="5">
        <f t="shared" si="47"/>
        <v>1000000</v>
      </c>
      <c r="AM57" s="45">
        <f t="shared" si="38"/>
        <v>999863</v>
      </c>
      <c r="AN57" s="5">
        <f t="shared" si="48"/>
        <v>999863</v>
      </c>
      <c r="AO57" s="45">
        <f t="shared" si="39"/>
        <v>999768</v>
      </c>
      <c r="AP57" s="5">
        <f t="shared" si="40"/>
        <v>999768</v>
      </c>
      <c r="AQ57" s="45">
        <f t="shared" si="41"/>
        <v>999299</v>
      </c>
      <c r="AR57" s="5">
        <f t="shared" si="42"/>
        <v>999299</v>
      </c>
      <c r="AT57" s="2">
        <f t="shared" si="43"/>
        <v>999260</v>
      </c>
      <c r="AU57">
        <f t="shared" si="44"/>
        <v>999260</v>
      </c>
      <c r="AV57" s="2">
        <f t="shared" si="45"/>
        <v>999257</v>
      </c>
      <c r="AW57">
        <f t="shared" si="46"/>
        <v>999257</v>
      </c>
      <c r="BG57" s="148" t="str">
        <f t="shared" si="49"/>
        <v>O'REILLY DARREN PIO</v>
      </c>
      <c r="BH57" s="149"/>
      <c r="BI57" s="7">
        <f t="shared" si="50"/>
        <v>0</v>
      </c>
      <c r="BJ57" s="5">
        <f t="shared" si="51"/>
        <v>0</v>
      </c>
      <c r="BK57" s="5">
        <f t="shared" si="52"/>
        <v>0</v>
      </c>
      <c r="BN57" s="5">
        <f t="shared" si="53"/>
        <v>0</v>
      </c>
      <c r="BW57" s="5">
        <f t="shared" si="54"/>
        <v>0</v>
      </c>
      <c r="BZ57" s="5">
        <f t="shared" si="55"/>
        <v>0</v>
      </c>
    </row>
    <row r="58" spans="36:78">
      <c r="AJ58">
        <f t="shared" si="36"/>
        <v>0</v>
      </c>
      <c r="AK58" s="2">
        <f t="shared" si="37"/>
        <v>0</v>
      </c>
      <c r="AL58" s="5">
        <f t="shared" si="47"/>
        <v>1000000</v>
      </c>
      <c r="AM58" s="45">
        <f t="shared" si="38"/>
        <v>999863</v>
      </c>
      <c r="AN58" s="5">
        <f t="shared" si="48"/>
        <v>999863</v>
      </c>
      <c r="AO58" s="45">
        <f t="shared" si="39"/>
        <v>999768</v>
      </c>
      <c r="AP58" s="5">
        <f t="shared" si="40"/>
        <v>999768</v>
      </c>
      <c r="AQ58" s="45">
        <f t="shared" si="41"/>
        <v>999299</v>
      </c>
      <c r="AR58" s="5">
        <f t="shared" si="42"/>
        <v>999299</v>
      </c>
      <c r="AT58" s="2">
        <f t="shared" si="43"/>
        <v>999260</v>
      </c>
      <c r="AU58">
        <f t="shared" si="44"/>
        <v>999260</v>
      </c>
      <c r="AV58" s="2">
        <f t="shared" si="45"/>
        <v>999257</v>
      </c>
      <c r="AW58">
        <f t="shared" si="46"/>
        <v>999257</v>
      </c>
      <c r="BG58" s="148">
        <f t="shared" si="49"/>
        <v>0</v>
      </c>
      <c r="BH58" s="149"/>
      <c r="BI58" s="7">
        <f t="shared" si="50"/>
        <v>0</v>
      </c>
      <c r="BJ58" s="5">
        <f t="shared" si="51"/>
        <v>0</v>
      </c>
      <c r="BK58" s="5">
        <f t="shared" si="52"/>
        <v>0</v>
      </c>
      <c r="BN58" s="5">
        <f t="shared" si="53"/>
        <v>0</v>
      </c>
      <c r="BW58" s="5">
        <f t="shared" si="54"/>
        <v>0</v>
      </c>
      <c r="BZ58" s="5">
        <f t="shared" si="55"/>
        <v>0</v>
      </c>
    </row>
    <row r="59" spans="36:78" ht="12.75" customHeight="1">
      <c r="AJ59">
        <f t="shared" si="36"/>
        <v>0</v>
      </c>
      <c r="AK59" s="2">
        <f t="shared" si="37"/>
        <v>0</v>
      </c>
      <c r="AL59" s="5">
        <f t="shared" si="47"/>
        <v>1000000</v>
      </c>
      <c r="AM59" s="45">
        <f t="shared" si="38"/>
        <v>999863</v>
      </c>
      <c r="AN59" s="5">
        <f t="shared" si="48"/>
        <v>999863</v>
      </c>
      <c r="AO59" s="45">
        <f t="shared" si="39"/>
        <v>999768</v>
      </c>
      <c r="AP59" s="5">
        <f t="shared" si="40"/>
        <v>999768</v>
      </c>
      <c r="AQ59" s="45">
        <f t="shared" si="41"/>
        <v>999299</v>
      </c>
      <c r="AR59" s="5">
        <f t="shared" si="42"/>
        <v>999299</v>
      </c>
      <c r="AT59" s="2">
        <f t="shared" si="43"/>
        <v>999260</v>
      </c>
      <c r="AU59">
        <f t="shared" si="44"/>
        <v>999260</v>
      </c>
      <c r="AV59" s="2">
        <f t="shared" si="45"/>
        <v>999257</v>
      </c>
      <c r="AW59">
        <f t="shared" si="46"/>
        <v>999257</v>
      </c>
      <c r="BG59" s="148">
        <f t="shared" si="49"/>
        <v>0</v>
      </c>
      <c r="BH59" s="149"/>
      <c r="BI59" s="7">
        <f t="shared" si="50"/>
        <v>0</v>
      </c>
      <c r="BJ59" s="5">
        <f t="shared" si="51"/>
        <v>0</v>
      </c>
      <c r="BK59" s="5">
        <f t="shared" si="52"/>
        <v>0</v>
      </c>
      <c r="BN59" s="5">
        <f t="shared" si="53"/>
        <v>0</v>
      </c>
      <c r="BW59" s="5">
        <f t="shared" si="54"/>
        <v>0</v>
      </c>
      <c r="BZ59" s="5">
        <f t="shared" si="55"/>
        <v>0</v>
      </c>
    </row>
    <row r="60" spans="36:78" ht="12.75" customHeight="1">
      <c r="AJ60">
        <f t="shared" si="36"/>
        <v>0</v>
      </c>
      <c r="AK60" s="2">
        <f t="shared" si="37"/>
        <v>0</v>
      </c>
      <c r="AL60" s="5">
        <f t="shared" si="47"/>
        <v>1000000</v>
      </c>
      <c r="AM60" s="45">
        <f t="shared" si="38"/>
        <v>999863</v>
      </c>
      <c r="AN60" s="5">
        <f t="shared" si="48"/>
        <v>999863</v>
      </c>
      <c r="AO60" s="45">
        <f t="shared" si="39"/>
        <v>999768</v>
      </c>
      <c r="AP60" s="5">
        <f t="shared" si="40"/>
        <v>999768</v>
      </c>
      <c r="AQ60" s="45">
        <f t="shared" si="41"/>
        <v>999299</v>
      </c>
      <c r="AR60" s="5">
        <f t="shared" si="42"/>
        <v>999299</v>
      </c>
      <c r="AT60" s="2">
        <f t="shared" si="43"/>
        <v>999260</v>
      </c>
      <c r="AU60">
        <f t="shared" si="44"/>
        <v>999260</v>
      </c>
      <c r="AV60" s="2">
        <f t="shared" si="45"/>
        <v>999257</v>
      </c>
      <c r="AW60">
        <f t="shared" si="46"/>
        <v>999257</v>
      </c>
      <c r="BG60" s="148">
        <f t="shared" si="49"/>
        <v>0</v>
      </c>
      <c r="BH60" s="149"/>
      <c r="BI60" s="7">
        <f t="shared" si="50"/>
        <v>0</v>
      </c>
      <c r="BJ60" s="5">
        <f t="shared" si="51"/>
        <v>0</v>
      </c>
      <c r="BK60" s="5">
        <f t="shared" si="52"/>
        <v>0</v>
      </c>
      <c r="BN60" s="5">
        <f t="shared" si="53"/>
        <v>0</v>
      </c>
      <c r="BW60" s="5">
        <f t="shared" si="54"/>
        <v>0</v>
      </c>
      <c r="BZ60" s="5">
        <f t="shared" si="55"/>
        <v>0</v>
      </c>
    </row>
    <row r="61" spans="36:78">
      <c r="AJ61">
        <f t="shared" ref="AJ61:AJ67" si="56">Z27</f>
        <v>0</v>
      </c>
      <c r="AK61" s="2">
        <f t="shared" ref="AK61:AK67" si="57">AA27</f>
        <v>0</v>
      </c>
      <c r="AL61" s="5">
        <f t="shared" si="47"/>
        <v>1000000</v>
      </c>
      <c r="AM61" s="45">
        <f t="shared" si="38"/>
        <v>999863</v>
      </c>
      <c r="AN61" s="5">
        <f t="shared" si="48"/>
        <v>999863</v>
      </c>
      <c r="AO61" s="45">
        <f t="shared" si="39"/>
        <v>999768</v>
      </c>
      <c r="AP61" s="5">
        <f t="shared" si="40"/>
        <v>999768</v>
      </c>
      <c r="AQ61" s="45">
        <f t="shared" si="41"/>
        <v>999299</v>
      </c>
      <c r="AR61" s="5">
        <f t="shared" si="42"/>
        <v>999299</v>
      </c>
      <c r="AT61" s="2">
        <f t="shared" si="43"/>
        <v>999260</v>
      </c>
      <c r="AU61">
        <f t="shared" si="44"/>
        <v>999260</v>
      </c>
      <c r="AV61" s="2">
        <f t="shared" si="45"/>
        <v>999257</v>
      </c>
      <c r="AW61">
        <f t="shared" si="46"/>
        <v>999257</v>
      </c>
      <c r="BG61" s="148">
        <f t="shared" si="49"/>
        <v>0</v>
      </c>
      <c r="BH61" s="149"/>
      <c r="BI61" s="7">
        <f t="shared" ref="BI61:BI68" si="58">IF(BE17=0,0,IF(BE17=BA$8,-BC$12,0))</f>
        <v>0</v>
      </c>
      <c r="BJ61" s="5">
        <f t="shared" ref="BJ61:BJ68" si="59">BN61</f>
        <v>0</v>
      </c>
      <c r="BK61" s="5">
        <f t="shared" si="52"/>
        <v>0</v>
      </c>
      <c r="BN61" s="5">
        <f t="shared" si="53"/>
        <v>0</v>
      </c>
      <c r="BW61" s="5">
        <f t="shared" si="54"/>
        <v>0</v>
      </c>
      <c r="BZ61" s="5">
        <f t="shared" si="55"/>
        <v>0</v>
      </c>
    </row>
    <row r="62" spans="36:78">
      <c r="AJ62">
        <f t="shared" si="56"/>
        <v>0</v>
      </c>
      <c r="AK62" s="2">
        <f t="shared" si="57"/>
        <v>0</v>
      </c>
      <c r="AL62" s="5">
        <f t="shared" si="47"/>
        <v>1000000</v>
      </c>
      <c r="AM62" s="45">
        <f t="shared" si="38"/>
        <v>999863</v>
      </c>
      <c r="AN62" s="5">
        <f t="shared" si="48"/>
        <v>999863</v>
      </c>
      <c r="AO62" s="45">
        <f t="shared" si="39"/>
        <v>999768</v>
      </c>
      <c r="AP62" s="5">
        <f t="shared" si="40"/>
        <v>999768</v>
      </c>
      <c r="AQ62" s="45">
        <f t="shared" si="41"/>
        <v>999299</v>
      </c>
      <c r="AR62" s="5">
        <f t="shared" si="42"/>
        <v>999299</v>
      </c>
      <c r="AT62" s="2">
        <f t="shared" si="43"/>
        <v>999260</v>
      </c>
      <c r="AU62">
        <f t="shared" si="44"/>
        <v>999260</v>
      </c>
      <c r="AV62" s="2">
        <f t="shared" si="45"/>
        <v>999257</v>
      </c>
      <c r="AW62">
        <f t="shared" si="46"/>
        <v>999257</v>
      </c>
      <c r="BG62" s="148">
        <f t="shared" si="49"/>
        <v>0</v>
      </c>
      <c r="BH62" s="149"/>
      <c r="BI62" s="7">
        <f t="shared" si="58"/>
        <v>0</v>
      </c>
      <c r="BJ62" s="5">
        <f t="shared" si="59"/>
        <v>0</v>
      </c>
      <c r="BK62" s="5">
        <f t="shared" si="52"/>
        <v>0</v>
      </c>
      <c r="BN62" s="5">
        <f t="shared" si="53"/>
        <v>0</v>
      </c>
      <c r="BW62" s="5">
        <f t="shared" si="54"/>
        <v>0</v>
      </c>
      <c r="BZ62" s="5">
        <f t="shared" si="55"/>
        <v>0</v>
      </c>
    </row>
    <row r="63" spans="36:78" ht="13.5" customHeight="1">
      <c r="AJ63">
        <f t="shared" si="56"/>
        <v>0</v>
      </c>
      <c r="AK63" s="2">
        <f t="shared" si="57"/>
        <v>0</v>
      </c>
      <c r="AL63" s="5">
        <f t="shared" si="47"/>
        <v>1000000</v>
      </c>
      <c r="AM63" s="45">
        <f t="shared" si="38"/>
        <v>999863</v>
      </c>
      <c r="AN63" s="5">
        <f t="shared" si="48"/>
        <v>999863</v>
      </c>
      <c r="AO63" s="45">
        <f t="shared" si="39"/>
        <v>999768</v>
      </c>
      <c r="AP63" s="5">
        <f t="shared" si="40"/>
        <v>999768</v>
      </c>
      <c r="AQ63" s="45">
        <f t="shared" si="41"/>
        <v>999299</v>
      </c>
      <c r="AR63" s="5">
        <f t="shared" si="42"/>
        <v>999299</v>
      </c>
      <c r="AT63" s="2">
        <f t="shared" si="43"/>
        <v>999260</v>
      </c>
      <c r="AU63">
        <f t="shared" si="44"/>
        <v>999260</v>
      </c>
      <c r="AV63" s="2">
        <f t="shared" si="45"/>
        <v>999257</v>
      </c>
      <c r="AW63">
        <f t="shared" si="46"/>
        <v>999257</v>
      </c>
      <c r="BG63" s="148">
        <f t="shared" si="49"/>
        <v>0</v>
      </c>
      <c r="BH63" s="149"/>
      <c r="BI63" s="7">
        <f t="shared" si="58"/>
        <v>0</v>
      </c>
      <c r="BJ63" s="5">
        <f t="shared" si="59"/>
        <v>0</v>
      </c>
      <c r="BK63" s="5">
        <f t="shared" si="52"/>
        <v>0</v>
      </c>
      <c r="BN63" s="5">
        <f t="shared" si="53"/>
        <v>0</v>
      </c>
      <c r="BW63" s="5">
        <f t="shared" si="54"/>
        <v>0</v>
      </c>
      <c r="BZ63" s="5">
        <f t="shared" si="55"/>
        <v>0</v>
      </c>
    </row>
    <row r="64" spans="36:78" ht="15" customHeight="1">
      <c r="AJ64">
        <f t="shared" si="56"/>
        <v>0</v>
      </c>
      <c r="AK64" s="2">
        <f t="shared" si="57"/>
        <v>0</v>
      </c>
      <c r="AL64" s="5">
        <f t="shared" si="47"/>
        <v>1000000</v>
      </c>
      <c r="AM64" s="45">
        <f t="shared" si="38"/>
        <v>999863</v>
      </c>
      <c r="AN64" s="5">
        <f t="shared" si="48"/>
        <v>999863</v>
      </c>
      <c r="AO64" s="45">
        <f t="shared" si="39"/>
        <v>999768</v>
      </c>
      <c r="AP64" s="5">
        <f t="shared" si="40"/>
        <v>999768</v>
      </c>
      <c r="AQ64" s="45">
        <f t="shared" si="41"/>
        <v>999299</v>
      </c>
      <c r="AR64" s="5">
        <f t="shared" si="42"/>
        <v>999299</v>
      </c>
      <c r="AT64" s="2">
        <f t="shared" si="43"/>
        <v>999260</v>
      </c>
      <c r="AU64">
        <f t="shared" si="44"/>
        <v>999260</v>
      </c>
      <c r="AV64" s="2">
        <f t="shared" si="45"/>
        <v>999257</v>
      </c>
      <c r="AW64">
        <f t="shared" si="46"/>
        <v>999257</v>
      </c>
      <c r="BG64" s="148">
        <f t="shared" si="49"/>
        <v>0</v>
      </c>
      <c r="BH64" s="149"/>
      <c r="BI64" s="7">
        <f t="shared" si="58"/>
        <v>0</v>
      </c>
      <c r="BJ64" s="5">
        <f t="shared" si="59"/>
        <v>0</v>
      </c>
      <c r="BK64" s="5">
        <f t="shared" si="52"/>
        <v>0</v>
      </c>
      <c r="BN64" s="5">
        <f t="shared" si="53"/>
        <v>0</v>
      </c>
      <c r="BW64" s="5">
        <f t="shared" si="54"/>
        <v>0</v>
      </c>
      <c r="BZ64" s="5">
        <f t="shared" si="55"/>
        <v>0</v>
      </c>
    </row>
    <row r="65" spans="36:78">
      <c r="AJ65">
        <f t="shared" si="56"/>
        <v>0</v>
      </c>
      <c r="AK65" s="2">
        <f t="shared" si="57"/>
        <v>0</v>
      </c>
      <c r="AL65" s="5">
        <f t="shared" si="47"/>
        <v>1000000</v>
      </c>
      <c r="AM65" s="45">
        <f t="shared" si="38"/>
        <v>999863</v>
      </c>
      <c r="AN65" s="5">
        <f t="shared" si="48"/>
        <v>999863</v>
      </c>
      <c r="AO65" s="45">
        <f t="shared" si="39"/>
        <v>999768</v>
      </c>
      <c r="AP65" s="5">
        <f t="shared" si="40"/>
        <v>999768</v>
      </c>
      <c r="AQ65" s="45">
        <f t="shared" si="41"/>
        <v>999299</v>
      </c>
      <c r="AR65" s="5">
        <f t="shared" si="42"/>
        <v>999299</v>
      </c>
      <c r="AT65" s="2">
        <f t="shared" si="43"/>
        <v>999260</v>
      </c>
      <c r="AU65">
        <f t="shared" si="44"/>
        <v>999260</v>
      </c>
      <c r="AV65" s="2">
        <f t="shared" si="45"/>
        <v>999257</v>
      </c>
      <c r="AW65">
        <f t="shared" si="46"/>
        <v>999257</v>
      </c>
      <c r="BG65" s="148">
        <f t="shared" si="49"/>
        <v>0</v>
      </c>
      <c r="BH65" s="149"/>
      <c r="BI65" s="7">
        <f t="shared" si="58"/>
        <v>0</v>
      </c>
      <c r="BJ65" s="5">
        <f t="shared" si="59"/>
        <v>0</v>
      </c>
      <c r="BK65" s="5">
        <f t="shared" si="52"/>
        <v>0</v>
      </c>
      <c r="BN65" s="5">
        <f t="shared" si="53"/>
        <v>0</v>
      </c>
      <c r="BW65" s="5">
        <f t="shared" si="54"/>
        <v>0</v>
      </c>
      <c r="BZ65" s="5">
        <f t="shared" si="55"/>
        <v>0</v>
      </c>
    </row>
    <row r="66" spans="36:78" ht="14.25" customHeight="1">
      <c r="AJ66">
        <f t="shared" si="56"/>
        <v>0</v>
      </c>
      <c r="AK66" s="2">
        <f t="shared" si="57"/>
        <v>0</v>
      </c>
      <c r="AL66" s="5">
        <f t="shared" si="47"/>
        <v>1000000</v>
      </c>
      <c r="AM66" s="45">
        <f t="shared" si="38"/>
        <v>999863</v>
      </c>
      <c r="AN66" s="5">
        <f t="shared" si="48"/>
        <v>999863</v>
      </c>
      <c r="AO66" s="45">
        <f t="shared" si="39"/>
        <v>999768</v>
      </c>
      <c r="AP66" s="5">
        <f t="shared" si="40"/>
        <v>999768</v>
      </c>
      <c r="AQ66" s="45">
        <f t="shared" si="41"/>
        <v>999299</v>
      </c>
      <c r="AR66" s="5">
        <f t="shared" si="42"/>
        <v>999299</v>
      </c>
      <c r="AT66" s="2">
        <f t="shared" si="43"/>
        <v>999260</v>
      </c>
      <c r="AU66">
        <f t="shared" si="44"/>
        <v>999260</v>
      </c>
      <c r="AV66" s="2">
        <f t="shared" si="45"/>
        <v>999257</v>
      </c>
      <c r="AW66">
        <f t="shared" si="46"/>
        <v>999257</v>
      </c>
      <c r="BG66" s="148">
        <f t="shared" si="49"/>
        <v>0</v>
      </c>
      <c r="BH66" s="149"/>
      <c r="BI66" s="7">
        <f t="shared" si="58"/>
        <v>0</v>
      </c>
      <c r="BJ66" s="5">
        <f t="shared" si="59"/>
        <v>0</v>
      </c>
      <c r="BK66" s="5">
        <f t="shared" si="52"/>
        <v>0</v>
      </c>
      <c r="BN66" s="5">
        <f t="shared" si="53"/>
        <v>0</v>
      </c>
      <c r="BW66" s="5">
        <f t="shared" si="54"/>
        <v>0</v>
      </c>
      <c r="BZ66" s="5">
        <f t="shared" si="55"/>
        <v>0</v>
      </c>
    </row>
    <row r="67" spans="36:78">
      <c r="AJ67">
        <f t="shared" si="56"/>
        <v>0</v>
      </c>
      <c r="AK67" s="2">
        <f t="shared" si="57"/>
        <v>0</v>
      </c>
      <c r="AL67" s="5">
        <f t="shared" si="47"/>
        <v>1000000</v>
      </c>
      <c r="AM67" s="45">
        <f t="shared" si="38"/>
        <v>999863</v>
      </c>
      <c r="AN67" s="5">
        <f t="shared" si="48"/>
        <v>999863</v>
      </c>
      <c r="AO67" s="45">
        <f t="shared" si="39"/>
        <v>999768</v>
      </c>
      <c r="AP67" s="5">
        <f t="shared" si="40"/>
        <v>999768</v>
      </c>
      <c r="AQ67" s="45">
        <f t="shared" si="41"/>
        <v>999299</v>
      </c>
      <c r="AR67" s="5">
        <f t="shared" si="42"/>
        <v>999299</v>
      </c>
      <c r="AT67" s="2">
        <f t="shared" si="43"/>
        <v>999260</v>
      </c>
      <c r="AU67">
        <f t="shared" si="44"/>
        <v>999260</v>
      </c>
      <c r="AV67" s="2">
        <f t="shared" si="45"/>
        <v>999257</v>
      </c>
      <c r="AW67">
        <f t="shared" si="46"/>
        <v>999257</v>
      </c>
      <c r="BG67" s="148">
        <f t="shared" si="49"/>
        <v>0</v>
      </c>
      <c r="BH67" s="149"/>
      <c r="BI67" s="7">
        <f t="shared" si="58"/>
        <v>0</v>
      </c>
      <c r="BJ67" s="5">
        <f t="shared" si="59"/>
        <v>0</v>
      </c>
      <c r="BK67" s="5">
        <f t="shared" si="52"/>
        <v>0</v>
      </c>
      <c r="BN67" s="5">
        <f t="shared" si="53"/>
        <v>0</v>
      </c>
      <c r="BW67" s="5">
        <f t="shared" si="54"/>
        <v>0</v>
      </c>
      <c r="BZ67" s="5">
        <f t="shared" si="55"/>
        <v>0</v>
      </c>
    </row>
    <row r="68" spans="36:78">
      <c r="BG68" s="150">
        <f t="shared" si="49"/>
        <v>0</v>
      </c>
      <c r="BH68" s="151"/>
      <c r="BI68" s="7">
        <f t="shared" si="58"/>
        <v>0</v>
      </c>
      <c r="BJ68" s="5">
        <f t="shared" si="59"/>
        <v>0</v>
      </c>
      <c r="BK68" s="5">
        <f t="shared" si="52"/>
        <v>0</v>
      </c>
      <c r="BN68" s="5">
        <f t="shared" si="53"/>
        <v>0</v>
      </c>
      <c r="BW68" s="5">
        <f t="shared" si="54"/>
        <v>0</v>
      </c>
      <c r="BZ68" s="5">
        <f t="shared" si="55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117</v>
      </c>
      <c r="BK69" s="5">
        <f>BI69+BJ69</f>
        <v>117</v>
      </c>
      <c r="BM69" s="16"/>
      <c r="BN69" s="16"/>
      <c r="BO69" s="16"/>
      <c r="BP69" s="16"/>
      <c r="BW69" s="5">
        <f>SUM(BW49:BW68)</f>
        <v>369</v>
      </c>
      <c r="BZ69" s="5">
        <f t="shared" si="55"/>
        <v>0</v>
      </c>
    </row>
    <row r="70" spans="36:78">
      <c r="BK70" s="5">
        <f>BG27+CE29</f>
        <v>369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15" t="s">
        <v>307</v>
      </c>
    </row>
    <row r="76" spans="36:78">
      <c r="BK76" s="5">
        <f>SUM(BK77:BK96)</f>
        <v>0</v>
      </c>
    </row>
    <row r="77" spans="36:78">
      <c r="BK77" s="5">
        <f t="shared" ref="BK77:BK96" si="60">IF(BH5="y",1,0)</f>
        <v>0</v>
      </c>
    </row>
    <row r="78" spans="36:78">
      <c r="BK78" s="5">
        <f t="shared" si="60"/>
        <v>0</v>
      </c>
    </row>
    <row r="79" spans="36:78">
      <c r="BK79" s="5">
        <f t="shared" si="60"/>
        <v>0</v>
      </c>
    </row>
    <row r="80" spans="36:78">
      <c r="BK80" s="5">
        <f t="shared" si="60"/>
        <v>0</v>
      </c>
    </row>
    <row r="81" spans="41:63">
      <c r="BK81" s="5">
        <f t="shared" si="60"/>
        <v>0</v>
      </c>
    </row>
    <row r="82" spans="41:63">
      <c r="AO82" s="5">
        <f>IF(AO20&lt;&gt;0,1,0)</f>
        <v>0</v>
      </c>
      <c r="AP82" s="5"/>
      <c r="AQ82" s="5">
        <f t="shared" ref="AQ82:AR88" si="61">IF(AQ20&lt;&gt;0,1,0)</f>
        <v>0</v>
      </c>
      <c r="AR82" s="25">
        <f t="shared" si="61"/>
        <v>0</v>
      </c>
      <c r="AS82" s="25"/>
      <c r="AT82" s="5">
        <f>SUM(AO82:AR82)</f>
        <v>0</v>
      </c>
      <c r="BK82" s="5">
        <f t="shared" si="60"/>
        <v>0</v>
      </c>
    </row>
    <row r="83" spans="41:63">
      <c r="AO83" s="5">
        <f t="shared" ref="AO83:AO88" si="62">IF(AO21&lt;&gt;0,1,0)</f>
        <v>1</v>
      </c>
      <c r="AP83" s="5"/>
      <c r="AQ83" s="5">
        <f t="shared" si="61"/>
        <v>0</v>
      </c>
      <c r="AR83" s="25">
        <f t="shared" si="61"/>
        <v>1</v>
      </c>
      <c r="AS83" s="25"/>
      <c r="AT83" s="5">
        <f t="shared" ref="AT83:AT88" si="63">SUM(AO83:AR83)</f>
        <v>2</v>
      </c>
      <c r="BK83" s="5">
        <f t="shared" si="60"/>
        <v>0</v>
      </c>
    </row>
    <row r="84" spans="41:63">
      <c r="AO84" s="5">
        <f t="shared" si="62"/>
        <v>0</v>
      </c>
      <c r="AP84" s="5"/>
      <c r="AQ84" s="5">
        <f t="shared" si="61"/>
        <v>0</v>
      </c>
      <c r="AR84" s="25">
        <f t="shared" si="61"/>
        <v>0</v>
      </c>
      <c r="AS84" s="25"/>
      <c r="AT84" s="5">
        <f t="shared" si="63"/>
        <v>0</v>
      </c>
      <c r="BK84" s="5">
        <f t="shared" si="60"/>
        <v>0</v>
      </c>
    </row>
    <row r="85" spans="41:63">
      <c r="AO85" s="5">
        <f t="shared" si="62"/>
        <v>0</v>
      </c>
      <c r="AP85" s="5"/>
      <c r="AQ85" s="5">
        <f t="shared" si="61"/>
        <v>0</v>
      </c>
      <c r="AR85" s="25">
        <f t="shared" si="61"/>
        <v>0</v>
      </c>
      <c r="AS85" s="25"/>
      <c r="AT85" s="5">
        <f t="shared" si="63"/>
        <v>0</v>
      </c>
      <c r="BK85" s="5">
        <f t="shared" si="60"/>
        <v>0</v>
      </c>
    </row>
    <row r="86" spans="41:63">
      <c r="AO86" s="5">
        <f t="shared" si="62"/>
        <v>0</v>
      </c>
      <c r="AP86" s="5"/>
      <c r="AQ86" s="5">
        <f t="shared" si="61"/>
        <v>0</v>
      </c>
      <c r="AR86" s="25">
        <f t="shared" si="61"/>
        <v>0</v>
      </c>
      <c r="AS86" s="25"/>
      <c r="AT86" s="5">
        <f t="shared" si="63"/>
        <v>0</v>
      </c>
      <c r="BK86" s="5">
        <f t="shared" si="60"/>
        <v>0</v>
      </c>
    </row>
    <row r="87" spans="41:63">
      <c r="AO87" s="5">
        <f t="shared" si="62"/>
        <v>0</v>
      </c>
      <c r="AP87" s="5"/>
      <c r="AQ87" s="5">
        <f t="shared" si="61"/>
        <v>0</v>
      </c>
      <c r="AR87" s="25">
        <f t="shared" si="61"/>
        <v>0</v>
      </c>
      <c r="AS87" s="25"/>
      <c r="AT87" s="5">
        <f t="shared" si="63"/>
        <v>0</v>
      </c>
      <c r="BK87" s="5">
        <f t="shared" si="60"/>
        <v>0</v>
      </c>
    </row>
    <row r="88" spans="41:63">
      <c r="AO88" s="5">
        <f t="shared" si="62"/>
        <v>0</v>
      </c>
      <c r="AP88" s="5"/>
      <c r="AQ88" s="5">
        <f t="shared" si="61"/>
        <v>0</v>
      </c>
      <c r="AR88" s="25">
        <f t="shared" si="61"/>
        <v>0</v>
      </c>
      <c r="AS88" s="25"/>
      <c r="AT88" s="5">
        <f t="shared" si="63"/>
        <v>0</v>
      </c>
      <c r="BK88" s="5">
        <f t="shared" si="60"/>
        <v>0</v>
      </c>
    </row>
    <row r="89" spans="41:63">
      <c r="AT89" s="5">
        <f>SUM(AT82:AT88)</f>
        <v>2</v>
      </c>
      <c r="BK89" s="5">
        <f t="shared" si="60"/>
        <v>0</v>
      </c>
    </row>
    <row r="90" spans="41:63">
      <c r="BK90" s="5">
        <f t="shared" si="60"/>
        <v>0</v>
      </c>
    </row>
    <row r="91" spans="41:63">
      <c r="BK91" s="5">
        <f t="shared" si="60"/>
        <v>0</v>
      </c>
    </row>
    <row r="92" spans="41:63">
      <c r="BK92" s="5">
        <f t="shared" si="60"/>
        <v>0</v>
      </c>
    </row>
    <row r="93" spans="41:63">
      <c r="BK93" s="5">
        <f t="shared" si="60"/>
        <v>0</v>
      </c>
    </row>
    <row r="94" spans="41:63">
      <c r="BK94" s="5">
        <f t="shared" si="60"/>
        <v>0</v>
      </c>
    </row>
    <row r="95" spans="41:63">
      <c r="BK95" s="5">
        <f t="shared" si="60"/>
        <v>0</v>
      </c>
    </row>
    <row r="96" spans="41:63">
      <c r="BK96" s="5">
        <f t="shared" si="60"/>
        <v>0</v>
      </c>
    </row>
    <row r="114" ht="12.75" customHeight="1"/>
  </sheetData>
  <sheetProtection sheet="1" objects="1" scenarios="1"/>
  <protectedRanges>
    <protectedRange sqref="BH5:BH24" name="Range22"/>
    <protectedRange sqref="CD6" name="Range20"/>
    <protectedRange sqref="CC8:CC28" name="Range19"/>
    <protectedRange sqref="CB6" name="Range18"/>
    <protectedRange sqref="CA8:CA28" name="Range17"/>
    <protectedRange sqref="BZ6" name="Range16"/>
    <protectedRange sqref="BY8:BY28" name="Range15"/>
    <protectedRange sqref="BX6" name="Range14"/>
    <protectedRange sqref="BW8:BW28" name="Range13"/>
    <protectedRange sqref="BU8:BU28" name="Range12"/>
    <protectedRange sqref="BS8:BS28" name="Range11"/>
    <protectedRange sqref="BP8:BP27" name="Range10"/>
    <protectedRange sqref="BT3" name="Range9"/>
    <protectedRange sqref="BF26" name="Range8"/>
    <protectedRange sqref="BF5:BF24" name="Range7"/>
    <protectedRange sqref="BC13:BC14" name="Range6"/>
    <protectedRange sqref="BC10" name="Range5"/>
    <protectedRange sqref="G34:G37" name="Range2"/>
    <protectedRange sqref="E34:E37" name="Range1"/>
    <protectedRange sqref="BT3:BZ3" name="Range21"/>
    <protectedRange sqref="AQ5" name="Range3_1"/>
  </protectedRanges>
  <mergeCells count="86">
    <mergeCell ref="AM34:AR34"/>
    <mergeCell ref="BF30:BG32"/>
    <mergeCell ref="AJ25:AK25"/>
    <mergeCell ref="AJ23:AK23"/>
    <mergeCell ref="AO24:AP24"/>
    <mergeCell ref="AO25:AP25"/>
    <mergeCell ref="AO23:AP23"/>
    <mergeCell ref="AL28:AQ29"/>
    <mergeCell ref="AL31:AQ32"/>
    <mergeCell ref="E3:F3"/>
    <mergeCell ref="AJ22:AK22"/>
    <mergeCell ref="AZ22:AZ23"/>
    <mergeCell ref="AJ24:AK24"/>
    <mergeCell ref="Z3:AF3"/>
    <mergeCell ref="E4:F4"/>
    <mergeCell ref="AM13:AM17"/>
    <mergeCell ref="AO13:AO17"/>
    <mergeCell ref="AL3:AQ3"/>
    <mergeCell ref="L6:M6"/>
    <mergeCell ref="J6:K6"/>
    <mergeCell ref="J7:K7"/>
    <mergeCell ref="F6:G6"/>
    <mergeCell ref="F8:G8"/>
    <mergeCell ref="H8:I8"/>
    <mergeCell ref="J8:K8"/>
    <mergeCell ref="K1:L1"/>
    <mergeCell ref="H3:I3"/>
    <mergeCell ref="O4:S4"/>
    <mergeCell ref="O3:S3"/>
    <mergeCell ref="H4:I4"/>
    <mergeCell ref="O2:S2"/>
    <mergeCell ref="CB2:CE2"/>
    <mergeCell ref="BI3:BK3"/>
    <mergeCell ref="BT3:BZ3"/>
    <mergeCell ref="BP5:BP7"/>
    <mergeCell ref="Z6:AF7"/>
    <mergeCell ref="BT2:BZ2"/>
    <mergeCell ref="H6:I6"/>
    <mergeCell ref="N6:O6"/>
    <mergeCell ref="N8:O8"/>
    <mergeCell ref="N9:O9"/>
    <mergeCell ref="Z2:AF2"/>
    <mergeCell ref="Z4:AF4"/>
    <mergeCell ref="P6:Q6"/>
    <mergeCell ref="R8:S8"/>
    <mergeCell ref="R7:S7"/>
    <mergeCell ref="R6:S6"/>
    <mergeCell ref="P8:Q8"/>
    <mergeCell ref="P7:Q7"/>
    <mergeCell ref="P9:Q9"/>
    <mergeCell ref="H7:I7"/>
    <mergeCell ref="N7:O7"/>
    <mergeCell ref="R9:S9"/>
    <mergeCell ref="F7:G7"/>
    <mergeCell ref="F9:G9"/>
    <mergeCell ref="H9:I9"/>
    <mergeCell ref="J9:K9"/>
    <mergeCell ref="L9:M9"/>
    <mergeCell ref="L7:M7"/>
    <mergeCell ref="L8:M8"/>
    <mergeCell ref="T9:U9"/>
    <mergeCell ref="T6:U6"/>
    <mergeCell ref="T7:U7"/>
    <mergeCell ref="T8:U8"/>
    <mergeCell ref="AN13:AN19"/>
    <mergeCell ref="AJ20:AK20"/>
    <mergeCell ref="AJ21:AK21"/>
    <mergeCell ref="AP13:AP17"/>
    <mergeCell ref="AK9:AP10"/>
    <mergeCell ref="AL13:AL17"/>
    <mergeCell ref="BI30:BK31"/>
    <mergeCell ref="CB31:CE32"/>
    <mergeCell ref="BP30:BP32"/>
    <mergeCell ref="BX30:BY32"/>
    <mergeCell ref="U4:W4"/>
    <mergeCell ref="AQ9:AR10"/>
    <mergeCell ref="AQ6:AR7"/>
    <mergeCell ref="V6:W6"/>
    <mergeCell ref="AO20:AP20"/>
    <mergeCell ref="AK6:AP7"/>
    <mergeCell ref="AQ13:AQ17"/>
    <mergeCell ref="V7:W7"/>
    <mergeCell ref="AO21:AP21"/>
    <mergeCell ref="AO22:AP22"/>
    <mergeCell ref="V8:W8"/>
    <mergeCell ref="V9:W9"/>
  </mergeCells>
  <phoneticPr fontId="0" type="noConversion"/>
  <conditionalFormatting sqref="BF30:BG31">
    <cfRule type="cellIs" dxfId="294" priority="14" stopIfTrue="1" operator="equal">
      <formula>"NONE"</formula>
    </cfRule>
    <cfRule type="cellIs" dxfId="293" priority="15" stopIfTrue="1" operator="notEqual">
      <formula>"NONE"</formula>
    </cfRule>
  </conditionalFormatting>
  <conditionalFormatting sqref="BX30">
    <cfRule type="cellIs" dxfId="292" priority="16" stopIfTrue="1" operator="equal">
      <formula>"Calculations OK"</formula>
    </cfRule>
    <cfRule type="cellIs" dxfId="291" priority="17" stopIfTrue="1" operator="equal">
      <formula>"Check Count for Error"</formula>
    </cfRule>
  </conditionalFormatting>
  <conditionalFormatting sqref="G33 V4:W4">
    <cfRule type="cellIs" dxfId="290" priority="18" stopIfTrue="1" operator="equal">
      <formula>"Totals Correct"</formula>
    </cfRule>
    <cfRule type="cellIs" dxfId="289" priority="19" stopIfTrue="1" operator="equal">
      <formula>"ERROR"</formula>
    </cfRule>
  </conditionalFormatting>
  <conditionalFormatting sqref="U4">
    <cfRule type="cellIs" dxfId="288" priority="20" stopIfTrue="1" operator="equal">
      <formula>"OK TO MOVE TO NEXT STAGE"</formula>
    </cfRule>
    <cfRule type="cellIs" dxfId="287" priority="21" stopIfTrue="1" operator="equal">
      <formula>"DO NOT MOVE TO NEXT STAGE"</formula>
    </cfRule>
  </conditionalFormatting>
  <conditionalFormatting sqref="BP30:BP32">
    <cfRule type="cellIs" dxfId="286" priority="22" stopIfTrue="1" operator="equal">
      <formula>"ERROR"</formula>
    </cfRule>
  </conditionalFormatting>
  <conditionalFormatting sqref="AL3">
    <cfRule type="cellIs" dxfId="285" priority="23" stopIfTrue="1" operator="notEqual">
      <formula>0</formula>
    </cfRule>
  </conditionalFormatting>
  <conditionalFormatting sqref="BH4">
    <cfRule type="expression" dxfId="284" priority="24">
      <formula>AND($AQ$5="y",$BK$76&lt;&gt;1)</formula>
    </cfRule>
    <cfRule type="expression" dxfId="283" priority="25">
      <formula>$BK$76=1</formula>
    </cfRule>
    <cfRule type="duplicateValues" priority="26"/>
  </conditionalFormatting>
  <conditionalFormatting sqref="BN8:BN27">
    <cfRule type="expression" dxfId="282" priority="7">
      <formula>BN8="Elected"</formula>
    </cfRule>
  </conditionalFormatting>
  <conditionalFormatting sqref="BI5:BI24">
    <cfRule type="expression" dxfId="281" priority="5">
      <formula>BI5="Elected"</formula>
    </cfRule>
  </conditionalFormatting>
  <conditionalFormatting sqref="BT2:BZ2">
    <cfRule type="expression" dxfId="280" priority="4">
      <formula>AND($AQ$5="n",$BZ$46=0)</formula>
    </cfRule>
  </conditionalFormatting>
  <conditionalFormatting sqref="BP5:BP7">
    <cfRule type="expression" dxfId="279" priority="2">
      <formula>$BZ$48&gt;0</formula>
    </cfRule>
    <cfRule type="expression" dxfId="278" priority="3">
      <formula>AND($AQ$5="n",$BZ$48&lt;&gt;1)</formula>
    </cfRule>
  </conditionalFormatting>
  <conditionalFormatting sqref="A11:A30">
    <cfRule type="expression" dxfId="277" priority="1">
      <formula>A11="Elected"</formula>
    </cfRule>
  </conditionalFormatting>
  <hyperlinks>
    <hyperlink ref="AL28" location="'Stage 2'!BI1" display="MOVE TO TRANSFER OF SURPLUS VOTES FORM"/>
    <hyperlink ref="AL31" location="'Stage 2'!CC1" display="MOVE TO EXCLUDE CANDIDATE FORM"/>
    <hyperlink ref="CB31" location="'Stage 2'!A1" display="HOME TO OVERVIEW OF STAGE 2"/>
    <hyperlink ref="CB2" location="'Stage 2'!AQ5" display="MOVE TO NEXT FORM"/>
    <hyperlink ref="CB2:CE2" location="'Stage 2'!Y1:AR1" display="BACK to DECISION FORM"/>
    <hyperlink ref="BI3" location="'Stage 2'!AQ5" display="MOVE TO NEXT FORM"/>
    <hyperlink ref="BI3:BK3" location="'Stage 2'!Y1:AR1" display="BACK to DECISION FORM"/>
    <hyperlink ref="Z6:AG7" location="'Overview Stage 1'!A1" display="BACK to Overview of STAGE 1"/>
    <hyperlink ref="AL28:AQ29" location="'Stage 2'!AY1:BK1" display="MOVE TO TRANSFER OF SURPLUS VOTES FORM"/>
    <hyperlink ref="BI30:BK31" location="'Stage 2'!A1" display="OVERVIEW OF STAGE 2"/>
    <hyperlink ref="BI30" location="'Stage 2'!A1" display="HOME TO OVERVIEW OF STAGE 2"/>
    <hyperlink ref="CB31:CE32" location="'Stage 2'!A1" display="FORWARD to OVERVIEW OF STAGE 2"/>
    <hyperlink ref="O4" location="'Stage 3'!A1" display="MOVE TO STAGE 3"/>
    <hyperlink ref="O2" location="'Stage 3'!A1" display="MOVE TO STAGE 3"/>
    <hyperlink ref="O2:S2" location="'Stage 2'!Y1:AR1" display="BACK to DECISION FORM Stage 2"/>
    <hyperlink ref="O4:S4" location="'Stage 3'!Y1:AR1" display="FORWARD TO STAGE 3"/>
    <hyperlink ref="AL31:AQ32" location="'Stage 2'!BN1:CE1" display="MOVE TO EXCLUDE CANDIDATE FORM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E114"/>
  <sheetViews>
    <sheetView showGridLines="0" showZeros="0" zoomScale="90" zoomScaleNormal="9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6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5703125" customWidth="1"/>
    <col min="39" max="39" width="12.42578125" customWidth="1"/>
    <col min="40" max="40" width="13.140625" customWidth="1"/>
    <col min="41" max="41" width="11" customWidth="1"/>
    <col min="42" max="42" width="12.5703125" customWidth="1"/>
    <col min="43" max="43" width="11.28515625" customWidth="1"/>
    <col min="44" max="44" width="16.28515625" customWidth="1"/>
    <col min="45" max="45" width="210.140625" customWidth="1"/>
    <col min="50" max="50" width="219.5703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13" customWidth="1"/>
    <col min="67" max="67" width="10.42578125" customWidth="1"/>
    <col min="68" max="68" width="9.5703125" customWidth="1"/>
    <col min="69" max="69" width="1.85546875" customWidth="1"/>
    <col min="70" max="70" width="24.85546875" customWidth="1"/>
    <col min="83" max="83" width="25.28515625" customWidth="1"/>
  </cols>
  <sheetData>
    <row r="1" spans="1:83" ht="21" thickBot="1">
      <c r="A1" s="88" t="str">
        <f>'Verification of Boxes'!B1</f>
        <v>Local Council</v>
      </c>
      <c r="F1" s="14" t="s">
        <v>61</v>
      </c>
      <c r="J1" s="100" t="s">
        <v>25</v>
      </c>
      <c r="K1" s="383">
        <f>'Basic Input'!C2</f>
        <v>41781</v>
      </c>
      <c r="L1" s="383"/>
      <c r="Z1" s="14" t="s">
        <v>124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384" t="s">
        <v>211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99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14" t="s">
        <v>61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3.75" customHeight="1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70</v>
      </c>
      <c r="AJ3" s="271"/>
      <c r="AK3" s="271"/>
      <c r="AL3" s="421" t="str">
        <f>IF(AQ5="n","MOVE TO EXCLUDE CANDIDATE FORM",IF(AQ5="y","MOVE TO TRANSFER OF SURPLUS VOTES FORM",0))</f>
        <v>MOVE TO TRANSFER OF SURPLUS VOTES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2.75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384" t="s">
        <v>212</v>
      </c>
      <c r="P4" s="385"/>
      <c r="Q4" s="385"/>
      <c r="R4" s="385"/>
      <c r="S4" s="386"/>
      <c r="U4" s="375" t="str">
        <f>IF(I33="ERROR","DO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355</v>
      </c>
      <c r="AT5" s="47" t="str">
        <f>IF(AQ5=0,0,IF(AQ5="Y","T","E"))</f>
        <v>T</v>
      </c>
      <c r="BE5" s="71" t="str">
        <f>'Verification of Boxes'!J10</f>
        <v>BOYLE JOHN</v>
      </c>
      <c r="BF5" s="74"/>
      <c r="BG5" s="117">
        <f t="shared" ref="BG5:BG24" si="0">IF(BC$23&gt;0,BF5*BC$23,BF5*BC$29)</f>
        <v>0</v>
      </c>
      <c r="BH5" s="180" t="s">
        <v>355</v>
      </c>
      <c r="BI5" s="5" t="str">
        <f>IF(A11&lt;&gt;0,A11,0)</f>
        <v>Elected</v>
      </c>
      <c r="BJ5" s="5">
        <f>IF(C11=0,0,IF(G11=0,"Excluded",0))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209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61</v>
      </c>
      <c r="BA6" s="154"/>
      <c r="BE6" s="71" t="str">
        <f>'Verification of Boxes'!J11</f>
        <v>COMER DANIEL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IF(C12=0,0,IF(G12=0,"Excluded",0))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373" t="str">
        <f>'Stage 2'!F7:G7</f>
        <v>Exclude</v>
      </c>
      <c r="G7" s="374"/>
      <c r="H7" s="431" t="str">
        <f>IF($AT5=0,0,IF($AT5="T",$AZ7,$BR4))</f>
        <v>Transfer</v>
      </c>
      <c r="I7" s="432"/>
      <c r="J7" s="373"/>
      <c r="K7" s="374"/>
      <c r="L7" s="373"/>
      <c r="M7" s="374"/>
      <c r="N7" s="373"/>
      <c r="O7" s="374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74">
        <v>79</v>
      </c>
      <c r="BG7" s="117">
        <f t="shared" si="0"/>
        <v>4.74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373" t="str">
        <f>'Stage 2'!F8:G8</f>
        <v>COMER DANIEL AND GILLESPIE SHA</v>
      </c>
      <c r="G8" s="374"/>
      <c r="H8" s="429" t="str">
        <f>IF($H7="Transfer",$BA8,$BT3)</f>
        <v>BOYLE JOHN</v>
      </c>
      <c r="I8" s="430"/>
      <c r="J8" s="367"/>
      <c r="K8" s="368"/>
      <c r="L8" s="367"/>
      <c r="M8" s="368"/>
      <c r="N8" s="367"/>
      <c r="O8" s="368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BOYLE JOHN</v>
      </c>
      <c r="BE8" s="71" t="str">
        <f>'Verification of Boxes'!J13</f>
        <v>CUSACK SHAUNA</v>
      </c>
      <c r="BF8" s="74">
        <v>869</v>
      </c>
      <c r="BG8" s="117">
        <f t="shared" si="0"/>
        <v>52.14</v>
      </c>
      <c r="BH8" s="180"/>
      <c r="BI8" s="5">
        <f t="shared" si="1"/>
        <v>0</v>
      </c>
      <c r="BJ8" s="5">
        <f t="shared" si="2"/>
        <v>0</v>
      </c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BOYLE JOHN</v>
      </c>
      <c r="BS8" s="202"/>
      <c r="BT8" s="7">
        <f t="shared" ref="BT8:BT29" si="4">BS8*BT$6</f>
        <v>0</v>
      </c>
      <c r="BU8" s="74"/>
      <c r="BV8" s="7">
        <f t="shared" ref="BV8:BV29" si="5">BU8*BV$6</f>
        <v>0</v>
      </c>
      <c r="BW8" s="202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355" t="s">
        <v>64</v>
      </c>
      <c r="W9" s="357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74">
        <v>90</v>
      </c>
      <c r="BG9" s="117">
        <f t="shared" si="0"/>
        <v>5.3999999999999995</v>
      </c>
      <c r="BH9" s="180"/>
      <c r="BI9" s="5">
        <f t="shared" si="1"/>
        <v>0</v>
      </c>
      <c r="BJ9" s="5">
        <f t="shared" si="2"/>
        <v>0</v>
      </c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COMER DANIEL</v>
      </c>
      <c r="BS9" s="202"/>
      <c r="BT9" s="7">
        <f t="shared" si="4"/>
        <v>0</v>
      </c>
      <c r="BU9" s="74"/>
      <c r="BV9" s="7">
        <f t="shared" si="5"/>
        <v>0</v>
      </c>
      <c r="BW9" s="202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>
        <v>1132</v>
      </c>
      <c r="BE10" s="71" t="str">
        <f>'Verification of Boxes'!J15</f>
        <v>GILLESPIE SHA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N10" s="5">
        <f t="shared" si="11"/>
        <v>0</v>
      </c>
      <c r="BO10" s="47">
        <f t="shared" si="3"/>
        <v>843</v>
      </c>
      <c r="BP10" s="76"/>
      <c r="BQ10" s="6"/>
      <c r="BR10" s="13" t="str">
        <f>'Verification of Boxes'!J12</f>
        <v>COOPER MICKEY</v>
      </c>
      <c r="BS10" s="202"/>
      <c r="BT10" s="7">
        <f t="shared" si="4"/>
        <v>0</v>
      </c>
      <c r="BU10" s="74"/>
      <c r="BV10" s="7">
        <f t="shared" si="5"/>
        <v>0</v>
      </c>
      <c r="BW10" s="202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2'!A11&lt;&gt;0,'Stage 2'!A11,IF(I11&gt;=$M$3,"Elected",IF(BP8&lt;&gt;0,"Excluded",0)))</f>
        <v>Elected</v>
      </c>
      <c r="B11" s="332">
        <v>1</v>
      </c>
      <c r="C11" s="187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>'Stage 2'!F11</f>
        <v>0</v>
      </c>
      <c r="G11" s="157">
        <f>'Stage 2'!G11</f>
        <v>1132</v>
      </c>
      <c r="H11" s="82">
        <f t="shared" ref="H11:H30" si="12">IF($C11&lt;&gt;0,$BK49,0)</f>
        <v>-70</v>
      </c>
      <c r="I11" s="33">
        <f t="shared" ref="I11:I31" si="13">IF(H$8=0,0,G11+H11)</f>
        <v>1062</v>
      </c>
      <c r="J11" s="82"/>
      <c r="K11" s="33">
        <f t="shared" ref="K11:K31" si="14">IF(J$8=0,0,I11+J11)</f>
        <v>0</v>
      </c>
      <c r="L11" s="82"/>
      <c r="M11" s="33">
        <f t="shared" ref="M11:M31" si="15">IF(L$8=0,0,K11+L11)</f>
        <v>0</v>
      </c>
      <c r="N11" s="82"/>
      <c r="O11" s="33">
        <f t="shared" ref="O11:O31" si="16">IF(N$8=0,0,M11+N11)</f>
        <v>0</v>
      </c>
      <c r="P11" s="82"/>
      <c r="Q11" s="33">
        <f t="shared" ref="Q11:Q31" si="17">IF(P$8=0,0,O11+P11)</f>
        <v>0</v>
      </c>
      <c r="R11" s="82"/>
      <c r="S11" s="33">
        <f t="shared" ref="S11:S31" si="18">IF(R$8=0,0,Q11+R11)</f>
        <v>0</v>
      </c>
      <c r="T11" s="82"/>
      <c r="U11" s="33">
        <f t="shared" ref="U11:U31" si="19">IF(T$8=0,0,S11+T11)</f>
        <v>0</v>
      </c>
      <c r="V11" s="80"/>
      <c r="W11" s="49">
        <f t="shared" ref="W11:W31" si="20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74">
        <v>28</v>
      </c>
      <c r="BG11" s="117">
        <f t="shared" si="0"/>
        <v>1.68</v>
      </c>
      <c r="BH11" s="180"/>
      <c r="BI11" s="5">
        <f t="shared" si="1"/>
        <v>0</v>
      </c>
      <c r="BJ11" s="5">
        <f t="shared" si="2"/>
        <v>0</v>
      </c>
      <c r="BN11" s="5">
        <f t="shared" si="11"/>
        <v>0</v>
      </c>
      <c r="BO11" s="47">
        <f t="shared" si="3"/>
        <v>842</v>
      </c>
      <c r="BP11" s="76"/>
      <c r="BQ11" s="6"/>
      <c r="BR11" s="13" t="str">
        <f>'Verification of Boxes'!J13</f>
        <v>CUSACK SHAUNA</v>
      </c>
      <c r="BS11" s="202"/>
      <c r="BT11" s="7">
        <f t="shared" si="4"/>
        <v>0</v>
      </c>
      <c r="BU11" s="74"/>
      <c r="BV11" s="7">
        <f t="shared" si="5"/>
        <v>0</v>
      </c>
      <c r="BW11" s="202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2'!A12&lt;&gt;0,'Stage 2'!A12,IF(I12&gt;=$M$3,"Elected",IF(BP9&lt;&gt;0,"Excluded",0)))</f>
        <v>Excluded</v>
      </c>
      <c r="B12" s="333">
        <v>2</v>
      </c>
      <c r="C12" s="188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>'Stage 2'!F12</f>
        <v>-137</v>
      </c>
      <c r="G12" s="157">
        <f>'Stage 2'!G12</f>
        <v>0</v>
      </c>
      <c r="H12" s="82">
        <f t="shared" si="12"/>
        <v>0</v>
      </c>
      <c r="I12" s="33">
        <f t="shared" si="13"/>
        <v>0</v>
      </c>
      <c r="J12" s="82"/>
      <c r="K12" s="33">
        <f t="shared" si="14"/>
        <v>0</v>
      </c>
      <c r="L12" s="82"/>
      <c r="M12" s="33">
        <f t="shared" si="15"/>
        <v>0</v>
      </c>
      <c r="N12" s="82"/>
      <c r="O12" s="33">
        <f t="shared" si="16"/>
        <v>0</v>
      </c>
      <c r="P12" s="82"/>
      <c r="Q12" s="33">
        <f t="shared" si="17"/>
        <v>0</v>
      </c>
      <c r="R12" s="82"/>
      <c r="S12" s="33">
        <f t="shared" si="18"/>
        <v>0</v>
      </c>
      <c r="T12" s="82"/>
      <c r="U12" s="33">
        <f t="shared" si="19"/>
        <v>0</v>
      </c>
      <c r="V12" s="80"/>
      <c r="W12" s="49">
        <f t="shared" si="20"/>
        <v>0</v>
      </c>
      <c r="AJ12" s="46"/>
      <c r="AZ12" t="s">
        <v>2</v>
      </c>
      <c r="BA12" s="3" t="s">
        <v>8</v>
      </c>
      <c r="BB12" s="3"/>
      <c r="BC12" s="60">
        <f>AG3</f>
        <v>70</v>
      </c>
      <c r="BE12" s="71" t="str">
        <f>'Verification of Boxes'!J17</f>
        <v>O'HAGAN BARNEY</v>
      </c>
      <c r="BF12" s="74">
        <v>19</v>
      </c>
      <c r="BG12" s="117">
        <f t="shared" si="0"/>
        <v>1.1399999999999999</v>
      </c>
      <c r="BH12" s="180"/>
      <c r="BI12" s="5">
        <f t="shared" si="1"/>
        <v>0</v>
      </c>
      <c r="BJ12" s="5">
        <f t="shared" si="2"/>
        <v>0</v>
      </c>
      <c r="BN12" s="5">
        <f t="shared" si="11"/>
        <v>0</v>
      </c>
      <c r="BO12" s="47">
        <f t="shared" si="3"/>
        <v>804</v>
      </c>
      <c r="BP12" s="76"/>
      <c r="BQ12" s="6"/>
      <c r="BR12" s="13" t="str">
        <f>'Verification of Boxes'!J14</f>
        <v>FARRELL RORY</v>
      </c>
      <c r="BS12" s="202"/>
      <c r="BT12" s="7">
        <f t="shared" si="4"/>
        <v>0</v>
      </c>
      <c r="BU12" s="74"/>
      <c r="BV12" s="7">
        <f t="shared" si="5"/>
        <v>0</v>
      </c>
      <c r="BW12" s="202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>
        <f>IF('Stage 2'!A13&lt;&gt;0,'Stage 2'!A13,IF(I13&gt;=$M$3,"Elected",IF(BP10&lt;&gt;0,"Excluded",0)))</f>
        <v>0</v>
      </c>
      <c r="B13" s="333">
        <v>3</v>
      </c>
      <c r="C13" s="188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>'Stage 2'!F13</f>
        <v>42</v>
      </c>
      <c r="G13" s="157">
        <f>'Stage 2'!G13</f>
        <v>843</v>
      </c>
      <c r="H13" s="82">
        <f t="shared" si="12"/>
        <v>4.74</v>
      </c>
      <c r="I13" s="33">
        <f t="shared" si="13"/>
        <v>847.74</v>
      </c>
      <c r="J13" s="82"/>
      <c r="K13" s="33">
        <f t="shared" si="14"/>
        <v>0</v>
      </c>
      <c r="L13" s="82"/>
      <c r="M13" s="33">
        <f t="shared" si="15"/>
        <v>0</v>
      </c>
      <c r="N13" s="82"/>
      <c r="O13" s="33">
        <f t="shared" si="16"/>
        <v>0</v>
      </c>
      <c r="P13" s="82"/>
      <c r="Q13" s="33">
        <f t="shared" si="17"/>
        <v>0</v>
      </c>
      <c r="R13" s="82"/>
      <c r="S13" s="33">
        <f t="shared" si="18"/>
        <v>0</v>
      </c>
      <c r="T13" s="82"/>
      <c r="U13" s="33">
        <f t="shared" si="19"/>
        <v>0</v>
      </c>
      <c r="V13" s="80"/>
      <c r="W13" s="49">
        <f t="shared" si="20"/>
        <v>0</v>
      </c>
      <c r="Z13" s="19" t="s">
        <v>56</v>
      </c>
      <c r="AA13" s="169" t="s">
        <v>80</v>
      </c>
      <c r="AB13" s="24"/>
      <c r="AC13" s="24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>
        <v>1132</v>
      </c>
      <c r="BE13" s="71" t="str">
        <f>'Verification of Boxes'!J18</f>
        <v>O'REILLY DARREN PIO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GILLESPIE SHA</v>
      </c>
      <c r="BS13" s="250"/>
      <c r="BT13" s="7">
        <f t="shared" si="4"/>
        <v>0</v>
      </c>
      <c r="BU13" s="77"/>
      <c r="BV13" s="7">
        <f t="shared" si="5"/>
        <v>0</v>
      </c>
      <c r="BW13" s="250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>
        <f>IF('Stage 2'!A14&lt;&gt;0,'Stage 2'!A14,IF(I14&gt;=$M$3,"Elected",IF(BP11&lt;&gt;0,"Excluded",0)))</f>
        <v>0</v>
      </c>
      <c r="B14" s="333">
        <v>4</v>
      </c>
      <c r="C14" s="188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>'Stage 2'!F14</f>
        <v>102</v>
      </c>
      <c r="G14" s="157">
        <f>'Stage 2'!G14</f>
        <v>842</v>
      </c>
      <c r="H14" s="82">
        <f t="shared" si="12"/>
        <v>52.14</v>
      </c>
      <c r="I14" s="33">
        <f t="shared" si="13"/>
        <v>894.14</v>
      </c>
      <c r="J14" s="82"/>
      <c r="K14" s="33">
        <f t="shared" si="14"/>
        <v>0</v>
      </c>
      <c r="L14" s="82"/>
      <c r="M14" s="33">
        <f t="shared" si="15"/>
        <v>0</v>
      </c>
      <c r="N14" s="82"/>
      <c r="O14" s="33">
        <f t="shared" si="16"/>
        <v>0</v>
      </c>
      <c r="P14" s="82"/>
      <c r="Q14" s="33">
        <f t="shared" si="17"/>
        <v>0</v>
      </c>
      <c r="R14" s="82"/>
      <c r="S14" s="33">
        <f t="shared" si="18"/>
        <v>0</v>
      </c>
      <c r="T14" s="82"/>
      <c r="U14" s="33">
        <f t="shared" si="19"/>
        <v>0</v>
      </c>
      <c r="V14" s="80"/>
      <c r="W14" s="49">
        <f t="shared" si="20"/>
        <v>0</v>
      </c>
      <c r="Z14" s="165" t="str">
        <f>'Verification of Boxes'!J10</f>
        <v>BOYLE JOHN</v>
      </c>
      <c r="AA14" s="166">
        <f>G11</f>
        <v>1132</v>
      </c>
      <c r="AB14" s="167"/>
      <c r="AC14" s="167">
        <f t="shared" ref="AC14:AC33" si="21">IF(AA14&gt;0,AA14-AG$4,0)</f>
        <v>70</v>
      </c>
      <c r="AD14" s="167"/>
      <c r="AE14" s="103" t="str">
        <f>IF(Z14=0,0,IF(AA14&gt;=AG$4,"elected",IF(AA14=0,"excluded","continuing")))</f>
        <v>elected</v>
      </c>
      <c r="AF14" s="167">
        <f t="shared" ref="AF14:AF33" si="22">IF(AE14="elected",AC14,0)</f>
        <v>70</v>
      </c>
      <c r="AG14" s="168" t="str">
        <f t="shared" ref="AG14:AG33" si="23">IF(AF14=0,0,(IF(AC14&gt;=0,"transfer largest surplus","progress to exclude")))</f>
        <v>transfer largest surplus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>
        <v>1</v>
      </c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N14" s="5">
        <f t="shared" si="11"/>
        <v>0</v>
      </c>
      <c r="BO14" s="47">
        <f t="shared" si="3"/>
        <v>817</v>
      </c>
      <c r="BP14" s="76"/>
      <c r="BR14" s="13" t="str">
        <f>'Verification of Boxes'!J16</f>
        <v>MCGINLEY ERIC</v>
      </c>
      <c r="BS14" s="202"/>
      <c r="BT14" s="7">
        <f t="shared" si="4"/>
        <v>0</v>
      </c>
      <c r="BU14" s="74"/>
      <c r="BV14" s="7">
        <f t="shared" si="5"/>
        <v>0</v>
      </c>
      <c r="BW14" s="202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>
        <f>IF('Stage 2'!A15&lt;&gt;0,'Stage 2'!A15,IF(I15&gt;=$M$3,"Elected",IF(BP12&lt;&gt;0,"Excluded",0)))</f>
        <v>0</v>
      </c>
      <c r="B15" s="333">
        <v>5</v>
      </c>
      <c r="C15" s="188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>'Stage 2'!F15</f>
        <v>61</v>
      </c>
      <c r="G15" s="157">
        <f>'Stage 2'!G15</f>
        <v>804</v>
      </c>
      <c r="H15" s="82">
        <f t="shared" si="12"/>
        <v>5.3999999999999995</v>
      </c>
      <c r="I15" s="33">
        <f t="shared" si="13"/>
        <v>809.4</v>
      </c>
      <c r="J15" s="82"/>
      <c r="K15" s="33">
        <f t="shared" si="14"/>
        <v>0</v>
      </c>
      <c r="L15" s="82"/>
      <c r="M15" s="33">
        <f t="shared" si="15"/>
        <v>0</v>
      </c>
      <c r="N15" s="82"/>
      <c r="O15" s="33">
        <f t="shared" si="16"/>
        <v>0</v>
      </c>
      <c r="P15" s="82"/>
      <c r="Q15" s="33">
        <f t="shared" si="17"/>
        <v>0</v>
      </c>
      <c r="R15" s="82"/>
      <c r="S15" s="33">
        <f t="shared" si="18"/>
        <v>0</v>
      </c>
      <c r="T15" s="82"/>
      <c r="U15" s="33">
        <f t="shared" si="19"/>
        <v>0</v>
      </c>
      <c r="V15" s="80"/>
      <c r="W15" s="49">
        <f t="shared" si="20"/>
        <v>0</v>
      </c>
      <c r="Z15" s="47" t="str">
        <f>'Verification of Boxes'!J11</f>
        <v>COMER DANIEL</v>
      </c>
      <c r="AA15" s="45">
        <f t="shared" ref="AA15:AA33" si="24">G12</f>
        <v>0</v>
      </c>
      <c r="AB15" s="5"/>
      <c r="AC15" s="5">
        <f t="shared" si="21"/>
        <v>0</v>
      </c>
      <c r="AD15" s="5"/>
      <c r="AE15" s="5" t="str">
        <f t="shared" ref="AE15:AE33" si="25">IF(Z15=0,0,IF(AA15&gt;=AG$4,"elected",IF(AA15=0,"excluded","continuing")))</f>
        <v>excluded</v>
      </c>
      <c r="AF15" s="5">
        <f t="shared" si="22"/>
        <v>0</v>
      </c>
      <c r="AG15" s="42">
        <f t="shared" si="23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N15" s="5">
        <f t="shared" si="11"/>
        <v>0</v>
      </c>
      <c r="BO15" s="47">
        <f t="shared" si="3"/>
        <v>722</v>
      </c>
      <c r="BP15" s="76"/>
      <c r="BQ15" s="6"/>
      <c r="BR15" s="13" t="str">
        <f>'Verification of Boxes'!J17</f>
        <v>O'HAGAN BARNEY</v>
      </c>
      <c r="BS15" s="202"/>
      <c r="BT15" s="7">
        <f t="shared" si="4"/>
        <v>0</v>
      </c>
      <c r="BU15" s="74"/>
      <c r="BV15" s="7">
        <f t="shared" si="5"/>
        <v>0</v>
      </c>
      <c r="BW15" s="202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2'!A16&lt;&gt;0,'Stage 2'!A16,IF(I16&gt;=$M$3,"Elected",IF(BP13&lt;&gt;0,"Excluded",0)))</f>
        <v>Excluded</v>
      </c>
      <c r="B16" s="333">
        <v>6</v>
      </c>
      <c r="C16" s="188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>'Stage 2'!F16</f>
        <v>-232</v>
      </c>
      <c r="G16" s="157">
        <f>'Stage 2'!G16</f>
        <v>0</v>
      </c>
      <c r="H16" s="82">
        <f t="shared" si="12"/>
        <v>0</v>
      </c>
      <c r="I16" s="33">
        <f t="shared" si="13"/>
        <v>0</v>
      </c>
      <c r="J16" s="82"/>
      <c r="K16" s="33">
        <f t="shared" si="14"/>
        <v>0</v>
      </c>
      <c r="L16" s="82"/>
      <c r="M16" s="33">
        <f t="shared" si="15"/>
        <v>0</v>
      </c>
      <c r="N16" s="82"/>
      <c r="O16" s="33">
        <f t="shared" si="16"/>
        <v>0</v>
      </c>
      <c r="P16" s="82"/>
      <c r="Q16" s="33">
        <f t="shared" si="17"/>
        <v>0</v>
      </c>
      <c r="R16" s="82"/>
      <c r="S16" s="33">
        <f t="shared" si="18"/>
        <v>0</v>
      </c>
      <c r="T16" s="82"/>
      <c r="U16" s="33">
        <f t="shared" si="19"/>
        <v>0</v>
      </c>
      <c r="V16" s="80"/>
      <c r="W16" s="49">
        <f t="shared" si="20"/>
        <v>0</v>
      </c>
      <c r="Z16" s="47" t="str">
        <f>'Verification of Boxes'!J12</f>
        <v>COOPER MICKEY</v>
      </c>
      <c r="AA16" s="45">
        <f t="shared" si="24"/>
        <v>843</v>
      </c>
      <c r="AB16" s="5"/>
      <c r="AC16" s="5">
        <f t="shared" si="21"/>
        <v>-219</v>
      </c>
      <c r="AD16" s="5"/>
      <c r="AE16" s="5" t="str">
        <f t="shared" si="25"/>
        <v>continuing</v>
      </c>
      <c r="AF16" s="5">
        <f t="shared" si="22"/>
        <v>0</v>
      </c>
      <c r="AG16" s="42">
        <f t="shared" si="23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N16" s="5" t="str">
        <f t="shared" si="11"/>
        <v>Elected</v>
      </c>
      <c r="BO16" s="47" t="str">
        <f t="shared" si="3"/>
        <v>Elected</v>
      </c>
      <c r="BP16" s="76"/>
      <c r="BQ16" s="6"/>
      <c r="BR16" s="13" t="str">
        <f>'Verification of Boxes'!J18</f>
        <v>O'REILLY DARREN PIO</v>
      </c>
      <c r="BS16" s="202"/>
      <c r="BT16" s="7">
        <f t="shared" si="4"/>
        <v>0</v>
      </c>
      <c r="BU16" s="74"/>
      <c r="BV16" s="7">
        <f t="shared" si="5"/>
        <v>0</v>
      </c>
      <c r="BW16" s="202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>
        <f>IF('Stage 2'!A17&lt;&gt;0,'Stage 2'!A17,IF(I17&gt;=$M$3,"Elected",IF(BP14&lt;&gt;0,"Excluded",0)))</f>
        <v>0</v>
      </c>
      <c r="B17" s="333">
        <v>7</v>
      </c>
      <c r="C17" s="188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>'Stage 2'!F17</f>
        <v>26</v>
      </c>
      <c r="G17" s="157">
        <f>'Stage 2'!G17</f>
        <v>817</v>
      </c>
      <c r="H17" s="82">
        <f t="shared" si="12"/>
        <v>1.68</v>
      </c>
      <c r="I17" s="33">
        <f t="shared" si="13"/>
        <v>818.68</v>
      </c>
      <c r="J17" s="82"/>
      <c r="K17" s="33">
        <f t="shared" si="14"/>
        <v>0</v>
      </c>
      <c r="L17" s="82"/>
      <c r="M17" s="33">
        <f t="shared" si="15"/>
        <v>0</v>
      </c>
      <c r="N17" s="82"/>
      <c r="O17" s="33">
        <f t="shared" si="16"/>
        <v>0</v>
      </c>
      <c r="P17" s="82"/>
      <c r="Q17" s="33">
        <f t="shared" si="17"/>
        <v>0</v>
      </c>
      <c r="R17" s="82"/>
      <c r="S17" s="33">
        <f t="shared" si="18"/>
        <v>0</v>
      </c>
      <c r="T17" s="82"/>
      <c r="U17" s="33">
        <f t="shared" si="19"/>
        <v>0</v>
      </c>
      <c r="V17" s="80"/>
      <c r="W17" s="49">
        <f t="shared" si="20"/>
        <v>0</v>
      </c>
      <c r="Z17" s="47" t="str">
        <f>'Verification of Boxes'!J13</f>
        <v>CUSACK SHAUNA</v>
      </c>
      <c r="AA17" s="45">
        <f t="shared" si="24"/>
        <v>842</v>
      </c>
      <c r="AB17" s="5"/>
      <c r="AC17" s="5">
        <f t="shared" si="21"/>
        <v>-220</v>
      </c>
      <c r="AD17" s="5"/>
      <c r="AE17" s="5" t="str">
        <f t="shared" si="25"/>
        <v>continuing</v>
      </c>
      <c r="AF17" s="5">
        <f t="shared" si="22"/>
        <v>0</v>
      </c>
      <c r="AG17" s="42">
        <f t="shared" si="23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202"/>
      <c r="BT17" s="7">
        <f t="shared" si="4"/>
        <v>0</v>
      </c>
      <c r="BU17" s="74"/>
      <c r="BV17" s="7">
        <f t="shared" si="5"/>
        <v>0</v>
      </c>
      <c r="BW17" s="202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>
        <f>IF('Stage 2'!A18&lt;&gt;0,'Stage 2'!A18,IF(I18&gt;=$M$3,"Elected",IF(BP15&lt;&gt;0,"Excluded",0)))</f>
        <v>0</v>
      </c>
      <c r="B18" s="333">
        <v>8</v>
      </c>
      <c r="C18" s="188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>'Stage 2'!F18</f>
        <v>21</v>
      </c>
      <c r="G18" s="157">
        <f>'Stage 2'!G18</f>
        <v>722</v>
      </c>
      <c r="H18" s="82">
        <f t="shared" si="12"/>
        <v>1.1399999999999999</v>
      </c>
      <c r="I18" s="33">
        <f t="shared" si="13"/>
        <v>723.14</v>
      </c>
      <c r="J18" s="82"/>
      <c r="K18" s="33">
        <f t="shared" si="14"/>
        <v>0</v>
      </c>
      <c r="L18" s="82"/>
      <c r="M18" s="33">
        <f t="shared" si="15"/>
        <v>0</v>
      </c>
      <c r="N18" s="82"/>
      <c r="O18" s="33">
        <f t="shared" si="16"/>
        <v>0</v>
      </c>
      <c r="P18" s="82"/>
      <c r="Q18" s="33">
        <f t="shared" si="17"/>
        <v>0</v>
      </c>
      <c r="R18" s="82"/>
      <c r="S18" s="33">
        <f t="shared" si="18"/>
        <v>0</v>
      </c>
      <c r="T18" s="82"/>
      <c r="U18" s="33">
        <f t="shared" si="19"/>
        <v>0</v>
      </c>
      <c r="V18" s="80"/>
      <c r="W18" s="49">
        <f t="shared" si="20"/>
        <v>0</v>
      </c>
      <c r="Z18" s="47" t="str">
        <f>'Verification of Boxes'!J14</f>
        <v>FARRELL RORY</v>
      </c>
      <c r="AA18" s="45">
        <f t="shared" si="24"/>
        <v>804</v>
      </c>
      <c r="AB18" s="5"/>
      <c r="AC18" s="5">
        <f t="shared" si="21"/>
        <v>-258</v>
      </c>
      <c r="AD18" s="5"/>
      <c r="AE18" s="5" t="str">
        <f t="shared" si="25"/>
        <v>continuing</v>
      </c>
      <c r="AF18" s="5">
        <f t="shared" si="22"/>
        <v>0</v>
      </c>
      <c r="AG18" s="42">
        <f t="shared" si="23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1085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>IF('Stage 2'!A19&lt;&gt;0,'Stage 2'!A19,IF(I19&gt;=$M$3,"Elected",IF(BP16&lt;&gt;0,"Excluded",0)))</f>
        <v>Elected</v>
      </c>
      <c r="B19" s="333">
        <v>9</v>
      </c>
      <c r="C19" s="188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>'Stage 2'!F19</f>
        <v>0</v>
      </c>
      <c r="G19" s="157">
        <f>'Stage 2'!G19</f>
        <v>1091</v>
      </c>
      <c r="H19" s="82">
        <f t="shared" si="12"/>
        <v>0</v>
      </c>
      <c r="I19" s="33">
        <f t="shared" si="13"/>
        <v>1091</v>
      </c>
      <c r="J19" s="82"/>
      <c r="K19" s="33">
        <f t="shared" si="14"/>
        <v>0</v>
      </c>
      <c r="L19" s="82"/>
      <c r="M19" s="33">
        <f t="shared" si="15"/>
        <v>0</v>
      </c>
      <c r="N19" s="82"/>
      <c r="O19" s="33">
        <f t="shared" si="16"/>
        <v>0</v>
      </c>
      <c r="P19" s="82"/>
      <c r="Q19" s="33">
        <f t="shared" si="17"/>
        <v>0</v>
      </c>
      <c r="R19" s="82"/>
      <c r="S19" s="33">
        <f t="shared" si="18"/>
        <v>0</v>
      </c>
      <c r="T19" s="82"/>
      <c r="U19" s="33">
        <f t="shared" si="19"/>
        <v>0</v>
      </c>
      <c r="V19" s="80"/>
      <c r="W19" s="49">
        <f t="shared" si="20"/>
        <v>0</v>
      </c>
      <c r="Z19" s="47" t="str">
        <f>'Verification of Boxes'!J15</f>
        <v>GILLESPIE SHA</v>
      </c>
      <c r="AA19" s="45">
        <f t="shared" si="24"/>
        <v>0</v>
      </c>
      <c r="AB19" s="5"/>
      <c r="AC19" s="5">
        <f t="shared" si="21"/>
        <v>0</v>
      </c>
      <c r="AD19" s="5"/>
      <c r="AE19" s="5" t="str">
        <f t="shared" si="25"/>
        <v>excluded</v>
      </c>
      <c r="AF19" s="5">
        <f t="shared" si="22"/>
        <v>0</v>
      </c>
      <c r="AG19" s="42">
        <f t="shared" si="23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1085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2'!A20&lt;&gt;0,'Stage 2'!A20,IF(I20&gt;=$M$3,"Elected",IF(BP17&lt;&gt;0,"Excluded",0)))</f>
        <v>0</v>
      </c>
      <c r="B20" s="333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 t="shared" si="12"/>
        <v>0</v>
      </c>
      <c r="I20" s="33">
        <f t="shared" si="13"/>
        <v>0</v>
      </c>
      <c r="J20" s="82"/>
      <c r="K20" s="33">
        <f t="shared" si="14"/>
        <v>0</v>
      </c>
      <c r="L20" s="82"/>
      <c r="M20" s="33">
        <f t="shared" si="15"/>
        <v>0</v>
      </c>
      <c r="N20" s="82"/>
      <c r="O20" s="33">
        <f t="shared" si="16"/>
        <v>0</v>
      </c>
      <c r="P20" s="82"/>
      <c r="Q20" s="33">
        <f t="shared" si="17"/>
        <v>0</v>
      </c>
      <c r="R20" s="82"/>
      <c r="S20" s="33">
        <f t="shared" si="18"/>
        <v>0</v>
      </c>
      <c r="T20" s="82"/>
      <c r="U20" s="33">
        <f t="shared" si="19"/>
        <v>0</v>
      </c>
      <c r="V20" s="80"/>
      <c r="W20" s="49">
        <f t="shared" si="20"/>
        <v>0</v>
      </c>
      <c r="Z20" s="47" t="str">
        <f>'Verification of Boxes'!J16</f>
        <v>MCGINLEY ERIC</v>
      </c>
      <c r="AA20" s="45">
        <f t="shared" si="24"/>
        <v>817</v>
      </c>
      <c r="AB20" s="5"/>
      <c r="AC20" s="5">
        <f t="shared" si="21"/>
        <v>-245</v>
      </c>
      <c r="AD20" s="5"/>
      <c r="AE20" s="5" t="str">
        <f t="shared" si="25"/>
        <v>continuing</v>
      </c>
      <c r="AF20" s="5">
        <f t="shared" si="22"/>
        <v>0</v>
      </c>
      <c r="AG20" s="42">
        <f t="shared" si="23"/>
        <v>0</v>
      </c>
      <c r="AJ20" s="402" t="s">
        <v>103</v>
      </c>
      <c r="AK20" s="403"/>
      <c r="AL20" s="246">
        <f>AL46</f>
        <v>722</v>
      </c>
      <c r="AM20" s="167"/>
      <c r="AN20" s="166">
        <f>AL20+AG2</f>
        <v>821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>IF('Stage 2'!A21&lt;&gt;0,'Stage 2'!A21,IF(I21&gt;=$M$3,"Elected",IF(BP18&lt;&gt;0,"Excluded",0)))</f>
        <v>0</v>
      </c>
      <c r="B21" s="333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 t="shared" si="12"/>
        <v>0</v>
      </c>
      <c r="I21" s="33">
        <f t="shared" si="13"/>
        <v>0</v>
      </c>
      <c r="J21" s="82"/>
      <c r="K21" s="33">
        <f t="shared" si="14"/>
        <v>0</v>
      </c>
      <c r="L21" s="82"/>
      <c r="M21" s="33">
        <f t="shared" si="15"/>
        <v>0</v>
      </c>
      <c r="N21" s="82"/>
      <c r="O21" s="33">
        <f t="shared" si="16"/>
        <v>0</v>
      </c>
      <c r="P21" s="82"/>
      <c r="Q21" s="33">
        <f t="shared" si="17"/>
        <v>0</v>
      </c>
      <c r="R21" s="82"/>
      <c r="S21" s="33">
        <f t="shared" si="18"/>
        <v>0</v>
      </c>
      <c r="T21" s="82"/>
      <c r="U21" s="33">
        <f t="shared" si="19"/>
        <v>0</v>
      </c>
      <c r="V21" s="80"/>
      <c r="W21" s="49">
        <f t="shared" si="20"/>
        <v>0</v>
      </c>
      <c r="Z21" s="47" t="str">
        <f>'Verification of Boxes'!J17</f>
        <v>O'HAGAN BARNEY</v>
      </c>
      <c r="AA21" s="45">
        <f t="shared" si="24"/>
        <v>722</v>
      </c>
      <c r="AB21" s="5"/>
      <c r="AC21" s="5">
        <f t="shared" si="21"/>
        <v>-340</v>
      </c>
      <c r="AD21" s="5"/>
      <c r="AE21" s="5" t="str">
        <f t="shared" si="25"/>
        <v>continuing</v>
      </c>
      <c r="AF21" s="5">
        <f t="shared" si="22"/>
        <v>0</v>
      </c>
      <c r="AG21" s="42">
        <f t="shared" si="23"/>
        <v>0</v>
      </c>
      <c r="AJ21" s="404" t="s">
        <v>102</v>
      </c>
      <c r="AK21" s="360"/>
      <c r="AL21" s="48">
        <f>IF(AL20=1000000,0,AN46)</f>
        <v>804</v>
      </c>
      <c r="AM21" s="7">
        <f>AL21-AL20</f>
        <v>82</v>
      </c>
      <c r="AN21" s="5">
        <f>IF(AL21=1000000,0,IF(AN20=0,0,AN20+AL21))</f>
        <v>1625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2'!A22&lt;&gt;0,'Stage 2'!A22,IF(I22&gt;=$M$3,"Elected",IF(BP19&lt;&gt;0,"Excluded",0)))</f>
        <v>0</v>
      </c>
      <c r="B22" s="333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 t="shared" si="12"/>
        <v>0</v>
      </c>
      <c r="I22" s="33">
        <f t="shared" si="13"/>
        <v>0</v>
      </c>
      <c r="J22" s="82"/>
      <c r="K22" s="33">
        <f t="shared" si="14"/>
        <v>0</v>
      </c>
      <c r="L22" s="82"/>
      <c r="M22" s="33">
        <f t="shared" si="15"/>
        <v>0</v>
      </c>
      <c r="N22" s="82"/>
      <c r="O22" s="33">
        <f t="shared" si="16"/>
        <v>0</v>
      </c>
      <c r="P22" s="82"/>
      <c r="Q22" s="33">
        <f t="shared" si="17"/>
        <v>0</v>
      </c>
      <c r="R22" s="82"/>
      <c r="S22" s="33">
        <f t="shared" si="18"/>
        <v>0</v>
      </c>
      <c r="T22" s="82"/>
      <c r="U22" s="33">
        <f t="shared" si="19"/>
        <v>0</v>
      </c>
      <c r="V22" s="80"/>
      <c r="W22" s="49">
        <f t="shared" si="20"/>
        <v>0</v>
      </c>
      <c r="Z22" s="47" t="str">
        <f>'Verification of Boxes'!J18</f>
        <v>O'REILLY DARREN PIO</v>
      </c>
      <c r="AA22" s="45">
        <f t="shared" si="24"/>
        <v>1091</v>
      </c>
      <c r="AB22" s="5"/>
      <c r="AC22" s="5">
        <f t="shared" si="21"/>
        <v>29</v>
      </c>
      <c r="AD22" s="5"/>
      <c r="AE22" s="5" t="str">
        <f t="shared" si="25"/>
        <v>elected</v>
      </c>
      <c r="AF22" s="5">
        <f t="shared" si="22"/>
        <v>29</v>
      </c>
      <c r="AG22" s="42" t="str">
        <f t="shared" si="23"/>
        <v>transfer largest surplus</v>
      </c>
      <c r="AJ22" s="404" t="s">
        <v>102</v>
      </c>
      <c r="AK22" s="360"/>
      <c r="AL22" s="48">
        <f>IF(AL21=1000000,0,AP46)</f>
        <v>817</v>
      </c>
      <c r="AM22" s="7">
        <f>IF(AL22=1000000,0,IF(AM21=0,0,AL22-AL21))</f>
        <v>13</v>
      </c>
      <c r="AN22" s="5">
        <f>IF(AL22=1000000,0,IF(AN21=0,0,AN21+AL22))</f>
        <v>2442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2'!A23&lt;&gt;0,'Stage 2'!A23,IF(I23&gt;=$M$3,"Elected",IF(BP20&lt;&gt;0,"Excluded",0)))</f>
        <v>0</v>
      </c>
      <c r="B23" s="333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 t="shared" si="12"/>
        <v>0</v>
      </c>
      <c r="I23" s="33">
        <f t="shared" si="13"/>
        <v>0</v>
      </c>
      <c r="J23" s="82"/>
      <c r="K23" s="33">
        <f t="shared" si="14"/>
        <v>0</v>
      </c>
      <c r="L23" s="82"/>
      <c r="M23" s="33">
        <f t="shared" si="15"/>
        <v>0</v>
      </c>
      <c r="N23" s="82"/>
      <c r="O23" s="33">
        <f t="shared" si="16"/>
        <v>0</v>
      </c>
      <c r="P23" s="82"/>
      <c r="Q23" s="33">
        <f t="shared" si="17"/>
        <v>0</v>
      </c>
      <c r="R23" s="82"/>
      <c r="S23" s="33">
        <f t="shared" si="18"/>
        <v>0</v>
      </c>
      <c r="T23" s="82"/>
      <c r="U23" s="33">
        <f t="shared" si="19"/>
        <v>0</v>
      </c>
      <c r="V23" s="80"/>
      <c r="W23" s="49">
        <f t="shared" si="20"/>
        <v>0</v>
      </c>
      <c r="Z23" s="47">
        <f>'Verification of Boxes'!J19</f>
        <v>0</v>
      </c>
      <c r="AA23" s="45">
        <f t="shared" si="24"/>
        <v>0</v>
      </c>
      <c r="AB23" s="5"/>
      <c r="AC23" s="5">
        <f t="shared" si="21"/>
        <v>0</v>
      </c>
      <c r="AD23" s="5"/>
      <c r="AE23" s="5">
        <f t="shared" si="25"/>
        <v>0</v>
      </c>
      <c r="AF23" s="5">
        <f t="shared" si="22"/>
        <v>0</v>
      </c>
      <c r="AG23" s="42">
        <f t="shared" si="23"/>
        <v>0</v>
      </c>
      <c r="AJ23" s="404" t="s">
        <v>102</v>
      </c>
      <c r="AK23" s="360"/>
      <c r="AL23" s="48">
        <f>IF(AL22=1000000,0,AR46)</f>
        <v>842</v>
      </c>
      <c r="AM23" s="7">
        <f>IF(AL23=1000000,0,IF(AM22=0,0,AL23-AL22))</f>
        <v>25</v>
      </c>
      <c r="AN23" s="5">
        <f>IF(AL23=1000000,0,IF(AN22=0,0,AN22+AL23))</f>
        <v>3284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0.06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2'!A24&lt;&gt;0,'Stage 2'!A24,IF(I24&gt;=$M$3,"Elected",IF(BP21&lt;&gt;0,"Excluded",0)))</f>
        <v>0</v>
      </c>
      <c r="B24" s="333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 t="shared" si="12"/>
        <v>0</v>
      </c>
      <c r="I24" s="33">
        <f t="shared" si="13"/>
        <v>0</v>
      </c>
      <c r="J24" s="82"/>
      <c r="K24" s="33">
        <f t="shared" si="14"/>
        <v>0</v>
      </c>
      <c r="L24" s="82"/>
      <c r="M24" s="33">
        <f t="shared" si="15"/>
        <v>0</v>
      </c>
      <c r="N24" s="82"/>
      <c r="O24" s="33">
        <f t="shared" si="16"/>
        <v>0</v>
      </c>
      <c r="P24" s="82"/>
      <c r="Q24" s="33">
        <f t="shared" si="17"/>
        <v>0</v>
      </c>
      <c r="R24" s="82"/>
      <c r="S24" s="33">
        <f t="shared" si="18"/>
        <v>0</v>
      </c>
      <c r="T24" s="82"/>
      <c r="U24" s="33">
        <f t="shared" si="19"/>
        <v>0</v>
      </c>
      <c r="V24" s="80"/>
      <c r="W24" s="49">
        <f t="shared" si="20"/>
        <v>0</v>
      </c>
      <c r="Z24" s="47">
        <f>'Verification of Boxes'!J20</f>
        <v>0</v>
      </c>
      <c r="AA24" s="45">
        <f t="shared" si="24"/>
        <v>0</v>
      </c>
      <c r="AB24" s="5"/>
      <c r="AC24" s="5">
        <f t="shared" si="21"/>
        <v>0</v>
      </c>
      <c r="AD24" s="5"/>
      <c r="AE24" s="5">
        <f t="shared" si="25"/>
        <v>0</v>
      </c>
      <c r="AF24" s="5">
        <f t="shared" si="22"/>
        <v>0</v>
      </c>
      <c r="AG24" s="42">
        <f t="shared" si="23"/>
        <v>0</v>
      </c>
      <c r="AJ24" s="404" t="s">
        <v>102</v>
      </c>
      <c r="AK24" s="360"/>
      <c r="AL24" s="48">
        <f>IF(AR46=1000000,0,AU46)</f>
        <v>843</v>
      </c>
      <c r="AM24" s="7">
        <f>IF(AL24=1000000,0,IF(AM23=0,0,AL24-AL23))</f>
        <v>1</v>
      </c>
      <c r="AN24" s="5">
        <f>IF(AL24=1000000,0,IF(AN23=0,0,AN23+AL24))</f>
        <v>4127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65.099999999999994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2'!A25&lt;&gt;0,'Stage 2'!A25,IF(I25&gt;=$M$3,"Elected",IF(BP22&lt;&gt;0,"Excluded",0)))</f>
        <v>0</v>
      </c>
      <c r="B25" s="333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 t="shared" si="12"/>
        <v>0</v>
      </c>
      <c r="I25" s="33">
        <f t="shared" si="13"/>
        <v>0</v>
      </c>
      <c r="J25" s="82"/>
      <c r="K25" s="33">
        <f t="shared" si="14"/>
        <v>0</v>
      </c>
      <c r="L25" s="82"/>
      <c r="M25" s="33">
        <f t="shared" si="15"/>
        <v>0</v>
      </c>
      <c r="N25" s="82"/>
      <c r="O25" s="33">
        <f t="shared" si="16"/>
        <v>0</v>
      </c>
      <c r="P25" s="82"/>
      <c r="Q25" s="33">
        <f t="shared" si="17"/>
        <v>0</v>
      </c>
      <c r="R25" s="82"/>
      <c r="S25" s="33">
        <f t="shared" si="18"/>
        <v>0</v>
      </c>
      <c r="T25" s="82"/>
      <c r="U25" s="33">
        <f t="shared" si="19"/>
        <v>0</v>
      </c>
      <c r="V25" s="80"/>
      <c r="W25" s="49">
        <f t="shared" si="20"/>
        <v>0</v>
      </c>
      <c r="Z25" s="47">
        <f>'Verification of Boxes'!J21</f>
        <v>0</v>
      </c>
      <c r="AA25" s="45">
        <f t="shared" si="24"/>
        <v>0</v>
      </c>
      <c r="AB25" s="5"/>
      <c r="AC25" s="5">
        <f t="shared" si="21"/>
        <v>0</v>
      </c>
      <c r="AD25" s="5"/>
      <c r="AE25" s="5">
        <f t="shared" si="25"/>
        <v>0</v>
      </c>
      <c r="AF25" s="5">
        <f t="shared" si="22"/>
        <v>0</v>
      </c>
      <c r="AG25" s="42">
        <f t="shared" si="23"/>
        <v>0</v>
      </c>
      <c r="AJ25" s="425" t="s">
        <v>102</v>
      </c>
      <c r="AK25" s="426"/>
      <c r="AL25" s="104">
        <f>IF(AL24=1000000,0,AW46)</f>
        <v>1091</v>
      </c>
      <c r="AM25" s="105">
        <f>IF(AL25=1000000,0,IF(AM24=0,0,AL25-AL24))</f>
        <v>248</v>
      </c>
      <c r="AN25" s="106">
        <f>IF(AL25=1000000,0,IF(AN24=0,0,AN24+AL25))</f>
        <v>5218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4.9000000000000057</v>
      </c>
      <c r="BE25" s="71" t="s">
        <v>30</v>
      </c>
      <c r="BF25" s="5">
        <f>SUM(BF5:BF24)</f>
        <v>1085</v>
      </c>
      <c r="BG25" s="117">
        <f>SUM(BG5:BG24)</f>
        <v>65.099999999999994</v>
      </c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2'!A26&lt;&gt;0,'Stage 2'!A26,IF(I26&gt;=$M$3,"Elected",IF(BP23&lt;&gt;0,"Excluded",0)))</f>
        <v>0</v>
      </c>
      <c r="B26" s="333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 t="shared" si="12"/>
        <v>0</v>
      </c>
      <c r="I26" s="33">
        <f t="shared" si="13"/>
        <v>0</v>
      </c>
      <c r="J26" s="82"/>
      <c r="K26" s="33">
        <f t="shared" si="14"/>
        <v>0</v>
      </c>
      <c r="L26" s="82"/>
      <c r="M26" s="33">
        <f t="shared" si="15"/>
        <v>0</v>
      </c>
      <c r="N26" s="82"/>
      <c r="O26" s="33">
        <f t="shared" si="16"/>
        <v>0</v>
      </c>
      <c r="P26" s="82"/>
      <c r="Q26" s="33">
        <f t="shared" si="17"/>
        <v>0</v>
      </c>
      <c r="R26" s="82"/>
      <c r="S26" s="33">
        <f t="shared" si="18"/>
        <v>0</v>
      </c>
      <c r="T26" s="82"/>
      <c r="U26" s="33">
        <f t="shared" si="19"/>
        <v>0</v>
      </c>
      <c r="V26" s="80"/>
      <c r="W26" s="49">
        <f t="shared" si="20"/>
        <v>0</v>
      </c>
      <c r="Z26" s="47">
        <f>'Verification of Boxes'!J22</f>
        <v>0</v>
      </c>
      <c r="AA26" s="45">
        <f t="shared" si="24"/>
        <v>0</v>
      </c>
      <c r="AB26" s="5"/>
      <c r="AC26" s="5">
        <f t="shared" si="21"/>
        <v>0</v>
      </c>
      <c r="AD26" s="5"/>
      <c r="AE26" s="5">
        <f t="shared" si="25"/>
        <v>0</v>
      </c>
      <c r="AF26" s="5">
        <f t="shared" si="22"/>
        <v>0</v>
      </c>
      <c r="AG26" s="42">
        <f t="shared" si="23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47</v>
      </c>
      <c r="BG26" s="117">
        <f>IF(AT5="T",BC25+BC31,0)</f>
        <v>4.9000000000000057</v>
      </c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2'!A27&lt;&gt;0,'Stage 2'!A27,IF(I27&gt;=$M$3,"Elected",IF(BP24&lt;&gt;0,"Excluded",0)))</f>
        <v>0</v>
      </c>
      <c r="B27" s="333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 t="shared" si="12"/>
        <v>0</v>
      </c>
      <c r="I27" s="33">
        <f t="shared" si="13"/>
        <v>0</v>
      </c>
      <c r="J27" s="82"/>
      <c r="K27" s="33">
        <f t="shared" si="14"/>
        <v>0</v>
      </c>
      <c r="L27" s="82"/>
      <c r="M27" s="33">
        <f t="shared" si="15"/>
        <v>0</v>
      </c>
      <c r="N27" s="82"/>
      <c r="O27" s="33">
        <f t="shared" si="16"/>
        <v>0</v>
      </c>
      <c r="P27" s="82"/>
      <c r="Q27" s="33">
        <f t="shared" si="17"/>
        <v>0</v>
      </c>
      <c r="R27" s="82"/>
      <c r="S27" s="33">
        <f t="shared" si="18"/>
        <v>0</v>
      </c>
      <c r="T27" s="82"/>
      <c r="U27" s="33">
        <f t="shared" si="19"/>
        <v>0</v>
      </c>
      <c r="V27" s="80"/>
      <c r="W27" s="49">
        <f t="shared" si="20"/>
        <v>0</v>
      </c>
      <c r="Z27" s="47">
        <f>'Verification of Boxes'!J23</f>
        <v>0</v>
      </c>
      <c r="AA27" s="45">
        <f t="shared" si="24"/>
        <v>0</v>
      </c>
      <c r="AB27" s="5"/>
      <c r="AC27" s="5">
        <f t="shared" si="21"/>
        <v>0</v>
      </c>
      <c r="AD27" s="5"/>
      <c r="AE27" s="5">
        <f t="shared" si="25"/>
        <v>0</v>
      </c>
      <c r="AF27" s="5">
        <f t="shared" si="22"/>
        <v>0</v>
      </c>
      <c r="AG27" s="42">
        <f t="shared" si="23"/>
        <v>0</v>
      </c>
      <c r="AJ27" s="115"/>
      <c r="AK27" s="115"/>
      <c r="AT27" s="5">
        <f>AW27</f>
        <v>0</v>
      </c>
      <c r="AU27" s="5">
        <f t="shared" ref="AU27:AU32" si="26">IF(AO20&lt;&gt;0,1,0)</f>
        <v>0</v>
      </c>
      <c r="AV27" s="5">
        <f>AU27</f>
        <v>0</v>
      </c>
      <c r="AW27" s="5">
        <f t="shared" ref="AW27:AW32" si="27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1132</v>
      </c>
      <c r="BG27" s="118">
        <f>SUM(BG25:BG26)</f>
        <v>70</v>
      </c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2'!A28&lt;&gt;0,'Stage 2'!A28,IF(I28&gt;=$M$3,"Elected",IF(BP25&lt;&gt;0,"Excluded",0)))</f>
        <v>0</v>
      </c>
      <c r="B28" s="333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 t="shared" si="12"/>
        <v>0</v>
      </c>
      <c r="I28" s="33">
        <f t="shared" si="13"/>
        <v>0</v>
      </c>
      <c r="J28" s="82"/>
      <c r="K28" s="33">
        <f t="shared" si="14"/>
        <v>0</v>
      </c>
      <c r="L28" s="82"/>
      <c r="M28" s="33">
        <f t="shared" si="15"/>
        <v>0</v>
      </c>
      <c r="N28" s="82"/>
      <c r="O28" s="33">
        <f t="shared" si="16"/>
        <v>0</v>
      </c>
      <c r="P28" s="82"/>
      <c r="Q28" s="33">
        <f t="shared" si="17"/>
        <v>0</v>
      </c>
      <c r="R28" s="82"/>
      <c r="S28" s="33">
        <f t="shared" si="18"/>
        <v>0</v>
      </c>
      <c r="T28" s="82"/>
      <c r="U28" s="33">
        <f t="shared" si="19"/>
        <v>0</v>
      </c>
      <c r="V28" s="80"/>
      <c r="W28" s="49">
        <f t="shared" si="20"/>
        <v>0</v>
      </c>
      <c r="Z28" s="47">
        <f>'Verification of Boxes'!J24</f>
        <v>0</v>
      </c>
      <c r="AA28" s="45">
        <f t="shared" si="24"/>
        <v>0</v>
      </c>
      <c r="AB28" s="5"/>
      <c r="AC28" s="5">
        <f t="shared" si="21"/>
        <v>0</v>
      </c>
      <c r="AD28" s="5"/>
      <c r="AE28" s="5">
        <f t="shared" si="25"/>
        <v>0</v>
      </c>
      <c r="AF28" s="5">
        <f t="shared" si="22"/>
        <v>0</v>
      </c>
      <c r="AG28" s="42">
        <f t="shared" si="23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6"/>
        <v>0</v>
      </c>
      <c r="AV28" s="5">
        <f>AV27+AU28</f>
        <v>0</v>
      </c>
      <c r="AW28" s="5">
        <f t="shared" si="27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2'!A29&lt;&gt;0,'Stage 2'!A29,IF(I29&gt;=$M$3,"Elected",IF(BP26&lt;&gt;0,"Excluded",0)))</f>
        <v>0</v>
      </c>
      <c r="B29" s="333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 t="shared" si="12"/>
        <v>0</v>
      </c>
      <c r="I29" s="33">
        <f t="shared" si="13"/>
        <v>0</v>
      </c>
      <c r="J29" s="82"/>
      <c r="K29" s="33">
        <f t="shared" si="14"/>
        <v>0</v>
      </c>
      <c r="L29" s="82"/>
      <c r="M29" s="33">
        <f t="shared" si="15"/>
        <v>0</v>
      </c>
      <c r="N29" s="82"/>
      <c r="O29" s="33">
        <f t="shared" si="16"/>
        <v>0</v>
      </c>
      <c r="P29" s="82"/>
      <c r="Q29" s="33">
        <f t="shared" si="17"/>
        <v>0</v>
      </c>
      <c r="R29" s="82"/>
      <c r="S29" s="33">
        <f t="shared" si="18"/>
        <v>0</v>
      </c>
      <c r="T29" s="82"/>
      <c r="U29" s="33">
        <f t="shared" si="19"/>
        <v>0</v>
      </c>
      <c r="V29" s="80"/>
      <c r="W29" s="49">
        <f t="shared" si="20"/>
        <v>0</v>
      </c>
      <c r="Z29" s="47">
        <f>'Verification of Boxes'!J25</f>
        <v>0</v>
      </c>
      <c r="AA29" s="45">
        <f t="shared" si="24"/>
        <v>0</v>
      </c>
      <c r="AB29" s="5"/>
      <c r="AC29" s="5">
        <f t="shared" si="21"/>
        <v>0</v>
      </c>
      <c r="AD29" s="5"/>
      <c r="AE29" s="5">
        <f t="shared" si="25"/>
        <v>0</v>
      </c>
      <c r="AF29" s="5">
        <f t="shared" si="22"/>
        <v>0</v>
      </c>
      <c r="AG29" s="42">
        <f t="shared" si="23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6"/>
        <v>0</v>
      </c>
      <c r="AV29" s="5">
        <f>AV28+AU29</f>
        <v>0</v>
      </c>
      <c r="AW29" s="5">
        <f t="shared" si="27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1132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2'!A30&lt;&gt;0,'Stage 2'!A30,IF(I30&gt;=$M$3,"Elected",IF(BP27&lt;&gt;0,"Excluded",0)))</f>
        <v>0</v>
      </c>
      <c r="B30" s="334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 t="shared" si="12"/>
        <v>0</v>
      </c>
      <c r="I30" s="33">
        <f t="shared" si="13"/>
        <v>0</v>
      </c>
      <c r="J30" s="82"/>
      <c r="K30" s="33">
        <f t="shared" si="14"/>
        <v>0</v>
      </c>
      <c r="L30" s="82"/>
      <c r="M30" s="33">
        <f t="shared" si="15"/>
        <v>0</v>
      </c>
      <c r="N30" s="82"/>
      <c r="O30" s="33">
        <f t="shared" si="16"/>
        <v>0</v>
      </c>
      <c r="P30" s="82"/>
      <c r="Q30" s="33">
        <f t="shared" si="17"/>
        <v>0</v>
      </c>
      <c r="R30" s="82"/>
      <c r="S30" s="33">
        <f t="shared" si="18"/>
        <v>0</v>
      </c>
      <c r="T30" s="82"/>
      <c r="U30" s="33">
        <f t="shared" si="19"/>
        <v>0</v>
      </c>
      <c r="V30" s="80"/>
      <c r="W30" s="49">
        <f t="shared" si="20"/>
        <v>0</v>
      </c>
      <c r="Z30" s="47">
        <f>'Verification of Boxes'!J26</f>
        <v>0</v>
      </c>
      <c r="AA30" s="45">
        <f t="shared" si="24"/>
        <v>0</v>
      </c>
      <c r="AB30" s="5"/>
      <c r="AC30" s="5">
        <f t="shared" si="21"/>
        <v>0</v>
      </c>
      <c r="AD30" s="5"/>
      <c r="AE30" s="5">
        <f t="shared" si="25"/>
        <v>0</v>
      </c>
      <c r="AF30" s="5">
        <f t="shared" si="22"/>
        <v>0</v>
      </c>
      <c r="AG30" s="42">
        <f t="shared" si="23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6"/>
        <v>0</v>
      </c>
      <c r="AV30" s="5">
        <f>AV29+AU30</f>
        <v>0</v>
      </c>
      <c r="AW30" s="5">
        <f t="shared" si="27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210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117</v>
      </c>
      <c r="G31" s="157">
        <f>'Stage 2'!G31</f>
        <v>117</v>
      </c>
      <c r="H31" s="84">
        <f>$BK69</f>
        <v>4.9000000000000057</v>
      </c>
      <c r="I31" s="50">
        <f t="shared" si="13"/>
        <v>121.9</v>
      </c>
      <c r="J31" s="83"/>
      <c r="K31" s="50">
        <f t="shared" si="14"/>
        <v>0</v>
      </c>
      <c r="L31" s="83"/>
      <c r="M31" s="50">
        <f t="shared" si="15"/>
        <v>0</v>
      </c>
      <c r="N31" s="83"/>
      <c r="O31" s="50">
        <f t="shared" si="16"/>
        <v>0</v>
      </c>
      <c r="P31" s="83"/>
      <c r="Q31" s="50">
        <f t="shared" si="17"/>
        <v>0</v>
      </c>
      <c r="R31" s="83"/>
      <c r="S31" s="50">
        <f t="shared" si="18"/>
        <v>0</v>
      </c>
      <c r="T31" s="83"/>
      <c r="U31" s="50">
        <f t="shared" si="19"/>
        <v>0</v>
      </c>
      <c r="V31" s="81"/>
      <c r="W31" s="51">
        <f t="shared" si="20"/>
        <v>0</v>
      </c>
      <c r="Z31" s="47">
        <f>'Verification of Boxes'!J27</f>
        <v>0</v>
      </c>
      <c r="AA31" s="45">
        <f t="shared" si="24"/>
        <v>0</v>
      </c>
      <c r="AB31" s="5"/>
      <c r="AC31" s="5">
        <f t="shared" si="21"/>
        <v>0</v>
      </c>
      <c r="AD31" s="5"/>
      <c r="AE31" s="5">
        <f t="shared" si="25"/>
        <v>0</v>
      </c>
      <c r="AF31" s="5">
        <f t="shared" si="22"/>
        <v>0</v>
      </c>
      <c r="AG31" s="42">
        <f t="shared" si="23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6"/>
        <v>0</v>
      </c>
      <c r="AV31" s="5">
        <f>AV30+AU31</f>
        <v>0</v>
      </c>
      <c r="AW31" s="5">
        <f t="shared" si="27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210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6368</v>
      </c>
      <c r="F32" s="267"/>
      <c r="G32" s="157">
        <f>'Stage 2'!G32</f>
        <v>6368</v>
      </c>
      <c r="H32" s="267"/>
      <c r="I32" s="59">
        <f>SUM(I11:I31)</f>
        <v>6368</v>
      </c>
      <c r="J32" s="268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47">
        <f>'Verification of Boxes'!J28</f>
        <v>0</v>
      </c>
      <c r="AA32" s="45">
        <f t="shared" si="24"/>
        <v>0</v>
      </c>
      <c r="AB32" s="5"/>
      <c r="AC32" s="5">
        <f t="shared" si="21"/>
        <v>0</v>
      </c>
      <c r="AD32" s="5"/>
      <c r="AE32" s="5">
        <f t="shared" si="25"/>
        <v>0</v>
      </c>
      <c r="AF32" s="5">
        <f t="shared" si="22"/>
        <v>0</v>
      </c>
      <c r="AG32" s="42">
        <f t="shared" si="23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6"/>
        <v>0</v>
      </c>
      <c r="AV32" s="5">
        <f>AV31+AU32</f>
        <v>0</v>
      </c>
      <c r="AW32" s="5">
        <f t="shared" si="27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Z33" s="47">
        <f>'Verification of Boxes'!J29</f>
        <v>0</v>
      </c>
      <c r="AA33" s="45">
        <f t="shared" si="24"/>
        <v>0</v>
      </c>
      <c r="AB33" s="5"/>
      <c r="AC33" s="5">
        <f t="shared" si="21"/>
        <v>0</v>
      </c>
      <c r="AD33" s="5"/>
      <c r="AE33" s="106">
        <f t="shared" si="25"/>
        <v>0</v>
      </c>
      <c r="AF33" s="5">
        <f t="shared" si="22"/>
        <v>0</v>
      </c>
      <c r="AG33" s="42">
        <f t="shared" si="23"/>
        <v>0</v>
      </c>
      <c r="AR33" s="16"/>
      <c r="AS33" s="16"/>
    </row>
    <row r="34" spans="3:78">
      <c r="D34" s="31"/>
      <c r="Z34" s="99"/>
      <c r="AA34" s="225"/>
      <c r="AB34" s="16"/>
      <c r="AC34" s="16"/>
      <c r="AD34" s="16"/>
      <c r="AE34" s="16"/>
      <c r="AF34" s="16"/>
      <c r="AG34" s="221"/>
      <c r="AR34" s="16"/>
      <c r="AS34" s="16"/>
    </row>
    <row r="35" spans="3:78" ht="13.5" thickBot="1">
      <c r="D35" s="31"/>
      <c r="Z35" s="99"/>
      <c r="AA35" s="225"/>
      <c r="AB35" s="16"/>
      <c r="AC35" s="16"/>
      <c r="AD35" s="16"/>
      <c r="AE35" s="16"/>
      <c r="AF35" s="16"/>
      <c r="AG35" s="221"/>
      <c r="AR35" s="16"/>
      <c r="AS35" s="16"/>
    </row>
    <row r="36" spans="3:78" ht="13.5" thickBot="1">
      <c r="D36" s="52" t="s">
        <v>89</v>
      </c>
      <c r="E36" s="258">
        <f>'Stage 2'!E34</f>
        <v>911</v>
      </c>
      <c r="F36" s="302"/>
      <c r="G36" s="258">
        <f>'Stage 2'!G34</f>
        <v>0</v>
      </c>
      <c r="H36" s="302"/>
      <c r="I36" s="256"/>
      <c r="J36" s="302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4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8">AL39+AK40</f>
        <v>0</v>
      </c>
      <c r="AM40" s="5">
        <f t="shared" si="28"/>
        <v>0</v>
      </c>
      <c r="AN40" s="5">
        <f t="shared" si="28"/>
        <v>0</v>
      </c>
      <c r="AO40" s="5">
        <f t="shared" si="28"/>
        <v>0</v>
      </c>
      <c r="AP40" s="5">
        <f t="shared" si="28"/>
        <v>0</v>
      </c>
      <c r="AQ40" s="5">
        <f t="shared" si="28"/>
        <v>0</v>
      </c>
    </row>
    <row r="41" spans="3:78">
      <c r="AL41" s="5">
        <f t="shared" ref="AL41:AQ41" si="29">IF(AK40=AL40,1,0)</f>
        <v>1</v>
      </c>
      <c r="AM41" s="5">
        <f t="shared" si="29"/>
        <v>1</v>
      </c>
      <c r="AN41" s="5">
        <f t="shared" si="29"/>
        <v>1</v>
      </c>
      <c r="AO41" s="5">
        <f t="shared" si="29"/>
        <v>1</v>
      </c>
      <c r="AP41" s="5">
        <f t="shared" si="29"/>
        <v>1</v>
      </c>
      <c r="AQ41" s="5">
        <f t="shared" si="29"/>
        <v>1</v>
      </c>
    </row>
    <row r="42" spans="3:78">
      <c r="AL42" s="5">
        <f t="shared" ref="AL42:AQ42" si="30">IF(AM40=AL38,"add",0)</f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722</v>
      </c>
      <c r="AM46" s="5"/>
      <c r="AN46" s="45">
        <f>AN47+AL46</f>
        <v>804</v>
      </c>
      <c r="AO46" s="5"/>
      <c r="AP46" s="45">
        <f>AP47+AN46</f>
        <v>817</v>
      </c>
      <c r="AQ46" s="5"/>
      <c r="AR46" s="45">
        <f>AR47+AP46</f>
        <v>842</v>
      </c>
      <c r="AS46" s="2"/>
      <c r="AU46" s="2">
        <f>AU47+AR46</f>
        <v>843</v>
      </c>
      <c r="AW46" s="2">
        <f>AW47+AU46</f>
        <v>1091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>
      <c r="AL47" s="45">
        <f>MIN(AL48:AL67)</f>
        <v>722</v>
      </c>
      <c r="AM47" s="5"/>
      <c r="AN47" s="45">
        <f>MIN(AN48:AN67)</f>
        <v>82</v>
      </c>
      <c r="AO47" s="5"/>
      <c r="AP47" s="45">
        <f>MIN(AP48:AP67)</f>
        <v>13</v>
      </c>
      <c r="AQ47" s="5"/>
      <c r="AR47" s="45">
        <f>MIN(AR48:AR67)</f>
        <v>25</v>
      </c>
      <c r="AS47" s="2"/>
      <c r="AU47" s="2">
        <f>MIN(AU48:AU67)</f>
        <v>1</v>
      </c>
      <c r="AW47" s="2">
        <f>MIN(AW48:AW67)</f>
        <v>248</v>
      </c>
      <c r="AX47" s="2"/>
    </row>
    <row r="48" spans="3:78" ht="38.25">
      <c r="AJ48" t="str">
        <f t="shared" ref="AJ48:AK63" si="31">Z14</f>
        <v>BOYLE JOHN</v>
      </c>
      <c r="AK48" s="2">
        <f t="shared" si="31"/>
        <v>1132</v>
      </c>
      <c r="AL48" s="5">
        <f>IF(AK48&lt;&gt;0,AK48,1000000)</f>
        <v>1132</v>
      </c>
      <c r="AM48" s="45">
        <f t="shared" ref="AM48:AM67" si="32">AL48-AL$47</f>
        <v>410</v>
      </c>
      <c r="AN48" s="5">
        <f>IF(AM48&lt;&gt;0,AM48,1000000)</f>
        <v>410</v>
      </c>
      <c r="AO48" s="45">
        <f t="shared" ref="AO48:AO67" si="33">AN48-AN$47</f>
        <v>328</v>
      </c>
      <c r="AP48" s="5">
        <f t="shared" ref="AP48:AP67" si="34">IF(AO48&lt;&gt;0,AO48,1000000)</f>
        <v>328</v>
      </c>
      <c r="AQ48" s="45">
        <f t="shared" ref="AQ48:AQ67" si="35">AP48-AP$47</f>
        <v>315</v>
      </c>
      <c r="AR48" s="5">
        <f t="shared" ref="AR48:AR67" si="36">IF(AQ48&lt;&gt;0,AQ48,1000000)</f>
        <v>315</v>
      </c>
      <c r="AT48" s="2">
        <f t="shared" ref="AT48:AT67" si="37">AR48-AR$47</f>
        <v>290</v>
      </c>
      <c r="AU48">
        <f t="shared" ref="AU48:AU67" si="38">IF(AT48&lt;&gt;0,AT48,1000000)</f>
        <v>290</v>
      </c>
      <c r="AV48" s="2">
        <f t="shared" ref="AV48:AV67" si="39">AU48-AU$47</f>
        <v>289</v>
      </c>
      <c r="AW48">
        <f t="shared" ref="AW48:AW67" si="40">IF(AV48&lt;&gt;0,AV48,1000000)</f>
        <v>289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31"/>
        <v>COMER DANIEL</v>
      </c>
      <c r="AK49" s="2">
        <f t="shared" si="31"/>
        <v>0</v>
      </c>
      <c r="AL49" s="5">
        <f t="shared" ref="AL49:AL67" si="41">IF(AK49&lt;&gt;0,AK49,1000000)</f>
        <v>1000000</v>
      </c>
      <c r="AM49" s="45">
        <f t="shared" si="32"/>
        <v>999278</v>
      </c>
      <c r="AN49" s="5">
        <f t="shared" ref="AN49:AN67" si="42">IF(AM49&lt;&gt;0,AM49,1000000)</f>
        <v>999278</v>
      </c>
      <c r="AO49" s="45">
        <f t="shared" si="33"/>
        <v>999196</v>
      </c>
      <c r="AP49" s="5">
        <f t="shared" si="34"/>
        <v>999196</v>
      </c>
      <c r="AQ49" s="45">
        <f t="shared" si="35"/>
        <v>999183</v>
      </c>
      <c r="AR49" s="5">
        <f t="shared" si="36"/>
        <v>999183</v>
      </c>
      <c r="AT49" s="2">
        <f t="shared" si="37"/>
        <v>999158</v>
      </c>
      <c r="AU49">
        <f t="shared" si="38"/>
        <v>999158</v>
      </c>
      <c r="AV49" s="2">
        <f t="shared" si="39"/>
        <v>999157</v>
      </c>
      <c r="AW49">
        <f t="shared" si="40"/>
        <v>999157</v>
      </c>
      <c r="BE49" s="5" t="str">
        <f>IF($BH5="y",$BE5,IF($BH6="y",$BE6,IF($BH7="y",$BE7,IF($BH8="y",$BE8,IF($BH9="y",$BE9,IF($BH10="y",$BE10,0))))))</f>
        <v>BOYLE JOHN</v>
      </c>
      <c r="BG49" s="146" t="str">
        <f t="shared" ref="BG49:BG68" si="43">BE5</f>
        <v>BOYLE JOHN</v>
      </c>
      <c r="BH49" s="147"/>
      <c r="BI49" s="7">
        <f t="shared" ref="BI49:BI68" si="44">IF(BE5=0,0,IF(BE5=BA$8,-BC$12,0))</f>
        <v>-70</v>
      </c>
      <c r="BJ49" s="5">
        <f t="shared" ref="BJ49:BJ68" si="45">BN49</f>
        <v>0</v>
      </c>
      <c r="BK49" s="5">
        <f t="shared" ref="BK49:BK68" si="46">BG5+CE8+BJ49+BI49</f>
        <v>-70</v>
      </c>
      <c r="BN49" s="5">
        <f t="shared" ref="BN49:BN68" si="47">IF(BP8="y",-BO8,0)</f>
        <v>0</v>
      </c>
      <c r="BW49" s="5">
        <f t="shared" ref="BW49:BW68" si="48">IF(BP8="y",BO8,0)</f>
        <v>0</v>
      </c>
      <c r="BZ49" s="322"/>
    </row>
    <row r="50" spans="36:78">
      <c r="AJ50" t="str">
        <f t="shared" si="31"/>
        <v>COOPER MICKEY</v>
      </c>
      <c r="AK50" s="2">
        <f t="shared" si="31"/>
        <v>843</v>
      </c>
      <c r="AL50" s="5">
        <f t="shared" si="41"/>
        <v>843</v>
      </c>
      <c r="AM50" s="45">
        <f t="shared" si="32"/>
        <v>121</v>
      </c>
      <c r="AN50" s="5">
        <f t="shared" si="42"/>
        <v>121</v>
      </c>
      <c r="AO50" s="45">
        <f t="shared" si="33"/>
        <v>39</v>
      </c>
      <c r="AP50" s="5">
        <f t="shared" si="34"/>
        <v>39</v>
      </c>
      <c r="AQ50" s="45">
        <f t="shared" si="35"/>
        <v>26</v>
      </c>
      <c r="AR50" s="5">
        <f t="shared" si="36"/>
        <v>26</v>
      </c>
      <c r="AT50" s="2">
        <f t="shared" si="37"/>
        <v>1</v>
      </c>
      <c r="AU50">
        <f t="shared" si="38"/>
        <v>1</v>
      </c>
      <c r="AV50" s="2">
        <f t="shared" si="39"/>
        <v>0</v>
      </c>
      <c r="AW50">
        <f t="shared" si="40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43"/>
        <v>COMER DANIEL</v>
      </c>
      <c r="BH50" s="149"/>
      <c r="BI50" s="7">
        <f t="shared" si="44"/>
        <v>0</v>
      </c>
      <c r="BJ50" s="5">
        <f t="shared" si="45"/>
        <v>0</v>
      </c>
      <c r="BK50" s="5">
        <f t="shared" si="46"/>
        <v>0</v>
      </c>
      <c r="BN50" s="5">
        <f t="shared" si="47"/>
        <v>0</v>
      </c>
      <c r="BW50" s="5">
        <f t="shared" si="48"/>
        <v>0</v>
      </c>
      <c r="BZ50" s="5">
        <f t="shared" ref="BZ50:BZ69" si="49">IF(BP8="y",1,0)</f>
        <v>0</v>
      </c>
    </row>
    <row r="51" spans="36:78" ht="12.75" customHeight="1">
      <c r="AJ51" t="str">
        <f t="shared" si="31"/>
        <v>CUSACK SHAUNA</v>
      </c>
      <c r="AK51" s="2">
        <f t="shared" si="31"/>
        <v>842</v>
      </c>
      <c r="AL51" s="5">
        <f t="shared" si="41"/>
        <v>842</v>
      </c>
      <c r="AM51" s="45">
        <f t="shared" si="32"/>
        <v>120</v>
      </c>
      <c r="AN51" s="5">
        <f t="shared" si="42"/>
        <v>120</v>
      </c>
      <c r="AO51" s="45">
        <f t="shared" si="33"/>
        <v>38</v>
      </c>
      <c r="AP51" s="5">
        <f t="shared" si="34"/>
        <v>38</v>
      </c>
      <c r="AQ51" s="45">
        <f t="shared" si="35"/>
        <v>25</v>
      </c>
      <c r="AR51" s="5">
        <f t="shared" si="36"/>
        <v>25</v>
      </c>
      <c r="AT51" s="2">
        <f t="shared" si="37"/>
        <v>0</v>
      </c>
      <c r="AU51">
        <f t="shared" si="38"/>
        <v>1000000</v>
      </c>
      <c r="AV51" s="2">
        <f t="shared" si="39"/>
        <v>999999</v>
      </c>
      <c r="AW51">
        <f t="shared" si="40"/>
        <v>999999</v>
      </c>
      <c r="BE51" s="5">
        <f>IF($BH17="y",$BE17,IF($BH18="y",$BE18,IF($BH19="y",$BE19,IF($BH20="y",$BE20,IF($BH21="y",$BE21,IF($BH22="y",$BE22,0))))))</f>
        <v>0</v>
      </c>
      <c r="BG51" s="148" t="str">
        <f t="shared" si="43"/>
        <v>COOPER MICKEY</v>
      </c>
      <c r="BH51" s="149"/>
      <c r="BI51" s="7">
        <f t="shared" si="44"/>
        <v>0</v>
      </c>
      <c r="BJ51" s="5">
        <f t="shared" si="45"/>
        <v>0</v>
      </c>
      <c r="BK51" s="5">
        <f t="shared" si="46"/>
        <v>4.74</v>
      </c>
      <c r="BN51" s="5">
        <f t="shared" si="47"/>
        <v>0</v>
      </c>
      <c r="BW51" s="5">
        <f t="shared" si="48"/>
        <v>0</v>
      </c>
      <c r="BZ51" s="5">
        <f t="shared" si="49"/>
        <v>0</v>
      </c>
    </row>
    <row r="52" spans="36:78">
      <c r="AJ52" t="str">
        <f t="shared" si="31"/>
        <v>FARRELL RORY</v>
      </c>
      <c r="AK52" s="2">
        <f t="shared" si="31"/>
        <v>804</v>
      </c>
      <c r="AL52" s="5">
        <f t="shared" si="41"/>
        <v>804</v>
      </c>
      <c r="AM52" s="45">
        <f t="shared" si="32"/>
        <v>82</v>
      </c>
      <c r="AN52" s="5">
        <f t="shared" si="42"/>
        <v>82</v>
      </c>
      <c r="AO52" s="45">
        <f t="shared" si="33"/>
        <v>0</v>
      </c>
      <c r="AP52" s="5">
        <f t="shared" si="34"/>
        <v>1000000</v>
      </c>
      <c r="AQ52" s="45">
        <f t="shared" si="35"/>
        <v>999987</v>
      </c>
      <c r="AR52" s="5">
        <f t="shared" si="36"/>
        <v>999987</v>
      </c>
      <c r="AT52" s="2">
        <f t="shared" si="37"/>
        <v>999962</v>
      </c>
      <c r="AU52">
        <f t="shared" si="38"/>
        <v>999962</v>
      </c>
      <c r="AV52" s="2">
        <f t="shared" si="39"/>
        <v>999961</v>
      </c>
      <c r="AW52">
        <f t="shared" si="40"/>
        <v>999961</v>
      </c>
      <c r="BE52" s="5">
        <f>IF($BH23="y",$BE23,IF($BH24="y",$BE24,0))</f>
        <v>0</v>
      </c>
      <c r="BG52" s="148" t="str">
        <f t="shared" si="43"/>
        <v>CUSACK SHAUNA</v>
      </c>
      <c r="BH52" s="149"/>
      <c r="BI52" s="7">
        <f t="shared" si="44"/>
        <v>0</v>
      </c>
      <c r="BJ52" s="5">
        <f t="shared" si="45"/>
        <v>0</v>
      </c>
      <c r="BK52" s="5">
        <f t="shared" si="46"/>
        <v>52.14</v>
      </c>
      <c r="BN52" s="5">
        <f t="shared" si="47"/>
        <v>0</v>
      </c>
      <c r="BW52" s="5">
        <f t="shared" si="48"/>
        <v>0</v>
      </c>
      <c r="BZ52" s="5">
        <f t="shared" si="49"/>
        <v>0</v>
      </c>
    </row>
    <row r="53" spans="36:78">
      <c r="AJ53" t="str">
        <f t="shared" si="31"/>
        <v>GILLESPIE SHA</v>
      </c>
      <c r="AK53" s="2">
        <f t="shared" si="31"/>
        <v>0</v>
      </c>
      <c r="AL53" s="5">
        <f t="shared" si="41"/>
        <v>1000000</v>
      </c>
      <c r="AM53" s="45">
        <f t="shared" si="32"/>
        <v>999278</v>
      </c>
      <c r="AN53" s="5">
        <f t="shared" si="42"/>
        <v>999278</v>
      </c>
      <c r="AO53" s="45">
        <f t="shared" si="33"/>
        <v>999196</v>
      </c>
      <c r="AP53" s="5">
        <f t="shared" si="34"/>
        <v>999196</v>
      </c>
      <c r="AQ53" s="45">
        <f t="shared" si="35"/>
        <v>999183</v>
      </c>
      <c r="AR53" s="5">
        <f t="shared" si="36"/>
        <v>999183</v>
      </c>
      <c r="AT53" s="2">
        <f t="shared" si="37"/>
        <v>999158</v>
      </c>
      <c r="AU53">
        <f t="shared" si="38"/>
        <v>999158</v>
      </c>
      <c r="AV53" s="2">
        <f t="shared" si="39"/>
        <v>999157</v>
      </c>
      <c r="AW53">
        <f t="shared" si="40"/>
        <v>999157</v>
      </c>
      <c r="BG53" s="148" t="str">
        <f t="shared" si="43"/>
        <v>FARRELL RORY</v>
      </c>
      <c r="BH53" s="149"/>
      <c r="BI53" s="7">
        <f t="shared" si="44"/>
        <v>0</v>
      </c>
      <c r="BJ53" s="5">
        <f t="shared" si="45"/>
        <v>0</v>
      </c>
      <c r="BK53" s="5">
        <f t="shared" si="46"/>
        <v>5.3999999999999995</v>
      </c>
      <c r="BN53" s="5">
        <f t="shared" si="47"/>
        <v>0</v>
      </c>
      <c r="BW53" s="5">
        <f t="shared" si="48"/>
        <v>0</v>
      </c>
      <c r="BZ53" s="5">
        <f t="shared" si="49"/>
        <v>0</v>
      </c>
    </row>
    <row r="54" spans="36:78">
      <c r="AJ54" t="str">
        <f t="shared" si="31"/>
        <v>MCGINLEY ERIC</v>
      </c>
      <c r="AK54" s="2">
        <f t="shared" si="31"/>
        <v>817</v>
      </c>
      <c r="AL54" s="5">
        <f t="shared" si="41"/>
        <v>817</v>
      </c>
      <c r="AM54" s="45">
        <f t="shared" si="32"/>
        <v>95</v>
      </c>
      <c r="AN54" s="5">
        <f t="shared" si="42"/>
        <v>95</v>
      </c>
      <c r="AO54" s="45">
        <f t="shared" si="33"/>
        <v>13</v>
      </c>
      <c r="AP54" s="5">
        <f t="shared" si="34"/>
        <v>13</v>
      </c>
      <c r="AQ54" s="45">
        <f t="shared" si="35"/>
        <v>0</v>
      </c>
      <c r="AR54" s="5">
        <f t="shared" si="36"/>
        <v>1000000</v>
      </c>
      <c r="AT54" s="2">
        <f t="shared" si="37"/>
        <v>999975</v>
      </c>
      <c r="AU54">
        <f t="shared" si="38"/>
        <v>999975</v>
      </c>
      <c r="AV54" s="2">
        <f t="shared" si="39"/>
        <v>999974</v>
      </c>
      <c r="AW54">
        <f t="shared" si="40"/>
        <v>999974</v>
      </c>
      <c r="BG54" s="148" t="str">
        <f t="shared" si="43"/>
        <v>GILLESPIE SHA</v>
      </c>
      <c r="BH54" s="149"/>
      <c r="BI54" s="7">
        <f t="shared" si="44"/>
        <v>0</v>
      </c>
      <c r="BJ54" s="5">
        <f t="shared" si="45"/>
        <v>0</v>
      </c>
      <c r="BK54" s="5">
        <f t="shared" si="46"/>
        <v>0</v>
      </c>
      <c r="BN54" s="5">
        <f t="shared" si="47"/>
        <v>0</v>
      </c>
      <c r="BW54" s="5">
        <f t="shared" si="48"/>
        <v>0</v>
      </c>
      <c r="BZ54" s="5">
        <f t="shared" si="49"/>
        <v>0</v>
      </c>
    </row>
    <row r="55" spans="36:78">
      <c r="AJ55" t="str">
        <f t="shared" si="31"/>
        <v>O'HAGAN BARNEY</v>
      </c>
      <c r="AK55" s="2">
        <f t="shared" si="31"/>
        <v>722</v>
      </c>
      <c r="AL55" s="5">
        <f t="shared" si="41"/>
        <v>722</v>
      </c>
      <c r="AM55" s="45">
        <f t="shared" si="32"/>
        <v>0</v>
      </c>
      <c r="AN55" s="5">
        <f t="shared" si="42"/>
        <v>1000000</v>
      </c>
      <c r="AO55" s="45">
        <f t="shared" si="33"/>
        <v>999918</v>
      </c>
      <c r="AP55" s="5">
        <f t="shared" si="34"/>
        <v>999918</v>
      </c>
      <c r="AQ55" s="45">
        <f t="shared" si="35"/>
        <v>999905</v>
      </c>
      <c r="AR55" s="5">
        <f t="shared" si="36"/>
        <v>999905</v>
      </c>
      <c r="AT55" s="2">
        <f t="shared" si="37"/>
        <v>999880</v>
      </c>
      <c r="AU55">
        <f t="shared" si="38"/>
        <v>999880</v>
      </c>
      <c r="AV55" s="2">
        <f t="shared" si="39"/>
        <v>999879</v>
      </c>
      <c r="AW55">
        <f t="shared" si="40"/>
        <v>999879</v>
      </c>
      <c r="BG55" s="148" t="str">
        <f t="shared" si="43"/>
        <v>MCGINLEY ERIC</v>
      </c>
      <c r="BH55" s="149"/>
      <c r="BI55" s="7">
        <f t="shared" si="44"/>
        <v>0</v>
      </c>
      <c r="BJ55" s="5">
        <f t="shared" si="45"/>
        <v>0</v>
      </c>
      <c r="BK55" s="5">
        <f t="shared" si="46"/>
        <v>1.68</v>
      </c>
      <c r="BN55" s="5">
        <f t="shared" si="47"/>
        <v>0</v>
      </c>
      <c r="BW55" s="5">
        <f t="shared" si="48"/>
        <v>0</v>
      </c>
      <c r="BZ55" s="5">
        <f t="shared" si="49"/>
        <v>0</v>
      </c>
    </row>
    <row r="56" spans="36:78">
      <c r="AJ56" t="str">
        <f t="shared" si="31"/>
        <v>O'REILLY DARREN PIO</v>
      </c>
      <c r="AK56" s="2">
        <f t="shared" si="31"/>
        <v>1091</v>
      </c>
      <c r="AL56" s="5">
        <f t="shared" si="41"/>
        <v>1091</v>
      </c>
      <c r="AM56" s="45">
        <f t="shared" si="32"/>
        <v>369</v>
      </c>
      <c r="AN56" s="5">
        <f t="shared" si="42"/>
        <v>369</v>
      </c>
      <c r="AO56" s="45">
        <f t="shared" si="33"/>
        <v>287</v>
      </c>
      <c r="AP56" s="5">
        <f t="shared" si="34"/>
        <v>287</v>
      </c>
      <c r="AQ56" s="45">
        <f t="shared" si="35"/>
        <v>274</v>
      </c>
      <c r="AR56" s="5">
        <f t="shared" si="36"/>
        <v>274</v>
      </c>
      <c r="AT56" s="2">
        <f t="shared" si="37"/>
        <v>249</v>
      </c>
      <c r="AU56">
        <f t="shared" si="38"/>
        <v>249</v>
      </c>
      <c r="AV56" s="2">
        <f t="shared" si="39"/>
        <v>248</v>
      </c>
      <c r="AW56">
        <f t="shared" si="40"/>
        <v>248</v>
      </c>
      <c r="BG56" s="148" t="str">
        <f t="shared" si="43"/>
        <v>O'HAGAN BARNEY</v>
      </c>
      <c r="BH56" s="149"/>
      <c r="BI56" s="7">
        <f t="shared" si="44"/>
        <v>0</v>
      </c>
      <c r="BJ56" s="5">
        <f t="shared" si="45"/>
        <v>0</v>
      </c>
      <c r="BK56" s="5">
        <f t="shared" si="46"/>
        <v>1.1399999999999999</v>
      </c>
      <c r="BN56" s="5">
        <f t="shared" si="47"/>
        <v>0</v>
      </c>
      <c r="BW56" s="5">
        <f t="shared" si="48"/>
        <v>0</v>
      </c>
      <c r="BZ56" s="5">
        <f t="shared" si="49"/>
        <v>0</v>
      </c>
    </row>
    <row r="57" spans="36:78">
      <c r="AJ57">
        <f t="shared" si="31"/>
        <v>0</v>
      </c>
      <c r="AK57" s="2">
        <f t="shared" si="31"/>
        <v>0</v>
      </c>
      <c r="AL57" s="5">
        <f t="shared" si="41"/>
        <v>1000000</v>
      </c>
      <c r="AM57" s="45">
        <f t="shared" si="32"/>
        <v>999278</v>
      </c>
      <c r="AN57" s="5">
        <f t="shared" si="42"/>
        <v>999278</v>
      </c>
      <c r="AO57" s="45">
        <f t="shared" si="33"/>
        <v>999196</v>
      </c>
      <c r="AP57" s="5">
        <f t="shared" si="34"/>
        <v>999196</v>
      </c>
      <c r="AQ57" s="45">
        <f t="shared" si="35"/>
        <v>999183</v>
      </c>
      <c r="AR57" s="5">
        <f t="shared" si="36"/>
        <v>999183</v>
      </c>
      <c r="AT57" s="2">
        <f t="shared" si="37"/>
        <v>999158</v>
      </c>
      <c r="AU57">
        <f t="shared" si="38"/>
        <v>999158</v>
      </c>
      <c r="AV57" s="2">
        <f t="shared" si="39"/>
        <v>999157</v>
      </c>
      <c r="AW57">
        <f t="shared" si="40"/>
        <v>999157</v>
      </c>
      <c r="BG57" s="148" t="str">
        <f t="shared" si="43"/>
        <v>O'REILLY DARREN PIO</v>
      </c>
      <c r="BH57" s="149"/>
      <c r="BI57" s="7">
        <f t="shared" si="44"/>
        <v>0</v>
      </c>
      <c r="BJ57" s="5">
        <f t="shared" si="45"/>
        <v>0</v>
      </c>
      <c r="BK57" s="5">
        <f t="shared" si="46"/>
        <v>0</v>
      </c>
      <c r="BN57" s="5">
        <f t="shared" si="47"/>
        <v>0</v>
      </c>
      <c r="BW57" s="5">
        <f t="shared" si="48"/>
        <v>0</v>
      </c>
      <c r="BZ57" s="5">
        <f t="shared" si="49"/>
        <v>0</v>
      </c>
    </row>
    <row r="58" spans="36:78">
      <c r="AJ58">
        <f t="shared" si="31"/>
        <v>0</v>
      </c>
      <c r="AK58" s="2">
        <f t="shared" si="31"/>
        <v>0</v>
      </c>
      <c r="AL58" s="5">
        <f t="shared" si="41"/>
        <v>1000000</v>
      </c>
      <c r="AM58" s="45">
        <f t="shared" si="32"/>
        <v>999278</v>
      </c>
      <c r="AN58" s="5">
        <f t="shared" si="42"/>
        <v>999278</v>
      </c>
      <c r="AO58" s="45">
        <f t="shared" si="33"/>
        <v>999196</v>
      </c>
      <c r="AP58" s="5">
        <f t="shared" si="34"/>
        <v>999196</v>
      </c>
      <c r="AQ58" s="45">
        <f t="shared" si="35"/>
        <v>999183</v>
      </c>
      <c r="AR58" s="5">
        <f t="shared" si="36"/>
        <v>999183</v>
      </c>
      <c r="AT58" s="2">
        <f t="shared" si="37"/>
        <v>999158</v>
      </c>
      <c r="AU58">
        <f t="shared" si="38"/>
        <v>999158</v>
      </c>
      <c r="AV58" s="2">
        <f t="shared" si="39"/>
        <v>999157</v>
      </c>
      <c r="AW58">
        <f t="shared" si="40"/>
        <v>999157</v>
      </c>
      <c r="BG58" s="148">
        <f t="shared" si="43"/>
        <v>0</v>
      </c>
      <c r="BH58" s="149"/>
      <c r="BI58" s="7">
        <f t="shared" si="44"/>
        <v>0</v>
      </c>
      <c r="BJ58" s="5">
        <f t="shared" si="45"/>
        <v>0</v>
      </c>
      <c r="BK58" s="5">
        <f t="shared" si="46"/>
        <v>0</v>
      </c>
      <c r="BN58" s="5">
        <f t="shared" si="47"/>
        <v>0</v>
      </c>
      <c r="BW58" s="5">
        <f t="shared" si="48"/>
        <v>0</v>
      </c>
      <c r="BZ58" s="5">
        <f t="shared" si="49"/>
        <v>0</v>
      </c>
    </row>
    <row r="59" spans="36:78" ht="12.75" customHeight="1">
      <c r="AJ59">
        <f t="shared" si="31"/>
        <v>0</v>
      </c>
      <c r="AK59" s="2">
        <f t="shared" si="31"/>
        <v>0</v>
      </c>
      <c r="AL59" s="5">
        <f t="shared" si="41"/>
        <v>1000000</v>
      </c>
      <c r="AM59" s="45">
        <f t="shared" si="32"/>
        <v>999278</v>
      </c>
      <c r="AN59" s="5">
        <f t="shared" si="42"/>
        <v>999278</v>
      </c>
      <c r="AO59" s="45">
        <f t="shared" si="33"/>
        <v>999196</v>
      </c>
      <c r="AP59" s="5">
        <f t="shared" si="34"/>
        <v>999196</v>
      </c>
      <c r="AQ59" s="45">
        <f t="shared" si="35"/>
        <v>999183</v>
      </c>
      <c r="AR59" s="5">
        <f t="shared" si="36"/>
        <v>999183</v>
      </c>
      <c r="AT59" s="2">
        <f t="shared" si="37"/>
        <v>999158</v>
      </c>
      <c r="AU59">
        <f t="shared" si="38"/>
        <v>999158</v>
      </c>
      <c r="AV59" s="2">
        <f t="shared" si="39"/>
        <v>999157</v>
      </c>
      <c r="AW59">
        <f t="shared" si="40"/>
        <v>999157</v>
      </c>
      <c r="BG59" s="148">
        <f t="shared" si="43"/>
        <v>0</v>
      </c>
      <c r="BH59" s="149"/>
      <c r="BI59" s="7">
        <f t="shared" si="44"/>
        <v>0</v>
      </c>
      <c r="BJ59" s="5">
        <f t="shared" si="45"/>
        <v>0</v>
      </c>
      <c r="BK59" s="5">
        <f t="shared" si="46"/>
        <v>0</v>
      </c>
      <c r="BN59" s="5">
        <f t="shared" si="47"/>
        <v>0</v>
      </c>
      <c r="BW59" s="5">
        <f t="shared" si="48"/>
        <v>0</v>
      </c>
      <c r="BZ59" s="5">
        <f t="shared" si="49"/>
        <v>0</v>
      </c>
    </row>
    <row r="60" spans="36:78" ht="12.75" customHeight="1">
      <c r="AJ60">
        <f t="shared" si="31"/>
        <v>0</v>
      </c>
      <c r="AK60" s="2">
        <f t="shared" si="31"/>
        <v>0</v>
      </c>
      <c r="AL60" s="5">
        <f t="shared" si="41"/>
        <v>1000000</v>
      </c>
      <c r="AM60" s="45">
        <f t="shared" si="32"/>
        <v>999278</v>
      </c>
      <c r="AN60" s="5">
        <f t="shared" si="42"/>
        <v>999278</v>
      </c>
      <c r="AO60" s="45">
        <f t="shared" si="33"/>
        <v>999196</v>
      </c>
      <c r="AP60" s="5">
        <f t="shared" si="34"/>
        <v>999196</v>
      </c>
      <c r="AQ60" s="45">
        <f t="shared" si="35"/>
        <v>999183</v>
      </c>
      <c r="AR60" s="5">
        <f t="shared" si="36"/>
        <v>999183</v>
      </c>
      <c r="AT60" s="2">
        <f t="shared" si="37"/>
        <v>999158</v>
      </c>
      <c r="AU60">
        <f t="shared" si="38"/>
        <v>999158</v>
      </c>
      <c r="AV60" s="2">
        <f t="shared" si="39"/>
        <v>999157</v>
      </c>
      <c r="AW60">
        <f t="shared" si="40"/>
        <v>999157</v>
      </c>
      <c r="BG60" s="148">
        <f t="shared" si="43"/>
        <v>0</v>
      </c>
      <c r="BH60" s="149"/>
      <c r="BI60" s="7">
        <f t="shared" si="44"/>
        <v>0</v>
      </c>
      <c r="BJ60" s="5">
        <f t="shared" si="45"/>
        <v>0</v>
      </c>
      <c r="BK60" s="5">
        <f t="shared" si="46"/>
        <v>0</v>
      </c>
      <c r="BN60" s="5">
        <f t="shared" si="47"/>
        <v>0</v>
      </c>
      <c r="BW60" s="5">
        <f t="shared" si="48"/>
        <v>0</v>
      </c>
      <c r="BZ60" s="5">
        <f t="shared" si="49"/>
        <v>0</v>
      </c>
    </row>
    <row r="61" spans="36:78">
      <c r="AJ61">
        <f t="shared" si="31"/>
        <v>0</v>
      </c>
      <c r="AK61" s="2">
        <f t="shared" si="31"/>
        <v>0</v>
      </c>
      <c r="AL61" s="5">
        <f t="shared" si="41"/>
        <v>1000000</v>
      </c>
      <c r="AM61" s="45">
        <f t="shared" si="32"/>
        <v>999278</v>
      </c>
      <c r="AN61" s="5">
        <f t="shared" si="42"/>
        <v>999278</v>
      </c>
      <c r="AO61" s="45">
        <f t="shared" si="33"/>
        <v>999196</v>
      </c>
      <c r="AP61" s="5">
        <f t="shared" si="34"/>
        <v>999196</v>
      </c>
      <c r="AQ61" s="45">
        <f t="shared" si="35"/>
        <v>999183</v>
      </c>
      <c r="AR61" s="5">
        <f t="shared" si="36"/>
        <v>999183</v>
      </c>
      <c r="AT61" s="2">
        <f t="shared" si="37"/>
        <v>999158</v>
      </c>
      <c r="AU61">
        <f t="shared" si="38"/>
        <v>999158</v>
      </c>
      <c r="AV61" s="2">
        <f t="shared" si="39"/>
        <v>999157</v>
      </c>
      <c r="AW61">
        <f t="shared" si="40"/>
        <v>999157</v>
      </c>
      <c r="BG61" s="148">
        <f t="shared" si="43"/>
        <v>0</v>
      </c>
      <c r="BH61" s="149"/>
      <c r="BI61" s="7">
        <f t="shared" si="44"/>
        <v>0</v>
      </c>
      <c r="BJ61" s="5">
        <f t="shared" si="45"/>
        <v>0</v>
      </c>
      <c r="BK61" s="5">
        <f t="shared" si="46"/>
        <v>0</v>
      </c>
      <c r="BN61" s="5">
        <f t="shared" si="47"/>
        <v>0</v>
      </c>
      <c r="BW61" s="5">
        <f t="shared" si="48"/>
        <v>0</v>
      </c>
      <c r="BZ61" s="5">
        <f t="shared" si="49"/>
        <v>0</v>
      </c>
    </row>
    <row r="62" spans="36:78">
      <c r="AJ62">
        <f t="shared" si="31"/>
        <v>0</v>
      </c>
      <c r="AK62" s="2">
        <f t="shared" si="31"/>
        <v>0</v>
      </c>
      <c r="AL62" s="5">
        <f t="shared" si="41"/>
        <v>1000000</v>
      </c>
      <c r="AM62" s="45">
        <f t="shared" si="32"/>
        <v>999278</v>
      </c>
      <c r="AN62" s="5">
        <f t="shared" si="42"/>
        <v>999278</v>
      </c>
      <c r="AO62" s="45">
        <f t="shared" si="33"/>
        <v>999196</v>
      </c>
      <c r="AP62" s="5">
        <f t="shared" si="34"/>
        <v>999196</v>
      </c>
      <c r="AQ62" s="45">
        <f t="shared" si="35"/>
        <v>999183</v>
      </c>
      <c r="AR62" s="5">
        <f t="shared" si="36"/>
        <v>999183</v>
      </c>
      <c r="AT62" s="2">
        <f t="shared" si="37"/>
        <v>999158</v>
      </c>
      <c r="AU62">
        <f t="shared" si="38"/>
        <v>999158</v>
      </c>
      <c r="AV62" s="2">
        <f t="shared" si="39"/>
        <v>999157</v>
      </c>
      <c r="AW62">
        <f t="shared" si="40"/>
        <v>999157</v>
      </c>
      <c r="BG62" s="148">
        <f t="shared" si="43"/>
        <v>0</v>
      </c>
      <c r="BH62" s="149"/>
      <c r="BI62" s="7">
        <f t="shared" si="44"/>
        <v>0</v>
      </c>
      <c r="BJ62" s="5">
        <f t="shared" si="45"/>
        <v>0</v>
      </c>
      <c r="BK62" s="5">
        <f t="shared" si="46"/>
        <v>0</v>
      </c>
      <c r="BN62" s="5">
        <f t="shared" si="47"/>
        <v>0</v>
      </c>
      <c r="BW62" s="5">
        <f t="shared" si="48"/>
        <v>0</v>
      </c>
      <c r="BZ62" s="5">
        <f t="shared" si="49"/>
        <v>0</v>
      </c>
    </row>
    <row r="63" spans="36:78" ht="13.5" customHeight="1">
      <c r="AJ63">
        <f t="shared" si="31"/>
        <v>0</v>
      </c>
      <c r="AK63" s="2">
        <f t="shared" si="31"/>
        <v>0</v>
      </c>
      <c r="AL63" s="5">
        <f t="shared" si="41"/>
        <v>1000000</v>
      </c>
      <c r="AM63" s="45">
        <f t="shared" si="32"/>
        <v>999278</v>
      </c>
      <c r="AN63" s="5">
        <f t="shared" si="42"/>
        <v>999278</v>
      </c>
      <c r="AO63" s="45">
        <f t="shared" si="33"/>
        <v>999196</v>
      </c>
      <c r="AP63" s="5">
        <f t="shared" si="34"/>
        <v>999196</v>
      </c>
      <c r="AQ63" s="45">
        <f t="shared" si="35"/>
        <v>999183</v>
      </c>
      <c r="AR63" s="5">
        <f t="shared" si="36"/>
        <v>999183</v>
      </c>
      <c r="AT63" s="2">
        <f t="shared" si="37"/>
        <v>999158</v>
      </c>
      <c r="AU63">
        <f t="shared" si="38"/>
        <v>999158</v>
      </c>
      <c r="AV63" s="2">
        <f t="shared" si="39"/>
        <v>999157</v>
      </c>
      <c r="AW63">
        <f t="shared" si="40"/>
        <v>999157</v>
      </c>
      <c r="BG63" s="148">
        <f t="shared" si="43"/>
        <v>0</v>
      </c>
      <c r="BH63" s="149"/>
      <c r="BI63" s="7">
        <f t="shared" si="44"/>
        <v>0</v>
      </c>
      <c r="BJ63" s="5">
        <f t="shared" si="45"/>
        <v>0</v>
      </c>
      <c r="BK63" s="5">
        <f t="shared" si="46"/>
        <v>0</v>
      </c>
      <c r="BN63" s="5">
        <f t="shared" si="47"/>
        <v>0</v>
      </c>
      <c r="BW63" s="5">
        <f t="shared" si="48"/>
        <v>0</v>
      </c>
      <c r="BZ63" s="5">
        <f t="shared" si="49"/>
        <v>0</v>
      </c>
    </row>
    <row r="64" spans="36:78" ht="15" customHeight="1">
      <c r="AJ64">
        <f t="shared" ref="AJ64:AK67" si="50">Z30</f>
        <v>0</v>
      </c>
      <c r="AK64" s="2">
        <f t="shared" si="50"/>
        <v>0</v>
      </c>
      <c r="AL64" s="5">
        <f t="shared" si="41"/>
        <v>1000000</v>
      </c>
      <c r="AM64" s="45">
        <f t="shared" si="32"/>
        <v>999278</v>
      </c>
      <c r="AN64" s="5">
        <f t="shared" si="42"/>
        <v>999278</v>
      </c>
      <c r="AO64" s="45">
        <f t="shared" si="33"/>
        <v>999196</v>
      </c>
      <c r="AP64" s="5">
        <f t="shared" si="34"/>
        <v>999196</v>
      </c>
      <c r="AQ64" s="45">
        <f t="shared" si="35"/>
        <v>999183</v>
      </c>
      <c r="AR64" s="5">
        <f t="shared" si="36"/>
        <v>999183</v>
      </c>
      <c r="AT64" s="2">
        <f t="shared" si="37"/>
        <v>999158</v>
      </c>
      <c r="AU64">
        <f t="shared" si="38"/>
        <v>999158</v>
      </c>
      <c r="AV64" s="2">
        <f t="shared" si="39"/>
        <v>999157</v>
      </c>
      <c r="AW64">
        <f t="shared" si="40"/>
        <v>999157</v>
      </c>
      <c r="BG64" s="148">
        <f t="shared" si="43"/>
        <v>0</v>
      </c>
      <c r="BH64" s="149"/>
      <c r="BI64" s="7">
        <f t="shared" si="44"/>
        <v>0</v>
      </c>
      <c r="BJ64" s="5">
        <f t="shared" si="45"/>
        <v>0</v>
      </c>
      <c r="BK64" s="5">
        <f t="shared" si="46"/>
        <v>0</v>
      </c>
      <c r="BN64" s="5">
        <f t="shared" si="47"/>
        <v>0</v>
      </c>
      <c r="BW64" s="5">
        <f t="shared" si="48"/>
        <v>0</v>
      </c>
      <c r="BZ64" s="5">
        <f t="shared" si="49"/>
        <v>0</v>
      </c>
    </row>
    <row r="65" spans="36:78">
      <c r="AJ65">
        <f t="shared" si="50"/>
        <v>0</v>
      </c>
      <c r="AK65" s="2">
        <f t="shared" si="50"/>
        <v>0</v>
      </c>
      <c r="AL65" s="5">
        <f t="shared" si="41"/>
        <v>1000000</v>
      </c>
      <c r="AM65" s="45">
        <f t="shared" si="32"/>
        <v>999278</v>
      </c>
      <c r="AN65" s="5">
        <f t="shared" si="42"/>
        <v>999278</v>
      </c>
      <c r="AO65" s="45">
        <f t="shared" si="33"/>
        <v>999196</v>
      </c>
      <c r="AP65" s="5">
        <f t="shared" si="34"/>
        <v>999196</v>
      </c>
      <c r="AQ65" s="45">
        <f t="shared" si="35"/>
        <v>999183</v>
      </c>
      <c r="AR65" s="5">
        <f t="shared" si="36"/>
        <v>999183</v>
      </c>
      <c r="AT65" s="2">
        <f t="shared" si="37"/>
        <v>999158</v>
      </c>
      <c r="AU65">
        <f t="shared" si="38"/>
        <v>999158</v>
      </c>
      <c r="AV65" s="2">
        <f t="shared" si="39"/>
        <v>999157</v>
      </c>
      <c r="AW65">
        <f t="shared" si="40"/>
        <v>999157</v>
      </c>
      <c r="BG65" s="148">
        <f t="shared" si="43"/>
        <v>0</v>
      </c>
      <c r="BH65" s="149"/>
      <c r="BI65" s="7">
        <f t="shared" si="44"/>
        <v>0</v>
      </c>
      <c r="BJ65" s="5">
        <f t="shared" si="45"/>
        <v>0</v>
      </c>
      <c r="BK65" s="5">
        <f t="shared" si="46"/>
        <v>0</v>
      </c>
      <c r="BN65" s="5">
        <f t="shared" si="47"/>
        <v>0</v>
      </c>
      <c r="BW65" s="5">
        <f t="shared" si="48"/>
        <v>0</v>
      </c>
      <c r="BZ65" s="5">
        <f t="shared" si="49"/>
        <v>0</v>
      </c>
    </row>
    <row r="66" spans="36:78" ht="14.25" customHeight="1">
      <c r="AJ66">
        <f t="shared" si="50"/>
        <v>0</v>
      </c>
      <c r="AK66" s="2">
        <f t="shared" si="50"/>
        <v>0</v>
      </c>
      <c r="AL66" s="5">
        <f t="shared" si="41"/>
        <v>1000000</v>
      </c>
      <c r="AM66" s="45">
        <f t="shared" si="32"/>
        <v>999278</v>
      </c>
      <c r="AN66" s="5">
        <f t="shared" si="42"/>
        <v>999278</v>
      </c>
      <c r="AO66" s="45">
        <f t="shared" si="33"/>
        <v>999196</v>
      </c>
      <c r="AP66" s="5">
        <f t="shared" si="34"/>
        <v>999196</v>
      </c>
      <c r="AQ66" s="45">
        <f t="shared" si="35"/>
        <v>999183</v>
      </c>
      <c r="AR66" s="5">
        <f t="shared" si="36"/>
        <v>999183</v>
      </c>
      <c r="AT66" s="2">
        <f t="shared" si="37"/>
        <v>999158</v>
      </c>
      <c r="AU66">
        <f t="shared" si="38"/>
        <v>999158</v>
      </c>
      <c r="AV66" s="2">
        <f t="shared" si="39"/>
        <v>999157</v>
      </c>
      <c r="AW66">
        <f t="shared" si="40"/>
        <v>999157</v>
      </c>
      <c r="BG66" s="148">
        <f t="shared" si="43"/>
        <v>0</v>
      </c>
      <c r="BH66" s="149"/>
      <c r="BI66" s="7">
        <f t="shared" si="44"/>
        <v>0</v>
      </c>
      <c r="BJ66" s="5">
        <f t="shared" si="45"/>
        <v>0</v>
      </c>
      <c r="BK66" s="5">
        <f t="shared" si="46"/>
        <v>0</v>
      </c>
      <c r="BN66" s="5">
        <f t="shared" si="47"/>
        <v>0</v>
      </c>
      <c r="BW66" s="5">
        <f t="shared" si="48"/>
        <v>0</v>
      </c>
      <c r="BZ66" s="5">
        <f t="shared" si="49"/>
        <v>0</v>
      </c>
    </row>
    <row r="67" spans="36:78">
      <c r="AJ67">
        <f t="shared" si="50"/>
        <v>0</v>
      </c>
      <c r="AK67" s="2">
        <f t="shared" si="50"/>
        <v>0</v>
      </c>
      <c r="AL67" s="5">
        <f t="shared" si="41"/>
        <v>1000000</v>
      </c>
      <c r="AM67" s="45">
        <f t="shared" si="32"/>
        <v>999278</v>
      </c>
      <c r="AN67" s="5">
        <f t="shared" si="42"/>
        <v>999278</v>
      </c>
      <c r="AO67" s="45">
        <f t="shared" si="33"/>
        <v>999196</v>
      </c>
      <c r="AP67" s="5">
        <f t="shared" si="34"/>
        <v>999196</v>
      </c>
      <c r="AQ67" s="45">
        <f t="shared" si="35"/>
        <v>999183</v>
      </c>
      <c r="AR67" s="5">
        <f t="shared" si="36"/>
        <v>999183</v>
      </c>
      <c r="AT67" s="2">
        <f t="shared" si="37"/>
        <v>999158</v>
      </c>
      <c r="AU67">
        <f t="shared" si="38"/>
        <v>999158</v>
      </c>
      <c r="AV67" s="2">
        <f t="shared" si="39"/>
        <v>999157</v>
      </c>
      <c r="AW67">
        <f t="shared" si="40"/>
        <v>999157</v>
      </c>
      <c r="BG67" s="148">
        <f t="shared" si="43"/>
        <v>0</v>
      </c>
      <c r="BH67" s="149"/>
      <c r="BI67" s="7">
        <f t="shared" si="44"/>
        <v>0</v>
      </c>
      <c r="BJ67" s="5">
        <f t="shared" si="45"/>
        <v>0</v>
      </c>
      <c r="BK67" s="5">
        <f t="shared" si="46"/>
        <v>0</v>
      </c>
      <c r="BN67" s="5">
        <f t="shared" si="47"/>
        <v>0</v>
      </c>
      <c r="BW67" s="5">
        <f t="shared" si="48"/>
        <v>0</v>
      </c>
      <c r="BZ67" s="5">
        <f t="shared" si="49"/>
        <v>0</v>
      </c>
    </row>
    <row r="68" spans="36:78">
      <c r="BG68" s="150">
        <f t="shared" si="43"/>
        <v>0</v>
      </c>
      <c r="BH68" s="151"/>
      <c r="BI68" s="7">
        <f t="shared" si="44"/>
        <v>0</v>
      </c>
      <c r="BJ68" s="5">
        <f t="shared" si="45"/>
        <v>0</v>
      </c>
      <c r="BK68" s="5">
        <f t="shared" si="46"/>
        <v>0</v>
      </c>
      <c r="BN68" s="5">
        <f t="shared" si="47"/>
        <v>0</v>
      </c>
      <c r="BW68" s="5">
        <f t="shared" si="48"/>
        <v>0</v>
      </c>
      <c r="BZ68" s="5">
        <f t="shared" si="49"/>
        <v>0</v>
      </c>
    </row>
    <row r="69" spans="36:78" ht="12.75" customHeight="1">
      <c r="BG69" t="s">
        <v>110</v>
      </c>
      <c r="BI69" s="7">
        <f>BG26</f>
        <v>4.9000000000000057</v>
      </c>
      <c r="BJ69" s="7">
        <f>CE28</f>
        <v>0</v>
      </c>
      <c r="BK69" s="5">
        <f>BI69+BJ69</f>
        <v>4.9000000000000057</v>
      </c>
      <c r="BM69" s="16"/>
      <c r="BN69" s="16"/>
      <c r="BO69" s="16"/>
      <c r="BP69" s="16"/>
      <c r="BW69" s="5">
        <f>SUM(BW49:BW68)</f>
        <v>0</v>
      </c>
      <c r="BZ69" s="5">
        <f t="shared" si="49"/>
        <v>0</v>
      </c>
    </row>
    <row r="70" spans="36:78">
      <c r="BK70" s="5">
        <f>BG27+CE29</f>
        <v>70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1</v>
      </c>
    </row>
    <row r="77" spans="36:78">
      <c r="BK77" s="5">
        <f t="shared" ref="BK77:BK96" si="51">IF(BH5="y",1,0)</f>
        <v>1</v>
      </c>
    </row>
    <row r="78" spans="36:78">
      <c r="BK78" s="5">
        <f t="shared" si="51"/>
        <v>0</v>
      </c>
    </row>
    <row r="79" spans="36:78">
      <c r="BK79" s="5">
        <f t="shared" si="51"/>
        <v>0</v>
      </c>
    </row>
    <row r="80" spans="36:78">
      <c r="BK80" s="5">
        <f t="shared" si="51"/>
        <v>0</v>
      </c>
    </row>
    <row r="81" spans="41:63">
      <c r="BK81" s="5">
        <f t="shared" si="51"/>
        <v>0</v>
      </c>
    </row>
    <row r="82" spans="41:63">
      <c r="AO82" s="5">
        <f>IF(AO20&lt;&gt;0,1,0)</f>
        <v>0</v>
      </c>
      <c r="AP82" s="5"/>
      <c r="AQ82" s="5">
        <f t="shared" ref="AQ82:AR88" si="52">IF(AQ20&lt;&gt;0,1,0)</f>
        <v>0</v>
      </c>
      <c r="AR82" s="25">
        <f t="shared" si="52"/>
        <v>0</v>
      </c>
      <c r="AS82" s="25"/>
      <c r="AT82" s="5">
        <f>SUM(AO82:AR82)</f>
        <v>0</v>
      </c>
      <c r="BK82" s="5">
        <f t="shared" si="51"/>
        <v>0</v>
      </c>
    </row>
    <row r="83" spans="41:63">
      <c r="AO83" s="5">
        <f t="shared" ref="AO83:AO88" si="53">IF(AO21&lt;&gt;0,1,0)</f>
        <v>0</v>
      </c>
      <c r="AP83" s="5"/>
      <c r="AQ83" s="5">
        <f t="shared" si="52"/>
        <v>0</v>
      </c>
      <c r="AR83" s="25">
        <f t="shared" si="52"/>
        <v>0</v>
      </c>
      <c r="AS83" s="25"/>
      <c r="AT83" s="5">
        <f t="shared" ref="AT83:AT88" si="54">SUM(AO83:AR83)</f>
        <v>0</v>
      </c>
      <c r="BK83" s="5">
        <f t="shared" si="51"/>
        <v>0</v>
      </c>
    </row>
    <row r="84" spans="41:63">
      <c r="AO84" s="5">
        <f t="shared" si="53"/>
        <v>0</v>
      </c>
      <c r="AP84" s="5"/>
      <c r="AQ84" s="5">
        <f t="shared" si="52"/>
        <v>0</v>
      </c>
      <c r="AR84" s="25">
        <f t="shared" si="52"/>
        <v>0</v>
      </c>
      <c r="AS84" s="25"/>
      <c r="AT84" s="5">
        <f t="shared" si="54"/>
        <v>0</v>
      </c>
      <c r="BK84" s="5">
        <f t="shared" si="51"/>
        <v>0</v>
      </c>
    </row>
    <row r="85" spans="41:63">
      <c r="AO85" s="5">
        <f t="shared" si="53"/>
        <v>0</v>
      </c>
      <c r="AP85" s="5"/>
      <c r="AQ85" s="5">
        <f t="shared" si="52"/>
        <v>0</v>
      </c>
      <c r="AR85" s="25">
        <f t="shared" si="52"/>
        <v>0</v>
      </c>
      <c r="AS85" s="25"/>
      <c r="AT85" s="5">
        <f t="shared" si="54"/>
        <v>0</v>
      </c>
      <c r="BK85" s="5">
        <f t="shared" si="51"/>
        <v>0</v>
      </c>
    </row>
    <row r="86" spans="41:63">
      <c r="AO86" s="5">
        <f t="shared" si="53"/>
        <v>0</v>
      </c>
      <c r="AP86" s="5"/>
      <c r="AQ86" s="5">
        <f t="shared" si="52"/>
        <v>0</v>
      </c>
      <c r="AR86" s="25">
        <f t="shared" si="52"/>
        <v>0</v>
      </c>
      <c r="AS86" s="25"/>
      <c r="AT86" s="5">
        <f t="shared" si="54"/>
        <v>0</v>
      </c>
      <c r="BK86" s="5">
        <f t="shared" si="51"/>
        <v>0</v>
      </c>
    </row>
    <row r="87" spans="41:63">
      <c r="AO87" s="5">
        <f t="shared" si="53"/>
        <v>0</v>
      </c>
      <c r="AP87" s="5"/>
      <c r="AQ87" s="5">
        <f t="shared" si="52"/>
        <v>0</v>
      </c>
      <c r="AR87" s="25">
        <f t="shared" si="52"/>
        <v>0</v>
      </c>
      <c r="AS87" s="25"/>
      <c r="AT87" s="5">
        <f t="shared" si="54"/>
        <v>0</v>
      </c>
      <c r="BK87" s="5">
        <f t="shared" si="51"/>
        <v>0</v>
      </c>
    </row>
    <row r="88" spans="41:63">
      <c r="AO88" s="5">
        <f t="shared" si="53"/>
        <v>0</v>
      </c>
      <c r="AP88" s="5"/>
      <c r="AQ88" s="5">
        <f t="shared" si="52"/>
        <v>0</v>
      </c>
      <c r="AR88" s="25">
        <f t="shared" si="52"/>
        <v>0</v>
      </c>
      <c r="AS88" s="25"/>
      <c r="AT88" s="5">
        <f t="shared" si="54"/>
        <v>0</v>
      </c>
      <c r="BK88" s="5">
        <f t="shared" si="51"/>
        <v>0</v>
      </c>
    </row>
    <row r="89" spans="41:63">
      <c r="AT89" s="5">
        <f>SUM(AT82:AT88)</f>
        <v>0</v>
      </c>
      <c r="BK89" s="5">
        <f t="shared" si="51"/>
        <v>0</v>
      </c>
    </row>
    <row r="90" spans="41:63">
      <c r="BK90" s="5">
        <f t="shared" si="51"/>
        <v>0</v>
      </c>
    </row>
    <row r="91" spans="41:63">
      <c r="BK91" s="5">
        <f t="shared" si="51"/>
        <v>0</v>
      </c>
    </row>
    <row r="92" spans="41:63">
      <c r="BK92" s="5">
        <f t="shared" si="51"/>
        <v>0</v>
      </c>
    </row>
    <row r="93" spans="41:63">
      <c r="BK93" s="5">
        <f t="shared" si="51"/>
        <v>0</v>
      </c>
    </row>
    <row r="94" spans="41:63">
      <c r="BK94" s="5">
        <f t="shared" si="51"/>
        <v>0</v>
      </c>
    </row>
    <row r="95" spans="41:63">
      <c r="BK95" s="5">
        <f t="shared" si="51"/>
        <v>0</v>
      </c>
    </row>
    <row r="96" spans="41:63">
      <c r="BK96" s="5">
        <f t="shared" si="51"/>
        <v>0</v>
      </c>
    </row>
    <row r="114" ht="12.75" customHeight="1"/>
  </sheetData>
  <sheetProtection sheet="1" objects="1" scenarios="1"/>
  <protectedRanges>
    <protectedRange sqref="BH5:BH24" name="Range23"/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I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2"/>
    <protectedRange sqref="BH5:BH24" name="Range21"/>
    <protectedRange sqref="AQ5" name="Range3_1"/>
  </protectedRanges>
  <mergeCells count="84">
    <mergeCell ref="BX30:BY32"/>
    <mergeCell ref="CB31:CE32"/>
    <mergeCell ref="U4:W4"/>
    <mergeCell ref="AL3:AQ3"/>
    <mergeCell ref="BF30:BG32"/>
    <mergeCell ref="BI30:BK31"/>
    <mergeCell ref="Z6:AF7"/>
    <mergeCell ref="AL28:AQ29"/>
    <mergeCell ref="AL31:AQ32"/>
    <mergeCell ref="V6:W6"/>
    <mergeCell ref="V7:W7"/>
    <mergeCell ref="V8:W8"/>
    <mergeCell ref="AJ24:AK24"/>
    <mergeCell ref="AO23:AP23"/>
    <mergeCell ref="AO24:AP24"/>
    <mergeCell ref="AQ13:AQ17"/>
    <mergeCell ref="AJ25:AK25"/>
    <mergeCell ref="AO25:AP25"/>
    <mergeCell ref="BP5:BP7"/>
    <mergeCell ref="AQ6:AR7"/>
    <mergeCell ref="AL13:AL17"/>
    <mergeCell ref="AN13:AN19"/>
    <mergeCell ref="AQ9:AR10"/>
    <mergeCell ref="R8:S8"/>
    <mergeCell ref="R7:S7"/>
    <mergeCell ref="R6:S6"/>
    <mergeCell ref="P8:Q8"/>
    <mergeCell ref="AP13:AP17"/>
    <mergeCell ref="AK9:AP10"/>
    <mergeCell ref="T6:U6"/>
    <mergeCell ref="T7:U7"/>
    <mergeCell ref="AM13:AM17"/>
    <mergeCell ref="AO13:AO17"/>
    <mergeCell ref="L6:M6"/>
    <mergeCell ref="P7:Q7"/>
    <mergeCell ref="P6:Q6"/>
    <mergeCell ref="L7:M7"/>
    <mergeCell ref="CB2:CE2"/>
    <mergeCell ref="BI3:BK3"/>
    <mergeCell ref="BT3:BZ3"/>
    <mergeCell ref="Z3:AF3"/>
    <mergeCell ref="Z2:AF2"/>
    <mergeCell ref="Z4:AF4"/>
    <mergeCell ref="AK6:AP7"/>
    <mergeCell ref="BT2:BZ2"/>
    <mergeCell ref="E4:F4"/>
    <mergeCell ref="K1:L1"/>
    <mergeCell ref="H3:I3"/>
    <mergeCell ref="O4:S4"/>
    <mergeCell ref="O3:S3"/>
    <mergeCell ref="H4:I4"/>
    <mergeCell ref="E3:F3"/>
    <mergeCell ref="O2:S2"/>
    <mergeCell ref="F8:G8"/>
    <mergeCell ref="H8:I8"/>
    <mergeCell ref="F6:G6"/>
    <mergeCell ref="H6:I6"/>
    <mergeCell ref="F7:G7"/>
    <mergeCell ref="H7:I7"/>
    <mergeCell ref="J6:K6"/>
    <mergeCell ref="J7:K7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J8:K8"/>
    <mergeCell ref="L8:M8"/>
    <mergeCell ref="N6:O6"/>
    <mergeCell ref="N7:O7"/>
    <mergeCell ref="N8:O8"/>
    <mergeCell ref="T8:U8"/>
    <mergeCell ref="F9:G9"/>
    <mergeCell ref="H9:I9"/>
    <mergeCell ref="J9:K9"/>
    <mergeCell ref="L9:M9"/>
    <mergeCell ref="V9:W9"/>
    <mergeCell ref="N9:O9"/>
    <mergeCell ref="P9:Q9"/>
    <mergeCell ref="R9:S9"/>
    <mergeCell ref="T9:U9"/>
  </mergeCells>
  <phoneticPr fontId="0" type="noConversion"/>
  <conditionalFormatting sqref="BF30:BG31">
    <cfRule type="cellIs" dxfId="276" priority="13" stopIfTrue="1" operator="equal">
      <formula>"NONE"</formula>
    </cfRule>
    <cfRule type="cellIs" dxfId="275" priority="14" stopIfTrue="1" operator="notEqual">
      <formula>"NONE"</formula>
    </cfRule>
  </conditionalFormatting>
  <conditionalFormatting sqref="BX30">
    <cfRule type="cellIs" dxfId="274" priority="15" stopIfTrue="1" operator="equal">
      <formula>"Calculations OK"</formula>
    </cfRule>
    <cfRule type="cellIs" dxfId="273" priority="16" stopIfTrue="1" operator="equal">
      <formula>"Check Count for Error"</formula>
    </cfRule>
  </conditionalFormatting>
  <conditionalFormatting sqref="V4:W4">
    <cfRule type="cellIs" dxfId="272" priority="17" stopIfTrue="1" operator="equal">
      <formula>"Totals Correct"</formula>
    </cfRule>
    <cfRule type="cellIs" dxfId="271" priority="18" stopIfTrue="1" operator="equal">
      <formula>"ERROR"</formula>
    </cfRule>
  </conditionalFormatting>
  <conditionalFormatting sqref="U4">
    <cfRule type="cellIs" dxfId="270" priority="19" stopIfTrue="1" operator="equal">
      <formula>"OK TO MOVE TO NEXT STAGE"</formula>
    </cfRule>
    <cfRule type="cellIs" dxfId="269" priority="20" stopIfTrue="1" operator="equal">
      <formula>"DO NOT MOVE TO NEXT STAGE"</formula>
    </cfRule>
  </conditionalFormatting>
  <conditionalFormatting sqref="AL3">
    <cfRule type="cellIs" dxfId="268" priority="21" stopIfTrue="1" operator="notEqual">
      <formula>0</formula>
    </cfRule>
  </conditionalFormatting>
  <conditionalFormatting sqref="BH4">
    <cfRule type="expression" dxfId="267" priority="10">
      <formula>AND($AQ$5="y",$BK$76&lt;&gt;1)</formula>
    </cfRule>
    <cfRule type="expression" dxfId="266" priority="11">
      <formula>$BK$76=1</formula>
    </cfRule>
    <cfRule type="duplicateValues" priority="12"/>
  </conditionalFormatting>
  <conditionalFormatting sqref="BI5:BI24">
    <cfRule type="expression" dxfId="265" priority="9">
      <formula>BI5="Elected"</formula>
    </cfRule>
  </conditionalFormatting>
  <conditionalFormatting sqref="BN8:BN27">
    <cfRule type="expression" dxfId="264" priority="5">
      <formula>BN8="Elected"</formula>
    </cfRule>
  </conditionalFormatting>
  <conditionalFormatting sqref="BT2:BZ2">
    <cfRule type="expression" dxfId="263" priority="4">
      <formula>AND($AQ$5="n",$BZ$46=0)</formula>
    </cfRule>
  </conditionalFormatting>
  <conditionalFormatting sqref="BP5:BP7">
    <cfRule type="expression" dxfId="262" priority="2">
      <formula>$BZ$48&gt;0</formula>
    </cfRule>
    <cfRule type="expression" dxfId="261" priority="3">
      <formula>AND($AQ$5="n",$BZ$48&lt;&gt;1)</formula>
    </cfRule>
  </conditionalFormatting>
  <conditionalFormatting sqref="A11:A30">
    <cfRule type="expression" dxfId="260" priority="1">
      <formula>A11="Elected"</formula>
    </cfRule>
  </conditionalFormatting>
  <hyperlinks>
    <hyperlink ref="Z6:AF7" location="'Stage 2'!A1" display="BACK to Overview of STAGE 2"/>
    <hyperlink ref="AL28" location="'Stage 2'!BI1" display="MOVE TO TRANSFER OF SURPLUS VOTES FORM"/>
    <hyperlink ref="AL31" location="'Stage 2'!CC1" display="MOVE TO EXCLUDE CANDIDATE FORM"/>
    <hyperlink ref="AL28:AQ29" location="'Stage 3'!AY1:BK1" display="MOVE TO TRANSFER OF SURPLUS VOTES FORM"/>
    <hyperlink ref="AL31:AQ32" location="'Stage 3'!BN1:CE1" display="MOVE TO EXCLUDE CANDIDATE FORM"/>
    <hyperlink ref="CB31" location="'Stage 2'!A1" display="HOME TO OVERVIEW OF STAGE 2"/>
    <hyperlink ref="CB31:CE32" location="'Stage 3'!A1" display="FORWARD to OVERVIEW OF STAGE 3"/>
    <hyperlink ref="CB2" location="'Stage 2'!AQ5" display="MOVE TO NEXT FORM"/>
    <hyperlink ref="CB2:CE2" location="'Stage 3'!Y1:AR1" display="BACK to DECISION FORM"/>
    <hyperlink ref="BI3" location="'Stage 2'!AQ5" display="MOVE TO NEXT FORM"/>
    <hyperlink ref="BI3:BK3" location="'Stage 3'!Y1:AR1" display="BACK to DECISION FORM"/>
    <hyperlink ref="BI30:BK31" location="'Stage 3'!A1" display="FORWARD to OVERVIEW OF STAGE 3"/>
    <hyperlink ref="O4" location="'Stage 3'!A1" display="MOVE TO STAGE 3"/>
    <hyperlink ref="O2" location="'Stage 3'!A1" display="MOVE TO STAGE 3"/>
    <hyperlink ref="O2:S2" location="'Stage 3'!Y1:AR1" display="BACK to DECISION FORM Stage 3"/>
    <hyperlink ref="O4:S4" location="'Stage 4'!Y1:AR1" display="FORWARD TO STAGE 4"/>
  </hyperlink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E114"/>
  <sheetViews>
    <sheetView showGridLines="0" showZeros="0" zoomScale="90" zoomScaleNormal="9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1.28515625" customWidth="1"/>
    <col min="44" max="44" width="16.28515625" customWidth="1"/>
    <col min="45" max="45" width="211.7109375" customWidth="1"/>
    <col min="50" max="50" width="22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28515625" customWidth="1"/>
    <col min="64" max="64" width="217.85546875" customWidth="1"/>
    <col min="67" max="67" width="10.42578125" customWidth="1"/>
    <col min="68" max="68" width="10.28515625" customWidth="1"/>
    <col min="69" max="69" width="1.42578125" customWidth="1"/>
    <col min="70" max="70" width="24.85546875" customWidth="1"/>
    <col min="83" max="83" width="25.42578125" customWidth="1"/>
  </cols>
  <sheetData>
    <row r="1" spans="1:83" ht="21" thickBot="1">
      <c r="A1" s="88" t="str">
        <f>'Verification of Boxes'!B1</f>
        <v>Local Council</v>
      </c>
      <c r="F1" s="14" t="s">
        <v>62</v>
      </c>
      <c r="J1" s="100" t="s">
        <v>25</v>
      </c>
      <c r="K1" s="383">
        <f>'Basic Input'!C2</f>
        <v>41781</v>
      </c>
      <c r="L1" s="383"/>
      <c r="Z1" s="14" t="s">
        <v>164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384" t="s">
        <v>215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29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62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1.5" customHeight="1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29</v>
      </c>
      <c r="AJ3" s="271"/>
      <c r="AK3" s="271"/>
      <c r="AL3" s="421" t="str">
        <f>IF(AQ5="n","MOVE TO EXCLUDE CANDIDATE FORM",IF(AQ5="y","MOVE TO TRANSFER OF SURPLUS VOTES FORM",0))</f>
        <v>MOVE TO EXCLUDE CANDIDATE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L3" s="134"/>
      <c r="BR3" s="95" t="s">
        <v>33</v>
      </c>
      <c r="BS3" s="96"/>
      <c r="BT3" s="433" t="s">
        <v>327</v>
      </c>
      <c r="BU3" s="412"/>
      <c r="BV3" s="412"/>
      <c r="BW3" s="412"/>
      <c r="BX3" s="412"/>
      <c r="BY3" s="412"/>
      <c r="BZ3" s="413"/>
    </row>
    <row r="4" spans="1:83" ht="43.5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384" t="s">
        <v>216</v>
      </c>
      <c r="P4" s="385"/>
      <c r="Q4" s="385"/>
      <c r="R4" s="385"/>
      <c r="S4" s="386"/>
      <c r="U4" s="375" t="str">
        <f>IF(K33="ERROR","DO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356</v>
      </c>
      <c r="AT5" s="47" t="str">
        <f>IF(AQ5=0,0,IF(AQ5="Y","T","E"))</f>
        <v>E</v>
      </c>
      <c r="BE5" s="71" t="str">
        <f>'Verification of Boxes'!J10</f>
        <v>BOYLE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IF(C11=0,0,IF(I11=0,"Excluded",0))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213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62</v>
      </c>
      <c r="BA6" s="154"/>
      <c r="BE6" s="71" t="str">
        <f>'Verification of Boxes'!J11</f>
        <v>COMER DANIEL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IF(C12=0,0,IF(I12=0,"Excluded",0))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0.06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741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Transfer</v>
      </c>
      <c r="I7" s="432"/>
      <c r="J7" s="431" t="str">
        <f>IF($AT5=0,0,IF($AT5="T",$AZ7,$BR4))</f>
        <v>Exclude</v>
      </c>
      <c r="K7" s="432"/>
      <c r="L7" s="373"/>
      <c r="M7" s="374"/>
      <c r="N7" s="373"/>
      <c r="O7" s="374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COMER DANIEL AND GILLESPIE SHA</v>
      </c>
      <c r="G8" s="435"/>
      <c r="H8" s="429" t="str">
        <f>'Stage 3'!H8:I8</f>
        <v>BOYLE JOHN</v>
      </c>
      <c r="I8" s="430"/>
      <c r="J8" s="429" t="str">
        <f>IF($J7="Transfer",$BA8,$BT3)</f>
        <v>O'HAGAN BARNEY</v>
      </c>
      <c r="K8" s="430"/>
      <c r="L8" s="367"/>
      <c r="M8" s="368"/>
      <c r="N8" s="367"/>
      <c r="O8" s="368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CUSACK SHAUNA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BOYLE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COMER DANIEL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GILLESPIE SHA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847.74</v>
      </c>
      <c r="BP10" s="76"/>
      <c r="BQ10" s="6"/>
      <c r="BR10" s="13" t="str">
        <f>'Verification of Boxes'!J12</f>
        <v>COOPER MICKEY</v>
      </c>
      <c r="BS10" s="74">
        <v>307</v>
      </c>
      <c r="BT10" s="7">
        <f t="shared" si="4"/>
        <v>307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307</v>
      </c>
    </row>
    <row r="11" spans="1:83" ht="15" customHeight="1" thickBot="1">
      <c r="A11" s="329" t="str">
        <f>IF('Stage 3'!A11&lt;&gt;0,'Stage 3'!A11,IF(K11&gt;=$M$3,"Elected",IF(BP8&lt;&gt;0,"Excluded",0)))</f>
        <v>Elected</v>
      </c>
      <c r="B11" s="175">
        <v>1</v>
      </c>
      <c r="C11" s="183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>'Stage 2'!F11</f>
        <v>0</v>
      </c>
      <c r="G11" s="157">
        <f>'Stage 2'!G11</f>
        <v>1132</v>
      </c>
      <c r="H11" s="82">
        <f>'Stage 3'!H11</f>
        <v>-70</v>
      </c>
      <c r="I11" s="157">
        <f>'Stage 3'!I11</f>
        <v>1062</v>
      </c>
      <c r="J11" s="82">
        <f t="shared" ref="J11:J30" si="12">IF($C11&lt;&gt;0,$BK49,0)</f>
        <v>0</v>
      </c>
      <c r="K11" s="33">
        <f t="shared" ref="K11:K31" si="13">IF(J$8=0,0,I11+J11)</f>
        <v>1062</v>
      </c>
      <c r="L11" s="82"/>
      <c r="M11" s="33">
        <f t="shared" ref="M11:M31" si="14">IF(L$8=0,0,K11+L11)</f>
        <v>0</v>
      </c>
      <c r="N11" s="82"/>
      <c r="O11" s="33">
        <f t="shared" ref="O11:O31" si="15">IF(N$8=0,0,M11+N11)</f>
        <v>0</v>
      </c>
      <c r="P11" s="82"/>
      <c r="Q11" s="33">
        <f t="shared" ref="Q11:Q31" si="16">IF(P$8=0,0,O11+P11)</f>
        <v>0</v>
      </c>
      <c r="R11" s="82"/>
      <c r="S11" s="33">
        <f t="shared" ref="S11:S31" si="17">IF(R$8=0,0,Q11+R11)</f>
        <v>0</v>
      </c>
      <c r="T11" s="82"/>
      <c r="U11" s="33">
        <f t="shared" ref="U11:U31" si="18">IF(T$8=0,0,S11+T11)</f>
        <v>0</v>
      </c>
      <c r="V11" s="80"/>
      <c r="W11" s="49">
        <f t="shared" ref="W11:W31" si="19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M11" s="3"/>
      <c r="BN11" s="5">
        <f t="shared" si="11"/>
        <v>0</v>
      </c>
      <c r="BO11" s="47">
        <f t="shared" si="3"/>
        <v>894.14</v>
      </c>
      <c r="BP11" s="76"/>
      <c r="BQ11" s="6"/>
      <c r="BR11" s="13" t="str">
        <f>'Verification of Boxes'!J13</f>
        <v>CUSACK SHAUNA</v>
      </c>
      <c r="BS11" s="74">
        <v>41</v>
      </c>
      <c r="BT11" s="7">
        <f t="shared" si="4"/>
        <v>41</v>
      </c>
      <c r="BU11" s="74">
        <v>8</v>
      </c>
      <c r="BV11" s="7">
        <f t="shared" si="5"/>
        <v>8</v>
      </c>
      <c r="BW11" s="74">
        <v>8</v>
      </c>
      <c r="BX11" s="7">
        <f t="shared" si="6"/>
        <v>0.48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49.48</v>
      </c>
    </row>
    <row r="12" spans="1:83" ht="15" customHeight="1" thickBot="1">
      <c r="A12" s="330" t="str">
        <f>IF('Stage 3'!A12&lt;&gt;0,'Stage 3'!A12,IF(K12&gt;=$M$3,"Elected",IF(BP9&lt;&gt;0,"Excluded",0)))</f>
        <v>Excluded</v>
      </c>
      <c r="B12" s="176">
        <v>2</v>
      </c>
      <c r="C12" s="184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>'Stage 2'!F12</f>
        <v>-137</v>
      </c>
      <c r="G12" s="157">
        <f>'Stage 2'!G12</f>
        <v>0</v>
      </c>
      <c r="H12" s="82">
        <f>'Stage 3'!H12</f>
        <v>0</v>
      </c>
      <c r="I12" s="157">
        <f>'Stage 3'!I12</f>
        <v>0</v>
      </c>
      <c r="J12" s="82">
        <f t="shared" si="12"/>
        <v>0</v>
      </c>
      <c r="K12" s="33">
        <f t="shared" si="13"/>
        <v>0</v>
      </c>
      <c r="L12" s="82"/>
      <c r="M12" s="33">
        <f t="shared" si="14"/>
        <v>0</v>
      </c>
      <c r="N12" s="82"/>
      <c r="O12" s="33">
        <f t="shared" si="15"/>
        <v>0</v>
      </c>
      <c r="P12" s="82"/>
      <c r="Q12" s="33">
        <f t="shared" si="16"/>
        <v>0</v>
      </c>
      <c r="R12" s="82"/>
      <c r="S12" s="33">
        <f t="shared" si="17"/>
        <v>0</v>
      </c>
      <c r="T12" s="82"/>
      <c r="U12" s="33">
        <f t="shared" si="18"/>
        <v>0</v>
      </c>
      <c r="V12" s="80"/>
      <c r="W12" s="49">
        <f t="shared" si="19"/>
        <v>0</v>
      </c>
      <c r="AJ12" s="46"/>
      <c r="AZ12" t="s">
        <v>2</v>
      </c>
      <c r="BA12" s="3" t="s">
        <v>8</v>
      </c>
      <c r="BB12" s="3"/>
      <c r="BC12" s="60">
        <f>AG3</f>
        <v>29</v>
      </c>
      <c r="BE12" s="71" t="str">
        <f>'Verification of Boxes'!J17</f>
        <v>O'HAGAN BARNEY</v>
      </c>
      <c r="BF12" s="74"/>
      <c r="BG12" s="117">
        <f t="shared" si="0"/>
        <v>0</v>
      </c>
      <c r="BH12" s="180"/>
      <c r="BI12" s="5" t="str">
        <f t="shared" si="1"/>
        <v>Excluded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809.4</v>
      </c>
      <c r="BP12" s="76"/>
      <c r="BQ12" s="6"/>
      <c r="BR12" s="13" t="str">
        <f>'Verification of Boxes'!J14</f>
        <v>FARRELL RORY</v>
      </c>
      <c r="BS12" s="74">
        <v>16</v>
      </c>
      <c r="BT12" s="7">
        <f t="shared" si="4"/>
        <v>16</v>
      </c>
      <c r="BU12" s="74">
        <v>2</v>
      </c>
      <c r="BV12" s="7">
        <f t="shared" si="5"/>
        <v>2</v>
      </c>
      <c r="BW12" s="74">
        <v>2</v>
      </c>
      <c r="BX12" s="7">
        <f t="shared" si="6"/>
        <v>0.12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18.12</v>
      </c>
    </row>
    <row r="13" spans="1:83" ht="15" customHeight="1" thickBot="1">
      <c r="A13" s="330" t="str">
        <f>IF('Stage 3'!A13&lt;&gt;0,'Stage 3'!A13,IF(K13&gt;=$M$3,"Elected",IF(BP10&lt;&gt;0,"Excluded",0)))</f>
        <v>Elected</v>
      </c>
      <c r="B13" s="176">
        <v>3</v>
      </c>
      <c r="C13" s="184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>'Stage 2'!F13</f>
        <v>42</v>
      </c>
      <c r="G13" s="157">
        <f>'Stage 2'!G13</f>
        <v>843</v>
      </c>
      <c r="H13" s="82">
        <f>'Stage 3'!H13</f>
        <v>4.74</v>
      </c>
      <c r="I13" s="157">
        <f>'Stage 3'!I13</f>
        <v>847.74</v>
      </c>
      <c r="J13" s="82">
        <f t="shared" si="12"/>
        <v>307</v>
      </c>
      <c r="K13" s="33">
        <f t="shared" si="13"/>
        <v>1154.74</v>
      </c>
      <c r="L13" s="82"/>
      <c r="M13" s="33">
        <f t="shared" si="14"/>
        <v>0</v>
      </c>
      <c r="N13" s="82"/>
      <c r="O13" s="33">
        <f t="shared" si="15"/>
        <v>0</v>
      </c>
      <c r="P13" s="82"/>
      <c r="Q13" s="33">
        <f t="shared" si="16"/>
        <v>0</v>
      </c>
      <c r="R13" s="82"/>
      <c r="S13" s="33">
        <f t="shared" si="17"/>
        <v>0</v>
      </c>
      <c r="T13" s="82"/>
      <c r="U13" s="33">
        <f t="shared" si="18"/>
        <v>0</v>
      </c>
      <c r="V13" s="80"/>
      <c r="W13" s="49">
        <f t="shared" si="19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O'REILLY DARREN PIO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GILLESPIE SHA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>
        <f>IF('Stage 3'!A14&lt;&gt;0,'Stage 3'!A14,IF(K14&gt;=$M$3,"Elected",IF(BP11&lt;&gt;0,"Excluded",0)))</f>
        <v>0</v>
      </c>
      <c r="B14" s="176">
        <v>4</v>
      </c>
      <c r="C14" s="184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>'Stage 2'!F14</f>
        <v>102</v>
      </c>
      <c r="G14" s="157">
        <f>'Stage 2'!G14</f>
        <v>842</v>
      </c>
      <c r="H14" s="82">
        <f>'Stage 3'!H14</f>
        <v>52.14</v>
      </c>
      <c r="I14" s="157">
        <f>'Stage 3'!I14</f>
        <v>894.14</v>
      </c>
      <c r="J14" s="82">
        <f t="shared" si="12"/>
        <v>49.48</v>
      </c>
      <c r="K14" s="33">
        <f t="shared" si="13"/>
        <v>943.62</v>
      </c>
      <c r="L14" s="82"/>
      <c r="M14" s="33">
        <f t="shared" si="14"/>
        <v>0</v>
      </c>
      <c r="N14" s="82"/>
      <c r="O14" s="33">
        <f t="shared" si="15"/>
        <v>0</v>
      </c>
      <c r="P14" s="82"/>
      <c r="Q14" s="33">
        <f t="shared" si="16"/>
        <v>0</v>
      </c>
      <c r="R14" s="82"/>
      <c r="S14" s="33">
        <f t="shared" si="17"/>
        <v>0</v>
      </c>
      <c r="T14" s="82"/>
      <c r="U14" s="33">
        <f t="shared" si="18"/>
        <v>0</v>
      </c>
      <c r="V14" s="80"/>
      <c r="W14" s="49">
        <f t="shared" si="19"/>
        <v>0</v>
      </c>
      <c r="Z14" s="108" t="str">
        <f>'Verification of Boxes'!J10</f>
        <v>BOYLE JOHN</v>
      </c>
      <c r="AA14" s="109">
        <f>I11</f>
        <v>1062</v>
      </c>
      <c r="AB14" s="103"/>
      <c r="AC14" s="103">
        <f t="shared" ref="AC14:AC33" si="20">IF(AA14&gt;0,AA14-AG$4,0)</f>
        <v>0</v>
      </c>
      <c r="AD14" s="103"/>
      <c r="AE14" s="103" t="str">
        <f>IF(Z14=0,0,IF(AA14&gt;=AG$4,"elected",IF(AA14=0,"excluded","continuing")))</f>
        <v>elected</v>
      </c>
      <c r="AF14" s="103">
        <f t="shared" ref="AF14:AF33" si="21">IF(AE14="elected",AC14,0)</f>
        <v>0</v>
      </c>
      <c r="AG14" s="110">
        <f t="shared" ref="AG14:AG33" si="22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818.68</v>
      </c>
      <c r="BP14" s="76"/>
      <c r="BR14" s="13" t="str">
        <f>'Verification of Boxes'!J16</f>
        <v>MCGINLEY ERIC</v>
      </c>
      <c r="BS14" s="74">
        <v>306</v>
      </c>
      <c r="BT14" s="7">
        <f t="shared" si="4"/>
        <v>306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306</v>
      </c>
    </row>
    <row r="15" spans="1:83" ht="15" customHeight="1" thickBot="1">
      <c r="A15" s="330">
        <f>IF('Stage 3'!A15&lt;&gt;0,'Stage 3'!A15,IF(K15&gt;=$M$3,"Elected",IF(BP12&lt;&gt;0,"Excluded",0)))</f>
        <v>0</v>
      </c>
      <c r="B15" s="176">
        <v>5</v>
      </c>
      <c r="C15" s="184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>'Stage 2'!F15</f>
        <v>61</v>
      </c>
      <c r="G15" s="157">
        <f>'Stage 2'!G15</f>
        <v>804</v>
      </c>
      <c r="H15" s="82">
        <f>'Stage 3'!H15</f>
        <v>5.3999999999999995</v>
      </c>
      <c r="I15" s="157">
        <f>'Stage 3'!I15</f>
        <v>809.4</v>
      </c>
      <c r="J15" s="82">
        <f t="shared" si="12"/>
        <v>18.12</v>
      </c>
      <c r="K15" s="33">
        <f t="shared" si="13"/>
        <v>827.52</v>
      </c>
      <c r="L15" s="82"/>
      <c r="M15" s="33">
        <f t="shared" si="14"/>
        <v>0</v>
      </c>
      <c r="N15" s="82"/>
      <c r="O15" s="33">
        <f t="shared" si="15"/>
        <v>0</v>
      </c>
      <c r="P15" s="82"/>
      <c r="Q15" s="33">
        <f t="shared" si="16"/>
        <v>0</v>
      </c>
      <c r="R15" s="82"/>
      <c r="S15" s="33">
        <f t="shared" si="17"/>
        <v>0</v>
      </c>
      <c r="T15" s="82"/>
      <c r="U15" s="33">
        <f t="shared" si="18"/>
        <v>0</v>
      </c>
      <c r="V15" s="80"/>
      <c r="W15" s="49">
        <f t="shared" si="19"/>
        <v>0</v>
      </c>
      <c r="Z15" s="111" t="str">
        <f>'Verification of Boxes'!J11</f>
        <v>COMER DANIEL</v>
      </c>
      <c r="AA15" s="45">
        <f>I12</f>
        <v>0</v>
      </c>
      <c r="AB15" s="5"/>
      <c r="AC15" s="5">
        <f t="shared" si="20"/>
        <v>0</v>
      </c>
      <c r="AD15" s="5"/>
      <c r="AE15" s="5" t="str">
        <f t="shared" ref="AE15:AE33" si="23">IF(Z15=0,0,IF(AA15&gt;=AG$4,"elected",IF(AA15=0,"excluded","continuing")))</f>
        <v>excluded</v>
      </c>
      <c r="AF15" s="5">
        <f t="shared" si="21"/>
        <v>0</v>
      </c>
      <c r="AG15" s="170">
        <f t="shared" si="22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723.14</v>
      </c>
      <c r="BP15" s="76" t="s">
        <v>355</v>
      </c>
      <c r="BQ15" s="6"/>
      <c r="BR15" s="13" t="str">
        <f>'Verification of Boxes'!J17</f>
        <v>O'HAGAN BARNEY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3'!A16&lt;&gt;0,'Stage 3'!A16,IF(K16&gt;=$M$3,"Elected",IF(BP13&lt;&gt;0,"Excluded",0)))</f>
        <v>Excluded</v>
      </c>
      <c r="B16" s="176">
        <v>6</v>
      </c>
      <c r="C16" s="184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>'Stage 2'!F16</f>
        <v>-232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 t="shared" si="12"/>
        <v>0</v>
      </c>
      <c r="K16" s="33">
        <f t="shared" si="13"/>
        <v>0</v>
      </c>
      <c r="L16" s="82"/>
      <c r="M16" s="33">
        <f t="shared" si="14"/>
        <v>0</v>
      </c>
      <c r="N16" s="82"/>
      <c r="O16" s="33">
        <f t="shared" si="15"/>
        <v>0</v>
      </c>
      <c r="P16" s="82"/>
      <c r="Q16" s="33">
        <f t="shared" si="16"/>
        <v>0</v>
      </c>
      <c r="R16" s="82"/>
      <c r="S16" s="33">
        <f t="shared" si="17"/>
        <v>0</v>
      </c>
      <c r="T16" s="82"/>
      <c r="U16" s="33">
        <f t="shared" si="18"/>
        <v>0</v>
      </c>
      <c r="V16" s="80"/>
      <c r="W16" s="49">
        <f t="shared" si="19"/>
        <v>0</v>
      </c>
      <c r="Z16" s="111" t="str">
        <f>'Verification of Boxes'!J12</f>
        <v>COOPER MICKEY</v>
      </c>
      <c r="AA16" s="45">
        <f t="shared" ref="AA16:AA32" si="24">I13</f>
        <v>847.74</v>
      </c>
      <c r="AB16" s="5"/>
      <c r="AC16" s="5">
        <f t="shared" si="20"/>
        <v>-214.26</v>
      </c>
      <c r="AD16" s="5"/>
      <c r="AE16" s="5" t="str">
        <f t="shared" si="23"/>
        <v>continuing</v>
      </c>
      <c r="AF16" s="5">
        <f t="shared" si="21"/>
        <v>0</v>
      </c>
      <c r="AG16" s="170">
        <f t="shared" si="22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 t="str">
        <f t="shared" si="3"/>
        <v>Elected</v>
      </c>
      <c r="BP16" s="76"/>
      <c r="BQ16" s="6"/>
      <c r="BR16" s="13" t="str">
        <f>'Verification of Boxes'!J18</f>
        <v>O'REILLY DARREN PIO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>IF('Stage 3'!A17&lt;&gt;0,'Stage 3'!A17,IF(K17&gt;=$M$3,"Elected",IF(BP14&lt;&gt;0,"Excluded",0)))</f>
        <v>Elected</v>
      </c>
      <c r="B17" s="176">
        <v>7</v>
      </c>
      <c r="C17" s="184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>'Stage 2'!F17</f>
        <v>26</v>
      </c>
      <c r="G17" s="157">
        <f>'Stage 2'!G17</f>
        <v>817</v>
      </c>
      <c r="H17" s="82">
        <f>'Stage 3'!H17</f>
        <v>1.68</v>
      </c>
      <c r="I17" s="157">
        <f>'Stage 3'!I17</f>
        <v>818.68</v>
      </c>
      <c r="J17" s="82">
        <f t="shared" si="12"/>
        <v>306</v>
      </c>
      <c r="K17" s="33">
        <f t="shared" si="13"/>
        <v>1124.6799999999998</v>
      </c>
      <c r="L17" s="82"/>
      <c r="M17" s="33">
        <f t="shared" si="14"/>
        <v>0</v>
      </c>
      <c r="N17" s="82"/>
      <c r="O17" s="33">
        <f t="shared" si="15"/>
        <v>0</v>
      </c>
      <c r="P17" s="82"/>
      <c r="Q17" s="33">
        <f t="shared" si="16"/>
        <v>0</v>
      </c>
      <c r="R17" s="82"/>
      <c r="S17" s="33">
        <f t="shared" si="17"/>
        <v>0</v>
      </c>
      <c r="T17" s="82"/>
      <c r="U17" s="33">
        <f t="shared" si="18"/>
        <v>0</v>
      </c>
      <c r="V17" s="80"/>
      <c r="W17" s="49">
        <f t="shared" si="19"/>
        <v>0</v>
      </c>
      <c r="Z17" s="111" t="str">
        <f>'Verification of Boxes'!J13</f>
        <v>CUSACK SHAUNA</v>
      </c>
      <c r="AA17" s="45">
        <f t="shared" si="24"/>
        <v>894.14</v>
      </c>
      <c r="AB17" s="5"/>
      <c r="AC17" s="5">
        <f t="shared" si="20"/>
        <v>-167.86</v>
      </c>
      <c r="AD17" s="5"/>
      <c r="AE17" s="5" t="str">
        <f t="shared" si="23"/>
        <v>continuing</v>
      </c>
      <c r="AF17" s="5">
        <f t="shared" si="21"/>
        <v>0</v>
      </c>
      <c r="AG17" s="170">
        <f t="shared" si="22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3'!A18&lt;&gt;0,'Stage 3'!A18,IF(K18&gt;=$M$3,"Elected",IF(BP15&lt;&gt;0,"Excluded",0)))</f>
        <v>Excluded</v>
      </c>
      <c r="B18" s="176">
        <v>8</v>
      </c>
      <c r="C18" s="184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>'Stage 2'!F18</f>
        <v>21</v>
      </c>
      <c r="G18" s="157">
        <f>'Stage 2'!G18</f>
        <v>722</v>
      </c>
      <c r="H18" s="82">
        <f>'Stage 3'!H18</f>
        <v>1.1399999999999999</v>
      </c>
      <c r="I18" s="157">
        <f>'Stage 3'!I18</f>
        <v>723.14</v>
      </c>
      <c r="J18" s="82">
        <f t="shared" si="12"/>
        <v>-723.14</v>
      </c>
      <c r="K18" s="33">
        <f t="shared" si="13"/>
        <v>0</v>
      </c>
      <c r="L18" s="82"/>
      <c r="M18" s="33">
        <f t="shared" si="14"/>
        <v>0</v>
      </c>
      <c r="N18" s="82"/>
      <c r="O18" s="33">
        <f t="shared" si="15"/>
        <v>0</v>
      </c>
      <c r="P18" s="82"/>
      <c r="Q18" s="33">
        <f t="shared" si="16"/>
        <v>0</v>
      </c>
      <c r="R18" s="82"/>
      <c r="S18" s="33">
        <f t="shared" si="17"/>
        <v>0</v>
      </c>
      <c r="T18" s="82"/>
      <c r="U18" s="33">
        <f t="shared" si="18"/>
        <v>0</v>
      </c>
      <c r="V18" s="80"/>
      <c r="W18" s="49">
        <f t="shared" si="19"/>
        <v>0</v>
      </c>
      <c r="Z18" s="111" t="str">
        <f>'Verification of Boxes'!J14</f>
        <v>FARRELL RORY</v>
      </c>
      <c r="AA18" s="45">
        <f t="shared" si="24"/>
        <v>809.4</v>
      </c>
      <c r="AB18" s="5"/>
      <c r="AC18" s="5">
        <f t="shared" si="20"/>
        <v>-252.60000000000002</v>
      </c>
      <c r="AD18" s="5"/>
      <c r="AE18" s="5" t="str">
        <f t="shared" si="23"/>
        <v>continuing</v>
      </c>
      <c r="AF18" s="5">
        <f t="shared" si="21"/>
        <v>0</v>
      </c>
      <c r="AG18" s="170">
        <f t="shared" si="22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>IF('Stage 3'!A19&lt;&gt;0,'Stage 3'!A19,IF(K19&gt;=$M$3,"Elected",IF(BP16&lt;&gt;0,"Excluded",0)))</f>
        <v>Elected</v>
      </c>
      <c r="B19" s="176">
        <v>9</v>
      </c>
      <c r="C19" s="184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>'Stage 2'!F19</f>
        <v>0</v>
      </c>
      <c r="G19" s="157">
        <f>'Stage 2'!G19</f>
        <v>1091</v>
      </c>
      <c r="H19" s="82">
        <f>'Stage 3'!H19</f>
        <v>0</v>
      </c>
      <c r="I19" s="157">
        <f>'Stage 3'!I19</f>
        <v>1091</v>
      </c>
      <c r="J19" s="82">
        <f t="shared" si="12"/>
        <v>0</v>
      </c>
      <c r="K19" s="33">
        <f t="shared" si="13"/>
        <v>1091</v>
      </c>
      <c r="L19" s="82"/>
      <c r="M19" s="33">
        <f t="shared" si="14"/>
        <v>0</v>
      </c>
      <c r="N19" s="82"/>
      <c r="O19" s="33">
        <f t="shared" si="15"/>
        <v>0</v>
      </c>
      <c r="P19" s="82"/>
      <c r="Q19" s="33">
        <f t="shared" si="16"/>
        <v>0</v>
      </c>
      <c r="R19" s="82"/>
      <c r="S19" s="33">
        <f t="shared" si="17"/>
        <v>0</v>
      </c>
      <c r="T19" s="82"/>
      <c r="U19" s="33">
        <f t="shared" si="18"/>
        <v>0</v>
      </c>
      <c r="V19" s="80"/>
      <c r="W19" s="49">
        <f t="shared" si="19"/>
        <v>0</v>
      </c>
      <c r="Z19" s="111" t="str">
        <f>'Verification of Boxes'!J15</f>
        <v>GILLESPIE SHA</v>
      </c>
      <c r="AA19" s="45">
        <f t="shared" si="24"/>
        <v>0</v>
      </c>
      <c r="AB19" s="5"/>
      <c r="AC19" s="5">
        <f t="shared" si="20"/>
        <v>0</v>
      </c>
      <c r="AD19" s="5"/>
      <c r="AE19" s="5" t="str">
        <f t="shared" si="23"/>
        <v>excluded</v>
      </c>
      <c r="AF19" s="5">
        <f t="shared" si="21"/>
        <v>0</v>
      </c>
      <c r="AG19" s="170">
        <f t="shared" si="22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3'!A20&lt;&gt;0,'Stage 3'!A20,IF(K20&gt;=$M$3,"Elected",IF(BP17&lt;&gt;0,"Excluded",0)))</f>
        <v>0</v>
      </c>
      <c r="B20" s="176">
        <v>10</v>
      </c>
      <c r="C20" s="184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 t="shared" si="12"/>
        <v>0</v>
      </c>
      <c r="K20" s="33">
        <f t="shared" si="13"/>
        <v>0</v>
      </c>
      <c r="L20" s="82"/>
      <c r="M20" s="33">
        <f t="shared" si="14"/>
        <v>0</v>
      </c>
      <c r="N20" s="82"/>
      <c r="O20" s="33">
        <f t="shared" si="15"/>
        <v>0</v>
      </c>
      <c r="P20" s="82"/>
      <c r="Q20" s="33">
        <f t="shared" si="16"/>
        <v>0</v>
      </c>
      <c r="R20" s="82"/>
      <c r="S20" s="33">
        <f t="shared" si="17"/>
        <v>0</v>
      </c>
      <c r="T20" s="82"/>
      <c r="U20" s="33">
        <f t="shared" si="18"/>
        <v>0</v>
      </c>
      <c r="V20" s="80"/>
      <c r="W20" s="49">
        <f t="shared" si="19"/>
        <v>0</v>
      </c>
      <c r="Z20" s="111" t="str">
        <f>'Verification of Boxes'!J16</f>
        <v>MCGINLEY ERIC</v>
      </c>
      <c r="AA20" s="45">
        <f t="shared" si="24"/>
        <v>818.68</v>
      </c>
      <c r="AB20" s="5"/>
      <c r="AC20" s="5">
        <f t="shared" si="20"/>
        <v>-243.32000000000005</v>
      </c>
      <c r="AD20" s="5"/>
      <c r="AE20" s="5" t="str">
        <f t="shared" si="23"/>
        <v>continuing</v>
      </c>
      <c r="AF20" s="5">
        <f t="shared" si="21"/>
        <v>0</v>
      </c>
      <c r="AG20" s="170">
        <f t="shared" si="22"/>
        <v>0</v>
      </c>
      <c r="AJ20" s="402" t="s">
        <v>103</v>
      </c>
      <c r="AK20" s="403"/>
      <c r="AL20" s="246">
        <f>AL46</f>
        <v>723.14</v>
      </c>
      <c r="AM20" s="167"/>
      <c r="AN20" s="166">
        <f>AL20+AG2</f>
        <v>752.14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>IF('Stage 3'!A21&lt;&gt;0,'Stage 3'!A21,IF(K21&gt;=$M$3,"Elected",IF(BP18&lt;&gt;0,"Excluded",0)))</f>
        <v>0</v>
      </c>
      <c r="B21" s="176">
        <v>11</v>
      </c>
      <c r="C21" s="184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 t="shared" si="12"/>
        <v>0</v>
      </c>
      <c r="K21" s="33">
        <f t="shared" si="13"/>
        <v>0</v>
      </c>
      <c r="L21" s="82"/>
      <c r="M21" s="33">
        <f t="shared" si="14"/>
        <v>0</v>
      </c>
      <c r="N21" s="82"/>
      <c r="O21" s="33">
        <f t="shared" si="15"/>
        <v>0</v>
      </c>
      <c r="P21" s="82"/>
      <c r="Q21" s="33">
        <f t="shared" si="16"/>
        <v>0</v>
      </c>
      <c r="R21" s="82"/>
      <c r="S21" s="33">
        <f t="shared" si="17"/>
        <v>0</v>
      </c>
      <c r="T21" s="82"/>
      <c r="U21" s="33">
        <f t="shared" si="18"/>
        <v>0</v>
      </c>
      <c r="V21" s="80"/>
      <c r="W21" s="49">
        <f t="shared" si="19"/>
        <v>0</v>
      </c>
      <c r="Z21" s="111" t="str">
        <f>'Verification of Boxes'!J17</f>
        <v>O'HAGAN BARNEY</v>
      </c>
      <c r="AA21" s="45">
        <f t="shared" si="24"/>
        <v>723.14</v>
      </c>
      <c r="AB21" s="5"/>
      <c r="AC21" s="5">
        <f t="shared" si="20"/>
        <v>-338.86</v>
      </c>
      <c r="AD21" s="5"/>
      <c r="AE21" s="5" t="str">
        <f t="shared" si="23"/>
        <v>continuing</v>
      </c>
      <c r="AF21" s="5">
        <f t="shared" si="21"/>
        <v>0</v>
      </c>
      <c r="AG21" s="170">
        <f t="shared" si="22"/>
        <v>0</v>
      </c>
      <c r="AJ21" s="404" t="s">
        <v>102</v>
      </c>
      <c r="AK21" s="360"/>
      <c r="AL21" s="48">
        <f>IF(AL20=1000000,0,AN46)</f>
        <v>809.4</v>
      </c>
      <c r="AM21" s="7">
        <f>AL21-AL20</f>
        <v>86.259999999999991</v>
      </c>
      <c r="AN21" s="5">
        <f>IF(AL21=1000000,0,IF(AN20=0,0,AN20+AL21))</f>
        <v>1561.54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3'!A22&lt;&gt;0,'Stage 3'!A22,IF(K22&gt;=$M$3,"Elected",IF(BP19&lt;&gt;0,"Excluded",0)))</f>
        <v>0</v>
      </c>
      <c r="B22" s="176">
        <v>12</v>
      </c>
      <c r="C22" s="184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 t="shared" si="12"/>
        <v>0</v>
      </c>
      <c r="K22" s="33">
        <f t="shared" si="13"/>
        <v>0</v>
      </c>
      <c r="L22" s="82"/>
      <c r="M22" s="33">
        <f t="shared" si="14"/>
        <v>0</v>
      </c>
      <c r="N22" s="82"/>
      <c r="O22" s="33">
        <f t="shared" si="15"/>
        <v>0</v>
      </c>
      <c r="P22" s="82"/>
      <c r="Q22" s="33">
        <f t="shared" si="16"/>
        <v>0</v>
      </c>
      <c r="R22" s="82"/>
      <c r="S22" s="33">
        <f t="shared" si="17"/>
        <v>0</v>
      </c>
      <c r="T22" s="82"/>
      <c r="U22" s="33">
        <f t="shared" si="18"/>
        <v>0</v>
      </c>
      <c r="V22" s="80"/>
      <c r="W22" s="49">
        <f t="shared" si="19"/>
        <v>0</v>
      </c>
      <c r="Z22" s="111" t="str">
        <f>'Verification of Boxes'!J18</f>
        <v>O'REILLY DARREN PIO</v>
      </c>
      <c r="AA22" s="45">
        <f t="shared" si="24"/>
        <v>1091</v>
      </c>
      <c r="AB22" s="5"/>
      <c r="AC22" s="5">
        <f t="shared" si="20"/>
        <v>29</v>
      </c>
      <c r="AD22" s="5"/>
      <c r="AE22" s="5" t="str">
        <f t="shared" si="23"/>
        <v>elected</v>
      </c>
      <c r="AF22" s="5">
        <f t="shared" si="21"/>
        <v>29</v>
      </c>
      <c r="AG22" s="170" t="str">
        <f t="shared" si="22"/>
        <v>transfer largest surplus</v>
      </c>
      <c r="AJ22" s="404" t="s">
        <v>102</v>
      </c>
      <c r="AK22" s="360"/>
      <c r="AL22" s="48">
        <f>IF(AL21=1000000,0,AP46)</f>
        <v>818.68</v>
      </c>
      <c r="AM22" s="7">
        <f>IF(AL22=1000000,0,IF(AM21=0,0,AL22-AL21))</f>
        <v>9.2799999999999727</v>
      </c>
      <c r="AN22" s="5">
        <f>IF(AL22=1000000,0,IF(AN21=0,0,AN21+AL22))</f>
        <v>2380.2199999999998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3'!A23&lt;&gt;0,'Stage 3'!A23,IF(K23&gt;=$M$3,"Elected",IF(BP20&lt;&gt;0,"Excluded",0)))</f>
        <v>0</v>
      </c>
      <c r="B23" s="176">
        <v>13</v>
      </c>
      <c r="C23" s="184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 t="shared" si="12"/>
        <v>0</v>
      </c>
      <c r="K23" s="33">
        <f t="shared" si="13"/>
        <v>0</v>
      </c>
      <c r="L23" s="82"/>
      <c r="M23" s="33">
        <f t="shared" si="14"/>
        <v>0</v>
      </c>
      <c r="N23" s="82"/>
      <c r="O23" s="33">
        <f t="shared" si="15"/>
        <v>0</v>
      </c>
      <c r="P23" s="82"/>
      <c r="Q23" s="33">
        <f t="shared" si="16"/>
        <v>0</v>
      </c>
      <c r="R23" s="82"/>
      <c r="S23" s="33">
        <f t="shared" si="17"/>
        <v>0</v>
      </c>
      <c r="T23" s="82"/>
      <c r="U23" s="33">
        <f t="shared" si="18"/>
        <v>0</v>
      </c>
      <c r="V23" s="80"/>
      <c r="W23" s="49">
        <f t="shared" si="19"/>
        <v>0</v>
      </c>
      <c r="Z23" s="111">
        <f>'Verification of Boxes'!J19</f>
        <v>0</v>
      </c>
      <c r="AA23" s="45">
        <f t="shared" si="24"/>
        <v>0</v>
      </c>
      <c r="AB23" s="5"/>
      <c r="AC23" s="5">
        <f t="shared" si="20"/>
        <v>0</v>
      </c>
      <c r="AD23" s="5"/>
      <c r="AE23" s="5">
        <f t="shared" si="23"/>
        <v>0</v>
      </c>
      <c r="AF23" s="5">
        <f t="shared" si="21"/>
        <v>0</v>
      </c>
      <c r="AG23" s="170">
        <f t="shared" si="22"/>
        <v>0</v>
      </c>
      <c r="AJ23" s="404" t="s">
        <v>102</v>
      </c>
      <c r="AK23" s="360"/>
      <c r="AL23" s="48">
        <f>IF(AL22=1000000,0,AR46)</f>
        <v>847.74</v>
      </c>
      <c r="AM23" s="7">
        <f>IF(AL23=1000000,0,IF(AM22=0,0,AL23-AL22))</f>
        <v>29.060000000000059</v>
      </c>
      <c r="AN23" s="5">
        <f>IF(AL23=1000000,0,IF(AN22=0,0,AN22+AL23))</f>
        <v>3227.96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3'!A24&lt;&gt;0,'Stage 3'!A24,IF(K24&gt;=$M$3,"Elected",IF(BP21&lt;&gt;0,"Excluded",0)))</f>
        <v>0</v>
      </c>
      <c r="B24" s="176">
        <v>14</v>
      </c>
      <c r="C24" s="184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 t="shared" si="12"/>
        <v>0</v>
      </c>
      <c r="K24" s="33">
        <f t="shared" si="13"/>
        <v>0</v>
      </c>
      <c r="L24" s="82"/>
      <c r="M24" s="33">
        <f t="shared" si="14"/>
        <v>0</v>
      </c>
      <c r="N24" s="82"/>
      <c r="O24" s="33">
        <f t="shared" si="15"/>
        <v>0</v>
      </c>
      <c r="P24" s="82"/>
      <c r="Q24" s="33">
        <f t="shared" si="16"/>
        <v>0</v>
      </c>
      <c r="R24" s="82"/>
      <c r="S24" s="33">
        <f t="shared" si="17"/>
        <v>0</v>
      </c>
      <c r="T24" s="82"/>
      <c r="U24" s="33">
        <f t="shared" si="18"/>
        <v>0</v>
      </c>
      <c r="V24" s="80"/>
      <c r="W24" s="49">
        <f t="shared" si="19"/>
        <v>0</v>
      </c>
      <c r="Z24" s="111">
        <f>'Verification of Boxes'!J20</f>
        <v>0</v>
      </c>
      <c r="AA24" s="45">
        <f t="shared" si="24"/>
        <v>0</v>
      </c>
      <c r="AB24" s="5"/>
      <c r="AC24" s="5">
        <f t="shared" si="20"/>
        <v>0</v>
      </c>
      <c r="AD24" s="5"/>
      <c r="AE24" s="5">
        <f t="shared" si="23"/>
        <v>0</v>
      </c>
      <c r="AF24" s="5">
        <f t="shared" si="21"/>
        <v>0</v>
      </c>
      <c r="AG24" s="170">
        <f t="shared" si="22"/>
        <v>0</v>
      </c>
      <c r="AJ24" s="404" t="s">
        <v>102</v>
      </c>
      <c r="AK24" s="360"/>
      <c r="AL24" s="48">
        <f>IF(AR46=1000000,0,AU46)</f>
        <v>894.14</v>
      </c>
      <c r="AM24" s="7">
        <f>IF(AL24=1000000,0,IF(AM23=0,0,AL24-AL23))</f>
        <v>46.399999999999977</v>
      </c>
      <c r="AN24" s="5">
        <f>IF(AL24=1000000,0,IF(AN23=0,0,AN23+AL24))</f>
        <v>4122.1000000000004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3'!A25&lt;&gt;0,'Stage 3'!A25,IF(K25&gt;=$M$3,"Elected",IF(BP22&lt;&gt;0,"Excluded",0)))</f>
        <v>0</v>
      </c>
      <c r="B25" s="176">
        <v>15</v>
      </c>
      <c r="C25" s="184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 t="shared" si="12"/>
        <v>0</v>
      </c>
      <c r="K25" s="33">
        <f t="shared" si="13"/>
        <v>0</v>
      </c>
      <c r="L25" s="82"/>
      <c r="M25" s="33">
        <f t="shared" si="14"/>
        <v>0</v>
      </c>
      <c r="N25" s="82"/>
      <c r="O25" s="33">
        <f t="shared" si="15"/>
        <v>0</v>
      </c>
      <c r="P25" s="82"/>
      <c r="Q25" s="33">
        <f t="shared" si="16"/>
        <v>0</v>
      </c>
      <c r="R25" s="82"/>
      <c r="S25" s="33">
        <f t="shared" si="17"/>
        <v>0</v>
      </c>
      <c r="T25" s="82"/>
      <c r="U25" s="33">
        <f t="shared" si="18"/>
        <v>0</v>
      </c>
      <c r="V25" s="80"/>
      <c r="W25" s="49">
        <f t="shared" si="19"/>
        <v>0</v>
      </c>
      <c r="Z25" s="111">
        <f>'Verification of Boxes'!J21</f>
        <v>0</v>
      </c>
      <c r="AA25" s="45">
        <f t="shared" si="24"/>
        <v>0</v>
      </c>
      <c r="AB25" s="5"/>
      <c r="AC25" s="5">
        <f t="shared" si="20"/>
        <v>0</v>
      </c>
      <c r="AD25" s="5"/>
      <c r="AE25" s="5">
        <f t="shared" si="23"/>
        <v>0</v>
      </c>
      <c r="AF25" s="5">
        <f t="shared" si="21"/>
        <v>0</v>
      </c>
      <c r="AG25" s="170">
        <f t="shared" si="22"/>
        <v>0</v>
      </c>
      <c r="AJ25" s="425" t="s">
        <v>102</v>
      </c>
      <c r="AK25" s="426"/>
      <c r="AL25" s="104">
        <f>IF(AL24=1000000,0,AW46)</f>
        <v>1062</v>
      </c>
      <c r="AM25" s="105">
        <f>IF(AL25=1000000,0,IF(AM24=0,0,AL25-AL24))</f>
        <v>167.86</v>
      </c>
      <c r="AN25" s="106">
        <f>IF(AL25=1000000,0,IF(AN24=0,0,AN24+AL25))</f>
        <v>5184.1000000000004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3'!A26&lt;&gt;0,'Stage 3'!A26,IF(K26&gt;=$M$3,"Elected",IF(BP23&lt;&gt;0,"Excluded",0)))</f>
        <v>0</v>
      </c>
      <c r="B26" s="176">
        <v>16</v>
      </c>
      <c r="C26" s="184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 t="shared" si="12"/>
        <v>0</v>
      </c>
      <c r="K26" s="33">
        <f t="shared" si="13"/>
        <v>0</v>
      </c>
      <c r="L26" s="82"/>
      <c r="M26" s="33">
        <f t="shared" si="14"/>
        <v>0</v>
      </c>
      <c r="N26" s="82"/>
      <c r="O26" s="33">
        <f t="shared" si="15"/>
        <v>0</v>
      </c>
      <c r="P26" s="82"/>
      <c r="Q26" s="33">
        <f t="shared" si="16"/>
        <v>0</v>
      </c>
      <c r="R26" s="82"/>
      <c r="S26" s="33">
        <f t="shared" si="17"/>
        <v>0</v>
      </c>
      <c r="T26" s="82"/>
      <c r="U26" s="33">
        <f t="shared" si="18"/>
        <v>0</v>
      </c>
      <c r="V26" s="80"/>
      <c r="W26" s="49">
        <f t="shared" si="19"/>
        <v>0</v>
      </c>
      <c r="Z26" s="111">
        <f>'Verification of Boxes'!J22</f>
        <v>0</v>
      </c>
      <c r="AA26" s="45">
        <f t="shared" si="24"/>
        <v>0</v>
      </c>
      <c r="AB26" s="5"/>
      <c r="AC26" s="5">
        <f t="shared" si="20"/>
        <v>0</v>
      </c>
      <c r="AD26" s="5"/>
      <c r="AE26" s="5">
        <f t="shared" si="23"/>
        <v>0</v>
      </c>
      <c r="AF26" s="5">
        <f t="shared" si="21"/>
        <v>0</v>
      </c>
      <c r="AG26" s="170">
        <f t="shared" si="22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3'!A27&lt;&gt;0,'Stage 3'!A27,IF(K27&gt;=$M$3,"Elected",IF(BP24&lt;&gt;0,"Excluded",0)))</f>
        <v>0</v>
      </c>
      <c r="B27" s="176">
        <v>17</v>
      </c>
      <c r="C27" s="184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 t="shared" si="12"/>
        <v>0</v>
      </c>
      <c r="K27" s="33">
        <f t="shared" si="13"/>
        <v>0</v>
      </c>
      <c r="L27" s="82"/>
      <c r="M27" s="33">
        <f t="shared" si="14"/>
        <v>0</v>
      </c>
      <c r="N27" s="82"/>
      <c r="O27" s="33">
        <f t="shared" si="15"/>
        <v>0</v>
      </c>
      <c r="P27" s="82"/>
      <c r="Q27" s="33">
        <f t="shared" si="16"/>
        <v>0</v>
      </c>
      <c r="R27" s="82"/>
      <c r="S27" s="33">
        <f t="shared" si="17"/>
        <v>0</v>
      </c>
      <c r="T27" s="82"/>
      <c r="U27" s="33">
        <f t="shared" si="18"/>
        <v>0</v>
      </c>
      <c r="V27" s="80"/>
      <c r="W27" s="49">
        <f t="shared" si="19"/>
        <v>0</v>
      </c>
      <c r="Z27" s="111">
        <f>'Verification of Boxes'!J23</f>
        <v>0</v>
      </c>
      <c r="AA27" s="45">
        <f t="shared" si="24"/>
        <v>0</v>
      </c>
      <c r="AB27" s="5"/>
      <c r="AC27" s="5">
        <f t="shared" si="20"/>
        <v>0</v>
      </c>
      <c r="AD27" s="5"/>
      <c r="AE27" s="5">
        <f t="shared" si="23"/>
        <v>0</v>
      </c>
      <c r="AF27" s="5">
        <f t="shared" si="21"/>
        <v>0</v>
      </c>
      <c r="AG27" s="170">
        <f t="shared" si="22"/>
        <v>0</v>
      </c>
      <c r="AJ27" s="115"/>
      <c r="AK27" s="115"/>
      <c r="AS27" s="16"/>
      <c r="AT27" s="5">
        <f>AW27</f>
        <v>0</v>
      </c>
      <c r="AU27" s="5">
        <f t="shared" ref="AU27:AU32" si="25">IF(AO20&lt;&gt;0,1,0)</f>
        <v>1</v>
      </c>
      <c r="AV27" s="5">
        <f>AU27</f>
        <v>1</v>
      </c>
      <c r="AW27" s="5">
        <f t="shared" ref="AW27:AW32" si="26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3'!A28&lt;&gt;0,'Stage 3'!A28,IF(K28&gt;=$M$3,"Elected",IF(BP25&lt;&gt;0,"Excluded",0)))</f>
        <v>0</v>
      </c>
      <c r="B28" s="176">
        <v>18</v>
      </c>
      <c r="C28" s="184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 t="shared" si="12"/>
        <v>0</v>
      </c>
      <c r="K28" s="33">
        <f t="shared" si="13"/>
        <v>0</v>
      </c>
      <c r="L28" s="82"/>
      <c r="M28" s="33">
        <f t="shared" si="14"/>
        <v>0</v>
      </c>
      <c r="N28" s="82"/>
      <c r="O28" s="33">
        <f t="shared" si="15"/>
        <v>0</v>
      </c>
      <c r="P28" s="82"/>
      <c r="Q28" s="33">
        <f t="shared" si="16"/>
        <v>0</v>
      </c>
      <c r="R28" s="82"/>
      <c r="S28" s="33">
        <f t="shared" si="17"/>
        <v>0</v>
      </c>
      <c r="T28" s="82"/>
      <c r="U28" s="33">
        <f t="shared" si="18"/>
        <v>0</v>
      </c>
      <c r="V28" s="80"/>
      <c r="W28" s="49">
        <f t="shared" si="19"/>
        <v>0</v>
      </c>
      <c r="Z28" s="111">
        <f>'Verification of Boxes'!J24</f>
        <v>0</v>
      </c>
      <c r="AA28" s="45">
        <f t="shared" si="24"/>
        <v>0</v>
      </c>
      <c r="AB28" s="5"/>
      <c r="AC28" s="5">
        <f t="shared" si="20"/>
        <v>0</v>
      </c>
      <c r="AD28" s="5"/>
      <c r="AE28" s="5">
        <f t="shared" si="23"/>
        <v>0</v>
      </c>
      <c r="AF28" s="5">
        <f t="shared" si="21"/>
        <v>0</v>
      </c>
      <c r="AG28" s="170">
        <f t="shared" si="22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5"/>
        <v>0</v>
      </c>
      <c r="AV28" s="5">
        <f>AV27+AU28</f>
        <v>1</v>
      </c>
      <c r="AW28" s="5">
        <f t="shared" si="26"/>
        <v>0</v>
      </c>
      <c r="AX28" s="16"/>
      <c r="BA28" s="3"/>
      <c r="BB28" s="3"/>
      <c r="BC28" s="2"/>
      <c r="BR28" s="137" t="s">
        <v>41</v>
      </c>
      <c r="BS28" s="73">
        <v>31</v>
      </c>
      <c r="BT28" s="140">
        <f t="shared" si="4"/>
        <v>31</v>
      </c>
      <c r="BU28" s="73">
        <v>11</v>
      </c>
      <c r="BV28" s="140">
        <f t="shared" si="5"/>
        <v>11</v>
      </c>
      <c r="BW28" s="73">
        <v>9</v>
      </c>
      <c r="BX28" s="140">
        <f t="shared" si="6"/>
        <v>0.54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42.54</v>
      </c>
    </row>
    <row r="29" spans="1:83" ht="13.5" thickBot="1">
      <c r="A29" s="330">
        <f>IF('Stage 3'!A29&lt;&gt;0,'Stage 3'!A29,IF(K29&gt;=$M$3,"Elected",IF(BP26&lt;&gt;0,"Excluded",0)))</f>
        <v>0</v>
      </c>
      <c r="B29" s="176">
        <v>19</v>
      </c>
      <c r="C29" s="184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 t="shared" si="12"/>
        <v>0</v>
      </c>
      <c r="K29" s="33">
        <f t="shared" si="13"/>
        <v>0</v>
      </c>
      <c r="L29" s="82"/>
      <c r="M29" s="33">
        <f t="shared" si="14"/>
        <v>0</v>
      </c>
      <c r="N29" s="82"/>
      <c r="O29" s="33">
        <f t="shared" si="15"/>
        <v>0</v>
      </c>
      <c r="P29" s="82"/>
      <c r="Q29" s="33">
        <f t="shared" si="16"/>
        <v>0</v>
      </c>
      <c r="R29" s="82"/>
      <c r="S29" s="33">
        <f t="shared" si="17"/>
        <v>0</v>
      </c>
      <c r="T29" s="82"/>
      <c r="U29" s="33">
        <f t="shared" si="18"/>
        <v>0</v>
      </c>
      <c r="V29" s="80"/>
      <c r="W29" s="49">
        <f t="shared" si="19"/>
        <v>0</v>
      </c>
      <c r="Z29" s="111">
        <f>'Verification of Boxes'!J25</f>
        <v>0</v>
      </c>
      <c r="AA29" s="45">
        <f t="shared" si="24"/>
        <v>0</v>
      </c>
      <c r="AB29" s="5"/>
      <c r="AC29" s="5">
        <f t="shared" si="20"/>
        <v>0</v>
      </c>
      <c r="AD29" s="5"/>
      <c r="AE29" s="5">
        <f t="shared" si="23"/>
        <v>0</v>
      </c>
      <c r="AF29" s="5">
        <f t="shared" si="21"/>
        <v>0</v>
      </c>
      <c r="AG29" s="170">
        <f t="shared" si="22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5"/>
        <v>0</v>
      </c>
      <c r="AV29" s="5">
        <f>AV28+AU29</f>
        <v>1</v>
      </c>
      <c r="AW29" s="5">
        <f t="shared" si="26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701</v>
      </c>
      <c r="BT29" s="7">
        <f t="shared" si="4"/>
        <v>701</v>
      </c>
      <c r="BU29" s="139">
        <f>SUM(BU8:BU28)</f>
        <v>21</v>
      </c>
      <c r="BV29" s="7">
        <f t="shared" si="5"/>
        <v>21</v>
      </c>
      <c r="BW29" s="139">
        <f>SUM(BW8:BW28)</f>
        <v>19</v>
      </c>
      <c r="BX29" s="7">
        <f t="shared" si="6"/>
        <v>1.1399999999999999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723.14</v>
      </c>
    </row>
    <row r="30" spans="1:83" ht="14.25" customHeight="1" thickBot="1">
      <c r="A30" s="331">
        <f>IF('Stage 3'!A30&lt;&gt;0,'Stage 3'!A30,IF(K30&gt;=$M$3,"Elected",IF(BP27&lt;&gt;0,"Excluded",0)))</f>
        <v>0</v>
      </c>
      <c r="B30" s="177">
        <v>20</v>
      </c>
      <c r="C30" s="185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 t="shared" si="12"/>
        <v>0</v>
      </c>
      <c r="K30" s="33">
        <f t="shared" si="13"/>
        <v>0</v>
      </c>
      <c r="L30" s="82"/>
      <c r="M30" s="33">
        <f t="shared" si="14"/>
        <v>0</v>
      </c>
      <c r="N30" s="82"/>
      <c r="O30" s="33">
        <f t="shared" si="15"/>
        <v>0</v>
      </c>
      <c r="P30" s="82"/>
      <c r="Q30" s="33">
        <f t="shared" si="16"/>
        <v>0</v>
      </c>
      <c r="R30" s="82"/>
      <c r="S30" s="33">
        <f t="shared" si="17"/>
        <v>0</v>
      </c>
      <c r="T30" s="82"/>
      <c r="U30" s="33">
        <f t="shared" si="18"/>
        <v>0</v>
      </c>
      <c r="V30" s="80"/>
      <c r="W30" s="49">
        <f t="shared" si="19"/>
        <v>0</v>
      </c>
      <c r="Z30" s="111">
        <f>'Verification of Boxes'!J26</f>
        <v>0</v>
      </c>
      <c r="AA30" s="45">
        <f t="shared" si="24"/>
        <v>0</v>
      </c>
      <c r="AB30" s="5"/>
      <c r="AC30" s="5">
        <f t="shared" si="20"/>
        <v>0</v>
      </c>
      <c r="AD30" s="5"/>
      <c r="AE30" s="5">
        <f t="shared" si="23"/>
        <v>0</v>
      </c>
      <c r="AF30" s="5">
        <f t="shared" si="21"/>
        <v>0</v>
      </c>
      <c r="AG30" s="170">
        <f t="shared" si="22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5"/>
        <v>0</v>
      </c>
      <c r="AV30" s="5">
        <f>AV29+AU30</f>
        <v>1</v>
      </c>
      <c r="AW30" s="5">
        <f t="shared" si="26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214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117</v>
      </c>
      <c r="G31" s="157">
        <f>'Stage 2'!G31</f>
        <v>117</v>
      </c>
      <c r="H31" s="82">
        <f>'Stage 3'!H31</f>
        <v>4.9000000000000057</v>
      </c>
      <c r="I31" s="157">
        <f>'Stage 3'!I31</f>
        <v>121.9</v>
      </c>
      <c r="J31" s="82">
        <f>$BK69</f>
        <v>42.54</v>
      </c>
      <c r="K31" s="50">
        <f t="shared" si="13"/>
        <v>164.44</v>
      </c>
      <c r="L31" s="83"/>
      <c r="M31" s="50">
        <f t="shared" si="14"/>
        <v>0</v>
      </c>
      <c r="N31" s="83"/>
      <c r="O31" s="50">
        <f t="shared" si="15"/>
        <v>0</v>
      </c>
      <c r="P31" s="83"/>
      <c r="Q31" s="50">
        <f t="shared" si="16"/>
        <v>0</v>
      </c>
      <c r="R31" s="83"/>
      <c r="S31" s="50">
        <f t="shared" si="17"/>
        <v>0</v>
      </c>
      <c r="T31" s="83"/>
      <c r="U31" s="50">
        <f t="shared" si="18"/>
        <v>0</v>
      </c>
      <c r="V31" s="81"/>
      <c r="W31" s="51">
        <f t="shared" si="19"/>
        <v>0</v>
      </c>
      <c r="Z31" s="111">
        <f>'Verification of Boxes'!J27</f>
        <v>0</v>
      </c>
      <c r="AA31" s="45">
        <f t="shared" si="24"/>
        <v>0</v>
      </c>
      <c r="AB31" s="5"/>
      <c r="AC31" s="5">
        <f t="shared" si="20"/>
        <v>0</v>
      </c>
      <c r="AD31" s="5"/>
      <c r="AE31" s="5">
        <f t="shared" si="23"/>
        <v>0</v>
      </c>
      <c r="AF31" s="5">
        <f t="shared" si="21"/>
        <v>0</v>
      </c>
      <c r="AG31" s="170">
        <f t="shared" si="22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5"/>
        <v>0</v>
      </c>
      <c r="AV31" s="5">
        <f>AV30+AU31</f>
        <v>1</v>
      </c>
      <c r="AW31" s="5">
        <f t="shared" si="26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723.14</v>
      </c>
      <c r="BX31" s="392"/>
      <c r="BY31" s="392"/>
      <c r="BZ31" s="5">
        <f>BW69-BW31</f>
        <v>0</v>
      </c>
      <c r="CB31" s="343" t="s">
        <v>214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6368</v>
      </c>
      <c r="F32" s="267"/>
      <c r="G32" s="157">
        <f>'Stage 2'!G32</f>
        <v>6368</v>
      </c>
      <c r="H32" s="268"/>
      <c r="I32" s="157">
        <f>'Stage 3'!I32</f>
        <v>6368</v>
      </c>
      <c r="J32" s="269"/>
      <c r="K32" s="59">
        <f>SUM(K11:K31)</f>
        <v>6367.9999999999991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282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4"/>
        <v>0</v>
      </c>
      <c r="AB32" s="5"/>
      <c r="AC32" s="5">
        <f t="shared" si="20"/>
        <v>0</v>
      </c>
      <c r="AD32" s="5"/>
      <c r="AE32" s="5">
        <f t="shared" si="23"/>
        <v>0</v>
      </c>
      <c r="AF32" s="5">
        <f t="shared" si="21"/>
        <v>0</v>
      </c>
      <c r="AG32" s="170">
        <f t="shared" si="22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5"/>
        <v>0</v>
      </c>
      <c r="AV32" s="5">
        <f>AV31+AU32</f>
        <v>1</v>
      </c>
      <c r="AW32" s="5">
        <f t="shared" si="26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Z33" s="113">
        <f>'Verification of Boxes'!J29</f>
        <v>0</v>
      </c>
      <c r="AA33" s="114">
        <f>I30</f>
        <v>0</v>
      </c>
      <c r="AB33" s="106"/>
      <c r="AC33" s="106">
        <f t="shared" si="20"/>
        <v>0</v>
      </c>
      <c r="AD33" s="106"/>
      <c r="AE33" s="106">
        <f t="shared" si="23"/>
        <v>0</v>
      </c>
      <c r="AF33" s="106">
        <f t="shared" si="21"/>
        <v>0</v>
      </c>
      <c r="AG33" s="171">
        <f t="shared" si="22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911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6"/>
      <c r="L34" s="302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7">AL39+AK40</f>
        <v>0</v>
      </c>
      <c r="AM40" s="5">
        <f t="shared" si="27"/>
        <v>0</v>
      </c>
      <c r="AN40" s="5">
        <f t="shared" si="27"/>
        <v>0</v>
      </c>
      <c r="AO40" s="5">
        <f t="shared" si="27"/>
        <v>0</v>
      </c>
      <c r="AP40" s="5">
        <f t="shared" si="27"/>
        <v>0</v>
      </c>
      <c r="AQ40" s="5">
        <f t="shared" si="27"/>
        <v>0</v>
      </c>
    </row>
    <row r="41" spans="3:78">
      <c r="J41" s="12"/>
      <c r="AL41" s="5">
        <f t="shared" ref="AL41:AQ41" si="28">IF(AK40=AL40,1,0)</f>
        <v>1</v>
      </c>
      <c r="AM41" s="5">
        <f t="shared" si="28"/>
        <v>1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</row>
    <row r="42" spans="3:78">
      <c r="AL42" s="5">
        <f t="shared" ref="AL42:AQ42" si="29">IF(AM40=AL38,"add",0)</f>
        <v>0</v>
      </c>
      <c r="AM42" s="5">
        <f t="shared" si="29"/>
        <v>0</v>
      </c>
      <c r="AN42" s="5">
        <f t="shared" si="29"/>
        <v>0</v>
      </c>
      <c r="AO42" s="5">
        <f t="shared" si="29"/>
        <v>0</v>
      </c>
      <c r="AP42" s="5">
        <f t="shared" si="29"/>
        <v>0</v>
      </c>
      <c r="AQ42" s="5">
        <f t="shared" si="29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723.14</v>
      </c>
      <c r="AM46" s="5"/>
      <c r="AN46" s="45">
        <f>AN47+AL46</f>
        <v>809.4</v>
      </c>
      <c r="AO46" s="5"/>
      <c r="AP46" s="45">
        <f>AP47+AN46</f>
        <v>818.68</v>
      </c>
      <c r="AQ46" s="5"/>
      <c r="AR46" s="45">
        <f>AR47+AP46</f>
        <v>847.74</v>
      </c>
      <c r="AS46" s="2"/>
      <c r="AU46" s="2">
        <f>AU47+AR46</f>
        <v>894.14</v>
      </c>
      <c r="AW46" s="2">
        <f>AW47+AU46</f>
        <v>1062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>
      <c r="AL47" s="45">
        <f>MIN(AL48:AL67)</f>
        <v>723.14</v>
      </c>
      <c r="AM47" s="5"/>
      <c r="AN47" s="45">
        <f>MIN(AN48:AN67)</f>
        <v>86.259999999999991</v>
      </c>
      <c r="AO47" s="5"/>
      <c r="AP47" s="45">
        <f>MIN(AP48:AP67)</f>
        <v>9.2799999999999727</v>
      </c>
      <c r="AQ47" s="5"/>
      <c r="AR47" s="45">
        <f>MIN(AR48:AR67)</f>
        <v>29.060000000000059</v>
      </c>
      <c r="AS47" s="2"/>
      <c r="AU47" s="2">
        <f>MIN(AU48:AU67)</f>
        <v>46.399999999999977</v>
      </c>
      <c r="AW47" s="2">
        <f>MIN(AW48:AW67)</f>
        <v>167.86</v>
      </c>
      <c r="AX47" s="2"/>
    </row>
    <row r="48" spans="3:78" ht="38.25">
      <c r="AJ48" t="str">
        <f t="shared" ref="AJ48:AK63" si="30">Z14</f>
        <v>BOYLE JOHN</v>
      </c>
      <c r="AK48" s="2">
        <f t="shared" si="30"/>
        <v>1062</v>
      </c>
      <c r="AL48" s="5">
        <f>IF(AK48&lt;&gt;0,AK48,1000000)</f>
        <v>1062</v>
      </c>
      <c r="AM48" s="45">
        <f t="shared" ref="AM48:AM67" si="31">AL48-AL$47</f>
        <v>338.86</v>
      </c>
      <c r="AN48" s="5">
        <f>IF(AM48&lt;&gt;0,AM48,1000000)</f>
        <v>338.86</v>
      </c>
      <c r="AO48" s="45">
        <f t="shared" ref="AO48:AO67" si="32">AN48-AN$47</f>
        <v>252.60000000000002</v>
      </c>
      <c r="AP48" s="5">
        <f t="shared" ref="AP48:AP67" si="33">IF(AO48&lt;&gt;0,AO48,1000000)</f>
        <v>252.60000000000002</v>
      </c>
      <c r="AQ48" s="45">
        <f t="shared" ref="AQ48:AQ67" si="34">AP48-AP$47</f>
        <v>243.32000000000005</v>
      </c>
      <c r="AR48" s="5">
        <f t="shared" ref="AR48:AR67" si="35">IF(AQ48&lt;&gt;0,AQ48,1000000)</f>
        <v>243.32000000000005</v>
      </c>
      <c r="AT48" s="2">
        <f t="shared" ref="AT48:AT67" si="36">AR48-AR$47</f>
        <v>214.26</v>
      </c>
      <c r="AU48">
        <f t="shared" ref="AU48:AU67" si="37">IF(AT48&lt;&gt;0,AT48,1000000)</f>
        <v>214.26</v>
      </c>
      <c r="AV48" s="2">
        <f t="shared" ref="AV48:AV67" si="38">AU48-AU$47</f>
        <v>167.86</v>
      </c>
      <c r="AW48">
        <f t="shared" ref="AW48:AW67" si="39">IF(AV48&lt;&gt;0,AV48,1000000)</f>
        <v>167.86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30"/>
        <v>COMER DANIEL</v>
      </c>
      <c r="AK49" s="2">
        <f t="shared" si="30"/>
        <v>0</v>
      </c>
      <c r="AL49" s="5">
        <f t="shared" ref="AL49:AL67" si="40">IF(AK49&lt;&gt;0,AK49,1000000)</f>
        <v>1000000</v>
      </c>
      <c r="AM49" s="45">
        <f t="shared" si="31"/>
        <v>999276.86</v>
      </c>
      <c r="AN49" s="5">
        <f t="shared" ref="AN49:AN67" si="41">IF(AM49&lt;&gt;0,AM49,1000000)</f>
        <v>999276.86</v>
      </c>
      <c r="AO49" s="45">
        <f t="shared" si="32"/>
        <v>999190.6</v>
      </c>
      <c r="AP49" s="5">
        <f t="shared" si="33"/>
        <v>999190.6</v>
      </c>
      <c r="AQ49" s="45">
        <f t="shared" si="34"/>
        <v>999181.32</v>
      </c>
      <c r="AR49" s="5">
        <f t="shared" si="35"/>
        <v>999181.32</v>
      </c>
      <c r="AT49" s="2">
        <f t="shared" si="36"/>
        <v>999152.25999999989</v>
      </c>
      <c r="AU49">
        <f t="shared" si="37"/>
        <v>999152.25999999989</v>
      </c>
      <c r="AV49" s="2">
        <f t="shared" si="38"/>
        <v>999105.85999999987</v>
      </c>
      <c r="AW49">
        <f t="shared" si="39"/>
        <v>999105.85999999987</v>
      </c>
      <c r="BE49" s="5">
        <f>IF($BH5="y",$BE5,IF($BH6="y",$BE6,IF($BH7="y",$BE7,IF($BH8="y",$BE8,IF($BH9="y",$BE9,IF($BH10="y",$BE10,0))))))</f>
        <v>0</v>
      </c>
      <c r="BG49" s="146" t="str">
        <f t="shared" ref="BG49:BG68" si="42">BE5</f>
        <v>BOYLE JOHN</v>
      </c>
      <c r="BH49" s="147"/>
      <c r="BI49" s="7">
        <f t="shared" ref="BI49:BI68" si="43">IF(BE5=0,0,IF(BE5=BA$8,-BC$12,0))</f>
        <v>0</v>
      </c>
      <c r="BJ49" s="5">
        <f t="shared" ref="BJ49:BJ68" si="44">BN49</f>
        <v>0</v>
      </c>
      <c r="BK49" s="5">
        <f t="shared" ref="BK49:BK68" si="45">BG5+CE8+BJ49+BI49</f>
        <v>0</v>
      </c>
      <c r="BN49" s="5">
        <f>IF(BP8="y",-BO8,0)</f>
        <v>0</v>
      </c>
      <c r="BW49" s="5">
        <f>IF(BP8="y",BO8,0)</f>
        <v>0</v>
      </c>
      <c r="BZ49" s="322"/>
    </row>
    <row r="50" spans="36:78">
      <c r="AJ50" t="str">
        <f t="shared" si="30"/>
        <v>COOPER MICKEY</v>
      </c>
      <c r="AK50" s="2">
        <f t="shared" si="30"/>
        <v>847.74</v>
      </c>
      <c r="AL50" s="5">
        <f t="shared" si="40"/>
        <v>847.74</v>
      </c>
      <c r="AM50" s="45">
        <f t="shared" si="31"/>
        <v>124.60000000000002</v>
      </c>
      <c r="AN50" s="5">
        <f t="shared" si="41"/>
        <v>124.60000000000002</v>
      </c>
      <c r="AO50" s="45">
        <f t="shared" si="32"/>
        <v>38.340000000000032</v>
      </c>
      <c r="AP50" s="5">
        <f t="shared" si="33"/>
        <v>38.340000000000032</v>
      </c>
      <c r="AQ50" s="45">
        <f t="shared" si="34"/>
        <v>29.060000000000059</v>
      </c>
      <c r="AR50" s="5">
        <f t="shared" si="35"/>
        <v>29.060000000000059</v>
      </c>
      <c r="AT50" s="2">
        <f t="shared" si="36"/>
        <v>0</v>
      </c>
      <c r="AU50">
        <f t="shared" si="37"/>
        <v>1000000</v>
      </c>
      <c r="AV50" s="2">
        <f t="shared" si="38"/>
        <v>999953.6</v>
      </c>
      <c r="AW50">
        <f t="shared" si="39"/>
        <v>999953.6</v>
      </c>
      <c r="BE50" s="5">
        <f>IF($BH11="y",$BE11,IF($BH12="y",$BE12,IF($BH13="y",$BE13,IF($BH14="y",$BE14,IF($BH15="y",$BE15,IF($BH16="y",$BE16,0))))))</f>
        <v>0</v>
      </c>
      <c r="BG50" s="148" t="str">
        <f t="shared" si="42"/>
        <v>COMER DANIEL</v>
      </c>
      <c r="BH50" s="149"/>
      <c r="BI50" s="7">
        <f t="shared" si="43"/>
        <v>0</v>
      </c>
      <c r="BJ50" s="5">
        <f t="shared" si="44"/>
        <v>0</v>
      </c>
      <c r="BK50" s="5">
        <f t="shared" si="45"/>
        <v>0</v>
      </c>
      <c r="BN50" s="5">
        <f t="shared" ref="BN50:BN68" si="46">IF(BP9="y",-BO9,0)</f>
        <v>0</v>
      </c>
      <c r="BW50" s="5">
        <f t="shared" ref="BW50:BW68" si="47">IF(BP9="y",BO9,0)</f>
        <v>0</v>
      </c>
      <c r="BZ50" s="5">
        <f t="shared" ref="BZ50:BZ69" si="48">IF(BP8="y",1,0)</f>
        <v>0</v>
      </c>
    </row>
    <row r="51" spans="36:78" ht="12.75" customHeight="1">
      <c r="AJ51" t="str">
        <f t="shared" si="30"/>
        <v>CUSACK SHAUNA</v>
      </c>
      <c r="AK51" s="2">
        <f t="shared" si="30"/>
        <v>894.14</v>
      </c>
      <c r="AL51" s="5">
        <f t="shared" si="40"/>
        <v>894.14</v>
      </c>
      <c r="AM51" s="45">
        <f t="shared" si="31"/>
        <v>171</v>
      </c>
      <c r="AN51" s="5">
        <f t="shared" si="41"/>
        <v>171</v>
      </c>
      <c r="AO51" s="45">
        <f t="shared" si="32"/>
        <v>84.740000000000009</v>
      </c>
      <c r="AP51" s="5">
        <f t="shared" si="33"/>
        <v>84.740000000000009</v>
      </c>
      <c r="AQ51" s="45">
        <f t="shared" si="34"/>
        <v>75.460000000000036</v>
      </c>
      <c r="AR51" s="5">
        <f t="shared" si="35"/>
        <v>75.460000000000036</v>
      </c>
      <c r="AT51" s="2">
        <f t="shared" si="36"/>
        <v>46.399999999999977</v>
      </c>
      <c r="AU51">
        <f t="shared" si="37"/>
        <v>46.399999999999977</v>
      </c>
      <c r="AV51" s="2">
        <f t="shared" si="38"/>
        <v>0</v>
      </c>
      <c r="AW51">
        <f t="shared" si="39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42"/>
        <v>COOPER MICKEY</v>
      </c>
      <c r="BH51" s="149"/>
      <c r="BI51" s="7">
        <f t="shared" si="43"/>
        <v>0</v>
      </c>
      <c r="BJ51" s="5">
        <f t="shared" si="44"/>
        <v>0</v>
      </c>
      <c r="BK51" s="5">
        <f t="shared" si="45"/>
        <v>307</v>
      </c>
      <c r="BN51" s="5">
        <f t="shared" si="46"/>
        <v>0</v>
      </c>
      <c r="BW51" s="5">
        <f t="shared" si="47"/>
        <v>0</v>
      </c>
      <c r="BZ51" s="5">
        <f t="shared" si="48"/>
        <v>0</v>
      </c>
    </row>
    <row r="52" spans="36:78">
      <c r="AJ52" t="str">
        <f t="shared" si="30"/>
        <v>FARRELL RORY</v>
      </c>
      <c r="AK52" s="2">
        <f t="shared" si="30"/>
        <v>809.4</v>
      </c>
      <c r="AL52" s="5">
        <f t="shared" si="40"/>
        <v>809.4</v>
      </c>
      <c r="AM52" s="45">
        <f t="shared" si="31"/>
        <v>86.259999999999991</v>
      </c>
      <c r="AN52" s="5">
        <f t="shared" si="41"/>
        <v>86.259999999999991</v>
      </c>
      <c r="AO52" s="45">
        <f t="shared" si="32"/>
        <v>0</v>
      </c>
      <c r="AP52" s="5">
        <f t="shared" si="33"/>
        <v>1000000</v>
      </c>
      <c r="AQ52" s="45">
        <f t="shared" si="34"/>
        <v>999990.72</v>
      </c>
      <c r="AR52" s="5">
        <f t="shared" si="35"/>
        <v>999990.72</v>
      </c>
      <c r="AT52" s="2">
        <f t="shared" si="36"/>
        <v>999961.65999999992</v>
      </c>
      <c r="AU52">
        <f t="shared" si="37"/>
        <v>999961.65999999992</v>
      </c>
      <c r="AV52" s="2">
        <f t="shared" si="38"/>
        <v>999915.25999999989</v>
      </c>
      <c r="AW52">
        <f t="shared" si="39"/>
        <v>999915.25999999989</v>
      </c>
      <c r="BE52" s="5">
        <f>IF($BH23="y",$BE23,IF($BH24="y",$BE24,0))</f>
        <v>0</v>
      </c>
      <c r="BG52" s="148" t="str">
        <f t="shared" si="42"/>
        <v>CUSACK SHAUNA</v>
      </c>
      <c r="BH52" s="149"/>
      <c r="BI52" s="7">
        <f t="shared" si="43"/>
        <v>0</v>
      </c>
      <c r="BJ52" s="5">
        <f t="shared" si="44"/>
        <v>0</v>
      </c>
      <c r="BK52" s="5">
        <f t="shared" si="45"/>
        <v>49.48</v>
      </c>
      <c r="BN52" s="5">
        <f t="shared" si="46"/>
        <v>0</v>
      </c>
      <c r="BW52" s="5">
        <f t="shared" si="47"/>
        <v>0</v>
      </c>
      <c r="BZ52" s="5">
        <f t="shared" si="48"/>
        <v>0</v>
      </c>
    </row>
    <row r="53" spans="36:78">
      <c r="AJ53" t="str">
        <f t="shared" si="30"/>
        <v>GILLESPIE SHA</v>
      </c>
      <c r="AK53" s="2">
        <f t="shared" si="30"/>
        <v>0</v>
      </c>
      <c r="AL53" s="5">
        <f t="shared" si="40"/>
        <v>1000000</v>
      </c>
      <c r="AM53" s="45">
        <f t="shared" si="31"/>
        <v>999276.86</v>
      </c>
      <c r="AN53" s="5">
        <f t="shared" si="41"/>
        <v>999276.86</v>
      </c>
      <c r="AO53" s="45">
        <f t="shared" si="32"/>
        <v>999190.6</v>
      </c>
      <c r="AP53" s="5">
        <f t="shared" si="33"/>
        <v>999190.6</v>
      </c>
      <c r="AQ53" s="45">
        <f t="shared" si="34"/>
        <v>999181.32</v>
      </c>
      <c r="AR53" s="5">
        <f t="shared" si="35"/>
        <v>999181.32</v>
      </c>
      <c r="AT53" s="2">
        <f t="shared" si="36"/>
        <v>999152.25999999989</v>
      </c>
      <c r="AU53">
        <f t="shared" si="37"/>
        <v>999152.25999999989</v>
      </c>
      <c r="AV53" s="2">
        <f t="shared" si="38"/>
        <v>999105.85999999987</v>
      </c>
      <c r="AW53">
        <f t="shared" si="39"/>
        <v>999105.85999999987</v>
      </c>
      <c r="BG53" s="148" t="str">
        <f t="shared" si="42"/>
        <v>FARRELL RORY</v>
      </c>
      <c r="BH53" s="149"/>
      <c r="BI53" s="7">
        <f t="shared" si="43"/>
        <v>0</v>
      </c>
      <c r="BJ53" s="5">
        <f t="shared" si="44"/>
        <v>0</v>
      </c>
      <c r="BK53" s="5">
        <f t="shared" si="45"/>
        <v>18.12</v>
      </c>
      <c r="BN53" s="5">
        <f t="shared" si="46"/>
        <v>0</v>
      </c>
      <c r="BW53" s="5">
        <f t="shared" si="47"/>
        <v>0</v>
      </c>
      <c r="BZ53" s="5">
        <f t="shared" si="48"/>
        <v>0</v>
      </c>
    </row>
    <row r="54" spans="36:78">
      <c r="AJ54" t="str">
        <f t="shared" si="30"/>
        <v>MCGINLEY ERIC</v>
      </c>
      <c r="AK54" s="2">
        <f t="shared" si="30"/>
        <v>818.68</v>
      </c>
      <c r="AL54" s="5">
        <f t="shared" si="40"/>
        <v>818.68</v>
      </c>
      <c r="AM54" s="45">
        <f t="shared" si="31"/>
        <v>95.539999999999964</v>
      </c>
      <c r="AN54" s="5">
        <f t="shared" si="41"/>
        <v>95.539999999999964</v>
      </c>
      <c r="AO54" s="45">
        <f t="shared" si="32"/>
        <v>9.2799999999999727</v>
      </c>
      <c r="AP54" s="5">
        <f t="shared" si="33"/>
        <v>9.2799999999999727</v>
      </c>
      <c r="AQ54" s="45">
        <f t="shared" si="34"/>
        <v>0</v>
      </c>
      <c r="AR54" s="5">
        <f t="shared" si="35"/>
        <v>1000000</v>
      </c>
      <c r="AT54" s="2">
        <f t="shared" si="36"/>
        <v>999970.94</v>
      </c>
      <c r="AU54">
        <f t="shared" si="37"/>
        <v>999970.94</v>
      </c>
      <c r="AV54" s="2">
        <f t="shared" si="38"/>
        <v>999924.53999999992</v>
      </c>
      <c r="AW54">
        <f t="shared" si="39"/>
        <v>999924.53999999992</v>
      </c>
      <c r="BG54" s="148" t="str">
        <f t="shared" si="42"/>
        <v>GILLESPIE SHA</v>
      </c>
      <c r="BH54" s="149"/>
      <c r="BI54" s="7">
        <f t="shared" si="43"/>
        <v>0</v>
      </c>
      <c r="BJ54" s="5">
        <f t="shared" si="44"/>
        <v>0</v>
      </c>
      <c r="BK54" s="5">
        <f t="shared" si="45"/>
        <v>0</v>
      </c>
      <c r="BN54" s="5">
        <f t="shared" si="46"/>
        <v>0</v>
      </c>
      <c r="BW54" s="5">
        <f t="shared" si="47"/>
        <v>0</v>
      </c>
      <c r="BZ54" s="5">
        <f t="shared" si="48"/>
        <v>0</v>
      </c>
    </row>
    <row r="55" spans="36:78">
      <c r="AJ55" t="str">
        <f t="shared" si="30"/>
        <v>O'HAGAN BARNEY</v>
      </c>
      <c r="AK55" s="2">
        <f t="shared" si="30"/>
        <v>723.14</v>
      </c>
      <c r="AL55" s="5">
        <f t="shared" si="40"/>
        <v>723.14</v>
      </c>
      <c r="AM55" s="45">
        <f t="shared" si="31"/>
        <v>0</v>
      </c>
      <c r="AN55" s="5">
        <f t="shared" si="41"/>
        <v>1000000</v>
      </c>
      <c r="AO55" s="45">
        <f t="shared" si="32"/>
        <v>999913.74</v>
      </c>
      <c r="AP55" s="5">
        <f t="shared" si="33"/>
        <v>999913.74</v>
      </c>
      <c r="AQ55" s="45">
        <f t="shared" si="34"/>
        <v>999904.46</v>
      </c>
      <c r="AR55" s="5">
        <f t="shared" si="35"/>
        <v>999904.46</v>
      </c>
      <c r="AT55" s="2">
        <f t="shared" si="36"/>
        <v>999875.39999999991</v>
      </c>
      <c r="AU55">
        <f t="shared" si="37"/>
        <v>999875.39999999991</v>
      </c>
      <c r="AV55" s="2">
        <f t="shared" si="38"/>
        <v>999828.99999999988</v>
      </c>
      <c r="AW55">
        <f t="shared" si="39"/>
        <v>999828.99999999988</v>
      </c>
      <c r="BG55" s="148" t="str">
        <f t="shared" si="42"/>
        <v>MCGINLEY ERIC</v>
      </c>
      <c r="BH55" s="149"/>
      <c r="BI55" s="7">
        <f t="shared" si="43"/>
        <v>0</v>
      </c>
      <c r="BJ55" s="5">
        <f t="shared" si="44"/>
        <v>0</v>
      </c>
      <c r="BK55" s="5">
        <f t="shared" si="45"/>
        <v>306</v>
      </c>
      <c r="BN55" s="5">
        <f t="shared" si="46"/>
        <v>0</v>
      </c>
      <c r="BW55" s="5">
        <f t="shared" si="47"/>
        <v>0</v>
      </c>
      <c r="BZ55" s="5">
        <f t="shared" si="48"/>
        <v>0</v>
      </c>
    </row>
    <row r="56" spans="36:78">
      <c r="AJ56" t="str">
        <f t="shared" si="30"/>
        <v>O'REILLY DARREN PIO</v>
      </c>
      <c r="AK56" s="2">
        <f t="shared" si="30"/>
        <v>1091</v>
      </c>
      <c r="AL56" s="5">
        <f t="shared" si="40"/>
        <v>1091</v>
      </c>
      <c r="AM56" s="45">
        <f t="shared" si="31"/>
        <v>367.86</v>
      </c>
      <c r="AN56" s="5">
        <f t="shared" si="41"/>
        <v>367.86</v>
      </c>
      <c r="AO56" s="45">
        <f t="shared" si="32"/>
        <v>281.60000000000002</v>
      </c>
      <c r="AP56" s="5">
        <f t="shared" si="33"/>
        <v>281.60000000000002</v>
      </c>
      <c r="AQ56" s="45">
        <f t="shared" si="34"/>
        <v>272.32000000000005</v>
      </c>
      <c r="AR56" s="5">
        <f t="shared" si="35"/>
        <v>272.32000000000005</v>
      </c>
      <c r="AT56" s="2">
        <f t="shared" si="36"/>
        <v>243.26</v>
      </c>
      <c r="AU56">
        <f t="shared" si="37"/>
        <v>243.26</v>
      </c>
      <c r="AV56" s="2">
        <f t="shared" si="38"/>
        <v>196.86</v>
      </c>
      <c r="AW56">
        <f t="shared" si="39"/>
        <v>196.86</v>
      </c>
      <c r="BG56" s="148" t="str">
        <f t="shared" si="42"/>
        <v>O'HAGAN BARNEY</v>
      </c>
      <c r="BH56" s="149"/>
      <c r="BI56" s="7">
        <f t="shared" si="43"/>
        <v>0</v>
      </c>
      <c r="BJ56" s="5">
        <f t="shared" si="44"/>
        <v>-723.14</v>
      </c>
      <c r="BK56" s="5">
        <f t="shared" si="45"/>
        <v>-723.14</v>
      </c>
      <c r="BN56" s="5">
        <f t="shared" si="46"/>
        <v>-723.14</v>
      </c>
      <c r="BW56" s="5">
        <f t="shared" si="47"/>
        <v>723.14</v>
      </c>
      <c r="BZ56" s="5">
        <f t="shared" si="48"/>
        <v>0</v>
      </c>
    </row>
    <row r="57" spans="36:78">
      <c r="AJ57">
        <f t="shared" si="30"/>
        <v>0</v>
      </c>
      <c r="AK57" s="2">
        <f t="shared" si="30"/>
        <v>0</v>
      </c>
      <c r="AL57" s="5">
        <f t="shared" si="40"/>
        <v>1000000</v>
      </c>
      <c r="AM57" s="45">
        <f t="shared" si="31"/>
        <v>999276.86</v>
      </c>
      <c r="AN57" s="5">
        <f t="shared" si="41"/>
        <v>999276.86</v>
      </c>
      <c r="AO57" s="45">
        <f t="shared" si="32"/>
        <v>999190.6</v>
      </c>
      <c r="AP57" s="5">
        <f t="shared" si="33"/>
        <v>999190.6</v>
      </c>
      <c r="AQ57" s="45">
        <f t="shared" si="34"/>
        <v>999181.32</v>
      </c>
      <c r="AR57" s="5">
        <f t="shared" si="35"/>
        <v>999181.32</v>
      </c>
      <c r="AT57" s="2">
        <f t="shared" si="36"/>
        <v>999152.25999999989</v>
      </c>
      <c r="AU57">
        <f t="shared" si="37"/>
        <v>999152.25999999989</v>
      </c>
      <c r="AV57" s="2">
        <f t="shared" si="38"/>
        <v>999105.85999999987</v>
      </c>
      <c r="AW57">
        <f t="shared" si="39"/>
        <v>999105.85999999987</v>
      </c>
      <c r="BG57" s="148" t="str">
        <f t="shared" si="42"/>
        <v>O'REILLY DARREN PIO</v>
      </c>
      <c r="BH57" s="149"/>
      <c r="BI57" s="7">
        <f t="shared" si="43"/>
        <v>0</v>
      </c>
      <c r="BJ57" s="5">
        <f t="shared" si="44"/>
        <v>0</v>
      </c>
      <c r="BK57" s="5">
        <f t="shared" si="45"/>
        <v>0</v>
      </c>
      <c r="BN57" s="5">
        <f t="shared" si="46"/>
        <v>0</v>
      </c>
      <c r="BW57" s="5">
        <f t="shared" si="47"/>
        <v>0</v>
      </c>
      <c r="BZ57" s="5">
        <f t="shared" si="48"/>
        <v>1</v>
      </c>
    </row>
    <row r="58" spans="36:78">
      <c r="AJ58">
        <f t="shared" si="30"/>
        <v>0</v>
      </c>
      <c r="AK58" s="2">
        <f t="shared" si="30"/>
        <v>0</v>
      </c>
      <c r="AL58" s="5">
        <f t="shared" si="40"/>
        <v>1000000</v>
      </c>
      <c r="AM58" s="45">
        <f t="shared" si="31"/>
        <v>999276.86</v>
      </c>
      <c r="AN58" s="5">
        <f t="shared" si="41"/>
        <v>999276.86</v>
      </c>
      <c r="AO58" s="45">
        <f t="shared" si="32"/>
        <v>999190.6</v>
      </c>
      <c r="AP58" s="5">
        <f t="shared" si="33"/>
        <v>999190.6</v>
      </c>
      <c r="AQ58" s="45">
        <f t="shared" si="34"/>
        <v>999181.32</v>
      </c>
      <c r="AR58" s="5">
        <f t="shared" si="35"/>
        <v>999181.32</v>
      </c>
      <c r="AT58" s="2">
        <f t="shared" si="36"/>
        <v>999152.25999999989</v>
      </c>
      <c r="AU58">
        <f t="shared" si="37"/>
        <v>999152.25999999989</v>
      </c>
      <c r="AV58" s="2">
        <f t="shared" si="38"/>
        <v>999105.85999999987</v>
      </c>
      <c r="AW58">
        <f t="shared" si="39"/>
        <v>999105.85999999987</v>
      </c>
      <c r="BG58" s="148">
        <f t="shared" si="42"/>
        <v>0</v>
      </c>
      <c r="BH58" s="149"/>
      <c r="BI58" s="7">
        <f t="shared" si="43"/>
        <v>0</v>
      </c>
      <c r="BJ58" s="5">
        <f t="shared" si="44"/>
        <v>0</v>
      </c>
      <c r="BK58" s="5">
        <f t="shared" si="45"/>
        <v>0</v>
      </c>
      <c r="BN58" s="5">
        <f t="shared" si="46"/>
        <v>0</v>
      </c>
      <c r="BW58" s="5">
        <f t="shared" si="47"/>
        <v>0</v>
      </c>
      <c r="BZ58" s="5">
        <f t="shared" si="48"/>
        <v>0</v>
      </c>
    </row>
    <row r="59" spans="36:78" ht="12.75" customHeight="1">
      <c r="AJ59">
        <f t="shared" si="30"/>
        <v>0</v>
      </c>
      <c r="AK59" s="2">
        <f t="shared" si="30"/>
        <v>0</v>
      </c>
      <c r="AL59" s="5">
        <f t="shared" si="40"/>
        <v>1000000</v>
      </c>
      <c r="AM59" s="45">
        <f t="shared" si="31"/>
        <v>999276.86</v>
      </c>
      <c r="AN59" s="5">
        <f t="shared" si="41"/>
        <v>999276.86</v>
      </c>
      <c r="AO59" s="45">
        <f t="shared" si="32"/>
        <v>999190.6</v>
      </c>
      <c r="AP59" s="5">
        <f t="shared" si="33"/>
        <v>999190.6</v>
      </c>
      <c r="AQ59" s="45">
        <f t="shared" si="34"/>
        <v>999181.32</v>
      </c>
      <c r="AR59" s="5">
        <f t="shared" si="35"/>
        <v>999181.32</v>
      </c>
      <c r="AT59" s="2">
        <f t="shared" si="36"/>
        <v>999152.25999999989</v>
      </c>
      <c r="AU59">
        <f t="shared" si="37"/>
        <v>999152.25999999989</v>
      </c>
      <c r="AV59" s="2">
        <f t="shared" si="38"/>
        <v>999105.85999999987</v>
      </c>
      <c r="AW59">
        <f t="shared" si="39"/>
        <v>999105.85999999987</v>
      </c>
      <c r="BG59" s="148">
        <f t="shared" si="42"/>
        <v>0</v>
      </c>
      <c r="BH59" s="149"/>
      <c r="BI59" s="7">
        <f t="shared" si="43"/>
        <v>0</v>
      </c>
      <c r="BJ59" s="5">
        <f t="shared" si="44"/>
        <v>0</v>
      </c>
      <c r="BK59" s="5">
        <f t="shared" si="45"/>
        <v>0</v>
      </c>
      <c r="BN59" s="5">
        <f t="shared" si="46"/>
        <v>0</v>
      </c>
      <c r="BW59" s="5">
        <f t="shared" si="47"/>
        <v>0</v>
      </c>
      <c r="BZ59" s="5">
        <f t="shared" si="48"/>
        <v>0</v>
      </c>
    </row>
    <row r="60" spans="36:78" ht="12.75" customHeight="1">
      <c r="AJ60">
        <f t="shared" si="30"/>
        <v>0</v>
      </c>
      <c r="AK60" s="2">
        <f t="shared" si="30"/>
        <v>0</v>
      </c>
      <c r="AL60" s="5">
        <f t="shared" si="40"/>
        <v>1000000</v>
      </c>
      <c r="AM60" s="45">
        <f t="shared" si="31"/>
        <v>999276.86</v>
      </c>
      <c r="AN60" s="5">
        <f t="shared" si="41"/>
        <v>999276.86</v>
      </c>
      <c r="AO60" s="45">
        <f t="shared" si="32"/>
        <v>999190.6</v>
      </c>
      <c r="AP60" s="5">
        <f t="shared" si="33"/>
        <v>999190.6</v>
      </c>
      <c r="AQ60" s="45">
        <f t="shared" si="34"/>
        <v>999181.32</v>
      </c>
      <c r="AR60" s="5">
        <f t="shared" si="35"/>
        <v>999181.32</v>
      </c>
      <c r="AT60" s="2">
        <f t="shared" si="36"/>
        <v>999152.25999999989</v>
      </c>
      <c r="AU60">
        <f t="shared" si="37"/>
        <v>999152.25999999989</v>
      </c>
      <c r="AV60" s="2">
        <f t="shared" si="38"/>
        <v>999105.85999999987</v>
      </c>
      <c r="AW60">
        <f t="shared" si="39"/>
        <v>999105.85999999987</v>
      </c>
      <c r="BG60" s="148">
        <f t="shared" si="42"/>
        <v>0</v>
      </c>
      <c r="BH60" s="149"/>
      <c r="BI60" s="7">
        <f t="shared" si="43"/>
        <v>0</v>
      </c>
      <c r="BJ60" s="5">
        <f t="shared" si="44"/>
        <v>0</v>
      </c>
      <c r="BK60" s="5">
        <f t="shared" si="45"/>
        <v>0</v>
      </c>
      <c r="BN60" s="5">
        <f t="shared" si="46"/>
        <v>0</v>
      </c>
      <c r="BW60" s="5">
        <f t="shared" si="47"/>
        <v>0</v>
      </c>
      <c r="BZ60" s="5">
        <f t="shared" si="48"/>
        <v>0</v>
      </c>
    </row>
    <row r="61" spans="36:78">
      <c r="AJ61">
        <f t="shared" si="30"/>
        <v>0</v>
      </c>
      <c r="AK61" s="2">
        <f t="shared" si="30"/>
        <v>0</v>
      </c>
      <c r="AL61" s="5">
        <f t="shared" si="40"/>
        <v>1000000</v>
      </c>
      <c r="AM61" s="45">
        <f t="shared" si="31"/>
        <v>999276.86</v>
      </c>
      <c r="AN61" s="5">
        <f t="shared" si="41"/>
        <v>999276.86</v>
      </c>
      <c r="AO61" s="45">
        <f t="shared" si="32"/>
        <v>999190.6</v>
      </c>
      <c r="AP61" s="5">
        <f t="shared" si="33"/>
        <v>999190.6</v>
      </c>
      <c r="AQ61" s="45">
        <f t="shared" si="34"/>
        <v>999181.32</v>
      </c>
      <c r="AR61" s="5">
        <f t="shared" si="35"/>
        <v>999181.32</v>
      </c>
      <c r="AT61" s="2">
        <f t="shared" si="36"/>
        <v>999152.25999999989</v>
      </c>
      <c r="AU61">
        <f t="shared" si="37"/>
        <v>999152.25999999989</v>
      </c>
      <c r="AV61" s="2">
        <f t="shared" si="38"/>
        <v>999105.85999999987</v>
      </c>
      <c r="AW61">
        <f t="shared" si="39"/>
        <v>999105.85999999987</v>
      </c>
      <c r="BG61" s="148">
        <f t="shared" si="42"/>
        <v>0</v>
      </c>
      <c r="BH61" s="149"/>
      <c r="BI61" s="7">
        <f t="shared" si="43"/>
        <v>0</v>
      </c>
      <c r="BJ61" s="5">
        <f t="shared" si="44"/>
        <v>0</v>
      </c>
      <c r="BK61" s="5">
        <f t="shared" si="45"/>
        <v>0</v>
      </c>
      <c r="BN61" s="5">
        <f t="shared" si="46"/>
        <v>0</v>
      </c>
      <c r="BW61" s="5">
        <f t="shared" si="47"/>
        <v>0</v>
      </c>
      <c r="BZ61" s="5">
        <f t="shared" si="48"/>
        <v>0</v>
      </c>
    </row>
    <row r="62" spans="36:78">
      <c r="AJ62">
        <f t="shared" si="30"/>
        <v>0</v>
      </c>
      <c r="AK62" s="2">
        <f t="shared" si="30"/>
        <v>0</v>
      </c>
      <c r="AL62" s="5">
        <f t="shared" si="40"/>
        <v>1000000</v>
      </c>
      <c r="AM62" s="45">
        <f t="shared" si="31"/>
        <v>999276.86</v>
      </c>
      <c r="AN62" s="5">
        <f t="shared" si="41"/>
        <v>999276.86</v>
      </c>
      <c r="AO62" s="45">
        <f t="shared" si="32"/>
        <v>999190.6</v>
      </c>
      <c r="AP62" s="5">
        <f t="shared" si="33"/>
        <v>999190.6</v>
      </c>
      <c r="AQ62" s="45">
        <f t="shared" si="34"/>
        <v>999181.32</v>
      </c>
      <c r="AR62" s="5">
        <f t="shared" si="35"/>
        <v>999181.32</v>
      </c>
      <c r="AT62" s="2">
        <f t="shared" si="36"/>
        <v>999152.25999999989</v>
      </c>
      <c r="AU62">
        <f t="shared" si="37"/>
        <v>999152.25999999989</v>
      </c>
      <c r="AV62" s="2">
        <f t="shared" si="38"/>
        <v>999105.85999999987</v>
      </c>
      <c r="AW62">
        <f t="shared" si="39"/>
        <v>999105.85999999987</v>
      </c>
      <c r="BG62" s="148">
        <f t="shared" si="42"/>
        <v>0</v>
      </c>
      <c r="BH62" s="149"/>
      <c r="BI62" s="7">
        <f t="shared" si="43"/>
        <v>0</v>
      </c>
      <c r="BJ62" s="5">
        <f t="shared" si="44"/>
        <v>0</v>
      </c>
      <c r="BK62" s="5">
        <f t="shared" si="45"/>
        <v>0</v>
      </c>
      <c r="BN62" s="5">
        <f t="shared" si="46"/>
        <v>0</v>
      </c>
      <c r="BW62" s="5">
        <f t="shared" si="47"/>
        <v>0</v>
      </c>
      <c r="BZ62" s="5">
        <f t="shared" si="48"/>
        <v>0</v>
      </c>
    </row>
    <row r="63" spans="36:78" ht="13.5" customHeight="1">
      <c r="AJ63">
        <f t="shared" si="30"/>
        <v>0</v>
      </c>
      <c r="AK63" s="2">
        <f t="shared" si="30"/>
        <v>0</v>
      </c>
      <c r="AL63" s="5">
        <f t="shared" si="40"/>
        <v>1000000</v>
      </c>
      <c r="AM63" s="45">
        <f t="shared" si="31"/>
        <v>999276.86</v>
      </c>
      <c r="AN63" s="5">
        <f t="shared" si="41"/>
        <v>999276.86</v>
      </c>
      <c r="AO63" s="45">
        <f t="shared" si="32"/>
        <v>999190.6</v>
      </c>
      <c r="AP63" s="5">
        <f t="shared" si="33"/>
        <v>999190.6</v>
      </c>
      <c r="AQ63" s="45">
        <f t="shared" si="34"/>
        <v>999181.32</v>
      </c>
      <c r="AR63" s="5">
        <f t="shared" si="35"/>
        <v>999181.32</v>
      </c>
      <c r="AT63" s="2">
        <f t="shared" si="36"/>
        <v>999152.25999999989</v>
      </c>
      <c r="AU63">
        <f t="shared" si="37"/>
        <v>999152.25999999989</v>
      </c>
      <c r="AV63" s="2">
        <f t="shared" si="38"/>
        <v>999105.85999999987</v>
      </c>
      <c r="AW63">
        <f t="shared" si="39"/>
        <v>999105.85999999987</v>
      </c>
      <c r="BG63" s="148">
        <f t="shared" si="42"/>
        <v>0</v>
      </c>
      <c r="BH63" s="149"/>
      <c r="BI63" s="7">
        <f t="shared" si="43"/>
        <v>0</v>
      </c>
      <c r="BJ63" s="5">
        <f t="shared" si="44"/>
        <v>0</v>
      </c>
      <c r="BK63" s="5">
        <f t="shared" si="45"/>
        <v>0</v>
      </c>
      <c r="BN63" s="5">
        <f t="shared" si="46"/>
        <v>0</v>
      </c>
      <c r="BW63" s="5">
        <f t="shared" si="47"/>
        <v>0</v>
      </c>
      <c r="BZ63" s="5">
        <f t="shared" si="48"/>
        <v>0</v>
      </c>
    </row>
    <row r="64" spans="36:78" ht="15" customHeight="1">
      <c r="AJ64">
        <f t="shared" ref="AJ64:AK67" si="49">Z30</f>
        <v>0</v>
      </c>
      <c r="AK64" s="2">
        <f t="shared" si="49"/>
        <v>0</v>
      </c>
      <c r="AL64" s="5">
        <f t="shared" si="40"/>
        <v>1000000</v>
      </c>
      <c r="AM64" s="45">
        <f t="shared" si="31"/>
        <v>999276.86</v>
      </c>
      <c r="AN64" s="5">
        <f t="shared" si="41"/>
        <v>999276.86</v>
      </c>
      <c r="AO64" s="45">
        <f t="shared" si="32"/>
        <v>999190.6</v>
      </c>
      <c r="AP64" s="5">
        <f t="shared" si="33"/>
        <v>999190.6</v>
      </c>
      <c r="AQ64" s="45">
        <f t="shared" si="34"/>
        <v>999181.32</v>
      </c>
      <c r="AR64" s="5">
        <f t="shared" si="35"/>
        <v>999181.32</v>
      </c>
      <c r="AT64" s="2">
        <f t="shared" si="36"/>
        <v>999152.25999999989</v>
      </c>
      <c r="AU64">
        <f t="shared" si="37"/>
        <v>999152.25999999989</v>
      </c>
      <c r="AV64" s="2">
        <f t="shared" si="38"/>
        <v>999105.85999999987</v>
      </c>
      <c r="AW64">
        <f t="shared" si="39"/>
        <v>999105.85999999987</v>
      </c>
      <c r="BG64" s="148">
        <f t="shared" si="42"/>
        <v>0</v>
      </c>
      <c r="BH64" s="149"/>
      <c r="BI64" s="7">
        <f t="shared" si="43"/>
        <v>0</v>
      </c>
      <c r="BJ64" s="5">
        <f t="shared" si="44"/>
        <v>0</v>
      </c>
      <c r="BK64" s="5">
        <f t="shared" si="45"/>
        <v>0</v>
      </c>
      <c r="BN64" s="5">
        <f t="shared" si="46"/>
        <v>0</v>
      </c>
      <c r="BW64" s="5">
        <f t="shared" si="47"/>
        <v>0</v>
      </c>
      <c r="BZ64" s="5">
        <f t="shared" si="48"/>
        <v>0</v>
      </c>
    </row>
    <row r="65" spans="36:78">
      <c r="AJ65">
        <f t="shared" si="49"/>
        <v>0</v>
      </c>
      <c r="AK65" s="2">
        <f t="shared" si="49"/>
        <v>0</v>
      </c>
      <c r="AL65" s="5">
        <f t="shared" si="40"/>
        <v>1000000</v>
      </c>
      <c r="AM65" s="45">
        <f t="shared" si="31"/>
        <v>999276.86</v>
      </c>
      <c r="AN65" s="5">
        <f t="shared" si="41"/>
        <v>999276.86</v>
      </c>
      <c r="AO65" s="45">
        <f t="shared" si="32"/>
        <v>999190.6</v>
      </c>
      <c r="AP65" s="5">
        <f t="shared" si="33"/>
        <v>999190.6</v>
      </c>
      <c r="AQ65" s="45">
        <f t="shared" si="34"/>
        <v>999181.32</v>
      </c>
      <c r="AR65" s="5">
        <f t="shared" si="35"/>
        <v>999181.32</v>
      </c>
      <c r="AT65" s="2">
        <f t="shared" si="36"/>
        <v>999152.25999999989</v>
      </c>
      <c r="AU65">
        <f t="shared" si="37"/>
        <v>999152.25999999989</v>
      </c>
      <c r="AV65" s="2">
        <f t="shared" si="38"/>
        <v>999105.85999999987</v>
      </c>
      <c r="AW65">
        <f t="shared" si="39"/>
        <v>999105.85999999987</v>
      </c>
      <c r="BG65" s="148">
        <f t="shared" si="42"/>
        <v>0</v>
      </c>
      <c r="BH65" s="149"/>
      <c r="BI65" s="7">
        <f t="shared" si="43"/>
        <v>0</v>
      </c>
      <c r="BJ65" s="5">
        <f t="shared" si="44"/>
        <v>0</v>
      </c>
      <c r="BK65" s="5">
        <f t="shared" si="45"/>
        <v>0</v>
      </c>
      <c r="BN65" s="5">
        <f t="shared" si="46"/>
        <v>0</v>
      </c>
      <c r="BW65" s="5">
        <f t="shared" si="47"/>
        <v>0</v>
      </c>
      <c r="BZ65" s="5">
        <f t="shared" si="48"/>
        <v>0</v>
      </c>
    </row>
    <row r="66" spans="36:78" ht="14.25" customHeight="1">
      <c r="AJ66">
        <f t="shared" si="49"/>
        <v>0</v>
      </c>
      <c r="AK66" s="2">
        <f t="shared" si="49"/>
        <v>0</v>
      </c>
      <c r="AL66" s="5">
        <f t="shared" si="40"/>
        <v>1000000</v>
      </c>
      <c r="AM66" s="45">
        <f t="shared" si="31"/>
        <v>999276.86</v>
      </c>
      <c r="AN66" s="5">
        <f t="shared" si="41"/>
        <v>999276.86</v>
      </c>
      <c r="AO66" s="45">
        <f t="shared" si="32"/>
        <v>999190.6</v>
      </c>
      <c r="AP66" s="5">
        <f t="shared" si="33"/>
        <v>999190.6</v>
      </c>
      <c r="AQ66" s="45">
        <f t="shared" si="34"/>
        <v>999181.32</v>
      </c>
      <c r="AR66" s="5">
        <f t="shared" si="35"/>
        <v>999181.32</v>
      </c>
      <c r="AT66" s="2">
        <f t="shared" si="36"/>
        <v>999152.25999999989</v>
      </c>
      <c r="AU66">
        <f t="shared" si="37"/>
        <v>999152.25999999989</v>
      </c>
      <c r="AV66" s="2">
        <f t="shared" si="38"/>
        <v>999105.85999999987</v>
      </c>
      <c r="AW66">
        <f t="shared" si="39"/>
        <v>999105.85999999987</v>
      </c>
      <c r="BG66" s="148">
        <f t="shared" si="42"/>
        <v>0</v>
      </c>
      <c r="BH66" s="149"/>
      <c r="BI66" s="7">
        <f t="shared" si="43"/>
        <v>0</v>
      </c>
      <c r="BJ66" s="5">
        <f t="shared" si="44"/>
        <v>0</v>
      </c>
      <c r="BK66" s="5">
        <f t="shared" si="45"/>
        <v>0</v>
      </c>
      <c r="BN66" s="5">
        <f t="shared" si="46"/>
        <v>0</v>
      </c>
      <c r="BW66" s="5">
        <f t="shared" si="47"/>
        <v>0</v>
      </c>
      <c r="BZ66" s="5">
        <f t="shared" si="48"/>
        <v>0</v>
      </c>
    </row>
    <row r="67" spans="36:78">
      <c r="AJ67">
        <f t="shared" si="49"/>
        <v>0</v>
      </c>
      <c r="AK67" s="2">
        <f t="shared" si="49"/>
        <v>0</v>
      </c>
      <c r="AL67" s="5">
        <f t="shared" si="40"/>
        <v>1000000</v>
      </c>
      <c r="AM67" s="45">
        <f t="shared" si="31"/>
        <v>999276.86</v>
      </c>
      <c r="AN67" s="5">
        <f t="shared" si="41"/>
        <v>999276.86</v>
      </c>
      <c r="AO67" s="45">
        <f t="shared" si="32"/>
        <v>999190.6</v>
      </c>
      <c r="AP67" s="5">
        <f t="shared" si="33"/>
        <v>999190.6</v>
      </c>
      <c r="AQ67" s="45">
        <f t="shared" si="34"/>
        <v>999181.32</v>
      </c>
      <c r="AR67" s="5">
        <f t="shared" si="35"/>
        <v>999181.32</v>
      </c>
      <c r="AT67" s="2">
        <f t="shared" si="36"/>
        <v>999152.25999999989</v>
      </c>
      <c r="AU67">
        <f t="shared" si="37"/>
        <v>999152.25999999989</v>
      </c>
      <c r="AV67" s="2">
        <f t="shared" si="38"/>
        <v>999105.85999999987</v>
      </c>
      <c r="AW67">
        <f t="shared" si="39"/>
        <v>999105.85999999987</v>
      </c>
      <c r="BG67" s="148">
        <f t="shared" si="42"/>
        <v>0</v>
      </c>
      <c r="BH67" s="149"/>
      <c r="BI67" s="7">
        <f t="shared" si="43"/>
        <v>0</v>
      </c>
      <c r="BJ67" s="5">
        <f t="shared" si="44"/>
        <v>0</v>
      </c>
      <c r="BK67" s="5">
        <f t="shared" si="45"/>
        <v>0</v>
      </c>
      <c r="BN67" s="5">
        <f t="shared" si="46"/>
        <v>0</v>
      </c>
      <c r="BW67" s="5">
        <f t="shared" si="47"/>
        <v>0</v>
      </c>
      <c r="BZ67" s="5">
        <f t="shared" si="48"/>
        <v>0</v>
      </c>
    </row>
    <row r="68" spans="36:78">
      <c r="BG68" s="150">
        <f t="shared" si="42"/>
        <v>0</v>
      </c>
      <c r="BH68" s="151"/>
      <c r="BI68" s="7">
        <f t="shared" si="43"/>
        <v>0</v>
      </c>
      <c r="BJ68" s="5">
        <f t="shared" si="44"/>
        <v>0</v>
      </c>
      <c r="BK68" s="5">
        <f t="shared" si="45"/>
        <v>0</v>
      </c>
      <c r="BN68" s="5">
        <f t="shared" si="46"/>
        <v>0</v>
      </c>
      <c r="BW68" s="5">
        <f t="shared" si="47"/>
        <v>0</v>
      </c>
      <c r="BZ68" s="5">
        <f t="shared" si="48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42.54</v>
      </c>
      <c r="BK69" s="5">
        <f>BI69+BJ69</f>
        <v>42.54</v>
      </c>
      <c r="BM69" s="16"/>
      <c r="BN69" s="16"/>
      <c r="BO69" s="16"/>
      <c r="BP69" s="16"/>
      <c r="BW69" s="5">
        <f>SUM(BW49:BW68)</f>
        <v>723.14</v>
      </c>
      <c r="BZ69" s="5">
        <f t="shared" si="48"/>
        <v>0</v>
      </c>
    </row>
    <row r="70" spans="36:78">
      <c r="BK70" s="5">
        <f>BG27+CE29</f>
        <v>723.14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50">IF(BH5="y",1,0)</f>
        <v>0</v>
      </c>
    </row>
    <row r="78" spans="36:78">
      <c r="BK78" s="5">
        <f t="shared" si="50"/>
        <v>0</v>
      </c>
    </row>
    <row r="79" spans="36:78">
      <c r="BK79" s="5">
        <f t="shared" si="50"/>
        <v>0</v>
      </c>
    </row>
    <row r="80" spans="36:78">
      <c r="BK80" s="5">
        <f t="shared" si="50"/>
        <v>0</v>
      </c>
    </row>
    <row r="81" spans="41:63">
      <c r="BK81" s="5">
        <f t="shared" si="50"/>
        <v>0</v>
      </c>
    </row>
    <row r="82" spans="41:63">
      <c r="AO82" s="5">
        <f>IF(AO20&lt;&gt;0,1,0)</f>
        <v>1</v>
      </c>
      <c r="AP82" s="5"/>
      <c r="AQ82" s="5">
        <f t="shared" ref="AQ82:AR88" si="51">IF(AQ20&lt;&gt;0,1,0)</f>
        <v>0</v>
      </c>
      <c r="AR82" s="25">
        <f t="shared" si="51"/>
        <v>0</v>
      </c>
      <c r="AS82" s="25"/>
      <c r="AT82" s="5">
        <f>SUM(AO82:AR82)</f>
        <v>1</v>
      </c>
      <c r="BK82" s="5">
        <f t="shared" si="50"/>
        <v>0</v>
      </c>
    </row>
    <row r="83" spans="41:63">
      <c r="AO83" s="5">
        <f t="shared" ref="AO83:AO88" si="52">IF(AO21&lt;&gt;0,1,0)</f>
        <v>0</v>
      </c>
      <c r="AP83" s="5"/>
      <c r="AQ83" s="5">
        <f t="shared" si="51"/>
        <v>0</v>
      </c>
      <c r="AR83" s="25">
        <f t="shared" si="51"/>
        <v>0</v>
      </c>
      <c r="AS83" s="25"/>
      <c r="AT83" s="5">
        <f t="shared" ref="AT83:AT88" si="53">SUM(AO83:AR83)</f>
        <v>0</v>
      </c>
      <c r="BK83" s="5">
        <f t="shared" si="50"/>
        <v>0</v>
      </c>
    </row>
    <row r="84" spans="41:63">
      <c r="AO84" s="5">
        <f t="shared" si="52"/>
        <v>0</v>
      </c>
      <c r="AP84" s="5"/>
      <c r="AQ84" s="5">
        <f t="shared" si="51"/>
        <v>0</v>
      </c>
      <c r="AR84" s="25">
        <f t="shared" si="51"/>
        <v>0</v>
      </c>
      <c r="AS84" s="25"/>
      <c r="AT84" s="5">
        <f t="shared" si="53"/>
        <v>0</v>
      </c>
      <c r="BK84" s="5">
        <f t="shared" si="50"/>
        <v>0</v>
      </c>
    </row>
    <row r="85" spans="41:63">
      <c r="AO85" s="5">
        <f t="shared" si="52"/>
        <v>0</v>
      </c>
      <c r="AP85" s="5"/>
      <c r="AQ85" s="5">
        <f t="shared" si="51"/>
        <v>0</v>
      </c>
      <c r="AR85" s="25">
        <f t="shared" si="51"/>
        <v>0</v>
      </c>
      <c r="AS85" s="25"/>
      <c r="AT85" s="5">
        <f t="shared" si="53"/>
        <v>0</v>
      </c>
      <c r="BK85" s="5">
        <f t="shared" si="50"/>
        <v>0</v>
      </c>
    </row>
    <row r="86" spans="41:63">
      <c r="AO86" s="5">
        <f t="shared" si="52"/>
        <v>0</v>
      </c>
      <c r="AP86" s="5"/>
      <c r="AQ86" s="5">
        <f t="shared" si="51"/>
        <v>0</v>
      </c>
      <c r="AR86" s="25">
        <f t="shared" si="51"/>
        <v>0</v>
      </c>
      <c r="AS86" s="25"/>
      <c r="AT86" s="5">
        <f t="shared" si="53"/>
        <v>0</v>
      </c>
      <c r="BK86" s="5">
        <f t="shared" si="50"/>
        <v>0</v>
      </c>
    </row>
    <row r="87" spans="41:63">
      <c r="AO87" s="5">
        <f t="shared" si="52"/>
        <v>0</v>
      </c>
      <c r="AP87" s="5"/>
      <c r="AQ87" s="5">
        <f t="shared" si="51"/>
        <v>0</v>
      </c>
      <c r="AR87" s="25">
        <f t="shared" si="51"/>
        <v>0</v>
      </c>
      <c r="AS87" s="25"/>
      <c r="AT87" s="5">
        <f t="shared" si="53"/>
        <v>0</v>
      </c>
      <c r="BK87" s="5">
        <f t="shared" si="50"/>
        <v>0</v>
      </c>
    </row>
    <row r="88" spans="41:63">
      <c r="AO88" s="5">
        <f t="shared" si="52"/>
        <v>0</v>
      </c>
      <c r="AP88" s="5"/>
      <c r="AQ88" s="5">
        <f t="shared" si="51"/>
        <v>0</v>
      </c>
      <c r="AR88" s="25">
        <f t="shared" si="51"/>
        <v>0</v>
      </c>
      <c r="AS88" s="25"/>
      <c r="AT88" s="5">
        <f t="shared" si="53"/>
        <v>0</v>
      </c>
      <c r="BK88" s="5">
        <f t="shared" si="50"/>
        <v>0</v>
      </c>
    </row>
    <row r="89" spans="41:63">
      <c r="AT89" s="5">
        <f>SUM(AT82:AT88)</f>
        <v>1</v>
      </c>
      <c r="BK89" s="5">
        <f t="shared" si="50"/>
        <v>0</v>
      </c>
    </row>
    <row r="90" spans="41:63">
      <c r="BK90" s="5">
        <f t="shared" si="50"/>
        <v>0</v>
      </c>
    </row>
    <row r="91" spans="41:63">
      <c r="BK91" s="5">
        <f t="shared" si="50"/>
        <v>0</v>
      </c>
    </row>
    <row r="92" spans="41:63">
      <c r="BK92" s="5">
        <f t="shared" si="50"/>
        <v>0</v>
      </c>
    </row>
    <row r="93" spans="41:63">
      <c r="BK93" s="5">
        <f t="shared" si="50"/>
        <v>0</v>
      </c>
    </row>
    <row r="94" spans="41:63">
      <c r="BK94" s="5">
        <f t="shared" si="50"/>
        <v>0</v>
      </c>
    </row>
    <row r="95" spans="41:63">
      <c r="BK95" s="5">
        <f t="shared" si="50"/>
        <v>0</v>
      </c>
    </row>
    <row r="96" spans="41:63">
      <c r="BK96" s="5">
        <f t="shared" si="50"/>
        <v>0</v>
      </c>
    </row>
    <row r="114" ht="12.75" customHeight="1"/>
  </sheetData>
  <sheetProtection sheet="1" objects="1" scenarios="1"/>
  <protectedRanges>
    <protectedRange sqref="BH5:BH24" name="Range23"/>
    <protectedRange sqref="BH5:BH24" name="Range22"/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P8:BP27" name="Range9"/>
    <protectedRange sqref="BT3" name="Range8"/>
    <protectedRange sqref="K34:K36" name="Range1"/>
    <protectedRange sqref="BC10" name="Range4"/>
    <protectedRange sqref="BC13:BC14" name="Range5"/>
    <protectedRange sqref="BF5:BF24" name="Range6"/>
    <protectedRange sqref="BF26" name="Range7"/>
    <protectedRange sqref="BT3:BZ3" name="Range20"/>
    <protectedRange sqref="AQ5" name="Range3_1"/>
  </protectedRanges>
  <mergeCells count="83">
    <mergeCell ref="BI30:BK31"/>
    <mergeCell ref="BX30:BY32"/>
    <mergeCell ref="CB31:CE32"/>
    <mergeCell ref="U4:W4"/>
    <mergeCell ref="Z6:AF7"/>
    <mergeCell ref="AL28:AQ29"/>
    <mergeCell ref="AL31:AQ32"/>
    <mergeCell ref="BF30:BG32"/>
    <mergeCell ref="AJ25:AK25"/>
    <mergeCell ref="AJ24:AK24"/>
    <mergeCell ref="AO24:AP24"/>
    <mergeCell ref="AO25:AP25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L13:AL17"/>
    <mergeCell ref="AM13:AM17"/>
    <mergeCell ref="T7:U7"/>
    <mergeCell ref="Z2:AF2"/>
    <mergeCell ref="Z4:AF4"/>
    <mergeCell ref="V6:W6"/>
    <mergeCell ref="V7:W7"/>
    <mergeCell ref="AK9:AP10"/>
    <mergeCell ref="V8:W8"/>
    <mergeCell ref="AO13:AO17"/>
    <mergeCell ref="K1:L1"/>
    <mergeCell ref="H3:I3"/>
    <mergeCell ref="O4:S4"/>
    <mergeCell ref="O3:S3"/>
    <mergeCell ref="H4:I4"/>
    <mergeCell ref="AQ13:AQ17"/>
    <mergeCell ref="AP13:AP17"/>
    <mergeCell ref="AN13:AN19"/>
    <mergeCell ref="E3:F3"/>
    <mergeCell ref="O2:S2"/>
    <mergeCell ref="AK6:AP7"/>
    <mergeCell ref="Z3:AF3"/>
    <mergeCell ref="AL3:AQ3"/>
    <mergeCell ref="T6:U6"/>
    <mergeCell ref="J6:K6"/>
    <mergeCell ref="J7:K7"/>
    <mergeCell ref="L6:M6"/>
    <mergeCell ref="N6:O6"/>
    <mergeCell ref="E4:F4"/>
    <mergeCell ref="F6:G6"/>
    <mergeCell ref="H6:I6"/>
    <mergeCell ref="F7:G7"/>
    <mergeCell ref="H7:I7"/>
    <mergeCell ref="L7:M7"/>
    <mergeCell ref="BP5:BP7"/>
    <mergeCell ref="AQ6:AR7"/>
    <mergeCell ref="P7:Q7"/>
    <mergeCell ref="P6:Q6"/>
    <mergeCell ref="N7:O7"/>
    <mergeCell ref="AQ9:AR10"/>
    <mergeCell ref="CB2:CE2"/>
    <mergeCell ref="BI3:BK3"/>
    <mergeCell ref="BT3:BZ3"/>
    <mergeCell ref="R7:S7"/>
    <mergeCell ref="R6:S6"/>
    <mergeCell ref="BT2:BZ2"/>
    <mergeCell ref="N8:O8"/>
    <mergeCell ref="T8:U8"/>
    <mergeCell ref="F9:G9"/>
    <mergeCell ref="H9:I9"/>
    <mergeCell ref="J9:K9"/>
    <mergeCell ref="L9:M9"/>
    <mergeCell ref="N9:O9"/>
    <mergeCell ref="F8:G8"/>
    <mergeCell ref="H8:I8"/>
    <mergeCell ref="J8:K8"/>
    <mergeCell ref="L8:M8"/>
    <mergeCell ref="P9:Q9"/>
    <mergeCell ref="R9:S9"/>
    <mergeCell ref="T9:U9"/>
    <mergeCell ref="P8:Q8"/>
    <mergeCell ref="R8:S8"/>
  </mergeCells>
  <phoneticPr fontId="0" type="noConversion"/>
  <conditionalFormatting sqref="BF30:BG31">
    <cfRule type="cellIs" dxfId="259" priority="11" stopIfTrue="1" operator="equal">
      <formula>"NONE"</formula>
    </cfRule>
    <cfRule type="cellIs" dxfId="258" priority="12" stopIfTrue="1" operator="notEqual">
      <formula>"NONE"</formula>
    </cfRule>
  </conditionalFormatting>
  <conditionalFormatting sqref="BX30">
    <cfRule type="cellIs" dxfId="257" priority="13" stopIfTrue="1" operator="equal">
      <formula>"Calculations OK"</formula>
    </cfRule>
    <cfRule type="cellIs" dxfId="256" priority="14" stopIfTrue="1" operator="equal">
      <formula>"Check Count for Error"</formula>
    </cfRule>
  </conditionalFormatting>
  <conditionalFormatting sqref="V4:W4">
    <cfRule type="cellIs" dxfId="255" priority="15" stopIfTrue="1" operator="equal">
      <formula>"Totals Correct"</formula>
    </cfRule>
    <cfRule type="cellIs" dxfId="254" priority="16" stopIfTrue="1" operator="equal">
      <formula>"ERROR"</formula>
    </cfRule>
  </conditionalFormatting>
  <conditionalFormatting sqref="U4">
    <cfRule type="cellIs" dxfId="253" priority="17" stopIfTrue="1" operator="equal">
      <formula>"OK TO MOVE TO NEXT STAGE"</formula>
    </cfRule>
    <cfRule type="cellIs" dxfId="252" priority="18" stopIfTrue="1" operator="equal">
      <formula>"DO NOT MOVE TO NEXT STAGE"</formula>
    </cfRule>
  </conditionalFormatting>
  <conditionalFormatting sqref="AL3">
    <cfRule type="cellIs" dxfId="251" priority="19" stopIfTrue="1" operator="notEqual">
      <formula>0</formula>
    </cfRule>
  </conditionalFormatting>
  <conditionalFormatting sqref="BH4">
    <cfRule type="expression" dxfId="250" priority="8">
      <formula>AND($AQ$5="y",$BK$76&lt;&gt;1)</formula>
    </cfRule>
    <cfRule type="expression" dxfId="249" priority="9">
      <formula>$BK$76=1</formula>
    </cfRule>
    <cfRule type="duplicateValues" priority="10"/>
  </conditionalFormatting>
  <conditionalFormatting sqref="BI5:BI24">
    <cfRule type="expression" dxfId="248" priority="7">
      <formula>BI5="Elected"</formula>
    </cfRule>
  </conditionalFormatting>
  <conditionalFormatting sqref="BN8:BN27">
    <cfRule type="expression" dxfId="247" priority="6">
      <formula>BN8="Elected"</formula>
    </cfRule>
  </conditionalFormatting>
  <conditionalFormatting sqref="BP5:BP7">
    <cfRule type="expression" dxfId="246" priority="4">
      <formula>$BZ$48&gt;0</formula>
    </cfRule>
    <cfRule type="expression" dxfId="245" priority="5">
      <formula>AND($AQ$5="n",$BZ$48&lt;&gt;1)</formula>
    </cfRule>
  </conditionalFormatting>
  <conditionalFormatting sqref="BT2:BZ2">
    <cfRule type="expression" dxfId="244" priority="2">
      <formula>AND($AQ$5="n",$BZ$46=0)</formula>
    </cfRule>
  </conditionalFormatting>
  <conditionalFormatting sqref="A11:A30">
    <cfRule type="expression" dxfId="243" priority="1">
      <formula>A11="Elected"</formula>
    </cfRule>
  </conditionalFormatting>
  <hyperlinks>
    <hyperlink ref="Z6:AF7" location="'Stage 3'!A1" display="BACK to Overview of STAGE 3"/>
    <hyperlink ref="AL28" location="'Stage 2'!BI1" display="MOVE TO TRANSFER OF SURPLUS VOTES FORM"/>
    <hyperlink ref="AL31" location="'Stage 2'!CC1" display="MOVE TO EXCLUDE CANDIDATE FORM"/>
    <hyperlink ref="AL28:AQ29" location="'Stage 4'!AY1:BK1" display="MOVE TO TRANSFER OF SURPLUS VOTES FORM"/>
    <hyperlink ref="AL31:AQ32" location="'Stage 4'!BN1:CE1" display="MOVE TO EXCLUDE CANDIDATE FORM"/>
    <hyperlink ref="BI3" location="'Stage 2'!AQ5" display="MOVE TO NEXT FORM"/>
    <hyperlink ref="BI3:BK3" location="'Stage 4'!Y1:AR1" display="BACK to DECISION FORM"/>
    <hyperlink ref="BI30:BK31" location="'Stage 4'!A1" display="FORWARD to OVERVIEW OF STAGE 4"/>
    <hyperlink ref="CB31" location="'Stage 2'!A1" display="HOME TO OVERVIEW OF STAGE 2"/>
    <hyperlink ref="CB31:CE32" location="'Stage 4'!A1" display="FORWARD to OVERVIEW OF STAGE 4"/>
    <hyperlink ref="CB2" location="'Stage 2'!AQ5" display="MOVE TO NEXT FORM"/>
    <hyperlink ref="CB2:CE2" location="'Stage 4'!Y1:AR1" display="BACK to DECISION FORM"/>
    <hyperlink ref="O4" location="'Stage 3'!A1" display="MOVE TO STAGE 3"/>
    <hyperlink ref="O2" location="'Stage 3'!A1" display="MOVE TO STAGE 3"/>
    <hyperlink ref="O2:S2" location="'Stage 4'!Y1:AR1" display="BACK to DECISION FORM Stage 4"/>
    <hyperlink ref="O4:S4" location="'Stage 5'!Y1:AR1" display="FORWARD TO STAGE 5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CE114"/>
  <sheetViews>
    <sheetView showGridLines="0" showZeros="0" tabSelected="1" topLeftCell="A5" zoomScale="80" zoomScaleNormal="80" workbookViewId="0"/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4.140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4" customWidth="1"/>
    <col min="41" max="41" width="11" customWidth="1"/>
    <col min="42" max="42" width="12.7109375" customWidth="1"/>
    <col min="43" max="43" width="11.28515625" customWidth="1"/>
    <col min="44" max="44" width="16.42578125" customWidth="1"/>
    <col min="45" max="45" width="215.85546875" customWidth="1"/>
    <col min="46" max="46" width="9.28515625" bestFit="1" customWidth="1"/>
    <col min="47" max="47" width="13" bestFit="1" customWidth="1"/>
    <col min="48" max="48" width="9.28515625" bestFit="1" customWidth="1"/>
    <col min="49" max="49" width="13" bestFit="1" customWidth="1"/>
    <col min="50" max="50" width="218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5" max="55" width="9.28515625" bestFit="1" customWidth="1"/>
    <col min="56" max="56" width="4" customWidth="1"/>
    <col min="57" max="57" width="26.57031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7.42578125" customWidth="1"/>
    <col min="64" max="64" width="219.28515625" customWidth="1"/>
    <col min="67" max="67" width="10.85546875" customWidth="1"/>
    <col min="68" max="68" width="9.5703125" customWidth="1"/>
    <col min="69" max="69" width="1.7109375" customWidth="1"/>
    <col min="70" max="70" width="24.85546875" customWidth="1"/>
    <col min="83" max="83" width="24.28515625" customWidth="1"/>
  </cols>
  <sheetData>
    <row r="1" spans="1:83" ht="21" thickBot="1">
      <c r="A1" s="88" t="str">
        <f>'Verification of Boxes'!B1</f>
        <v>Local Council</v>
      </c>
      <c r="F1" s="14" t="s">
        <v>63</v>
      </c>
      <c r="J1" s="100" t="s">
        <v>25</v>
      </c>
      <c r="K1" s="383">
        <f>'Basic Input'!C2</f>
        <v>41781</v>
      </c>
      <c r="L1" s="383"/>
      <c r="Z1" s="14" t="s">
        <v>125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384" t="s">
        <v>219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184.41999999999985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63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3.75" customHeight="1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92.740000000000009</v>
      </c>
      <c r="AJ3" s="271"/>
      <c r="AK3" s="271"/>
      <c r="AL3" s="421" t="str">
        <f>IF(AQ5="n","MOVE TO EXCLUDE CANDIDATE FORM",IF(AQ5="y","MOVE TO TRANSFER OF SURPLUS VOTES FORM",0))</f>
        <v>MOVE TO TRANSFER OF SURPLUS VOTES FORM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3.5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384" t="s">
        <v>220</v>
      </c>
      <c r="P4" s="385"/>
      <c r="Q4" s="385"/>
      <c r="R4" s="385"/>
      <c r="S4" s="386"/>
      <c r="U4" s="375" t="str">
        <f>IF(M33="ERROR","DO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355</v>
      </c>
      <c r="AT5" s="47" t="str">
        <f>IF(AQ5=0,0,IF(AQ5="Y","T","E"))</f>
        <v>T</v>
      </c>
      <c r="BE5" s="71" t="str">
        <f>'Verification of Boxes'!J10</f>
        <v>BOYLE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IF(C11=0,0,IF(K11=0,"Excluded",0))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217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Transfer</v>
      </c>
      <c r="AR6" s="394"/>
      <c r="AS6" s="252"/>
      <c r="AT6" s="107"/>
      <c r="AU6" s="107"/>
      <c r="AW6" s="40"/>
      <c r="AX6" s="40"/>
      <c r="AZ6" s="43" t="s">
        <v>63</v>
      </c>
      <c r="BA6" s="154"/>
      <c r="BE6" s="71" t="str">
        <f>'Verification of Boxes'!J11</f>
        <v>COMER DANIEL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IF(C12=0,0,IF(K12=0,"Excluded",0))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Transfer</v>
      </c>
      <c r="I7" s="432"/>
      <c r="J7" s="431" t="str">
        <f>'Stage 4'!J7:K7</f>
        <v>Exclude</v>
      </c>
      <c r="K7" s="432"/>
      <c r="L7" s="431" t="str">
        <f>IF($AT5=0,0,IF($AT5="T",$AZ7,$BR4))</f>
        <v>Transfer</v>
      </c>
      <c r="M7" s="432"/>
      <c r="N7" s="373"/>
      <c r="O7" s="374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74"/>
      <c r="BG7" s="117">
        <f t="shared" si="0"/>
        <v>0</v>
      </c>
      <c r="BH7" s="180" t="s">
        <v>355</v>
      </c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COMER DANIEL AND GILLESPIE SHA</v>
      </c>
      <c r="G8" s="435"/>
      <c r="H8" s="429" t="str">
        <f>'Stage 3'!H8:I8</f>
        <v>BOYLE JOHN</v>
      </c>
      <c r="I8" s="430"/>
      <c r="J8" s="431" t="str">
        <f>'Stage 4'!J8:K8</f>
        <v>O'HAGAN BARNEY</v>
      </c>
      <c r="K8" s="432"/>
      <c r="L8" s="429" t="str">
        <f>IF($L7="Transfer",$BA8,$BT3)</f>
        <v>COOPER MICKEY</v>
      </c>
      <c r="M8" s="430"/>
      <c r="N8" s="367"/>
      <c r="O8" s="368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COOPER MICKEY</v>
      </c>
      <c r="BE8" s="71" t="str">
        <f>'Verification of Boxes'!J13</f>
        <v>CUSACK SHAUNA</v>
      </c>
      <c r="BF8" s="74">
        <v>32</v>
      </c>
      <c r="BG8" s="117">
        <f t="shared" si="0"/>
        <v>32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BOYLE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Transfer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74">
        <v>14</v>
      </c>
      <c r="BG9" s="117">
        <f t="shared" si="0"/>
        <v>14</v>
      </c>
      <c r="BH9" s="180"/>
      <c r="BI9" s="5" t="str">
        <f t="shared" si="1"/>
        <v>Excluded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COMER DANIEL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>
        <v>1154.74</v>
      </c>
      <c r="BE10" s="71" t="str">
        <f>'Verification of Boxes'!J15</f>
        <v>GILLESPIE SHA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COOPER MICKEY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4'!A11&lt;&gt;0,'Stage 4'!A11,IF(M11&gt;=$M$3,"Elected",IF(BP8&lt;&gt;0,"Excluded",0)))</f>
        <v>Elected</v>
      </c>
      <c r="B11" s="175">
        <v>1</v>
      </c>
      <c r="C11" s="187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>'Stage 2'!F11</f>
        <v>0</v>
      </c>
      <c r="G11" s="157">
        <f>'Stage 2'!G11</f>
        <v>1132</v>
      </c>
      <c r="H11" s="82">
        <f>'Stage 3'!H11</f>
        <v>-70</v>
      </c>
      <c r="I11" s="157">
        <f>'Stage 3'!I11</f>
        <v>1062</v>
      </c>
      <c r="J11" s="82">
        <f>'Stage 4'!J11</f>
        <v>0</v>
      </c>
      <c r="K11" s="157">
        <f>'Stage 4'!K11</f>
        <v>1062</v>
      </c>
      <c r="L11" s="82">
        <f t="shared" ref="L11:L30" si="12">IF($C11&lt;&gt;0,$BK49,0)</f>
        <v>0</v>
      </c>
      <c r="M11" s="33">
        <f t="shared" ref="M11:M31" si="13">IF(L$8=0,0,K11+L11)</f>
        <v>1062</v>
      </c>
      <c r="N11" s="82"/>
      <c r="O11" s="33">
        <f t="shared" ref="O11:O31" si="14">IF(N$8=0,0,M11+N11)</f>
        <v>0</v>
      </c>
      <c r="P11" s="82"/>
      <c r="Q11" s="33">
        <f t="shared" ref="Q11:Q31" si="15">IF(P$8=0,0,O11+P11)</f>
        <v>0</v>
      </c>
      <c r="R11" s="82"/>
      <c r="S11" s="33">
        <f t="shared" ref="S11:S31" si="16">IF(R$8=0,0,Q11+R11)</f>
        <v>0</v>
      </c>
      <c r="T11" s="82"/>
      <c r="U11" s="33">
        <f t="shared" ref="U11:U31" si="17">IF(T$8=0,0,S11+T11)</f>
        <v>0</v>
      </c>
      <c r="V11" s="80"/>
      <c r="W11" s="49">
        <f t="shared" ref="W11:W31" si="18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M11" s="3"/>
      <c r="BN11" s="5" t="str">
        <f t="shared" si="11"/>
        <v>Elected</v>
      </c>
      <c r="BO11" s="47">
        <f t="shared" si="3"/>
        <v>943.62</v>
      </c>
      <c r="BP11" s="76"/>
      <c r="BQ11" s="6"/>
      <c r="BR11" s="13" t="str">
        <f>'Verification of Boxes'!J13</f>
        <v>CUSACK SHAUNA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4'!A12&lt;&gt;0,'Stage 4'!A12,IF(M12&gt;=$M$3,"Elected",IF(BP9&lt;&gt;0,"Excluded",0)))</f>
        <v>Excluded</v>
      </c>
      <c r="B12" s="176">
        <v>2</v>
      </c>
      <c r="C12" s="188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>'Stage 2'!F12</f>
        <v>-137</v>
      </c>
      <c r="G12" s="157">
        <f>'Stage 2'!G12</f>
        <v>0</v>
      </c>
      <c r="H12" s="82">
        <f>'Stage 3'!H12</f>
        <v>0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 t="shared" si="12"/>
        <v>0</v>
      </c>
      <c r="M12" s="33">
        <f t="shared" si="13"/>
        <v>0</v>
      </c>
      <c r="N12" s="82"/>
      <c r="O12" s="33">
        <f t="shared" si="14"/>
        <v>0</v>
      </c>
      <c r="P12" s="82"/>
      <c r="Q12" s="33">
        <f t="shared" si="15"/>
        <v>0</v>
      </c>
      <c r="R12" s="82"/>
      <c r="S12" s="33">
        <f t="shared" si="16"/>
        <v>0</v>
      </c>
      <c r="T12" s="82"/>
      <c r="U12" s="33">
        <f t="shared" si="17"/>
        <v>0</v>
      </c>
      <c r="V12" s="80"/>
      <c r="W12" s="49">
        <f t="shared" si="18"/>
        <v>0</v>
      </c>
      <c r="AJ12" s="46"/>
      <c r="AZ12" t="s">
        <v>2</v>
      </c>
      <c r="BA12" s="3" t="s">
        <v>8</v>
      </c>
      <c r="BB12" s="3"/>
      <c r="BC12" s="60">
        <f>AG3</f>
        <v>92.740000000000009</v>
      </c>
      <c r="BE12" s="71" t="str">
        <f>'Verification of Boxes'!J17</f>
        <v>O'HAGAN BARNEY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827.52</v>
      </c>
      <c r="BP12" s="76"/>
      <c r="BQ12" s="6"/>
      <c r="BR12" s="13" t="str">
        <f>'Verification of Boxes'!J14</f>
        <v>FARRELL RORY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>IF('Stage 4'!A13&lt;&gt;0,'Stage 4'!A13,IF(M13&gt;=$M$3,"Elected",IF(BP10&lt;&gt;0,"Excluded",0)))</f>
        <v>Elected</v>
      </c>
      <c r="B13" s="176">
        <v>3</v>
      </c>
      <c r="C13" s="188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>'Stage 2'!F13</f>
        <v>42</v>
      </c>
      <c r="G13" s="157">
        <f>'Stage 2'!G13</f>
        <v>843</v>
      </c>
      <c r="H13" s="82">
        <f>'Stage 3'!H13</f>
        <v>4.74</v>
      </c>
      <c r="I13" s="157">
        <f>'Stage 3'!I13</f>
        <v>847.74</v>
      </c>
      <c r="J13" s="82">
        <f>'Stage 4'!J13</f>
        <v>307</v>
      </c>
      <c r="K13" s="157">
        <f>'Stage 4'!K13</f>
        <v>1154.74</v>
      </c>
      <c r="L13" s="82">
        <f t="shared" si="12"/>
        <v>-92.740000000000009</v>
      </c>
      <c r="M13" s="33">
        <f t="shared" si="13"/>
        <v>1062</v>
      </c>
      <c r="N13" s="82"/>
      <c r="O13" s="33">
        <f t="shared" si="14"/>
        <v>0</v>
      </c>
      <c r="P13" s="82"/>
      <c r="Q13" s="33">
        <f t="shared" si="15"/>
        <v>0</v>
      </c>
      <c r="R13" s="82"/>
      <c r="S13" s="33">
        <f t="shared" si="16"/>
        <v>0</v>
      </c>
      <c r="T13" s="82"/>
      <c r="U13" s="33">
        <f t="shared" si="17"/>
        <v>0</v>
      </c>
      <c r="V13" s="80"/>
      <c r="W13" s="49">
        <f t="shared" si="18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>
        <v>307</v>
      </c>
      <c r="BE13" s="71" t="str">
        <f>'Verification of Boxes'!J18</f>
        <v>O'REILLY DARREN PIO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GILLESPIE SHA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">
        <v>54</v>
      </c>
      <c r="B14" s="176">
        <v>4</v>
      </c>
      <c r="C14" s="188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>'Stage 2'!F14</f>
        <v>102</v>
      </c>
      <c r="G14" s="157">
        <f>'Stage 2'!G14</f>
        <v>842</v>
      </c>
      <c r="H14" s="82">
        <f>'Stage 3'!H14</f>
        <v>52.14</v>
      </c>
      <c r="I14" s="157">
        <f>'Stage 3'!I14</f>
        <v>894.14</v>
      </c>
      <c r="J14" s="82">
        <f>'Stage 4'!J14</f>
        <v>49.48</v>
      </c>
      <c r="K14" s="157">
        <f>'Stage 4'!K14</f>
        <v>943.62</v>
      </c>
      <c r="L14" s="82">
        <f t="shared" si="12"/>
        <v>32</v>
      </c>
      <c r="M14" s="33">
        <f t="shared" si="13"/>
        <v>975.62</v>
      </c>
      <c r="N14" s="82"/>
      <c r="O14" s="33">
        <f t="shared" si="14"/>
        <v>0</v>
      </c>
      <c r="P14" s="82"/>
      <c r="Q14" s="33">
        <f t="shared" si="15"/>
        <v>0</v>
      </c>
      <c r="R14" s="82"/>
      <c r="S14" s="33">
        <f t="shared" si="16"/>
        <v>0</v>
      </c>
      <c r="T14" s="82"/>
      <c r="U14" s="33">
        <f t="shared" si="17"/>
        <v>0</v>
      </c>
      <c r="V14" s="80"/>
      <c r="W14" s="49">
        <f t="shared" si="18"/>
        <v>0</v>
      </c>
      <c r="Z14" s="108" t="str">
        <f>'Verification of Boxes'!J10</f>
        <v>BOYLE JOHN</v>
      </c>
      <c r="AA14" s="109">
        <f>K11</f>
        <v>1062</v>
      </c>
      <c r="AB14" s="103"/>
      <c r="AC14" s="116">
        <f t="shared" ref="AC14:AC33" si="19">IF(AA14&gt;0,AA14-AG$4,0)</f>
        <v>0</v>
      </c>
      <c r="AD14" s="144"/>
      <c r="AE14" s="103" t="str">
        <f>IF(Z14=0,0,IF(AA14&gt;=AG$4,"elected",IF(AA14=0,"excluded","continuing")))</f>
        <v>elected</v>
      </c>
      <c r="AF14" s="103">
        <f t="shared" ref="AF14:AF33" si="20">IF(AE14="elected",AC14,0)</f>
        <v>0</v>
      </c>
      <c r="AG14" s="110">
        <f t="shared" ref="AG14:AG33" si="21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>
        <v>1</v>
      </c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 t="str">
        <f t="shared" si="3"/>
        <v>Elected</v>
      </c>
      <c r="BP14" s="76"/>
      <c r="BR14" s="13" t="str">
        <f>'Verification of Boxes'!J16</f>
        <v>MCGINLEY ERIC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">
        <v>357</v>
      </c>
      <c r="B15" s="176">
        <v>5</v>
      </c>
      <c r="C15" s="188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>'Stage 2'!F15</f>
        <v>61</v>
      </c>
      <c r="G15" s="157">
        <f>'Stage 2'!G15</f>
        <v>804</v>
      </c>
      <c r="H15" s="82">
        <f>'Stage 3'!H15</f>
        <v>5.3999999999999995</v>
      </c>
      <c r="I15" s="157">
        <f>'Stage 3'!I15</f>
        <v>809.4</v>
      </c>
      <c r="J15" s="82">
        <f>'Stage 4'!J15</f>
        <v>18.12</v>
      </c>
      <c r="K15" s="157">
        <f>'Stage 4'!K15</f>
        <v>827.52</v>
      </c>
      <c r="L15" s="82">
        <f t="shared" si="12"/>
        <v>14</v>
      </c>
      <c r="M15" s="33">
        <f t="shared" si="13"/>
        <v>841.52</v>
      </c>
      <c r="N15" s="82"/>
      <c r="O15" s="33">
        <f t="shared" si="14"/>
        <v>0</v>
      </c>
      <c r="P15" s="82"/>
      <c r="Q15" s="33">
        <f t="shared" si="15"/>
        <v>0</v>
      </c>
      <c r="R15" s="82"/>
      <c r="S15" s="33">
        <f t="shared" si="16"/>
        <v>0</v>
      </c>
      <c r="T15" s="82"/>
      <c r="U15" s="33">
        <f t="shared" si="17"/>
        <v>0</v>
      </c>
      <c r="V15" s="80"/>
      <c r="W15" s="49">
        <f t="shared" si="18"/>
        <v>0</v>
      </c>
      <c r="Z15" s="111" t="str">
        <f>'Verification of Boxes'!J11</f>
        <v>COMER DANIEL</v>
      </c>
      <c r="AA15" s="45">
        <f>K12</f>
        <v>0</v>
      </c>
      <c r="AB15" s="5"/>
      <c r="AC15" s="117">
        <f t="shared" si="19"/>
        <v>0</v>
      </c>
      <c r="AD15" s="133"/>
      <c r="AE15" s="5" t="str">
        <f t="shared" ref="AE15:AE33" si="22">IF(Z15=0,0,IF(AA15&gt;=AG$4,"elected",IF(AA15=0,"excluded","continuing")))</f>
        <v>excluded</v>
      </c>
      <c r="AF15" s="5">
        <f t="shared" si="20"/>
        <v>0</v>
      </c>
      <c r="AG15" s="112">
        <f t="shared" si="21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O'HAGAN BARNEY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4'!A16&lt;&gt;0,'Stage 4'!A16,IF(M16&gt;=$M$3,"Elected",IF(BP13&lt;&gt;0,"Excluded",0)))</f>
        <v>Excluded</v>
      </c>
      <c r="B16" s="176">
        <v>6</v>
      </c>
      <c r="C16" s="188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>'Stage 2'!F16</f>
        <v>-232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 t="shared" si="12"/>
        <v>0</v>
      </c>
      <c r="M16" s="33">
        <f t="shared" si="13"/>
        <v>0</v>
      </c>
      <c r="N16" s="82"/>
      <c r="O16" s="33">
        <f t="shared" si="14"/>
        <v>0</v>
      </c>
      <c r="P16" s="82"/>
      <c r="Q16" s="33">
        <f t="shared" si="15"/>
        <v>0</v>
      </c>
      <c r="R16" s="82"/>
      <c r="S16" s="33">
        <f t="shared" si="16"/>
        <v>0</v>
      </c>
      <c r="T16" s="82"/>
      <c r="U16" s="33">
        <f t="shared" si="17"/>
        <v>0</v>
      </c>
      <c r="V16" s="80"/>
      <c r="W16" s="49">
        <f t="shared" si="18"/>
        <v>0</v>
      </c>
      <c r="Z16" s="111" t="str">
        <f>'Verification of Boxes'!J12</f>
        <v>COOPER MICKEY</v>
      </c>
      <c r="AA16" s="45">
        <f t="shared" ref="AA16:AA33" si="23">K13</f>
        <v>1154.74</v>
      </c>
      <c r="AB16" s="5"/>
      <c r="AC16" s="117">
        <f t="shared" si="19"/>
        <v>92.740000000000009</v>
      </c>
      <c r="AD16" s="133"/>
      <c r="AE16" s="5" t="str">
        <f t="shared" si="22"/>
        <v>elected</v>
      </c>
      <c r="AF16" s="5">
        <f t="shared" si="20"/>
        <v>92.740000000000009</v>
      </c>
      <c r="AG16" s="112" t="str">
        <f t="shared" si="21"/>
        <v>transfer largest surplus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 t="str">
        <f t="shared" si="3"/>
        <v>Elected</v>
      </c>
      <c r="BP16" s="76"/>
      <c r="BQ16" s="6"/>
      <c r="BR16" s="13" t="str">
        <f>'Verification of Boxes'!J18</f>
        <v>O'REILLY DARREN PIO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>IF('Stage 4'!A17&lt;&gt;0,'Stage 4'!A17,IF(M17&gt;=$M$3,"Elected",IF(BP14&lt;&gt;0,"Excluded",0)))</f>
        <v>Elected</v>
      </c>
      <c r="B17" s="176">
        <v>7</v>
      </c>
      <c r="C17" s="188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>'Stage 2'!F17</f>
        <v>26</v>
      </c>
      <c r="G17" s="157">
        <f>'Stage 2'!G17</f>
        <v>817</v>
      </c>
      <c r="H17" s="82">
        <f>'Stage 3'!H17</f>
        <v>1.68</v>
      </c>
      <c r="I17" s="157">
        <f>'Stage 3'!I17</f>
        <v>818.68</v>
      </c>
      <c r="J17" s="82">
        <f>'Stage 4'!J17</f>
        <v>306</v>
      </c>
      <c r="K17" s="157">
        <f>'Stage 4'!K17</f>
        <v>1124.6799999999998</v>
      </c>
      <c r="L17" s="82">
        <f t="shared" si="12"/>
        <v>0</v>
      </c>
      <c r="M17" s="33">
        <f t="shared" si="13"/>
        <v>1124.6799999999998</v>
      </c>
      <c r="N17" s="82"/>
      <c r="O17" s="33">
        <f t="shared" si="14"/>
        <v>0</v>
      </c>
      <c r="P17" s="82"/>
      <c r="Q17" s="33">
        <f t="shared" si="15"/>
        <v>0</v>
      </c>
      <c r="R17" s="82"/>
      <c r="S17" s="33">
        <f t="shared" si="16"/>
        <v>0</v>
      </c>
      <c r="T17" s="82"/>
      <c r="U17" s="33">
        <f t="shared" si="17"/>
        <v>0</v>
      </c>
      <c r="V17" s="80"/>
      <c r="W17" s="49">
        <f t="shared" si="18"/>
        <v>0</v>
      </c>
      <c r="Z17" s="111" t="str">
        <f>'Verification of Boxes'!J13</f>
        <v>CUSACK SHAUNA</v>
      </c>
      <c r="AA17" s="45">
        <f t="shared" si="23"/>
        <v>943.62</v>
      </c>
      <c r="AB17" s="5"/>
      <c r="AC17" s="117">
        <f t="shared" si="19"/>
        <v>-118.38</v>
      </c>
      <c r="AD17" s="133"/>
      <c r="AE17" s="5" t="str">
        <f t="shared" si="22"/>
        <v>continuing</v>
      </c>
      <c r="AF17" s="5">
        <f t="shared" si="20"/>
        <v>0</v>
      </c>
      <c r="AG17" s="112">
        <f t="shared" si="21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4'!A18&lt;&gt;0,'Stage 4'!A18,IF(M18&gt;=$M$3,"Elected",IF(BP15&lt;&gt;0,"Excluded",0)))</f>
        <v>Excluded</v>
      </c>
      <c r="B18" s="176">
        <v>8</v>
      </c>
      <c r="C18" s="188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>'Stage 2'!F18</f>
        <v>21</v>
      </c>
      <c r="G18" s="157">
        <f>'Stage 2'!G18</f>
        <v>722</v>
      </c>
      <c r="H18" s="82">
        <f>'Stage 3'!H18</f>
        <v>1.1399999999999999</v>
      </c>
      <c r="I18" s="157">
        <f>'Stage 3'!I18</f>
        <v>723.14</v>
      </c>
      <c r="J18" s="82">
        <f>'Stage 4'!J18</f>
        <v>-723.14</v>
      </c>
      <c r="K18" s="157">
        <f>'Stage 4'!K18</f>
        <v>0</v>
      </c>
      <c r="L18" s="82">
        <f t="shared" si="12"/>
        <v>0</v>
      </c>
      <c r="M18" s="33">
        <f t="shared" si="13"/>
        <v>0</v>
      </c>
      <c r="N18" s="82"/>
      <c r="O18" s="33">
        <f t="shared" si="14"/>
        <v>0</v>
      </c>
      <c r="P18" s="82"/>
      <c r="Q18" s="33">
        <f t="shared" si="15"/>
        <v>0</v>
      </c>
      <c r="R18" s="82"/>
      <c r="S18" s="33">
        <f t="shared" si="16"/>
        <v>0</v>
      </c>
      <c r="T18" s="82"/>
      <c r="U18" s="33">
        <f t="shared" si="17"/>
        <v>0</v>
      </c>
      <c r="V18" s="80"/>
      <c r="W18" s="49">
        <f t="shared" si="18"/>
        <v>0</v>
      </c>
      <c r="Z18" s="111" t="str">
        <f>'Verification of Boxes'!J14</f>
        <v>FARRELL RORY</v>
      </c>
      <c r="AA18" s="45">
        <f t="shared" si="23"/>
        <v>827.52</v>
      </c>
      <c r="AB18" s="5"/>
      <c r="AC18" s="117">
        <f t="shared" si="19"/>
        <v>-234.48000000000002</v>
      </c>
      <c r="AD18" s="133"/>
      <c r="AE18" s="5" t="str">
        <f t="shared" si="22"/>
        <v>continuing</v>
      </c>
      <c r="AF18" s="5">
        <f t="shared" si="20"/>
        <v>0</v>
      </c>
      <c r="AG18" s="112">
        <f t="shared" si="21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46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>IF('Stage 4'!A19&lt;&gt;0,'Stage 4'!A19,IF(M19&gt;=$M$3,"Elected",IF(BP16&lt;&gt;0,"Excluded",0)))</f>
        <v>Elected</v>
      </c>
      <c r="B19" s="176">
        <v>9</v>
      </c>
      <c r="C19" s="188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>'Stage 2'!F19</f>
        <v>0</v>
      </c>
      <c r="G19" s="157">
        <f>'Stage 2'!G19</f>
        <v>1091</v>
      </c>
      <c r="H19" s="82">
        <f>'Stage 3'!H19</f>
        <v>0</v>
      </c>
      <c r="I19" s="157">
        <f>'Stage 3'!I19</f>
        <v>1091</v>
      </c>
      <c r="J19" s="82">
        <f>'Stage 4'!J19</f>
        <v>0</v>
      </c>
      <c r="K19" s="157">
        <f>'Stage 4'!K19</f>
        <v>1091</v>
      </c>
      <c r="L19" s="82">
        <f t="shared" si="12"/>
        <v>0</v>
      </c>
      <c r="M19" s="33">
        <f t="shared" si="13"/>
        <v>1091</v>
      </c>
      <c r="N19" s="82"/>
      <c r="O19" s="33">
        <f t="shared" si="14"/>
        <v>0</v>
      </c>
      <c r="P19" s="82"/>
      <c r="Q19" s="33">
        <f t="shared" si="15"/>
        <v>0</v>
      </c>
      <c r="R19" s="82"/>
      <c r="S19" s="33">
        <f t="shared" si="16"/>
        <v>0</v>
      </c>
      <c r="T19" s="82"/>
      <c r="U19" s="33">
        <f t="shared" si="17"/>
        <v>0</v>
      </c>
      <c r="V19" s="80"/>
      <c r="W19" s="49">
        <f t="shared" si="18"/>
        <v>0</v>
      </c>
      <c r="Z19" s="111" t="str">
        <f>'Verification of Boxes'!J15</f>
        <v>GILLESPIE SHA</v>
      </c>
      <c r="AA19" s="45">
        <f t="shared" si="23"/>
        <v>0</v>
      </c>
      <c r="AB19" s="5"/>
      <c r="AC19" s="117">
        <f t="shared" si="19"/>
        <v>0</v>
      </c>
      <c r="AD19" s="133"/>
      <c r="AE19" s="5" t="str">
        <f t="shared" si="22"/>
        <v>excluded</v>
      </c>
      <c r="AF19" s="5">
        <f t="shared" si="20"/>
        <v>0</v>
      </c>
      <c r="AG19" s="112">
        <f t="shared" si="21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46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4'!A20&lt;&gt;0,'Stage 4'!A20,IF(M20&gt;=$M$3,"Elected",IF(BP17&lt;&gt;0,"Excluded",0)))</f>
        <v>0</v>
      </c>
      <c r="B20" s="176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 t="shared" si="12"/>
        <v>0</v>
      </c>
      <c r="M20" s="33">
        <f t="shared" si="13"/>
        <v>0</v>
      </c>
      <c r="N20" s="82"/>
      <c r="O20" s="33">
        <f t="shared" si="14"/>
        <v>0</v>
      </c>
      <c r="P20" s="82"/>
      <c r="Q20" s="33">
        <f t="shared" si="15"/>
        <v>0</v>
      </c>
      <c r="R20" s="82"/>
      <c r="S20" s="33">
        <f t="shared" si="16"/>
        <v>0</v>
      </c>
      <c r="T20" s="82"/>
      <c r="U20" s="33">
        <f t="shared" si="17"/>
        <v>0</v>
      </c>
      <c r="V20" s="80"/>
      <c r="W20" s="49">
        <f t="shared" si="18"/>
        <v>0</v>
      </c>
      <c r="Z20" s="111" t="str">
        <f>'Verification of Boxes'!J16</f>
        <v>MCGINLEY ERIC</v>
      </c>
      <c r="AA20" s="45">
        <f t="shared" si="23"/>
        <v>1124.6799999999998</v>
      </c>
      <c r="AB20" s="5"/>
      <c r="AC20" s="117">
        <f t="shared" si="19"/>
        <v>62.679999999999836</v>
      </c>
      <c r="AD20" s="133"/>
      <c r="AE20" s="5" t="str">
        <f t="shared" si="22"/>
        <v>elected</v>
      </c>
      <c r="AF20" s="5">
        <f t="shared" si="20"/>
        <v>62.679999999999836</v>
      </c>
      <c r="AG20" s="112" t="str">
        <f t="shared" si="21"/>
        <v>transfer largest surplus</v>
      </c>
      <c r="AJ20" s="402" t="s">
        <v>103</v>
      </c>
      <c r="AK20" s="403"/>
      <c r="AL20" s="246">
        <f>AL46</f>
        <v>827.52</v>
      </c>
      <c r="AM20" s="167"/>
      <c r="AN20" s="166">
        <f>AL20+AG2</f>
        <v>1011.9399999999998</v>
      </c>
      <c r="AO20" s="395">
        <f>IF(AN20&gt;AG4,0,IF(AN20&lt;AL21,"Exclude lowest candidate",0))</f>
        <v>0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>IF('Stage 4'!A21&lt;&gt;0,'Stage 4'!A21,IF(M21&gt;=$M$3,"Elected",IF(BP18&lt;&gt;0,"Excluded",0)))</f>
        <v>0</v>
      </c>
      <c r="B21" s="176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 t="shared" si="12"/>
        <v>0</v>
      </c>
      <c r="M21" s="33">
        <f t="shared" si="13"/>
        <v>0</v>
      </c>
      <c r="N21" s="82"/>
      <c r="O21" s="33">
        <f t="shared" si="14"/>
        <v>0</v>
      </c>
      <c r="P21" s="82"/>
      <c r="Q21" s="33">
        <f t="shared" si="15"/>
        <v>0</v>
      </c>
      <c r="R21" s="82"/>
      <c r="S21" s="33">
        <f t="shared" si="16"/>
        <v>0</v>
      </c>
      <c r="T21" s="82"/>
      <c r="U21" s="33">
        <f t="shared" si="17"/>
        <v>0</v>
      </c>
      <c r="V21" s="80"/>
      <c r="W21" s="49">
        <f t="shared" si="18"/>
        <v>0</v>
      </c>
      <c r="Z21" s="111" t="str">
        <f>'Verification of Boxes'!J17</f>
        <v>O'HAGAN BARNEY</v>
      </c>
      <c r="AA21" s="45">
        <f t="shared" si="23"/>
        <v>0</v>
      </c>
      <c r="AB21" s="5"/>
      <c r="AC21" s="117">
        <f t="shared" si="19"/>
        <v>0</v>
      </c>
      <c r="AD21" s="133"/>
      <c r="AE21" s="5" t="str">
        <f t="shared" si="22"/>
        <v>excluded</v>
      </c>
      <c r="AF21" s="5">
        <f t="shared" si="20"/>
        <v>0</v>
      </c>
      <c r="AG21" s="112">
        <f t="shared" si="21"/>
        <v>0</v>
      </c>
      <c r="AJ21" s="404" t="s">
        <v>102</v>
      </c>
      <c r="AK21" s="360"/>
      <c r="AL21" s="48">
        <f>IF(AL20=1000000,0,AN46)</f>
        <v>943.62</v>
      </c>
      <c r="AM21" s="7">
        <f>AL21-AL20</f>
        <v>116.10000000000002</v>
      </c>
      <c r="AN21" s="5">
        <f>IF(AL21=1000000,0,IF(AN20=0,0,AN20+AL21))</f>
        <v>1955.56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4'!A22&lt;&gt;0,'Stage 4'!A22,IF(M22&gt;=$M$3,"Elected",IF(BP19&lt;&gt;0,"Excluded",0)))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 t="shared" si="12"/>
        <v>0</v>
      </c>
      <c r="M22" s="33">
        <f t="shared" si="13"/>
        <v>0</v>
      </c>
      <c r="N22" s="82"/>
      <c r="O22" s="33">
        <f t="shared" si="14"/>
        <v>0</v>
      </c>
      <c r="P22" s="82"/>
      <c r="Q22" s="33">
        <f t="shared" si="15"/>
        <v>0</v>
      </c>
      <c r="R22" s="82"/>
      <c r="S22" s="33">
        <f t="shared" si="16"/>
        <v>0</v>
      </c>
      <c r="T22" s="82"/>
      <c r="U22" s="33">
        <f t="shared" si="17"/>
        <v>0</v>
      </c>
      <c r="V22" s="80"/>
      <c r="W22" s="49">
        <f t="shared" si="18"/>
        <v>0</v>
      </c>
      <c r="Z22" s="111" t="str">
        <f>'Verification of Boxes'!J18</f>
        <v>O'REILLY DARREN PIO</v>
      </c>
      <c r="AA22" s="45">
        <f t="shared" si="23"/>
        <v>1091</v>
      </c>
      <c r="AB22" s="5"/>
      <c r="AC22" s="117">
        <f t="shared" si="19"/>
        <v>29</v>
      </c>
      <c r="AD22" s="133"/>
      <c r="AE22" s="5" t="str">
        <f t="shared" si="22"/>
        <v>elected</v>
      </c>
      <c r="AF22" s="5">
        <f t="shared" si="20"/>
        <v>29</v>
      </c>
      <c r="AG22" s="112" t="str">
        <f t="shared" si="21"/>
        <v>transfer largest surplus</v>
      </c>
      <c r="AJ22" s="404" t="s">
        <v>102</v>
      </c>
      <c r="AK22" s="360"/>
      <c r="AL22" s="48">
        <f>IF(AL21=1000000,0,AP46)</f>
        <v>1062</v>
      </c>
      <c r="AM22" s="7">
        <f>IF(AL22=1000000,0,IF(AM21=0,0,AL22-AL21))</f>
        <v>118.38</v>
      </c>
      <c r="AN22" s="5">
        <f>IF(AL22=1000000,0,IF(AN21=0,0,AN21+AL22))</f>
        <v>3017.56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4'!A23&lt;&gt;0,'Stage 4'!A23,IF(M23&gt;=$M$3,"Elected",IF(BP20&lt;&gt;0,"Excluded",0)))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 t="shared" si="12"/>
        <v>0</v>
      </c>
      <c r="M23" s="33">
        <f t="shared" si="13"/>
        <v>0</v>
      </c>
      <c r="N23" s="82"/>
      <c r="O23" s="33">
        <f t="shared" si="14"/>
        <v>0</v>
      </c>
      <c r="P23" s="82"/>
      <c r="Q23" s="33">
        <f t="shared" si="15"/>
        <v>0</v>
      </c>
      <c r="R23" s="82"/>
      <c r="S23" s="33">
        <f t="shared" si="16"/>
        <v>0</v>
      </c>
      <c r="T23" s="82"/>
      <c r="U23" s="33">
        <f t="shared" si="17"/>
        <v>0</v>
      </c>
      <c r="V23" s="80"/>
      <c r="W23" s="49">
        <f t="shared" si="18"/>
        <v>0</v>
      </c>
      <c r="Z23" s="111">
        <f>'Verification of Boxes'!J19</f>
        <v>0</v>
      </c>
      <c r="AA23" s="45">
        <f t="shared" si="23"/>
        <v>0</v>
      </c>
      <c r="AB23" s="5"/>
      <c r="AC23" s="117">
        <f t="shared" si="19"/>
        <v>0</v>
      </c>
      <c r="AD23" s="133"/>
      <c r="AE23" s="5">
        <f t="shared" si="22"/>
        <v>0</v>
      </c>
      <c r="AF23" s="5">
        <f t="shared" si="20"/>
        <v>0</v>
      </c>
      <c r="AG23" s="112">
        <f t="shared" si="21"/>
        <v>0</v>
      </c>
      <c r="AJ23" s="404" t="s">
        <v>102</v>
      </c>
      <c r="AK23" s="360"/>
      <c r="AL23" s="48">
        <f>IF(AL22=1000000,0,AR46)</f>
        <v>1091</v>
      </c>
      <c r="AM23" s="7">
        <f>IF(AL23=1000000,0,IF(AM22=0,0,AL23-AL22))</f>
        <v>29</v>
      </c>
      <c r="AN23" s="5">
        <f>IF(AL23=1000000,0,IF(AN22=0,0,AN22+AL23))</f>
        <v>4108.5599999999995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4'!A24&lt;&gt;0,'Stage 4'!A24,IF(M24&gt;=$M$3,"Elected",IF(BP21&lt;&gt;0,"Excluded",0)))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 t="shared" si="12"/>
        <v>0</v>
      </c>
      <c r="M24" s="33">
        <f t="shared" si="13"/>
        <v>0</v>
      </c>
      <c r="N24" s="82"/>
      <c r="O24" s="33">
        <f t="shared" si="14"/>
        <v>0</v>
      </c>
      <c r="P24" s="82"/>
      <c r="Q24" s="33">
        <f t="shared" si="15"/>
        <v>0</v>
      </c>
      <c r="R24" s="82"/>
      <c r="S24" s="33">
        <f t="shared" si="16"/>
        <v>0</v>
      </c>
      <c r="T24" s="82"/>
      <c r="U24" s="33">
        <f t="shared" si="17"/>
        <v>0</v>
      </c>
      <c r="V24" s="80"/>
      <c r="W24" s="49">
        <f t="shared" si="18"/>
        <v>0</v>
      </c>
      <c r="Z24" s="111">
        <f>'Verification of Boxes'!J20</f>
        <v>0</v>
      </c>
      <c r="AA24" s="45">
        <f t="shared" si="23"/>
        <v>0</v>
      </c>
      <c r="AB24" s="5"/>
      <c r="AC24" s="117">
        <f t="shared" si="19"/>
        <v>0</v>
      </c>
      <c r="AD24" s="133"/>
      <c r="AE24" s="5">
        <f t="shared" si="22"/>
        <v>0</v>
      </c>
      <c r="AF24" s="5">
        <f t="shared" si="20"/>
        <v>0</v>
      </c>
      <c r="AG24" s="112">
        <f t="shared" si="21"/>
        <v>0</v>
      </c>
      <c r="AJ24" s="404" t="s">
        <v>102</v>
      </c>
      <c r="AK24" s="360"/>
      <c r="AL24" s="48">
        <f>IF(AR46=1000000,0,AU46)</f>
        <v>1124.6799999999998</v>
      </c>
      <c r="AM24" s="7">
        <f>IF(AL24=1000000,0,IF(AM23=0,0,AL24-AL23))</f>
        <v>33.679999999999836</v>
      </c>
      <c r="AN24" s="5">
        <f>IF(AL24=1000000,0,IF(AN23=0,0,AN23+AL24))</f>
        <v>5233.24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4'!A25&lt;&gt;0,'Stage 4'!A25,IF(M25&gt;=$M$3,"Elected",IF(BP22&lt;&gt;0,"Excluded",0)))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 t="shared" si="12"/>
        <v>0</v>
      </c>
      <c r="M25" s="33">
        <f t="shared" si="13"/>
        <v>0</v>
      </c>
      <c r="N25" s="82"/>
      <c r="O25" s="33">
        <f t="shared" si="14"/>
        <v>0</v>
      </c>
      <c r="P25" s="82"/>
      <c r="Q25" s="33">
        <f t="shared" si="15"/>
        <v>0</v>
      </c>
      <c r="R25" s="82"/>
      <c r="S25" s="33">
        <f t="shared" si="16"/>
        <v>0</v>
      </c>
      <c r="T25" s="82"/>
      <c r="U25" s="33">
        <f t="shared" si="17"/>
        <v>0</v>
      </c>
      <c r="V25" s="80"/>
      <c r="W25" s="49">
        <f t="shared" si="18"/>
        <v>0</v>
      </c>
      <c r="Z25" s="111">
        <f>'Verification of Boxes'!J21</f>
        <v>0</v>
      </c>
      <c r="AA25" s="45">
        <f t="shared" si="23"/>
        <v>0</v>
      </c>
      <c r="AB25" s="5"/>
      <c r="AC25" s="117">
        <f t="shared" si="19"/>
        <v>0</v>
      </c>
      <c r="AD25" s="133"/>
      <c r="AE25" s="5">
        <f t="shared" si="22"/>
        <v>0</v>
      </c>
      <c r="AF25" s="5">
        <f t="shared" si="20"/>
        <v>0</v>
      </c>
      <c r="AG25" s="112">
        <f t="shared" si="21"/>
        <v>0</v>
      </c>
      <c r="AJ25" s="425" t="s">
        <v>102</v>
      </c>
      <c r="AK25" s="426"/>
      <c r="AL25" s="104">
        <f>IF(AL24=1000000,0,AW46)</f>
        <v>1154.74</v>
      </c>
      <c r="AM25" s="105">
        <f>IF(AL25=1000000,0,IF(AM24=0,0,AL25-AL24))</f>
        <v>30.060000000000173</v>
      </c>
      <c r="AN25" s="106">
        <f>IF(AL25=1000000,0,IF(AN24=0,0,AN24+AL25))</f>
        <v>6387.98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46</v>
      </c>
      <c r="BG25" s="117">
        <f>SUM(BG5:BG24)</f>
        <v>46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4'!A26&lt;&gt;0,'Stage 4'!A26,IF(M26&gt;=$M$3,"Elected",IF(BP23&lt;&gt;0,"Excluded",0)))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 t="shared" si="12"/>
        <v>0</v>
      </c>
      <c r="M26" s="33">
        <f t="shared" si="13"/>
        <v>0</v>
      </c>
      <c r="N26" s="82"/>
      <c r="O26" s="33">
        <f t="shared" si="14"/>
        <v>0</v>
      </c>
      <c r="P26" s="82"/>
      <c r="Q26" s="33">
        <f t="shared" si="15"/>
        <v>0</v>
      </c>
      <c r="R26" s="82"/>
      <c r="S26" s="33">
        <f t="shared" si="16"/>
        <v>0</v>
      </c>
      <c r="T26" s="82"/>
      <c r="U26" s="33">
        <f t="shared" si="17"/>
        <v>0</v>
      </c>
      <c r="V26" s="80"/>
      <c r="W26" s="49">
        <f t="shared" si="18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19"/>
        <v>0</v>
      </c>
      <c r="AD26" s="133"/>
      <c r="AE26" s="5">
        <f t="shared" si="22"/>
        <v>0</v>
      </c>
      <c r="AF26" s="5">
        <f t="shared" si="20"/>
        <v>0</v>
      </c>
      <c r="AG26" s="112">
        <f t="shared" si="21"/>
        <v>0</v>
      </c>
      <c r="AO26" s="16"/>
      <c r="AP26" s="16"/>
      <c r="AQ26" s="16"/>
      <c r="AT26" s="16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261</v>
      </c>
      <c r="BG26" s="117">
        <f>IF(AT5="T",BC25+BC31,0)</f>
        <v>46.740000000000009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4'!A27&lt;&gt;0,'Stage 4'!A27,IF(M27&gt;=$M$3,"Elected",IF(BP24&lt;&gt;0,"Excluded",0)))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 t="shared" si="12"/>
        <v>0</v>
      </c>
      <c r="M27" s="33">
        <f t="shared" si="13"/>
        <v>0</v>
      </c>
      <c r="N27" s="82"/>
      <c r="O27" s="33">
        <f t="shared" si="14"/>
        <v>0</v>
      </c>
      <c r="P27" s="82"/>
      <c r="Q27" s="33">
        <f t="shared" si="15"/>
        <v>0</v>
      </c>
      <c r="R27" s="82"/>
      <c r="S27" s="33">
        <f t="shared" si="16"/>
        <v>0</v>
      </c>
      <c r="T27" s="82"/>
      <c r="U27" s="33">
        <f t="shared" si="17"/>
        <v>0</v>
      </c>
      <c r="V27" s="80"/>
      <c r="W27" s="49">
        <f t="shared" si="18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19"/>
        <v>0</v>
      </c>
      <c r="AD27" s="133"/>
      <c r="AE27" s="5">
        <f t="shared" si="22"/>
        <v>0</v>
      </c>
      <c r="AF27" s="5">
        <f t="shared" si="20"/>
        <v>0</v>
      </c>
      <c r="AG27" s="112">
        <f t="shared" si="21"/>
        <v>0</v>
      </c>
      <c r="AJ27" s="115"/>
      <c r="AK27" s="115"/>
      <c r="AT27" s="5">
        <f>AW27</f>
        <v>0</v>
      </c>
      <c r="AU27" s="5">
        <f t="shared" ref="AU27:AU32" si="24">IF(AO20&lt;&gt;0,1,0)</f>
        <v>0</v>
      </c>
      <c r="AV27" s="5">
        <f>AU27</f>
        <v>0</v>
      </c>
      <c r="AW27" s="5">
        <f t="shared" ref="AW27:AW32" si="25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307</v>
      </c>
      <c r="BG27" s="118">
        <f>SUM(BG25:BG26)</f>
        <v>92.740000000000009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4'!A28&lt;&gt;0,'Stage 4'!A28,IF(M28&gt;=$M$3,"Elected",IF(BP25&lt;&gt;0,"Excluded",0)))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 t="shared" si="12"/>
        <v>0</v>
      </c>
      <c r="M28" s="33">
        <f t="shared" si="13"/>
        <v>0</v>
      </c>
      <c r="N28" s="82"/>
      <c r="O28" s="33">
        <f t="shared" si="14"/>
        <v>0</v>
      </c>
      <c r="P28" s="82"/>
      <c r="Q28" s="33">
        <f t="shared" si="15"/>
        <v>0</v>
      </c>
      <c r="R28" s="82"/>
      <c r="S28" s="33">
        <f t="shared" si="16"/>
        <v>0</v>
      </c>
      <c r="T28" s="82"/>
      <c r="U28" s="33">
        <f t="shared" si="17"/>
        <v>0</v>
      </c>
      <c r="V28" s="80"/>
      <c r="W28" s="49">
        <f t="shared" si="18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19"/>
        <v>0</v>
      </c>
      <c r="AD28" s="133"/>
      <c r="AE28" s="5">
        <f t="shared" si="22"/>
        <v>0</v>
      </c>
      <c r="AF28" s="5">
        <f t="shared" si="20"/>
        <v>0</v>
      </c>
      <c r="AG28" s="112">
        <f t="shared" si="21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4"/>
        <v>0</v>
      </c>
      <c r="AV28" s="5">
        <f>AV27+AU28</f>
        <v>0</v>
      </c>
      <c r="AW28" s="5">
        <f t="shared" si="25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4'!A29&lt;&gt;0,'Stage 4'!A29,IF(M29&gt;=$M$3,"Elected",IF(BP26&lt;&gt;0,"Excluded",0)))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 t="shared" si="12"/>
        <v>0</v>
      </c>
      <c r="M29" s="33">
        <f t="shared" si="13"/>
        <v>0</v>
      </c>
      <c r="N29" s="82"/>
      <c r="O29" s="33">
        <f t="shared" si="14"/>
        <v>0</v>
      </c>
      <c r="P29" s="82"/>
      <c r="Q29" s="33">
        <f t="shared" si="15"/>
        <v>0</v>
      </c>
      <c r="R29" s="82"/>
      <c r="S29" s="33">
        <f t="shared" si="16"/>
        <v>0</v>
      </c>
      <c r="T29" s="82"/>
      <c r="U29" s="33">
        <f t="shared" si="17"/>
        <v>0</v>
      </c>
      <c r="V29" s="80"/>
      <c r="W29" s="49">
        <f t="shared" si="18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19"/>
        <v>0</v>
      </c>
      <c r="AD29" s="133"/>
      <c r="AE29" s="5">
        <f t="shared" si="22"/>
        <v>0</v>
      </c>
      <c r="AF29" s="5">
        <f t="shared" si="20"/>
        <v>0</v>
      </c>
      <c r="AG29" s="112">
        <f t="shared" si="21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4"/>
        <v>0</v>
      </c>
      <c r="AV29" s="5">
        <f>AV28+AU29</f>
        <v>0</v>
      </c>
      <c r="AW29" s="5">
        <f t="shared" si="25"/>
        <v>0</v>
      </c>
      <c r="AX29" s="16"/>
      <c r="AZ29" t="s">
        <v>22</v>
      </c>
      <c r="BA29" s="3" t="s">
        <v>10</v>
      </c>
      <c r="BB29" s="3"/>
      <c r="BC29" s="206">
        <f>IF(BC19&lt;=BC12,BC14,0)</f>
        <v>1</v>
      </c>
      <c r="BE29" s="3" t="s">
        <v>75</v>
      </c>
      <c r="BF29">
        <f>BC13</f>
        <v>307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4'!A30&lt;&gt;0,'Stage 4'!A30,IF(M30&gt;=$M$3,"Elected",IF(BP27&lt;&gt;0,"Excluded",0)))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 t="shared" si="12"/>
        <v>0</v>
      </c>
      <c r="M30" s="33">
        <f t="shared" si="13"/>
        <v>0</v>
      </c>
      <c r="N30" s="82"/>
      <c r="O30" s="33">
        <f t="shared" si="14"/>
        <v>0</v>
      </c>
      <c r="P30" s="82"/>
      <c r="Q30" s="33">
        <f t="shared" si="15"/>
        <v>0</v>
      </c>
      <c r="R30" s="82"/>
      <c r="S30" s="33">
        <f t="shared" si="16"/>
        <v>0</v>
      </c>
      <c r="T30" s="82"/>
      <c r="U30" s="33">
        <f t="shared" si="17"/>
        <v>0</v>
      </c>
      <c r="V30" s="80"/>
      <c r="W30" s="49">
        <f t="shared" si="18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19"/>
        <v>0</v>
      </c>
      <c r="AD30" s="133"/>
      <c r="AE30" s="5">
        <f t="shared" si="22"/>
        <v>0</v>
      </c>
      <c r="AF30" s="5">
        <f t="shared" si="20"/>
        <v>0</v>
      </c>
      <c r="AG30" s="112">
        <f t="shared" si="21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4"/>
        <v>0</v>
      </c>
      <c r="AV30" s="5">
        <f>AV29+AU30</f>
        <v>0</v>
      </c>
      <c r="AW30" s="5">
        <f t="shared" si="25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218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117</v>
      </c>
      <c r="G31" s="157">
        <f>'Stage 2'!G31</f>
        <v>117</v>
      </c>
      <c r="H31" s="82">
        <f>'Stage 3'!H31</f>
        <v>4.9000000000000057</v>
      </c>
      <c r="I31" s="157">
        <f>'Stage 3'!I31</f>
        <v>121.9</v>
      </c>
      <c r="J31" s="82">
        <f>'Stage 4'!J31</f>
        <v>42.54</v>
      </c>
      <c r="K31" s="157">
        <f>'Stage 4'!K31</f>
        <v>164.44</v>
      </c>
      <c r="L31" s="82">
        <f>$BK69</f>
        <v>46.740000000000009</v>
      </c>
      <c r="M31" s="50">
        <f t="shared" si="13"/>
        <v>211.18</v>
      </c>
      <c r="N31" s="83"/>
      <c r="O31" s="50">
        <f t="shared" si="14"/>
        <v>0</v>
      </c>
      <c r="P31" s="83"/>
      <c r="Q31" s="50">
        <f t="shared" si="15"/>
        <v>0</v>
      </c>
      <c r="R31" s="83"/>
      <c r="S31" s="50">
        <f t="shared" si="16"/>
        <v>0</v>
      </c>
      <c r="T31" s="83"/>
      <c r="U31" s="50">
        <f t="shared" si="17"/>
        <v>0</v>
      </c>
      <c r="V31" s="81"/>
      <c r="W31" s="51">
        <f t="shared" si="18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19"/>
        <v>0</v>
      </c>
      <c r="AD31" s="133"/>
      <c r="AE31" s="5">
        <f t="shared" si="22"/>
        <v>0</v>
      </c>
      <c r="AF31" s="5">
        <f t="shared" si="20"/>
        <v>0</v>
      </c>
      <c r="AG31" s="112">
        <f t="shared" si="21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4"/>
        <v>0</v>
      </c>
      <c r="AV31" s="5">
        <f>AV30+AU31</f>
        <v>0</v>
      </c>
      <c r="AW31" s="5">
        <f t="shared" si="25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46.740000000000009</v>
      </c>
      <c r="BE31" s="155" t="s">
        <v>118</v>
      </c>
      <c r="BF31" s="375"/>
      <c r="BG31" s="375"/>
      <c r="BI31" s="346"/>
      <c r="BJ31" s="347"/>
      <c r="BK31" s="348"/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218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6368</v>
      </c>
      <c r="F32" s="267"/>
      <c r="G32" s="157">
        <f>'Stage 2'!G32</f>
        <v>6368</v>
      </c>
      <c r="H32" s="268"/>
      <c r="I32" s="157">
        <f>'Stage 3'!I32</f>
        <v>6368</v>
      </c>
      <c r="J32" s="269"/>
      <c r="K32" s="59">
        <f>SUM(K11:K31)</f>
        <v>6367.9999999999991</v>
      </c>
      <c r="L32" s="269"/>
      <c r="M32" s="59">
        <f>SUM(M11:M31)</f>
        <v>6368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19"/>
        <v>0</v>
      </c>
      <c r="AD32" s="133"/>
      <c r="AE32" s="5">
        <f t="shared" si="22"/>
        <v>0</v>
      </c>
      <c r="AF32" s="5">
        <f t="shared" si="20"/>
        <v>0</v>
      </c>
      <c r="AG32" s="112">
        <f t="shared" si="21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4"/>
        <v>0</v>
      </c>
      <c r="AV32" s="5">
        <f>AV31+AU32</f>
        <v>0</v>
      </c>
      <c r="AW32" s="5">
        <f t="shared" si="25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19"/>
        <v>0</v>
      </c>
      <c r="AD33" s="172"/>
      <c r="AE33" s="106">
        <f t="shared" si="22"/>
        <v>0</v>
      </c>
      <c r="AF33" s="106">
        <f t="shared" si="20"/>
        <v>0</v>
      </c>
      <c r="AG33" s="173">
        <f t="shared" si="21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911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6"/>
      <c r="N34" s="302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6">AL39+AK40</f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</row>
    <row r="41" spans="3:78">
      <c r="AL41" s="5">
        <f t="shared" ref="AL41:AQ41" si="27">IF(AK40=AL40,1,0)</f>
        <v>1</v>
      </c>
      <c r="AM41" s="5">
        <f t="shared" si="27"/>
        <v>1</v>
      </c>
      <c r="AN41" s="5">
        <f t="shared" si="27"/>
        <v>1</v>
      </c>
      <c r="AO41" s="5">
        <f t="shared" si="27"/>
        <v>1</v>
      </c>
      <c r="AP41" s="5">
        <f t="shared" si="27"/>
        <v>1</v>
      </c>
      <c r="AQ41" s="5">
        <f t="shared" si="27"/>
        <v>1</v>
      </c>
    </row>
    <row r="42" spans="3:78">
      <c r="AL42" s="5">
        <f t="shared" ref="AL42:AQ42" si="28">IF(AM40=AL38,"add",0)</f>
        <v>0</v>
      </c>
      <c r="AM42" s="5">
        <f t="shared" si="28"/>
        <v>0</v>
      </c>
      <c r="AN42" s="5">
        <f t="shared" si="28"/>
        <v>0</v>
      </c>
      <c r="AO42" s="5">
        <f t="shared" si="28"/>
        <v>0</v>
      </c>
      <c r="AP42" s="5">
        <f t="shared" si="28"/>
        <v>0</v>
      </c>
      <c r="AQ42" s="5">
        <f t="shared" si="28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3:78">
      <c r="AL44" s="5"/>
      <c r="AM44" s="5"/>
      <c r="AN44" s="5"/>
      <c r="AO44" s="5"/>
      <c r="AP44" s="5"/>
      <c r="AQ44" s="5"/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827.52</v>
      </c>
      <c r="AM46" s="5"/>
      <c r="AN46" s="45">
        <f>AN47+AL46</f>
        <v>943.62</v>
      </c>
      <c r="AO46" s="5"/>
      <c r="AP46" s="45">
        <f>AP47+AN46</f>
        <v>1062</v>
      </c>
      <c r="AQ46" s="5"/>
      <c r="AR46" s="45">
        <f>AR47+AP46</f>
        <v>1091</v>
      </c>
      <c r="AS46" s="2"/>
      <c r="AU46" s="2">
        <f>AU47+AR46</f>
        <v>1124.6799999999998</v>
      </c>
      <c r="AW46" s="2">
        <f>AW47+AU46</f>
        <v>1154.74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>
      <c r="AL47" s="45">
        <f>MIN(AL48:AL67)</f>
        <v>827.52</v>
      </c>
      <c r="AM47" s="5"/>
      <c r="AN47" s="45">
        <f>MIN(AN48:AN67)</f>
        <v>116.10000000000002</v>
      </c>
      <c r="AO47" s="5"/>
      <c r="AP47" s="45">
        <f>MIN(AP48:AP67)</f>
        <v>118.38</v>
      </c>
      <c r="AQ47" s="5"/>
      <c r="AR47" s="45">
        <f>MIN(AR48:AR67)</f>
        <v>29</v>
      </c>
      <c r="AS47" s="2"/>
      <c r="AU47" s="2">
        <f>MIN(AU48:AU67)</f>
        <v>33.679999999999836</v>
      </c>
      <c r="AW47" s="2">
        <f>MIN(AW48:AW67)</f>
        <v>30.060000000000173</v>
      </c>
      <c r="AX47" s="2"/>
    </row>
    <row r="48" spans="3:78" ht="38.25">
      <c r="AJ48" t="str">
        <f t="shared" ref="AJ48:AK63" si="29">Z14</f>
        <v>BOYLE JOHN</v>
      </c>
      <c r="AK48" s="2">
        <f t="shared" si="29"/>
        <v>1062</v>
      </c>
      <c r="AL48" s="5">
        <f>IF(AK48&lt;&gt;0,AK48,1000000)</f>
        <v>1062</v>
      </c>
      <c r="AM48" s="45">
        <f t="shared" ref="AM48:AM67" si="30">AL48-AL$47</f>
        <v>234.48000000000002</v>
      </c>
      <c r="AN48" s="5">
        <f>IF(AM48&lt;&gt;0,AM48,1000000)</f>
        <v>234.48000000000002</v>
      </c>
      <c r="AO48" s="45">
        <f t="shared" ref="AO48:AO67" si="31">AN48-AN$47</f>
        <v>118.38</v>
      </c>
      <c r="AP48" s="5">
        <f t="shared" ref="AP48:AP67" si="32">IF(AO48&lt;&gt;0,AO48,1000000)</f>
        <v>118.38</v>
      </c>
      <c r="AQ48" s="45">
        <f t="shared" ref="AQ48:AQ67" si="33">AP48-AP$47</f>
        <v>0</v>
      </c>
      <c r="AR48" s="5">
        <f t="shared" ref="AR48:AR67" si="34">IF(AQ48&lt;&gt;0,AQ48,1000000)</f>
        <v>1000000</v>
      </c>
      <c r="AT48" s="2">
        <f t="shared" ref="AT48:AT67" si="35">AR48-AR$47</f>
        <v>999971</v>
      </c>
      <c r="AU48">
        <f t="shared" ref="AU48:AU67" si="36">IF(AT48&lt;&gt;0,AT48,1000000)</f>
        <v>999971</v>
      </c>
      <c r="AV48" s="2">
        <f t="shared" ref="AV48:AV67" si="37">AU48-AU$47</f>
        <v>999937.32</v>
      </c>
      <c r="AW48">
        <f t="shared" ref="AW48:AW67" si="38">IF(AV48&lt;&gt;0,AV48,1000000)</f>
        <v>999937.32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9"/>
        <v>COMER DANIEL</v>
      </c>
      <c r="AK49" s="2">
        <f t="shared" si="29"/>
        <v>0</v>
      </c>
      <c r="AL49" s="5">
        <f t="shared" ref="AL49:AL67" si="39">IF(AK49&lt;&gt;0,AK49,1000000)</f>
        <v>1000000</v>
      </c>
      <c r="AM49" s="45">
        <f t="shared" si="30"/>
        <v>999172.48</v>
      </c>
      <c r="AN49" s="5">
        <f t="shared" ref="AN49:AN67" si="40">IF(AM49&lt;&gt;0,AM49,1000000)</f>
        <v>999172.48</v>
      </c>
      <c r="AO49" s="45">
        <f t="shared" si="31"/>
        <v>999056.38</v>
      </c>
      <c r="AP49" s="5">
        <f t="shared" si="32"/>
        <v>999056.38</v>
      </c>
      <c r="AQ49" s="45">
        <f t="shared" si="33"/>
        <v>998938</v>
      </c>
      <c r="AR49" s="5">
        <f t="shared" si="34"/>
        <v>998938</v>
      </c>
      <c r="AT49" s="2">
        <f t="shared" si="35"/>
        <v>998909</v>
      </c>
      <c r="AU49">
        <f t="shared" si="36"/>
        <v>998909</v>
      </c>
      <c r="AV49" s="2">
        <f t="shared" si="37"/>
        <v>998875.32</v>
      </c>
      <c r="AW49">
        <f t="shared" si="38"/>
        <v>998875.32</v>
      </c>
      <c r="BE49" s="5" t="str">
        <f>IF($BH5="y",$BE5,IF($BH6="y",$BE6,IF($BH7="y",$BE7,IF($BH8="y",$BE8,IF($BH9="y",$BE9,IF($BH10="y",$BE10,0))))))</f>
        <v>COOPER MICKEY</v>
      </c>
      <c r="BG49" s="146" t="str">
        <f t="shared" ref="BG49:BG68" si="41">BE5</f>
        <v>BOYLE JOHN</v>
      </c>
      <c r="BH49" s="147"/>
      <c r="BI49" s="7">
        <f t="shared" ref="BI49:BI68" si="42">IF(BE5=0,0,IF(BE5=BA$8,-BC$12,0))</f>
        <v>0</v>
      </c>
      <c r="BJ49" s="5">
        <f t="shared" ref="BJ49:BJ68" si="43">BN49</f>
        <v>0</v>
      </c>
      <c r="BK49" s="5">
        <f t="shared" ref="BK49:BK68" si="44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9"/>
        <v>COOPER MICKEY</v>
      </c>
      <c r="AK50" s="2">
        <f t="shared" si="29"/>
        <v>1154.74</v>
      </c>
      <c r="AL50" s="5">
        <f t="shared" si="39"/>
        <v>1154.74</v>
      </c>
      <c r="AM50" s="45">
        <f t="shared" si="30"/>
        <v>327.22000000000003</v>
      </c>
      <c r="AN50" s="5">
        <f t="shared" si="40"/>
        <v>327.22000000000003</v>
      </c>
      <c r="AO50" s="45">
        <f t="shared" si="31"/>
        <v>211.12</v>
      </c>
      <c r="AP50" s="5">
        <f t="shared" si="32"/>
        <v>211.12</v>
      </c>
      <c r="AQ50" s="45">
        <f t="shared" si="33"/>
        <v>92.740000000000009</v>
      </c>
      <c r="AR50" s="5">
        <f t="shared" si="34"/>
        <v>92.740000000000009</v>
      </c>
      <c r="AT50" s="2">
        <f t="shared" si="35"/>
        <v>63.740000000000009</v>
      </c>
      <c r="AU50">
        <f t="shared" si="36"/>
        <v>63.740000000000009</v>
      </c>
      <c r="AV50" s="2">
        <f t="shared" si="37"/>
        <v>30.060000000000173</v>
      </c>
      <c r="AW50">
        <f t="shared" si="38"/>
        <v>30.060000000000173</v>
      </c>
      <c r="BE50" s="5">
        <f>IF($BH11="y",$BE11,IF($BH12="y",$BE12,IF($BH13="y",$BE13,IF($BH14="y",$BE14,IF($BH15="y",$BE15,IF($BH16="y",$BE16,0))))))</f>
        <v>0</v>
      </c>
      <c r="BG50" s="148" t="str">
        <f t="shared" si="41"/>
        <v>COMER DANIEL</v>
      </c>
      <c r="BH50" s="149"/>
      <c r="BI50" s="7">
        <f t="shared" si="42"/>
        <v>0</v>
      </c>
      <c r="BJ50" s="5">
        <f t="shared" si="43"/>
        <v>0</v>
      </c>
      <c r="BK50" s="5">
        <f t="shared" si="44"/>
        <v>0</v>
      </c>
      <c r="BN50" s="5">
        <f t="shared" ref="BN50:BN68" si="45">IF(BP9="y",-BO9,0)</f>
        <v>0</v>
      </c>
      <c r="BW50" s="5">
        <f t="shared" ref="BW50:BW68" si="46">IF(BP9="y",BO9,0)</f>
        <v>0</v>
      </c>
      <c r="BZ50" s="5">
        <f t="shared" ref="BZ50:BZ69" si="47">IF(BP8="y",1,0)</f>
        <v>0</v>
      </c>
    </row>
    <row r="51" spans="36:78" ht="12.75" customHeight="1">
      <c r="AJ51" t="str">
        <f t="shared" si="29"/>
        <v>CUSACK SHAUNA</v>
      </c>
      <c r="AK51" s="2">
        <f t="shared" si="29"/>
        <v>943.62</v>
      </c>
      <c r="AL51" s="5">
        <f t="shared" si="39"/>
        <v>943.62</v>
      </c>
      <c r="AM51" s="45">
        <f t="shared" si="30"/>
        <v>116.10000000000002</v>
      </c>
      <c r="AN51" s="5">
        <f t="shared" si="40"/>
        <v>116.10000000000002</v>
      </c>
      <c r="AO51" s="45">
        <f t="shared" si="31"/>
        <v>0</v>
      </c>
      <c r="AP51" s="5">
        <f t="shared" si="32"/>
        <v>1000000</v>
      </c>
      <c r="AQ51" s="45">
        <f t="shared" si="33"/>
        <v>999881.62</v>
      </c>
      <c r="AR51" s="5">
        <f t="shared" si="34"/>
        <v>999881.62</v>
      </c>
      <c r="AT51" s="2">
        <f t="shared" si="35"/>
        <v>999852.62</v>
      </c>
      <c r="AU51">
        <f t="shared" si="36"/>
        <v>999852.62</v>
      </c>
      <c r="AV51" s="2">
        <f t="shared" si="37"/>
        <v>999818.94</v>
      </c>
      <c r="AW51">
        <f t="shared" si="38"/>
        <v>999818.94</v>
      </c>
      <c r="BE51" s="5">
        <f>IF($BH17="y",$BE17,IF($BH18="y",$BE18,IF($BH19="y",$BE19,IF($BH20="y",$BE20,IF($BH21="y",$BE21,IF($BH22="y",$BE22,0))))))</f>
        <v>0</v>
      </c>
      <c r="BG51" s="148" t="str">
        <f t="shared" si="41"/>
        <v>COOPER MICKEY</v>
      </c>
      <c r="BH51" s="149"/>
      <c r="BI51" s="7">
        <f t="shared" si="42"/>
        <v>-92.740000000000009</v>
      </c>
      <c r="BJ51" s="5">
        <f t="shared" si="43"/>
        <v>0</v>
      </c>
      <c r="BK51" s="5">
        <f t="shared" si="44"/>
        <v>-92.740000000000009</v>
      </c>
      <c r="BN51" s="5">
        <f t="shared" si="45"/>
        <v>0</v>
      </c>
      <c r="BW51" s="5">
        <f t="shared" si="46"/>
        <v>0</v>
      </c>
      <c r="BZ51" s="5">
        <f t="shared" si="47"/>
        <v>0</v>
      </c>
    </row>
    <row r="52" spans="36:78">
      <c r="AJ52" t="str">
        <f t="shared" si="29"/>
        <v>FARRELL RORY</v>
      </c>
      <c r="AK52" s="2">
        <f t="shared" si="29"/>
        <v>827.52</v>
      </c>
      <c r="AL52" s="5">
        <f t="shared" si="39"/>
        <v>827.52</v>
      </c>
      <c r="AM52" s="45">
        <f t="shared" si="30"/>
        <v>0</v>
      </c>
      <c r="AN52" s="5">
        <f t="shared" si="40"/>
        <v>1000000</v>
      </c>
      <c r="AO52" s="45">
        <f t="shared" si="31"/>
        <v>999883.9</v>
      </c>
      <c r="AP52" s="5">
        <f t="shared" si="32"/>
        <v>999883.9</v>
      </c>
      <c r="AQ52" s="45">
        <f t="shared" si="33"/>
        <v>999765.52</v>
      </c>
      <c r="AR52" s="5">
        <f t="shared" si="34"/>
        <v>999765.52</v>
      </c>
      <c r="AT52" s="2">
        <f t="shared" si="35"/>
        <v>999736.52</v>
      </c>
      <c r="AU52">
        <f t="shared" si="36"/>
        <v>999736.52</v>
      </c>
      <c r="AV52" s="2">
        <f t="shared" si="37"/>
        <v>999702.84</v>
      </c>
      <c r="AW52">
        <f t="shared" si="38"/>
        <v>999702.84</v>
      </c>
      <c r="BE52" s="5">
        <f>IF($BH23="y",$BE23,IF($BH24="y",$BE24,0))</f>
        <v>0</v>
      </c>
      <c r="BG52" s="148" t="str">
        <f t="shared" si="41"/>
        <v>CUSACK SHAUNA</v>
      </c>
      <c r="BH52" s="149"/>
      <c r="BI52" s="7">
        <f t="shared" si="42"/>
        <v>0</v>
      </c>
      <c r="BJ52" s="5">
        <f t="shared" si="43"/>
        <v>0</v>
      </c>
      <c r="BK52" s="5">
        <f t="shared" si="44"/>
        <v>32</v>
      </c>
      <c r="BN52" s="5">
        <f t="shared" si="45"/>
        <v>0</v>
      </c>
      <c r="BW52" s="5">
        <f t="shared" si="46"/>
        <v>0</v>
      </c>
      <c r="BZ52" s="5">
        <f t="shared" si="47"/>
        <v>0</v>
      </c>
    </row>
    <row r="53" spans="36:78">
      <c r="AJ53" t="str">
        <f t="shared" si="29"/>
        <v>GILLESPIE SHA</v>
      </c>
      <c r="AK53" s="2">
        <f t="shared" si="29"/>
        <v>0</v>
      </c>
      <c r="AL53" s="5">
        <f t="shared" si="39"/>
        <v>1000000</v>
      </c>
      <c r="AM53" s="45">
        <f t="shared" si="30"/>
        <v>999172.48</v>
      </c>
      <c r="AN53" s="5">
        <f t="shared" si="40"/>
        <v>999172.48</v>
      </c>
      <c r="AO53" s="45">
        <f t="shared" si="31"/>
        <v>999056.38</v>
      </c>
      <c r="AP53" s="5">
        <f t="shared" si="32"/>
        <v>999056.38</v>
      </c>
      <c r="AQ53" s="45">
        <f t="shared" si="33"/>
        <v>998938</v>
      </c>
      <c r="AR53" s="5">
        <f t="shared" si="34"/>
        <v>998938</v>
      </c>
      <c r="AT53" s="2">
        <f t="shared" si="35"/>
        <v>998909</v>
      </c>
      <c r="AU53">
        <f t="shared" si="36"/>
        <v>998909</v>
      </c>
      <c r="AV53" s="2">
        <f t="shared" si="37"/>
        <v>998875.32</v>
      </c>
      <c r="AW53">
        <f t="shared" si="38"/>
        <v>998875.32</v>
      </c>
      <c r="BG53" s="148" t="str">
        <f t="shared" si="41"/>
        <v>FARRELL RORY</v>
      </c>
      <c r="BH53" s="149"/>
      <c r="BI53" s="7">
        <f t="shared" si="42"/>
        <v>0</v>
      </c>
      <c r="BJ53" s="5">
        <f t="shared" si="43"/>
        <v>0</v>
      </c>
      <c r="BK53" s="5">
        <f t="shared" si="44"/>
        <v>14</v>
      </c>
      <c r="BN53" s="5">
        <f t="shared" si="45"/>
        <v>0</v>
      </c>
      <c r="BW53" s="5">
        <f t="shared" si="46"/>
        <v>0</v>
      </c>
      <c r="BZ53" s="5">
        <f t="shared" si="47"/>
        <v>0</v>
      </c>
    </row>
    <row r="54" spans="36:78">
      <c r="AJ54" t="str">
        <f t="shared" si="29"/>
        <v>MCGINLEY ERIC</v>
      </c>
      <c r="AK54" s="2">
        <f t="shared" si="29"/>
        <v>1124.6799999999998</v>
      </c>
      <c r="AL54" s="5">
        <f t="shared" si="39"/>
        <v>1124.6799999999998</v>
      </c>
      <c r="AM54" s="45">
        <f t="shared" si="30"/>
        <v>297.15999999999985</v>
      </c>
      <c r="AN54" s="5">
        <f t="shared" si="40"/>
        <v>297.15999999999985</v>
      </c>
      <c r="AO54" s="45">
        <f t="shared" si="31"/>
        <v>181.05999999999983</v>
      </c>
      <c r="AP54" s="5">
        <f t="shared" si="32"/>
        <v>181.05999999999983</v>
      </c>
      <c r="AQ54" s="45">
        <f t="shared" si="33"/>
        <v>62.679999999999836</v>
      </c>
      <c r="AR54" s="5">
        <f t="shared" si="34"/>
        <v>62.679999999999836</v>
      </c>
      <c r="AT54" s="2">
        <f t="shared" si="35"/>
        <v>33.679999999999836</v>
      </c>
      <c r="AU54">
        <f t="shared" si="36"/>
        <v>33.679999999999836</v>
      </c>
      <c r="AV54" s="2">
        <f t="shared" si="37"/>
        <v>0</v>
      </c>
      <c r="AW54">
        <f t="shared" si="38"/>
        <v>1000000</v>
      </c>
      <c r="BG54" s="148" t="str">
        <f t="shared" si="41"/>
        <v>GILLESPIE SHA</v>
      </c>
      <c r="BH54" s="149"/>
      <c r="BI54" s="7">
        <f t="shared" si="42"/>
        <v>0</v>
      </c>
      <c r="BJ54" s="5">
        <f t="shared" si="43"/>
        <v>0</v>
      </c>
      <c r="BK54" s="5">
        <f t="shared" si="44"/>
        <v>0</v>
      </c>
      <c r="BN54" s="5">
        <f t="shared" si="45"/>
        <v>0</v>
      </c>
      <c r="BW54" s="5">
        <f t="shared" si="46"/>
        <v>0</v>
      </c>
      <c r="BZ54" s="5">
        <f t="shared" si="47"/>
        <v>0</v>
      </c>
    </row>
    <row r="55" spans="36:78">
      <c r="AJ55" t="str">
        <f t="shared" si="29"/>
        <v>O'HAGAN BARNEY</v>
      </c>
      <c r="AK55" s="2">
        <f t="shared" si="29"/>
        <v>0</v>
      </c>
      <c r="AL55" s="5">
        <f t="shared" si="39"/>
        <v>1000000</v>
      </c>
      <c r="AM55" s="45">
        <f t="shared" si="30"/>
        <v>999172.48</v>
      </c>
      <c r="AN55" s="5">
        <f t="shared" si="40"/>
        <v>999172.48</v>
      </c>
      <c r="AO55" s="45">
        <f t="shared" si="31"/>
        <v>999056.38</v>
      </c>
      <c r="AP55" s="5">
        <f t="shared" si="32"/>
        <v>999056.38</v>
      </c>
      <c r="AQ55" s="45">
        <f t="shared" si="33"/>
        <v>998938</v>
      </c>
      <c r="AR55" s="5">
        <f t="shared" si="34"/>
        <v>998938</v>
      </c>
      <c r="AT55" s="2">
        <f t="shared" si="35"/>
        <v>998909</v>
      </c>
      <c r="AU55">
        <f t="shared" si="36"/>
        <v>998909</v>
      </c>
      <c r="AV55" s="2">
        <f t="shared" si="37"/>
        <v>998875.32</v>
      </c>
      <c r="AW55">
        <f t="shared" si="38"/>
        <v>998875.32</v>
      </c>
      <c r="BG55" s="148" t="str">
        <f t="shared" si="41"/>
        <v>MCGINLEY ERIC</v>
      </c>
      <c r="BH55" s="149"/>
      <c r="BI55" s="7">
        <f t="shared" si="42"/>
        <v>0</v>
      </c>
      <c r="BJ55" s="5">
        <f t="shared" si="43"/>
        <v>0</v>
      </c>
      <c r="BK55" s="5">
        <f t="shared" si="44"/>
        <v>0</v>
      </c>
      <c r="BN55" s="5">
        <f t="shared" si="45"/>
        <v>0</v>
      </c>
      <c r="BW55" s="5">
        <f t="shared" si="46"/>
        <v>0</v>
      </c>
      <c r="BZ55" s="5">
        <f t="shared" si="47"/>
        <v>0</v>
      </c>
    </row>
    <row r="56" spans="36:78">
      <c r="AJ56" t="str">
        <f t="shared" si="29"/>
        <v>O'REILLY DARREN PIO</v>
      </c>
      <c r="AK56" s="2">
        <f t="shared" si="29"/>
        <v>1091</v>
      </c>
      <c r="AL56" s="5">
        <f t="shared" si="39"/>
        <v>1091</v>
      </c>
      <c r="AM56" s="45">
        <f t="shared" si="30"/>
        <v>263.48</v>
      </c>
      <c r="AN56" s="5">
        <f t="shared" si="40"/>
        <v>263.48</v>
      </c>
      <c r="AO56" s="45">
        <f t="shared" si="31"/>
        <v>147.38</v>
      </c>
      <c r="AP56" s="5">
        <f t="shared" si="32"/>
        <v>147.38</v>
      </c>
      <c r="AQ56" s="45">
        <f t="shared" si="33"/>
        <v>29</v>
      </c>
      <c r="AR56" s="5">
        <f t="shared" si="34"/>
        <v>29</v>
      </c>
      <c r="AT56" s="2">
        <f t="shared" si="35"/>
        <v>0</v>
      </c>
      <c r="AU56">
        <f t="shared" si="36"/>
        <v>1000000</v>
      </c>
      <c r="AV56" s="2">
        <f t="shared" si="37"/>
        <v>999966.32</v>
      </c>
      <c r="AW56">
        <f t="shared" si="38"/>
        <v>999966.32</v>
      </c>
      <c r="BG56" s="148" t="str">
        <f t="shared" si="41"/>
        <v>O'HAGAN BARNEY</v>
      </c>
      <c r="BH56" s="149"/>
      <c r="BI56" s="7">
        <f t="shared" si="42"/>
        <v>0</v>
      </c>
      <c r="BJ56" s="5">
        <f t="shared" si="43"/>
        <v>0</v>
      </c>
      <c r="BK56" s="5">
        <f t="shared" si="44"/>
        <v>0</v>
      </c>
      <c r="BN56" s="5">
        <f t="shared" si="45"/>
        <v>0</v>
      </c>
      <c r="BW56" s="5">
        <f t="shared" si="46"/>
        <v>0</v>
      </c>
      <c r="BZ56" s="5">
        <f t="shared" si="47"/>
        <v>0</v>
      </c>
    </row>
    <row r="57" spans="36:78">
      <c r="AJ57">
        <f t="shared" si="29"/>
        <v>0</v>
      </c>
      <c r="AK57" s="2">
        <f t="shared" si="29"/>
        <v>0</v>
      </c>
      <c r="AL57" s="5">
        <f t="shared" si="39"/>
        <v>1000000</v>
      </c>
      <c r="AM57" s="45">
        <f t="shared" si="30"/>
        <v>999172.48</v>
      </c>
      <c r="AN57" s="5">
        <f t="shared" si="40"/>
        <v>999172.48</v>
      </c>
      <c r="AO57" s="45">
        <f t="shared" si="31"/>
        <v>999056.38</v>
      </c>
      <c r="AP57" s="5">
        <f t="shared" si="32"/>
        <v>999056.38</v>
      </c>
      <c r="AQ57" s="45">
        <f t="shared" si="33"/>
        <v>998938</v>
      </c>
      <c r="AR57" s="5">
        <f t="shared" si="34"/>
        <v>998938</v>
      </c>
      <c r="AT57" s="2">
        <f t="shared" si="35"/>
        <v>998909</v>
      </c>
      <c r="AU57">
        <f t="shared" si="36"/>
        <v>998909</v>
      </c>
      <c r="AV57" s="2">
        <f t="shared" si="37"/>
        <v>998875.32</v>
      </c>
      <c r="AW57">
        <f t="shared" si="38"/>
        <v>998875.32</v>
      </c>
      <c r="BG57" s="148" t="str">
        <f t="shared" si="41"/>
        <v>O'REILLY DARREN PIO</v>
      </c>
      <c r="BH57" s="149"/>
      <c r="BI57" s="7">
        <f t="shared" si="42"/>
        <v>0</v>
      </c>
      <c r="BJ57" s="5">
        <f t="shared" si="43"/>
        <v>0</v>
      </c>
      <c r="BK57" s="5">
        <f t="shared" si="44"/>
        <v>0</v>
      </c>
      <c r="BN57" s="5">
        <f t="shared" si="45"/>
        <v>0</v>
      </c>
      <c r="BW57" s="5">
        <f t="shared" si="46"/>
        <v>0</v>
      </c>
      <c r="BZ57" s="5">
        <f t="shared" si="47"/>
        <v>0</v>
      </c>
    </row>
    <row r="58" spans="36:78">
      <c r="AJ58">
        <f t="shared" si="29"/>
        <v>0</v>
      </c>
      <c r="AK58" s="2">
        <f t="shared" si="29"/>
        <v>0</v>
      </c>
      <c r="AL58" s="5">
        <f t="shared" si="39"/>
        <v>1000000</v>
      </c>
      <c r="AM58" s="45">
        <f t="shared" si="30"/>
        <v>999172.48</v>
      </c>
      <c r="AN58" s="5">
        <f t="shared" si="40"/>
        <v>999172.48</v>
      </c>
      <c r="AO58" s="45">
        <f t="shared" si="31"/>
        <v>999056.38</v>
      </c>
      <c r="AP58" s="5">
        <f t="shared" si="32"/>
        <v>999056.38</v>
      </c>
      <c r="AQ58" s="45">
        <f t="shared" si="33"/>
        <v>998938</v>
      </c>
      <c r="AR58" s="5">
        <f t="shared" si="34"/>
        <v>998938</v>
      </c>
      <c r="AT58" s="2">
        <f t="shared" si="35"/>
        <v>998909</v>
      </c>
      <c r="AU58">
        <f t="shared" si="36"/>
        <v>998909</v>
      </c>
      <c r="AV58" s="2">
        <f t="shared" si="37"/>
        <v>998875.32</v>
      </c>
      <c r="AW58">
        <f t="shared" si="38"/>
        <v>998875.32</v>
      </c>
      <c r="BG58" s="148">
        <f t="shared" si="41"/>
        <v>0</v>
      </c>
      <c r="BH58" s="149"/>
      <c r="BI58" s="7">
        <f t="shared" si="42"/>
        <v>0</v>
      </c>
      <c r="BJ58" s="5">
        <f t="shared" si="43"/>
        <v>0</v>
      </c>
      <c r="BK58" s="5">
        <f t="shared" si="44"/>
        <v>0</v>
      </c>
      <c r="BN58" s="5">
        <f t="shared" si="45"/>
        <v>0</v>
      </c>
      <c r="BW58" s="5">
        <f t="shared" si="46"/>
        <v>0</v>
      </c>
      <c r="BZ58" s="5">
        <f t="shared" si="47"/>
        <v>0</v>
      </c>
    </row>
    <row r="59" spans="36:78" ht="12.75" customHeight="1">
      <c r="AJ59">
        <f t="shared" si="29"/>
        <v>0</v>
      </c>
      <c r="AK59" s="2">
        <f t="shared" si="29"/>
        <v>0</v>
      </c>
      <c r="AL59" s="5">
        <f t="shared" si="39"/>
        <v>1000000</v>
      </c>
      <c r="AM59" s="45">
        <f t="shared" si="30"/>
        <v>999172.48</v>
      </c>
      <c r="AN59" s="5">
        <f t="shared" si="40"/>
        <v>999172.48</v>
      </c>
      <c r="AO59" s="45">
        <f t="shared" si="31"/>
        <v>999056.38</v>
      </c>
      <c r="AP59" s="5">
        <f t="shared" si="32"/>
        <v>999056.38</v>
      </c>
      <c r="AQ59" s="45">
        <f t="shared" si="33"/>
        <v>998938</v>
      </c>
      <c r="AR59" s="5">
        <f t="shared" si="34"/>
        <v>998938</v>
      </c>
      <c r="AT59" s="2">
        <f t="shared" si="35"/>
        <v>998909</v>
      </c>
      <c r="AU59">
        <f t="shared" si="36"/>
        <v>998909</v>
      </c>
      <c r="AV59" s="2">
        <f t="shared" si="37"/>
        <v>998875.32</v>
      </c>
      <c r="AW59">
        <f t="shared" si="38"/>
        <v>998875.32</v>
      </c>
      <c r="BG59" s="148">
        <f t="shared" si="41"/>
        <v>0</v>
      </c>
      <c r="BH59" s="149"/>
      <c r="BI59" s="7">
        <f t="shared" si="42"/>
        <v>0</v>
      </c>
      <c r="BJ59" s="5">
        <f t="shared" si="43"/>
        <v>0</v>
      </c>
      <c r="BK59" s="5">
        <f t="shared" si="44"/>
        <v>0</v>
      </c>
      <c r="BN59" s="5">
        <f t="shared" si="45"/>
        <v>0</v>
      </c>
      <c r="BW59" s="5">
        <f t="shared" si="46"/>
        <v>0</v>
      </c>
      <c r="BZ59" s="5">
        <f t="shared" si="47"/>
        <v>0</v>
      </c>
    </row>
    <row r="60" spans="36:78" ht="12.75" customHeight="1">
      <c r="AJ60">
        <f t="shared" si="29"/>
        <v>0</v>
      </c>
      <c r="AK60" s="2">
        <f t="shared" si="29"/>
        <v>0</v>
      </c>
      <c r="AL60" s="5">
        <f t="shared" si="39"/>
        <v>1000000</v>
      </c>
      <c r="AM60" s="45">
        <f t="shared" si="30"/>
        <v>999172.48</v>
      </c>
      <c r="AN60" s="5">
        <f t="shared" si="40"/>
        <v>999172.48</v>
      </c>
      <c r="AO60" s="45">
        <f t="shared" si="31"/>
        <v>999056.38</v>
      </c>
      <c r="AP60" s="5">
        <f t="shared" si="32"/>
        <v>999056.38</v>
      </c>
      <c r="AQ60" s="45">
        <f t="shared" si="33"/>
        <v>998938</v>
      </c>
      <c r="AR60" s="5">
        <f t="shared" si="34"/>
        <v>998938</v>
      </c>
      <c r="AT60" s="2">
        <f t="shared" si="35"/>
        <v>998909</v>
      </c>
      <c r="AU60">
        <f t="shared" si="36"/>
        <v>998909</v>
      </c>
      <c r="AV60" s="2">
        <f t="shared" si="37"/>
        <v>998875.32</v>
      </c>
      <c r="AW60">
        <f t="shared" si="38"/>
        <v>998875.32</v>
      </c>
      <c r="BG60" s="148">
        <f t="shared" si="41"/>
        <v>0</v>
      </c>
      <c r="BH60" s="149"/>
      <c r="BI60" s="7">
        <f t="shared" si="42"/>
        <v>0</v>
      </c>
      <c r="BJ60" s="5">
        <f t="shared" si="43"/>
        <v>0</v>
      </c>
      <c r="BK60" s="5">
        <f t="shared" si="44"/>
        <v>0</v>
      </c>
      <c r="BN60" s="5">
        <f t="shared" si="45"/>
        <v>0</v>
      </c>
      <c r="BW60" s="5">
        <f t="shared" si="46"/>
        <v>0</v>
      </c>
      <c r="BZ60" s="5">
        <f t="shared" si="47"/>
        <v>0</v>
      </c>
    </row>
    <row r="61" spans="36:78">
      <c r="AJ61">
        <f t="shared" si="29"/>
        <v>0</v>
      </c>
      <c r="AK61" s="2">
        <f t="shared" si="29"/>
        <v>0</v>
      </c>
      <c r="AL61" s="5">
        <f t="shared" si="39"/>
        <v>1000000</v>
      </c>
      <c r="AM61" s="45">
        <f t="shared" si="30"/>
        <v>999172.48</v>
      </c>
      <c r="AN61" s="5">
        <f t="shared" si="40"/>
        <v>999172.48</v>
      </c>
      <c r="AO61" s="45">
        <f t="shared" si="31"/>
        <v>999056.38</v>
      </c>
      <c r="AP61" s="5">
        <f t="shared" si="32"/>
        <v>999056.38</v>
      </c>
      <c r="AQ61" s="45">
        <f t="shared" si="33"/>
        <v>998938</v>
      </c>
      <c r="AR61" s="5">
        <f t="shared" si="34"/>
        <v>998938</v>
      </c>
      <c r="AT61" s="2">
        <f t="shared" si="35"/>
        <v>998909</v>
      </c>
      <c r="AU61">
        <f t="shared" si="36"/>
        <v>998909</v>
      </c>
      <c r="AV61" s="2">
        <f t="shared" si="37"/>
        <v>998875.32</v>
      </c>
      <c r="AW61">
        <f t="shared" si="38"/>
        <v>998875.32</v>
      </c>
      <c r="BG61" s="148">
        <f t="shared" si="41"/>
        <v>0</v>
      </c>
      <c r="BH61" s="149"/>
      <c r="BI61" s="7">
        <f t="shared" si="42"/>
        <v>0</v>
      </c>
      <c r="BJ61" s="5">
        <f t="shared" si="43"/>
        <v>0</v>
      </c>
      <c r="BK61" s="5">
        <f t="shared" si="44"/>
        <v>0</v>
      </c>
      <c r="BN61" s="5">
        <f t="shared" si="45"/>
        <v>0</v>
      </c>
      <c r="BW61" s="5">
        <f t="shared" si="46"/>
        <v>0</v>
      </c>
      <c r="BZ61" s="5">
        <f t="shared" si="47"/>
        <v>0</v>
      </c>
    </row>
    <row r="62" spans="36:78">
      <c r="AJ62">
        <f t="shared" si="29"/>
        <v>0</v>
      </c>
      <c r="AK62" s="2">
        <f t="shared" si="29"/>
        <v>0</v>
      </c>
      <c r="AL62" s="5">
        <f t="shared" si="39"/>
        <v>1000000</v>
      </c>
      <c r="AM62" s="45">
        <f t="shared" si="30"/>
        <v>999172.48</v>
      </c>
      <c r="AN62" s="5">
        <f t="shared" si="40"/>
        <v>999172.48</v>
      </c>
      <c r="AO62" s="45">
        <f t="shared" si="31"/>
        <v>999056.38</v>
      </c>
      <c r="AP62" s="5">
        <f t="shared" si="32"/>
        <v>999056.38</v>
      </c>
      <c r="AQ62" s="45">
        <f t="shared" si="33"/>
        <v>998938</v>
      </c>
      <c r="AR62" s="5">
        <f t="shared" si="34"/>
        <v>998938</v>
      </c>
      <c r="AT62" s="2">
        <f t="shared" si="35"/>
        <v>998909</v>
      </c>
      <c r="AU62">
        <f t="shared" si="36"/>
        <v>998909</v>
      </c>
      <c r="AV62" s="2">
        <f t="shared" si="37"/>
        <v>998875.32</v>
      </c>
      <c r="AW62">
        <f t="shared" si="38"/>
        <v>998875.32</v>
      </c>
      <c r="BG62" s="148">
        <f t="shared" si="41"/>
        <v>0</v>
      </c>
      <c r="BH62" s="149"/>
      <c r="BI62" s="7">
        <f t="shared" si="42"/>
        <v>0</v>
      </c>
      <c r="BJ62" s="5">
        <f t="shared" si="43"/>
        <v>0</v>
      </c>
      <c r="BK62" s="5">
        <f t="shared" si="44"/>
        <v>0</v>
      </c>
      <c r="BN62" s="5">
        <f t="shared" si="45"/>
        <v>0</v>
      </c>
      <c r="BW62" s="5">
        <f t="shared" si="46"/>
        <v>0</v>
      </c>
      <c r="BZ62" s="5">
        <f t="shared" si="47"/>
        <v>0</v>
      </c>
    </row>
    <row r="63" spans="36:78" ht="13.5" customHeight="1">
      <c r="AJ63">
        <f t="shared" si="29"/>
        <v>0</v>
      </c>
      <c r="AK63" s="2">
        <f t="shared" si="29"/>
        <v>0</v>
      </c>
      <c r="AL63" s="5">
        <f t="shared" si="39"/>
        <v>1000000</v>
      </c>
      <c r="AM63" s="45">
        <f t="shared" si="30"/>
        <v>999172.48</v>
      </c>
      <c r="AN63" s="5">
        <f t="shared" si="40"/>
        <v>999172.48</v>
      </c>
      <c r="AO63" s="45">
        <f t="shared" si="31"/>
        <v>999056.38</v>
      </c>
      <c r="AP63" s="5">
        <f t="shared" si="32"/>
        <v>999056.38</v>
      </c>
      <c r="AQ63" s="45">
        <f t="shared" si="33"/>
        <v>998938</v>
      </c>
      <c r="AR63" s="5">
        <f t="shared" si="34"/>
        <v>998938</v>
      </c>
      <c r="AT63" s="2">
        <f t="shared" si="35"/>
        <v>998909</v>
      </c>
      <c r="AU63">
        <f t="shared" si="36"/>
        <v>998909</v>
      </c>
      <c r="AV63" s="2">
        <f t="shared" si="37"/>
        <v>998875.32</v>
      </c>
      <c r="AW63">
        <f t="shared" si="38"/>
        <v>998875.32</v>
      </c>
      <c r="BG63" s="148">
        <f t="shared" si="41"/>
        <v>0</v>
      </c>
      <c r="BH63" s="149"/>
      <c r="BI63" s="7">
        <f t="shared" si="42"/>
        <v>0</v>
      </c>
      <c r="BJ63" s="5">
        <f t="shared" si="43"/>
        <v>0</v>
      </c>
      <c r="BK63" s="5">
        <f t="shared" si="44"/>
        <v>0</v>
      </c>
      <c r="BN63" s="5">
        <f t="shared" si="45"/>
        <v>0</v>
      </c>
      <c r="BW63" s="5">
        <f t="shared" si="46"/>
        <v>0</v>
      </c>
      <c r="BZ63" s="5">
        <f t="shared" si="47"/>
        <v>0</v>
      </c>
    </row>
    <row r="64" spans="36:78" ht="15" customHeight="1">
      <c r="AJ64">
        <f t="shared" ref="AJ64:AK67" si="48">Z30</f>
        <v>0</v>
      </c>
      <c r="AK64" s="2">
        <f t="shared" si="48"/>
        <v>0</v>
      </c>
      <c r="AL64" s="5">
        <f t="shared" si="39"/>
        <v>1000000</v>
      </c>
      <c r="AM64" s="45">
        <f t="shared" si="30"/>
        <v>999172.48</v>
      </c>
      <c r="AN64" s="5">
        <f t="shared" si="40"/>
        <v>999172.48</v>
      </c>
      <c r="AO64" s="45">
        <f t="shared" si="31"/>
        <v>999056.38</v>
      </c>
      <c r="AP64" s="5">
        <f t="shared" si="32"/>
        <v>999056.38</v>
      </c>
      <c r="AQ64" s="45">
        <f t="shared" si="33"/>
        <v>998938</v>
      </c>
      <c r="AR64" s="5">
        <f t="shared" si="34"/>
        <v>998938</v>
      </c>
      <c r="AT64" s="2">
        <f t="shared" si="35"/>
        <v>998909</v>
      </c>
      <c r="AU64">
        <f t="shared" si="36"/>
        <v>998909</v>
      </c>
      <c r="AV64" s="2">
        <f t="shared" si="37"/>
        <v>998875.32</v>
      </c>
      <c r="AW64">
        <f t="shared" si="38"/>
        <v>998875.32</v>
      </c>
      <c r="BG64" s="148">
        <f t="shared" si="41"/>
        <v>0</v>
      </c>
      <c r="BH64" s="149"/>
      <c r="BI64" s="7">
        <f t="shared" si="42"/>
        <v>0</v>
      </c>
      <c r="BJ64" s="5">
        <f t="shared" si="43"/>
        <v>0</v>
      </c>
      <c r="BK64" s="5">
        <f t="shared" si="44"/>
        <v>0</v>
      </c>
      <c r="BN64" s="5">
        <f t="shared" si="45"/>
        <v>0</v>
      </c>
      <c r="BW64" s="5">
        <f t="shared" si="46"/>
        <v>0</v>
      </c>
      <c r="BZ64" s="5">
        <f t="shared" si="47"/>
        <v>0</v>
      </c>
    </row>
    <row r="65" spans="36:78">
      <c r="AJ65">
        <f t="shared" si="48"/>
        <v>0</v>
      </c>
      <c r="AK65" s="2">
        <f t="shared" si="48"/>
        <v>0</v>
      </c>
      <c r="AL65" s="5">
        <f t="shared" si="39"/>
        <v>1000000</v>
      </c>
      <c r="AM65" s="45">
        <f t="shared" si="30"/>
        <v>999172.48</v>
      </c>
      <c r="AN65" s="5">
        <f t="shared" si="40"/>
        <v>999172.48</v>
      </c>
      <c r="AO65" s="45">
        <f t="shared" si="31"/>
        <v>999056.38</v>
      </c>
      <c r="AP65" s="5">
        <f t="shared" si="32"/>
        <v>999056.38</v>
      </c>
      <c r="AQ65" s="45">
        <f t="shared" si="33"/>
        <v>998938</v>
      </c>
      <c r="AR65" s="5">
        <f t="shared" si="34"/>
        <v>998938</v>
      </c>
      <c r="AT65" s="2">
        <f t="shared" si="35"/>
        <v>998909</v>
      </c>
      <c r="AU65">
        <f t="shared" si="36"/>
        <v>998909</v>
      </c>
      <c r="AV65" s="2">
        <f t="shared" si="37"/>
        <v>998875.32</v>
      </c>
      <c r="AW65">
        <f t="shared" si="38"/>
        <v>998875.32</v>
      </c>
      <c r="BG65" s="148">
        <f t="shared" si="41"/>
        <v>0</v>
      </c>
      <c r="BH65" s="149"/>
      <c r="BI65" s="7">
        <f t="shared" si="42"/>
        <v>0</v>
      </c>
      <c r="BJ65" s="5">
        <f t="shared" si="43"/>
        <v>0</v>
      </c>
      <c r="BK65" s="5">
        <f t="shared" si="44"/>
        <v>0</v>
      </c>
      <c r="BN65" s="5">
        <f t="shared" si="45"/>
        <v>0</v>
      </c>
      <c r="BW65" s="5">
        <f t="shared" si="46"/>
        <v>0</v>
      </c>
      <c r="BZ65" s="5">
        <f t="shared" si="47"/>
        <v>0</v>
      </c>
    </row>
    <row r="66" spans="36:78" ht="14.25" customHeight="1">
      <c r="AJ66">
        <f t="shared" si="48"/>
        <v>0</v>
      </c>
      <c r="AK66" s="2">
        <f t="shared" si="48"/>
        <v>0</v>
      </c>
      <c r="AL66" s="5">
        <f t="shared" si="39"/>
        <v>1000000</v>
      </c>
      <c r="AM66" s="45">
        <f t="shared" si="30"/>
        <v>999172.48</v>
      </c>
      <c r="AN66" s="5">
        <f t="shared" si="40"/>
        <v>999172.48</v>
      </c>
      <c r="AO66" s="45">
        <f t="shared" si="31"/>
        <v>999056.38</v>
      </c>
      <c r="AP66" s="5">
        <f t="shared" si="32"/>
        <v>999056.38</v>
      </c>
      <c r="AQ66" s="45">
        <f t="shared" si="33"/>
        <v>998938</v>
      </c>
      <c r="AR66" s="5">
        <f t="shared" si="34"/>
        <v>998938</v>
      </c>
      <c r="AT66" s="2">
        <f t="shared" si="35"/>
        <v>998909</v>
      </c>
      <c r="AU66">
        <f t="shared" si="36"/>
        <v>998909</v>
      </c>
      <c r="AV66" s="2">
        <f t="shared" si="37"/>
        <v>998875.32</v>
      </c>
      <c r="AW66">
        <f t="shared" si="38"/>
        <v>998875.32</v>
      </c>
      <c r="BG66" s="148">
        <f t="shared" si="41"/>
        <v>0</v>
      </c>
      <c r="BH66" s="149"/>
      <c r="BI66" s="7">
        <f t="shared" si="42"/>
        <v>0</v>
      </c>
      <c r="BJ66" s="5">
        <f t="shared" si="43"/>
        <v>0</v>
      </c>
      <c r="BK66" s="5">
        <f t="shared" si="44"/>
        <v>0</v>
      </c>
      <c r="BN66" s="5">
        <f t="shared" si="45"/>
        <v>0</v>
      </c>
      <c r="BW66" s="5">
        <f t="shared" si="46"/>
        <v>0</v>
      </c>
      <c r="BZ66" s="5">
        <f t="shared" si="47"/>
        <v>0</v>
      </c>
    </row>
    <row r="67" spans="36:78">
      <c r="AJ67">
        <f t="shared" si="48"/>
        <v>0</v>
      </c>
      <c r="AK67" s="2">
        <f t="shared" si="48"/>
        <v>0</v>
      </c>
      <c r="AL67" s="5">
        <f t="shared" si="39"/>
        <v>1000000</v>
      </c>
      <c r="AM67" s="45">
        <f t="shared" si="30"/>
        <v>999172.48</v>
      </c>
      <c r="AN67" s="5">
        <f t="shared" si="40"/>
        <v>999172.48</v>
      </c>
      <c r="AO67" s="45">
        <f t="shared" si="31"/>
        <v>999056.38</v>
      </c>
      <c r="AP67" s="5">
        <f t="shared" si="32"/>
        <v>999056.38</v>
      </c>
      <c r="AQ67" s="45">
        <f t="shared" si="33"/>
        <v>998938</v>
      </c>
      <c r="AR67" s="5">
        <f t="shared" si="34"/>
        <v>998938</v>
      </c>
      <c r="AT67" s="2">
        <f t="shared" si="35"/>
        <v>998909</v>
      </c>
      <c r="AU67">
        <f t="shared" si="36"/>
        <v>998909</v>
      </c>
      <c r="AV67" s="2">
        <f t="shared" si="37"/>
        <v>998875.32</v>
      </c>
      <c r="AW67">
        <f t="shared" si="38"/>
        <v>998875.32</v>
      </c>
      <c r="BG67" s="148">
        <f t="shared" si="41"/>
        <v>0</v>
      </c>
      <c r="BH67" s="149"/>
      <c r="BI67" s="7">
        <f t="shared" si="42"/>
        <v>0</v>
      </c>
      <c r="BJ67" s="5">
        <f t="shared" si="43"/>
        <v>0</v>
      </c>
      <c r="BK67" s="5">
        <f t="shared" si="44"/>
        <v>0</v>
      </c>
      <c r="BN67" s="5">
        <f t="shared" si="45"/>
        <v>0</v>
      </c>
      <c r="BW67" s="5">
        <f t="shared" si="46"/>
        <v>0</v>
      </c>
      <c r="BZ67" s="5">
        <f t="shared" si="47"/>
        <v>0</v>
      </c>
    </row>
    <row r="68" spans="36:78">
      <c r="BG68" s="150">
        <f t="shared" si="41"/>
        <v>0</v>
      </c>
      <c r="BH68" s="151"/>
      <c r="BI68" s="7">
        <f t="shared" si="42"/>
        <v>0</v>
      </c>
      <c r="BJ68" s="5">
        <f t="shared" si="43"/>
        <v>0</v>
      </c>
      <c r="BK68" s="5">
        <f t="shared" si="44"/>
        <v>0</v>
      </c>
      <c r="BN68" s="5">
        <f t="shared" si="45"/>
        <v>0</v>
      </c>
      <c r="BW68" s="5">
        <f t="shared" si="46"/>
        <v>0</v>
      </c>
      <c r="BZ68" s="5">
        <f t="shared" si="47"/>
        <v>0</v>
      </c>
    </row>
    <row r="69" spans="36:78" ht="12.75" customHeight="1">
      <c r="BG69" t="s">
        <v>110</v>
      </c>
      <c r="BI69" s="7">
        <f>BG26</f>
        <v>46.740000000000009</v>
      </c>
      <c r="BJ69" s="7">
        <f>CE28</f>
        <v>0</v>
      </c>
      <c r="BK69" s="5">
        <f>BI69+BJ69</f>
        <v>46.740000000000009</v>
      </c>
      <c r="BM69" s="16"/>
      <c r="BN69" s="16"/>
      <c r="BO69" s="16"/>
      <c r="BP69" s="16"/>
      <c r="BW69" s="5">
        <f>SUM(BW49:BW68)</f>
        <v>0</v>
      </c>
      <c r="BZ69" s="5">
        <f t="shared" si="47"/>
        <v>0</v>
      </c>
    </row>
    <row r="70" spans="36:78">
      <c r="BK70" s="5">
        <f>BG27+CE29</f>
        <v>92.740000000000009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1</v>
      </c>
    </row>
    <row r="77" spans="36:78">
      <c r="BK77" s="5">
        <f t="shared" ref="BK77:BK96" si="49">IF(BH5="y",1,0)</f>
        <v>0</v>
      </c>
    </row>
    <row r="78" spans="36:78">
      <c r="BK78" s="5">
        <f t="shared" si="49"/>
        <v>0</v>
      </c>
    </row>
    <row r="79" spans="36:78">
      <c r="BK79" s="5">
        <f t="shared" si="49"/>
        <v>1</v>
      </c>
    </row>
    <row r="80" spans="36:78">
      <c r="BK80" s="5">
        <f t="shared" si="49"/>
        <v>0</v>
      </c>
    </row>
    <row r="81" spans="41:63">
      <c r="BK81" s="5">
        <f t="shared" si="49"/>
        <v>0</v>
      </c>
    </row>
    <row r="82" spans="41:63">
      <c r="AO82" s="5">
        <f>IF(AO20&lt;&gt;0,1,0)</f>
        <v>0</v>
      </c>
      <c r="AP82" s="5"/>
      <c r="AQ82" s="5">
        <f t="shared" ref="AQ82:AR88" si="50">IF(AQ20&lt;&gt;0,1,0)</f>
        <v>0</v>
      </c>
      <c r="AR82" s="25">
        <f t="shared" si="50"/>
        <v>0</v>
      </c>
      <c r="AS82" s="25"/>
      <c r="AT82" s="5">
        <f>SUM(AO82:AR82)</f>
        <v>0</v>
      </c>
      <c r="BK82" s="5">
        <f t="shared" si="49"/>
        <v>0</v>
      </c>
    </row>
    <row r="83" spans="41:63">
      <c r="AO83" s="5">
        <f t="shared" ref="AO83:AO88" si="51">IF(AO21&lt;&gt;0,1,0)</f>
        <v>0</v>
      </c>
      <c r="AP83" s="5"/>
      <c r="AQ83" s="5">
        <f t="shared" si="50"/>
        <v>0</v>
      </c>
      <c r="AR83" s="25">
        <f t="shared" si="50"/>
        <v>0</v>
      </c>
      <c r="AS83" s="25"/>
      <c r="AT83" s="5">
        <f t="shared" ref="AT83:AT88" si="52">SUM(AO83:AR83)</f>
        <v>0</v>
      </c>
      <c r="BK83" s="5">
        <f t="shared" si="49"/>
        <v>0</v>
      </c>
    </row>
    <row r="84" spans="41:63">
      <c r="AO84" s="5">
        <f t="shared" si="51"/>
        <v>0</v>
      </c>
      <c r="AP84" s="5"/>
      <c r="AQ84" s="5">
        <f t="shared" si="50"/>
        <v>0</v>
      </c>
      <c r="AR84" s="25">
        <f t="shared" si="50"/>
        <v>0</v>
      </c>
      <c r="AS84" s="25"/>
      <c r="AT84" s="5">
        <f t="shared" si="52"/>
        <v>0</v>
      </c>
      <c r="BK84" s="5">
        <f t="shared" si="49"/>
        <v>0</v>
      </c>
    </row>
    <row r="85" spans="41:63">
      <c r="AO85" s="5">
        <f t="shared" si="51"/>
        <v>0</v>
      </c>
      <c r="AP85" s="5"/>
      <c r="AQ85" s="5">
        <f t="shared" si="50"/>
        <v>0</v>
      </c>
      <c r="AR85" s="25">
        <f t="shared" si="50"/>
        <v>0</v>
      </c>
      <c r="AS85" s="25"/>
      <c r="AT85" s="5">
        <f t="shared" si="52"/>
        <v>0</v>
      </c>
      <c r="BK85" s="5">
        <f t="shared" si="49"/>
        <v>0</v>
      </c>
    </row>
    <row r="86" spans="41:63">
      <c r="AO86" s="5">
        <f t="shared" si="51"/>
        <v>0</v>
      </c>
      <c r="AP86" s="5"/>
      <c r="AQ86" s="5">
        <f t="shared" si="50"/>
        <v>0</v>
      </c>
      <c r="AR86" s="25">
        <f t="shared" si="50"/>
        <v>0</v>
      </c>
      <c r="AS86" s="25"/>
      <c r="AT86" s="5">
        <f t="shared" si="52"/>
        <v>0</v>
      </c>
      <c r="BK86" s="5">
        <f t="shared" si="49"/>
        <v>0</v>
      </c>
    </row>
    <row r="87" spans="41:63">
      <c r="AO87" s="5">
        <f t="shared" si="51"/>
        <v>0</v>
      </c>
      <c r="AP87" s="5"/>
      <c r="AQ87" s="5">
        <f t="shared" si="50"/>
        <v>0</v>
      </c>
      <c r="AR87" s="25">
        <f t="shared" si="50"/>
        <v>0</v>
      </c>
      <c r="AS87" s="25"/>
      <c r="AT87" s="5">
        <f t="shared" si="52"/>
        <v>0</v>
      </c>
      <c r="BK87" s="5">
        <f t="shared" si="49"/>
        <v>0</v>
      </c>
    </row>
    <row r="88" spans="41:63">
      <c r="AO88" s="5">
        <f t="shared" si="51"/>
        <v>0</v>
      </c>
      <c r="AP88" s="5"/>
      <c r="AQ88" s="5">
        <f t="shared" si="50"/>
        <v>0</v>
      </c>
      <c r="AR88" s="25">
        <f t="shared" si="50"/>
        <v>0</v>
      </c>
      <c r="AS88" s="25"/>
      <c r="AT88" s="5">
        <f t="shared" si="52"/>
        <v>0</v>
      </c>
      <c r="BK88" s="5">
        <f t="shared" si="49"/>
        <v>0</v>
      </c>
    </row>
    <row r="89" spans="41:63">
      <c r="AT89" s="5">
        <f>SUM(AT82:AT88)</f>
        <v>0</v>
      </c>
      <c r="BK89" s="5">
        <f t="shared" si="49"/>
        <v>0</v>
      </c>
    </row>
    <row r="90" spans="41:63">
      <c r="BK90" s="5">
        <f t="shared" si="49"/>
        <v>0</v>
      </c>
    </row>
    <row r="91" spans="41:63">
      <c r="BK91" s="5">
        <f t="shared" si="49"/>
        <v>0</v>
      </c>
    </row>
    <row r="92" spans="41:63">
      <c r="BK92" s="5">
        <f t="shared" si="49"/>
        <v>0</v>
      </c>
    </row>
    <row r="93" spans="41:63">
      <c r="BK93" s="5">
        <f t="shared" si="49"/>
        <v>0</v>
      </c>
    </row>
    <row r="94" spans="41:63">
      <c r="BK94" s="5">
        <f t="shared" si="49"/>
        <v>0</v>
      </c>
    </row>
    <row r="95" spans="41:63">
      <c r="BK95" s="5">
        <f t="shared" si="49"/>
        <v>0</v>
      </c>
    </row>
    <row r="96" spans="41:63">
      <c r="BK96" s="5">
        <f t="shared" si="49"/>
        <v>0</v>
      </c>
    </row>
    <row r="114" ht="12.75" customHeight="1"/>
  </sheetData>
  <sheetProtection sheet="1" objects="1" scenarios="1"/>
  <protectedRanges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M34:M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3"/>
    <protectedRange sqref="BH5:BH24" name="Range22"/>
    <protectedRange sqref="BH5:BH24" name="Range21"/>
    <protectedRange sqref="BH5:BH24" name="Range24"/>
    <protectedRange sqref="AQ5" name="Range3_1"/>
  </protectedRanges>
  <mergeCells count="83">
    <mergeCell ref="CB31:CE32"/>
    <mergeCell ref="U4:W4"/>
    <mergeCell ref="AL28:AQ29"/>
    <mergeCell ref="AL31:AQ32"/>
    <mergeCell ref="T8:U8"/>
    <mergeCell ref="V6:W6"/>
    <mergeCell ref="AM13:AM17"/>
    <mergeCell ref="AO13:AO17"/>
    <mergeCell ref="AQ13:AQ17"/>
    <mergeCell ref="AP13:AP17"/>
    <mergeCell ref="V7:W7"/>
    <mergeCell ref="V8:W8"/>
    <mergeCell ref="AK9:AP10"/>
    <mergeCell ref="AL13:AL17"/>
    <mergeCell ref="BI30:BK31"/>
    <mergeCell ref="BX30:BY32"/>
    <mergeCell ref="P9:Q9"/>
    <mergeCell ref="R9:S9"/>
    <mergeCell ref="T9:U9"/>
    <mergeCell ref="AL3:AQ3"/>
    <mergeCell ref="BF30:BG32"/>
    <mergeCell ref="AO20:AP20"/>
    <mergeCell ref="AJ24:AK24"/>
    <mergeCell ref="AJ25:AK25"/>
    <mergeCell ref="AO24:AP24"/>
    <mergeCell ref="AO25:AP25"/>
    <mergeCell ref="AJ20:AK20"/>
    <mergeCell ref="AQ9:AR10"/>
    <mergeCell ref="AN13:AN19"/>
    <mergeCell ref="P8:Q8"/>
    <mergeCell ref="P7:Q7"/>
    <mergeCell ref="P6:Q6"/>
    <mergeCell ref="F9:G9"/>
    <mergeCell ref="H9:I9"/>
    <mergeCell ref="J9:K9"/>
    <mergeCell ref="L9:M9"/>
    <mergeCell ref="N9:O9"/>
    <mergeCell ref="R8:S8"/>
    <mergeCell ref="R7:S7"/>
    <mergeCell ref="R6:S6"/>
    <mergeCell ref="F8:G8"/>
    <mergeCell ref="H8:I8"/>
    <mergeCell ref="J8:K8"/>
    <mergeCell ref="L8:M8"/>
    <mergeCell ref="N8:O8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J7:K7"/>
    <mergeCell ref="L6:M6"/>
    <mergeCell ref="E4:F4"/>
    <mergeCell ref="E3:F3"/>
    <mergeCell ref="Z3:AF3"/>
    <mergeCell ref="CB2:CE2"/>
    <mergeCell ref="BI3:BK3"/>
    <mergeCell ref="BT3:BZ3"/>
    <mergeCell ref="BP5:BP7"/>
    <mergeCell ref="AQ6:AR7"/>
    <mergeCell ref="BT2:BZ2"/>
    <mergeCell ref="K1:L1"/>
    <mergeCell ref="H3:I3"/>
    <mergeCell ref="O4:S4"/>
    <mergeCell ref="O3:S3"/>
    <mergeCell ref="H4:I4"/>
    <mergeCell ref="O2:S2"/>
    <mergeCell ref="Z4:AF4"/>
    <mergeCell ref="Z6:AF7"/>
    <mergeCell ref="AZ22:AZ23"/>
    <mergeCell ref="AJ22:AK22"/>
    <mergeCell ref="AJ23:AK23"/>
    <mergeCell ref="AJ21:AK21"/>
    <mergeCell ref="AO21:AP21"/>
    <mergeCell ref="AO22:AP22"/>
    <mergeCell ref="AO23:AP23"/>
    <mergeCell ref="AK6:AP7"/>
  </mergeCells>
  <phoneticPr fontId="0" type="noConversion"/>
  <conditionalFormatting sqref="AL3">
    <cfRule type="cellIs" dxfId="242" priority="13" stopIfTrue="1" operator="notEqual">
      <formula>0</formula>
    </cfRule>
  </conditionalFormatting>
  <conditionalFormatting sqref="BF30:BG31">
    <cfRule type="cellIs" dxfId="241" priority="14" stopIfTrue="1" operator="equal">
      <formula>"NONE"</formula>
    </cfRule>
    <cfRule type="cellIs" dxfId="240" priority="15" stopIfTrue="1" operator="notEqual">
      <formula>"NONE"</formula>
    </cfRule>
  </conditionalFormatting>
  <conditionalFormatting sqref="BX30">
    <cfRule type="cellIs" dxfId="239" priority="16" stopIfTrue="1" operator="equal">
      <formula>"Calculations OK"</formula>
    </cfRule>
    <cfRule type="cellIs" dxfId="238" priority="17" stopIfTrue="1" operator="equal">
      <formula>"Check Count for Error"</formula>
    </cfRule>
  </conditionalFormatting>
  <conditionalFormatting sqref="V4:W4">
    <cfRule type="cellIs" dxfId="237" priority="18" stopIfTrue="1" operator="equal">
      <formula>"Totals Correct"</formula>
    </cfRule>
    <cfRule type="cellIs" dxfId="236" priority="19" stopIfTrue="1" operator="equal">
      <formula>"ERROR"</formula>
    </cfRule>
  </conditionalFormatting>
  <conditionalFormatting sqref="U4">
    <cfRule type="cellIs" dxfId="235" priority="20" stopIfTrue="1" operator="equal">
      <formula>"OK TO MOVE TO NEXT STAGE"</formula>
    </cfRule>
    <cfRule type="cellIs" dxfId="234" priority="21" stopIfTrue="1" operator="equal">
      <formula>"DO NOT MOVE TO NEXT STAGE"</formula>
    </cfRule>
  </conditionalFormatting>
  <conditionalFormatting sqref="BI5:BI24">
    <cfRule type="expression" dxfId="233" priority="5">
      <formula>BI5="Elected"</formula>
    </cfRule>
  </conditionalFormatting>
  <conditionalFormatting sqref="BN8:BN27">
    <cfRule type="expression" dxfId="232" priority="9">
      <formula>BN8="Elected"</formula>
    </cfRule>
  </conditionalFormatting>
  <conditionalFormatting sqref="BH4">
    <cfRule type="expression" dxfId="231" priority="6">
      <formula>AND($AQ$5="y",$BK$76&lt;&gt;1)</formula>
    </cfRule>
    <cfRule type="expression" dxfId="230" priority="7">
      <formula>$BK$76=1</formula>
    </cfRule>
    <cfRule type="duplicateValues" priority="8"/>
  </conditionalFormatting>
  <conditionalFormatting sqref="BT2:BZ2">
    <cfRule type="expression" dxfId="229" priority="4">
      <formula>AND($AQ$5="n",$BZ$46=0)</formula>
    </cfRule>
  </conditionalFormatting>
  <conditionalFormatting sqref="BP5:BP7">
    <cfRule type="expression" dxfId="228" priority="2">
      <formula>$BZ$48&gt;0</formula>
    </cfRule>
    <cfRule type="expression" dxfId="227" priority="3">
      <formula>AND($AQ$5="n",$BZ$48&lt;&gt;1)</formula>
    </cfRule>
  </conditionalFormatting>
  <conditionalFormatting sqref="A11:A30">
    <cfRule type="expression" dxfId="226" priority="1">
      <formula>A11="Elected"</formula>
    </cfRule>
  </conditionalFormatting>
  <hyperlinks>
    <hyperlink ref="Z6:AF7" location="'Stage 4'!A1" display="BACK to Overview of STAGE 4"/>
    <hyperlink ref="AL28" location="'Stage 2'!BI1" display="MOVE TO TRANSFER OF SURPLUS VOTES FORM"/>
    <hyperlink ref="AL31" location="'Stage 2'!CC1" display="MOVE TO EXCLUDE CANDIDATE FORM"/>
    <hyperlink ref="AL28:AQ29" location="'Stage 5'!AY1:BK1" display="MOVE TO TRANSFER OF SURPLUS VOTES FORM"/>
    <hyperlink ref="AL31:AQ32" location="'Stage 5'!BN1:CE1" display="MOVE TO EXCLUDE CANDIDATE FORM"/>
    <hyperlink ref="BI3" location="'Stage 2'!AQ5" display="MOVE TO NEXT FORM"/>
    <hyperlink ref="BI3:BK3" location="'Stage 5'!Y1:AR1" display="BACK to DECISION FORM"/>
    <hyperlink ref="BI30:BK31" location="'Stage 5'!A1" display="FORWARD to OVERVIEW OF STAGE 5"/>
    <hyperlink ref="CB31" location="'Stage 2'!A1" display="HOME TO OVERVIEW OF STAGE 2"/>
    <hyperlink ref="CB31:CE32" location="'Stage 5'!A1" display="FORWARD to OVERVIEW OF STAGE 5"/>
    <hyperlink ref="CB2" location="'Stage 2'!AQ5" display="MOVE TO NEXT FORM"/>
    <hyperlink ref="CB2:CE2" location="'Stage 5'!Y1:AR1" display="BACK to DECISION FORM"/>
    <hyperlink ref="O4" location="'Stage 3'!A1" display="MOVE TO STAGE 3"/>
    <hyperlink ref="O2" location="'Stage 3'!A1" display="MOVE TO STAGE 3"/>
    <hyperlink ref="O2:S2" location="'Stage 5'!Y1:AR1" display="BACK to DECISION FORM Stage 5"/>
    <hyperlink ref="O4:S4" location="'Stage 6'!Y1:AR1" display="FORWARD TO STAGE 6"/>
  </hyperlinks>
  <pageMargins left="0.75" right="0.75" top="1" bottom="1" header="0.5" footer="0.5"/>
  <pageSetup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E114"/>
  <sheetViews>
    <sheetView showGridLines="0" showZeros="0" topLeftCell="Y1" zoomScale="70" zoomScaleNormal="70" workbookViewId="0">
      <selection activeCell="Z6" sqref="Z6:AF7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4257812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" customWidth="1"/>
    <col min="39" max="39" width="10.140625" customWidth="1"/>
    <col min="40" max="40" width="13.42578125" customWidth="1"/>
    <col min="41" max="41" width="11" customWidth="1"/>
    <col min="42" max="42" width="12.28515625" customWidth="1"/>
    <col min="43" max="43" width="11.28515625" customWidth="1"/>
    <col min="44" max="44" width="16.28515625" customWidth="1"/>
    <col min="45" max="45" width="207.7109375" customWidth="1"/>
    <col min="50" max="50" width="21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6.5703125" customWidth="1"/>
    <col min="64" max="64" width="212.28515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2.85546875" customWidth="1"/>
  </cols>
  <sheetData>
    <row r="1" spans="1:83" ht="21" thickBot="1">
      <c r="A1" s="88" t="str">
        <f>'Verification of Boxes'!B1</f>
        <v>Local Council</v>
      </c>
      <c r="F1" s="14" t="s">
        <v>69</v>
      </c>
      <c r="J1" s="100" t="s">
        <v>25</v>
      </c>
      <c r="K1" s="383">
        <f>'Basic Input'!C2</f>
        <v>41781</v>
      </c>
      <c r="L1" s="383"/>
      <c r="Z1" s="14" t="s">
        <v>126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Foyleside</v>
      </c>
      <c r="O2" s="384" t="s">
        <v>221</v>
      </c>
      <c r="P2" s="385"/>
      <c r="Q2" s="385"/>
      <c r="R2" s="385"/>
      <c r="S2" s="386"/>
      <c r="Z2" s="408" t="s">
        <v>165</v>
      </c>
      <c r="AA2" s="408"/>
      <c r="AB2" s="408"/>
      <c r="AC2" s="408"/>
      <c r="AD2" s="408"/>
      <c r="AE2" s="408"/>
      <c r="AF2" s="409"/>
      <c r="AG2" s="181">
        <f>SUM(AF14:AF33)</f>
        <v>91.679999999999836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69</v>
      </c>
      <c r="BS2" s="6"/>
      <c r="BT2" s="416" t="s">
        <v>306</v>
      </c>
      <c r="BU2" s="416"/>
      <c r="BV2" s="416"/>
      <c r="BW2" s="416"/>
      <c r="BX2" s="416"/>
      <c r="BY2" s="416"/>
      <c r="BZ2" s="416"/>
      <c r="CB2" s="384" t="s">
        <v>202</v>
      </c>
      <c r="CC2" s="385"/>
      <c r="CD2" s="385"/>
      <c r="CE2" s="386"/>
    </row>
    <row r="3" spans="1:83" ht="33" customHeight="1" thickBot="1">
      <c r="C3" s="3" t="s">
        <v>115</v>
      </c>
      <c r="D3" s="79">
        <f>'Verification of Boxes'!L2</f>
        <v>12724</v>
      </c>
      <c r="E3" s="370" t="s">
        <v>65</v>
      </c>
      <c r="F3" s="371"/>
      <c r="G3" s="152">
        <f>'Verification of Boxes'!G3</f>
        <v>5</v>
      </c>
      <c r="H3" s="370" t="s">
        <v>113</v>
      </c>
      <c r="I3" s="371"/>
      <c r="J3" s="152">
        <f>'Verification of Boxes'!L33</f>
        <v>171</v>
      </c>
      <c r="L3" s="3" t="s">
        <v>112</v>
      </c>
      <c r="M3" s="152">
        <f>'Verification of Boxes'!G4</f>
        <v>1062</v>
      </c>
      <c r="O3" s="387"/>
      <c r="P3" s="387"/>
      <c r="Q3" s="387"/>
      <c r="R3" s="387"/>
      <c r="S3" s="387"/>
      <c r="Z3" s="408" t="s">
        <v>104</v>
      </c>
      <c r="AA3" s="408"/>
      <c r="AB3" s="408"/>
      <c r="AC3" s="408"/>
      <c r="AD3" s="408"/>
      <c r="AE3" s="408"/>
      <c r="AF3" s="409"/>
      <c r="AG3" s="276">
        <f>LARGE(AF14:AF33,1)</f>
        <v>62.679999999999836</v>
      </c>
      <c r="AJ3" s="271"/>
      <c r="AK3" s="271"/>
      <c r="AL3" s="421">
        <f>IF(AQ5="n","MOVE TO EXCLUDE CANDIDATE FORM",IF(AQ5="y","MOVE TO TRANSFER OF SURPLUS VOTES FORM",0))</f>
        <v>0</v>
      </c>
      <c r="AM3" s="422"/>
      <c r="AN3" s="422"/>
      <c r="AO3" s="422"/>
      <c r="AP3" s="422"/>
      <c r="AQ3" s="423"/>
      <c r="AZ3" s="14" t="str">
        <f>'Verification of Boxes'!A3</f>
        <v>District Electoral Area of</v>
      </c>
      <c r="BI3" s="384" t="s">
        <v>202</v>
      </c>
      <c r="BJ3" s="385"/>
      <c r="BK3" s="386"/>
      <c r="BR3" s="95" t="s">
        <v>33</v>
      </c>
      <c r="BS3" s="96"/>
      <c r="BT3" s="433"/>
      <c r="BU3" s="412"/>
      <c r="BV3" s="412"/>
      <c r="BW3" s="412"/>
      <c r="BX3" s="412"/>
      <c r="BY3" s="412"/>
      <c r="BZ3" s="413"/>
    </row>
    <row r="4" spans="1:83" ht="44.25" customHeight="1" thickBot="1">
      <c r="A4" s="14"/>
      <c r="C4" s="3" t="s">
        <v>116</v>
      </c>
      <c r="D4" s="152">
        <f>'Verification of Boxes'!L3</f>
        <v>6539</v>
      </c>
      <c r="E4" s="372" t="s">
        <v>66</v>
      </c>
      <c r="F4" s="371"/>
      <c r="G4" s="78">
        <f>D4-J3</f>
        <v>6368</v>
      </c>
      <c r="H4" s="370" t="s">
        <v>114</v>
      </c>
      <c r="I4" s="371"/>
      <c r="J4" s="153">
        <f>'Verification of Boxes'!L5</f>
        <v>51.391071989940272</v>
      </c>
      <c r="M4" s="6"/>
      <c r="O4" s="384" t="s">
        <v>222</v>
      </c>
      <c r="P4" s="385"/>
      <c r="Q4" s="385"/>
      <c r="R4" s="385"/>
      <c r="S4" s="386"/>
      <c r="U4" s="375" t="str">
        <f>IF(33="ERROR","DO NOT MOVE TO NEXT STAGE","OK TO MOVE TO NEXT STAGE")</f>
        <v>OK TO MOVE TO NEXT STAGE</v>
      </c>
      <c r="V4" s="375"/>
      <c r="W4" s="375"/>
      <c r="Z4" s="410" t="s">
        <v>1</v>
      </c>
      <c r="AA4" s="410"/>
      <c r="AB4" s="410"/>
      <c r="AC4" s="410"/>
      <c r="AD4" s="410"/>
      <c r="AE4" s="410"/>
      <c r="AF4" s="409"/>
      <c r="AG4" s="277">
        <f>'Verification of Boxes'!G4</f>
        <v>1062</v>
      </c>
      <c r="AH4" s="6"/>
      <c r="AZ4" s="89" t="str">
        <f>'Verification of Boxes'!B3</f>
        <v>Foyleside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BOYLE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IF(C11=0,0,IF(M11=0,"Excluded",0))</f>
        <v>0</v>
      </c>
      <c r="BP5" s="414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5" t="s">
        <v>60</v>
      </c>
      <c r="G6" s="357"/>
      <c r="H6" s="355" t="s">
        <v>61</v>
      </c>
      <c r="I6" s="357"/>
      <c r="J6" s="355" t="s">
        <v>62</v>
      </c>
      <c r="K6" s="357"/>
      <c r="L6" s="355" t="s">
        <v>63</v>
      </c>
      <c r="M6" s="357"/>
      <c r="N6" s="355" t="s">
        <v>69</v>
      </c>
      <c r="O6" s="357"/>
      <c r="P6" s="355" t="s">
        <v>70</v>
      </c>
      <c r="Q6" s="357"/>
      <c r="R6" s="355" t="s">
        <v>71</v>
      </c>
      <c r="S6" s="357"/>
      <c r="T6" s="355" t="s">
        <v>72</v>
      </c>
      <c r="U6" s="357"/>
      <c r="V6" s="355" t="s">
        <v>77</v>
      </c>
      <c r="W6" s="357"/>
      <c r="Z6" s="343" t="s">
        <v>231</v>
      </c>
      <c r="AA6" s="344"/>
      <c r="AB6" s="344"/>
      <c r="AC6" s="344"/>
      <c r="AD6" s="344"/>
      <c r="AE6" s="344"/>
      <c r="AF6" s="345"/>
      <c r="AJ6" t="s">
        <v>84</v>
      </c>
      <c r="AK6" s="397" t="s">
        <v>180</v>
      </c>
      <c r="AL6" s="397"/>
      <c r="AM6" s="397"/>
      <c r="AN6" s="397"/>
      <c r="AO6" s="397"/>
      <c r="AP6" s="397"/>
      <c r="AQ6" s="394" t="str">
        <f>IF(AG2&gt;AM21,"Transfer","Exclude")</f>
        <v>Exclude</v>
      </c>
      <c r="AR6" s="394"/>
      <c r="AS6" s="252"/>
      <c r="AT6" s="107"/>
      <c r="AU6" s="107"/>
      <c r="AW6" s="40"/>
      <c r="AX6" s="40"/>
      <c r="AZ6" s="43" t="s">
        <v>69</v>
      </c>
      <c r="BA6" s="154"/>
      <c r="BE6" s="71" t="str">
        <f>'Verification of Boxes'!J11</f>
        <v>COMER DANIEL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IF(C12=0,0,IF(M12=0,"Excluded",0))</f>
        <v>Excluded</v>
      </c>
      <c r="BP6" s="414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1" t="str">
        <f>'Stage 2'!F7:G7</f>
        <v>Exclude</v>
      </c>
      <c r="G7" s="432"/>
      <c r="H7" s="431" t="str">
        <f>'Stage 3'!H7:I7</f>
        <v>Transfer</v>
      </c>
      <c r="I7" s="432"/>
      <c r="J7" s="431" t="str">
        <f>'Stage 4'!J7:K7</f>
        <v>Exclude</v>
      </c>
      <c r="K7" s="432"/>
      <c r="L7" s="431" t="str">
        <f>'Stage 5'!L7:M7</f>
        <v>Transfer</v>
      </c>
      <c r="M7" s="432"/>
      <c r="N7" s="431">
        <f>IF($AT5=0,0,IF($AT5="T",$AZ7,$BR4))</f>
        <v>0</v>
      </c>
      <c r="O7" s="432"/>
      <c r="P7" s="373"/>
      <c r="Q7" s="374"/>
      <c r="R7" s="373"/>
      <c r="S7" s="374"/>
      <c r="T7" s="373"/>
      <c r="U7" s="374"/>
      <c r="V7" s="373"/>
      <c r="W7" s="374"/>
      <c r="Z7" s="346"/>
      <c r="AA7" s="347"/>
      <c r="AB7" s="347"/>
      <c r="AC7" s="347"/>
      <c r="AD7" s="347"/>
      <c r="AE7" s="347"/>
      <c r="AF7" s="348"/>
      <c r="AK7" s="397"/>
      <c r="AL7" s="397"/>
      <c r="AM7" s="397"/>
      <c r="AN7" s="397"/>
      <c r="AO7" s="397"/>
      <c r="AP7" s="397"/>
      <c r="AQ7" s="394"/>
      <c r="AR7" s="394"/>
      <c r="AS7" s="252"/>
      <c r="AZ7" t="s">
        <v>74</v>
      </c>
      <c r="BA7" s="34"/>
      <c r="BE7" s="71" t="str">
        <f>'Verification of Boxes'!J12</f>
        <v>COOPER MICKEY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5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4" t="str">
        <f>'Stage 2'!F8:G8</f>
        <v>COMER DANIEL AND GILLESPIE SHA</v>
      </c>
      <c r="G8" s="435"/>
      <c r="H8" s="429" t="str">
        <f>'Stage 3'!H8:I8</f>
        <v>BOYLE JOHN</v>
      </c>
      <c r="I8" s="430"/>
      <c r="J8" s="429" t="str">
        <f>'Stage 4'!J8:K8</f>
        <v>O'HAGAN BARNEY</v>
      </c>
      <c r="K8" s="430"/>
      <c r="L8" s="429" t="str">
        <f>'Stage 5'!L8:M8</f>
        <v>COOPER MICKEY</v>
      </c>
      <c r="M8" s="430"/>
      <c r="N8" s="429">
        <f>IF($N7="Transfer",$BA8,$BT3)</f>
        <v>0</v>
      </c>
      <c r="O8" s="430"/>
      <c r="P8" s="367"/>
      <c r="Q8" s="368"/>
      <c r="R8" s="367"/>
      <c r="S8" s="368"/>
      <c r="T8" s="367"/>
      <c r="U8" s="368"/>
      <c r="V8" s="367"/>
      <c r="W8" s="36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CUSACK SHAUNA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L8" s="3"/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BOYLE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5" t="s">
        <v>64</v>
      </c>
      <c r="G9" s="357"/>
      <c r="H9" s="355" t="s">
        <v>64</v>
      </c>
      <c r="I9" s="357"/>
      <c r="J9" s="355" t="s">
        <v>64</v>
      </c>
      <c r="K9" s="357"/>
      <c r="L9" s="355" t="s">
        <v>64</v>
      </c>
      <c r="M9" s="357"/>
      <c r="N9" s="355" t="s">
        <v>64</v>
      </c>
      <c r="O9" s="357"/>
      <c r="P9" s="355" t="s">
        <v>64</v>
      </c>
      <c r="Q9" s="357"/>
      <c r="R9" s="355" t="s">
        <v>64</v>
      </c>
      <c r="S9" s="357"/>
      <c r="T9" s="355" t="s">
        <v>64</v>
      </c>
      <c r="U9" s="357"/>
      <c r="V9" s="135" t="s">
        <v>64</v>
      </c>
      <c r="W9" s="136"/>
      <c r="AA9" s="174"/>
      <c r="AB9" s="174"/>
      <c r="AC9" s="174"/>
      <c r="AD9" s="16"/>
      <c r="AJ9" t="s">
        <v>85</v>
      </c>
      <c r="AK9" s="397" t="s">
        <v>166</v>
      </c>
      <c r="AL9" s="397"/>
      <c r="AM9" s="397"/>
      <c r="AN9" s="397"/>
      <c r="AO9" s="397"/>
      <c r="AP9" s="397"/>
      <c r="AQ9" s="393" t="str">
        <f>IF(AT89&lt;&gt;0,"Exclude lowest candidate(s)","Transfer")</f>
        <v>Exclude lowest candidate(s)</v>
      </c>
      <c r="AR9" s="393"/>
      <c r="AS9" s="251"/>
      <c r="AT9" s="107"/>
      <c r="AU9" s="107"/>
      <c r="AW9" s="40"/>
      <c r="AX9" s="40"/>
      <c r="BE9" s="71" t="str">
        <f>'Verification of Boxes'!J14</f>
        <v>FARRELL RORY</v>
      </c>
      <c r="BF9" s="74"/>
      <c r="BG9" s="117">
        <f t="shared" si="0"/>
        <v>0</v>
      </c>
      <c r="BH9" s="180"/>
      <c r="BI9" s="5" t="str">
        <f t="shared" si="1"/>
        <v>Excluded</v>
      </c>
      <c r="BJ9" s="5">
        <f t="shared" si="2"/>
        <v>0</v>
      </c>
      <c r="BL9" s="3"/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COMER DANIEL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7"/>
      <c r="AL10" s="397"/>
      <c r="AM10" s="397"/>
      <c r="AN10" s="397"/>
      <c r="AO10" s="397"/>
      <c r="AP10" s="397"/>
      <c r="AQ10" s="393"/>
      <c r="AR10" s="393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GILLESPIE SHA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L10" s="3"/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COOPER MICKEY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5'!A11&lt;&gt;0,'Stage 5'!A11,IF(O11&gt;=$M$3,"Elected",IF(BP8&lt;&gt;0,"Excluded",0)))</f>
        <v>Elected</v>
      </c>
      <c r="B11" s="175">
        <v>1</v>
      </c>
      <c r="C11" s="187" t="str">
        <f>'Verification of Boxes'!J10</f>
        <v>BOYLE JOHN</v>
      </c>
      <c r="D11" s="35" t="str">
        <f>'Verification of Boxes'!K10</f>
        <v>SDLP</v>
      </c>
      <c r="E11" s="125">
        <f>'Verification of Boxes'!L10</f>
        <v>1132</v>
      </c>
      <c r="F11" s="82">
        <f>'Stage 2'!F11</f>
        <v>0</v>
      </c>
      <c r="G11" s="157">
        <f>'Stage 2'!G11</f>
        <v>1132</v>
      </c>
      <c r="H11" s="82">
        <f>'Stage 3'!H11</f>
        <v>-70</v>
      </c>
      <c r="I11" s="157">
        <f>'Stage 3'!I11</f>
        <v>1062</v>
      </c>
      <c r="J11" s="82">
        <f>'Stage 4'!J11</f>
        <v>0</v>
      </c>
      <c r="K11" s="157">
        <f>'Stage 4'!K11</f>
        <v>1062</v>
      </c>
      <c r="L11" s="82">
        <f>'Stage 5'!L11</f>
        <v>0</v>
      </c>
      <c r="M11" s="157">
        <f>'Stage 5'!M11</f>
        <v>1062</v>
      </c>
      <c r="N11" s="82">
        <f t="shared" ref="N11:N30" si="12">IF($C11&lt;&gt;0,$BK49,0)</f>
        <v>0</v>
      </c>
      <c r="O11" s="33">
        <f t="shared" ref="O11:O31" si="13">IF(N$8=0,0,M11+N11)</f>
        <v>0</v>
      </c>
      <c r="P11" s="82"/>
      <c r="Q11" s="33">
        <f t="shared" ref="Q11:Q31" si="14">IF(P$8=0,0,O11+P11)</f>
        <v>0</v>
      </c>
      <c r="R11" s="82"/>
      <c r="S11" s="33">
        <f t="shared" ref="S11:S31" si="15">IF(R$8=0,0,Q11+R11)</f>
        <v>0</v>
      </c>
      <c r="T11" s="82"/>
      <c r="U11" s="33">
        <f t="shared" ref="U11:U31" si="16">IF(T$8=0,0,S11+T11)</f>
        <v>0</v>
      </c>
      <c r="V11" s="80"/>
      <c r="W11" s="49">
        <f t="shared" ref="W11:W31" si="17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1062</v>
      </c>
      <c r="BE11" s="71" t="str">
        <f>'Verification of Boxes'!J16</f>
        <v>MCGINLEY ERIC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L11" s="3"/>
      <c r="BM11" s="3"/>
      <c r="BN11" s="5" t="str">
        <f t="shared" si="11"/>
        <v>Elected</v>
      </c>
      <c r="BO11" s="47">
        <f t="shared" si="3"/>
        <v>975.62</v>
      </c>
      <c r="BP11" s="76"/>
      <c r="BQ11" s="6"/>
      <c r="BR11" s="13" t="str">
        <f>'Verification of Boxes'!J13</f>
        <v>CUSACK SHAUNA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5'!A12&lt;&gt;0,'Stage 5'!A12,IF(O12&gt;=$M$3,"Elected",IF(BP9&lt;&gt;0,"Excluded",0)))</f>
        <v>Excluded</v>
      </c>
      <c r="B12" s="176">
        <v>2</v>
      </c>
      <c r="C12" s="188" t="str">
        <f>'Verification of Boxes'!J11</f>
        <v>COMER DANIEL</v>
      </c>
      <c r="D12" s="26" t="str">
        <f>'Verification of Boxes'!K11</f>
        <v>ALLIANCE</v>
      </c>
      <c r="E12" s="126">
        <f>'Verification of Boxes'!L11</f>
        <v>137</v>
      </c>
      <c r="F12" s="82">
        <f>'Stage 2'!F12</f>
        <v>-137</v>
      </c>
      <c r="G12" s="157">
        <f>'Stage 2'!G12</f>
        <v>0</v>
      </c>
      <c r="H12" s="82">
        <f>'Stage 3'!H12</f>
        <v>0</v>
      </c>
      <c r="I12" s="157">
        <f>'Stage 3'!I12</f>
        <v>0</v>
      </c>
      <c r="J12" s="82">
        <f>'Stage 4'!J12</f>
        <v>0</v>
      </c>
      <c r="K12" s="157">
        <f>'Stage 4'!K12</f>
        <v>0</v>
      </c>
      <c r="L12" s="82">
        <f>'Stage 5'!L12</f>
        <v>0</v>
      </c>
      <c r="M12" s="157">
        <f>'Stage 5'!M12</f>
        <v>0</v>
      </c>
      <c r="N12" s="82">
        <f t="shared" si="12"/>
        <v>0</v>
      </c>
      <c r="O12" s="33">
        <f t="shared" si="13"/>
        <v>0</v>
      </c>
      <c r="P12" s="82"/>
      <c r="Q12" s="33">
        <f t="shared" si="14"/>
        <v>0</v>
      </c>
      <c r="R12" s="82"/>
      <c r="S12" s="33">
        <f t="shared" si="15"/>
        <v>0</v>
      </c>
      <c r="T12" s="82"/>
      <c r="U12" s="33">
        <f t="shared" si="16"/>
        <v>0</v>
      </c>
      <c r="V12" s="80"/>
      <c r="W12" s="49">
        <f t="shared" si="17"/>
        <v>0</v>
      </c>
      <c r="AJ12" s="46"/>
      <c r="AZ12" t="s">
        <v>2</v>
      </c>
      <c r="BA12" s="3" t="s">
        <v>8</v>
      </c>
      <c r="BB12" s="3"/>
      <c r="BC12" s="60">
        <f>AG3</f>
        <v>62.679999999999836</v>
      </c>
      <c r="BE12" s="71" t="str">
        <f>'Verification of Boxes'!J17</f>
        <v>O'HAGAN BARNEY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L12" s="3"/>
      <c r="BM12" s="3"/>
      <c r="BN12" s="5" t="str">
        <f t="shared" si="11"/>
        <v>Excluded</v>
      </c>
      <c r="BO12" s="47">
        <f t="shared" si="3"/>
        <v>841.52</v>
      </c>
      <c r="BP12" s="76"/>
      <c r="BQ12" s="6"/>
      <c r="BR12" s="13" t="str">
        <f>'Verification of Boxes'!J14</f>
        <v>FARRELL RORY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>IF('Stage 5'!A13&lt;&gt;0,'Stage 5'!A13,IF(O13&gt;=$M$3,"Elected",IF(BP10&lt;&gt;0,"Excluded",0)))</f>
        <v>Elected</v>
      </c>
      <c r="B13" s="176">
        <v>3</v>
      </c>
      <c r="C13" s="188" t="str">
        <f>'Verification of Boxes'!J12</f>
        <v>COOPER MICKEY</v>
      </c>
      <c r="D13" s="26" t="str">
        <f>'Verification of Boxes'!K12</f>
        <v>SF</v>
      </c>
      <c r="E13" s="126">
        <f>'Verification of Boxes'!L12</f>
        <v>801</v>
      </c>
      <c r="F13" s="82">
        <f>'Stage 2'!F13</f>
        <v>42</v>
      </c>
      <c r="G13" s="157">
        <f>'Stage 2'!G13</f>
        <v>843</v>
      </c>
      <c r="H13" s="82">
        <f>'Stage 3'!H13</f>
        <v>4.74</v>
      </c>
      <c r="I13" s="157">
        <f>'Stage 3'!I13</f>
        <v>847.74</v>
      </c>
      <c r="J13" s="82">
        <f>'Stage 4'!J13</f>
        <v>307</v>
      </c>
      <c r="K13" s="157">
        <f>'Stage 4'!K13</f>
        <v>1154.74</v>
      </c>
      <c r="L13" s="82">
        <f>'Stage 5'!L13</f>
        <v>-92.740000000000009</v>
      </c>
      <c r="M13" s="157">
        <f>'Stage 5'!M13</f>
        <v>1062</v>
      </c>
      <c r="N13" s="82">
        <f t="shared" si="12"/>
        <v>0</v>
      </c>
      <c r="O13" s="33">
        <f t="shared" si="13"/>
        <v>0</v>
      </c>
      <c r="P13" s="82"/>
      <c r="Q13" s="33">
        <f t="shared" si="14"/>
        <v>0</v>
      </c>
      <c r="R13" s="82"/>
      <c r="S13" s="33">
        <f t="shared" si="15"/>
        <v>0</v>
      </c>
      <c r="T13" s="82"/>
      <c r="U13" s="33">
        <f t="shared" si="16"/>
        <v>0</v>
      </c>
      <c r="V13" s="80"/>
      <c r="W13" s="49">
        <f t="shared" si="17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8" t="s">
        <v>105</v>
      </c>
      <c r="AM13" s="398" t="s">
        <v>46</v>
      </c>
      <c r="AN13" s="398" t="s">
        <v>168</v>
      </c>
      <c r="AO13" s="398" t="s">
        <v>169</v>
      </c>
      <c r="AP13" s="405"/>
      <c r="AQ13" s="398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O'REILLY DARREN PIO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L13" s="3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GILLESPIE SHA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5'!A14&lt;&gt;0,'Stage 5'!A14,IF(O14&gt;=$M$3,"Elected",IF(BP11&lt;&gt;0,"Excluded",0)))</f>
        <v>Elected</v>
      </c>
      <c r="B14" s="176">
        <v>4</v>
      </c>
      <c r="C14" s="188" t="str">
        <f>'Verification of Boxes'!J13</f>
        <v>CUSACK SHAUNA</v>
      </c>
      <c r="D14" s="26" t="str">
        <f>'Verification of Boxes'!K13</f>
        <v>SDLP</v>
      </c>
      <c r="E14" s="127">
        <f>'Verification of Boxes'!L13</f>
        <v>740</v>
      </c>
      <c r="F14" s="82">
        <f>'Stage 2'!F14</f>
        <v>102</v>
      </c>
      <c r="G14" s="157">
        <f>'Stage 2'!G14</f>
        <v>842</v>
      </c>
      <c r="H14" s="82">
        <f>'Stage 3'!H14</f>
        <v>52.14</v>
      </c>
      <c r="I14" s="157">
        <f>'Stage 3'!I14</f>
        <v>894.14</v>
      </c>
      <c r="J14" s="82">
        <f>'Stage 4'!J14</f>
        <v>49.48</v>
      </c>
      <c r="K14" s="157">
        <f>'Stage 4'!K14</f>
        <v>943.62</v>
      </c>
      <c r="L14" s="82">
        <f>'Stage 5'!L14</f>
        <v>32</v>
      </c>
      <c r="M14" s="157">
        <f>'Stage 5'!M14</f>
        <v>975.62</v>
      </c>
      <c r="N14" s="82">
        <f t="shared" si="12"/>
        <v>0</v>
      </c>
      <c r="O14" s="33">
        <f t="shared" si="13"/>
        <v>0</v>
      </c>
      <c r="P14" s="82"/>
      <c r="Q14" s="33">
        <f t="shared" si="14"/>
        <v>0</v>
      </c>
      <c r="R14" s="82"/>
      <c r="S14" s="33">
        <f t="shared" si="15"/>
        <v>0</v>
      </c>
      <c r="T14" s="82"/>
      <c r="U14" s="33">
        <f t="shared" si="16"/>
        <v>0</v>
      </c>
      <c r="V14" s="80"/>
      <c r="W14" s="49">
        <f t="shared" si="17"/>
        <v>0</v>
      </c>
      <c r="Z14" s="108" t="str">
        <f>'Verification of Boxes'!J10</f>
        <v>BOYLE JOHN</v>
      </c>
      <c r="AA14" s="109">
        <f>M11</f>
        <v>1062</v>
      </c>
      <c r="AB14" s="103"/>
      <c r="AC14" s="116">
        <f t="shared" ref="AC14:AC33" si="18">IF(AA14&gt;0,AA14-AG$4,0)</f>
        <v>0</v>
      </c>
      <c r="AD14" s="144"/>
      <c r="AE14" s="103" t="str">
        <f>IF(Z14=0,0,IF(AA14&gt;=AG$4,"elected",IF(AA14=0,"excluded","continuing")))</f>
        <v>elected</v>
      </c>
      <c r="AF14" s="103">
        <f t="shared" ref="AF14:AF33" si="19">IF(AE14="elected",AC14,0)</f>
        <v>0</v>
      </c>
      <c r="AG14" s="110">
        <f t="shared" ref="AG14:AG33" si="20">IF(AF14=0,0,(IF(AC14&gt;=0,"transfer largest surplus","progress to exclude")))</f>
        <v>0</v>
      </c>
      <c r="AJ14" s="102"/>
      <c r="AK14" s="16"/>
      <c r="AL14" s="399"/>
      <c r="AM14" s="399"/>
      <c r="AN14" s="399"/>
      <c r="AO14" s="399"/>
      <c r="AP14" s="406"/>
      <c r="AQ14" s="399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L14" s="3"/>
      <c r="BM14" s="3"/>
      <c r="BN14" s="5" t="str">
        <f t="shared" si="11"/>
        <v>Elected</v>
      </c>
      <c r="BO14" s="47" t="str">
        <f t="shared" si="3"/>
        <v>Elected</v>
      </c>
      <c r="BP14" s="76"/>
      <c r="BR14" s="13" t="str">
        <f>'Verification of Boxes'!J16</f>
        <v>MCGINLEY ERIC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>IF('Stage 5'!A15&lt;&gt;0,'Stage 5'!A15,IF(O15&gt;=$M$3,"Elected",IF(BP12&lt;&gt;0,"Excluded",0)))</f>
        <v>Excluded</v>
      </c>
      <c r="B15" s="176">
        <v>5</v>
      </c>
      <c r="C15" s="188" t="str">
        <f>'Verification of Boxes'!J14</f>
        <v>FARRELL RORY</v>
      </c>
      <c r="D15" s="26" t="str">
        <f>'Verification of Boxes'!K14</f>
        <v>SDLP</v>
      </c>
      <c r="E15" s="127">
        <f>'Verification of Boxes'!L14</f>
        <v>743</v>
      </c>
      <c r="F15" s="82">
        <f>'Stage 2'!F15</f>
        <v>61</v>
      </c>
      <c r="G15" s="157">
        <f>'Stage 2'!G15</f>
        <v>804</v>
      </c>
      <c r="H15" s="82">
        <f>'Stage 3'!H15</f>
        <v>5.3999999999999995</v>
      </c>
      <c r="I15" s="157">
        <f>'Stage 3'!I15</f>
        <v>809.4</v>
      </c>
      <c r="J15" s="82">
        <f>'Stage 4'!J15</f>
        <v>18.12</v>
      </c>
      <c r="K15" s="157">
        <f>'Stage 4'!K15</f>
        <v>827.52</v>
      </c>
      <c r="L15" s="82">
        <f>'Stage 5'!L15</f>
        <v>14</v>
      </c>
      <c r="M15" s="157">
        <f>'Stage 5'!M15</f>
        <v>841.52</v>
      </c>
      <c r="N15" s="82">
        <f t="shared" si="12"/>
        <v>0</v>
      </c>
      <c r="O15" s="33">
        <f t="shared" si="13"/>
        <v>0</v>
      </c>
      <c r="P15" s="82"/>
      <c r="Q15" s="33">
        <f t="shared" si="14"/>
        <v>0</v>
      </c>
      <c r="R15" s="82"/>
      <c r="S15" s="33">
        <f t="shared" si="15"/>
        <v>0</v>
      </c>
      <c r="T15" s="82"/>
      <c r="U15" s="33">
        <f t="shared" si="16"/>
        <v>0</v>
      </c>
      <c r="V15" s="80"/>
      <c r="W15" s="49">
        <f t="shared" si="17"/>
        <v>0</v>
      </c>
      <c r="Z15" s="111" t="str">
        <f>'Verification of Boxes'!J11</f>
        <v>COMER DANIEL</v>
      </c>
      <c r="AA15" s="45">
        <f>M12</f>
        <v>0</v>
      </c>
      <c r="AB15" s="5"/>
      <c r="AC15" s="117">
        <f t="shared" si="18"/>
        <v>0</v>
      </c>
      <c r="AD15" s="133"/>
      <c r="AE15" s="5" t="str">
        <f t="shared" ref="AE15:AE33" si="21">IF(Z15=0,0,IF(AA15&gt;=AG$4,"elected",IF(AA15=0,"excluded","continuing")))</f>
        <v>excluded</v>
      </c>
      <c r="AF15" s="5">
        <f t="shared" si="19"/>
        <v>0</v>
      </c>
      <c r="AG15" s="112">
        <f t="shared" si="20"/>
        <v>0</v>
      </c>
      <c r="AJ15" s="102"/>
      <c r="AK15" s="16"/>
      <c r="AL15" s="399"/>
      <c r="AM15" s="399"/>
      <c r="AN15" s="399"/>
      <c r="AO15" s="399"/>
      <c r="AP15" s="406"/>
      <c r="AQ15" s="399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L15" s="3"/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O'HAGAN BARNEY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5'!A16&lt;&gt;0,'Stage 5'!A16,IF(O16&gt;=$M$3,"Elected",IF(BP13&lt;&gt;0,"Excluded",0)))</f>
        <v>Excluded</v>
      </c>
      <c r="B16" s="176">
        <v>6</v>
      </c>
      <c r="C16" s="188" t="str">
        <f>'Verification of Boxes'!J15</f>
        <v>GILLESPIE SHA</v>
      </c>
      <c r="D16" s="26" t="str">
        <f>'Verification of Boxes'!K15</f>
        <v>PBPA</v>
      </c>
      <c r="E16" s="127">
        <f>'Verification of Boxes'!L15</f>
        <v>232</v>
      </c>
      <c r="F16" s="82">
        <f>'Stage 2'!F16</f>
        <v>-232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 t="shared" si="12"/>
        <v>0</v>
      </c>
      <c r="O16" s="33">
        <f t="shared" si="13"/>
        <v>0</v>
      </c>
      <c r="P16" s="82"/>
      <c r="Q16" s="33">
        <f t="shared" si="14"/>
        <v>0</v>
      </c>
      <c r="R16" s="82"/>
      <c r="S16" s="33">
        <f t="shared" si="15"/>
        <v>0</v>
      </c>
      <c r="T16" s="82"/>
      <c r="U16" s="33">
        <f t="shared" si="16"/>
        <v>0</v>
      </c>
      <c r="V16" s="80"/>
      <c r="W16" s="49">
        <f t="shared" si="17"/>
        <v>0</v>
      </c>
      <c r="Z16" s="111" t="str">
        <f>'Verification of Boxes'!J12</f>
        <v>COOPER MICKEY</v>
      </c>
      <c r="AA16" s="45">
        <f t="shared" ref="AA16:AA33" si="22">M13</f>
        <v>1062</v>
      </c>
      <c r="AB16" s="5"/>
      <c r="AC16" s="117">
        <f t="shared" si="18"/>
        <v>0</v>
      </c>
      <c r="AD16" s="133"/>
      <c r="AE16" s="5" t="str">
        <f t="shared" si="21"/>
        <v>elected</v>
      </c>
      <c r="AF16" s="5">
        <f t="shared" si="19"/>
        <v>0</v>
      </c>
      <c r="AG16" s="112">
        <f t="shared" si="20"/>
        <v>0</v>
      </c>
      <c r="AJ16" s="102"/>
      <c r="AK16" s="16"/>
      <c r="AL16" s="399"/>
      <c r="AM16" s="399"/>
      <c r="AN16" s="399"/>
      <c r="AO16" s="399"/>
      <c r="AP16" s="406"/>
      <c r="AQ16" s="399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L16" s="3"/>
      <c r="BM16" s="3"/>
      <c r="BN16" s="5" t="str">
        <f t="shared" si="11"/>
        <v>Elected</v>
      </c>
      <c r="BO16" s="47" t="str">
        <f t="shared" si="3"/>
        <v>Elected</v>
      </c>
      <c r="BP16" s="76"/>
      <c r="BQ16" s="6"/>
      <c r="BR16" s="13" t="str">
        <f>'Verification of Boxes'!J18</f>
        <v>O'REILLY DARREN PIO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>IF('Stage 5'!A17&lt;&gt;0,'Stage 5'!A17,IF(O17&gt;=$M$3,"Elected",IF(BP14&lt;&gt;0,"Excluded",0)))</f>
        <v>Elected</v>
      </c>
      <c r="B17" s="176">
        <v>7</v>
      </c>
      <c r="C17" s="188" t="str">
        <f>'Verification of Boxes'!J16</f>
        <v>MCGINLEY ERIC</v>
      </c>
      <c r="D17" s="26" t="str">
        <f>'Verification of Boxes'!K16</f>
        <v>SF</v>
      </c>
      <c r="E17" s="127">
        <f>'Verification of Boxes'!L16</f>
        <v>791</v>
      </c>
      <c r="F17" s="82">
        <f>'Stage 2'!F17</f>
        <v>26</v>
      </c>
      <c r="G17" s="157">
        <f>'Stage 2'!G17</f>
        <v>817</v>
      </c>
      <c r="H17" s="82">
        <f>'Stage 3'!H17</f>
        <v>1.68</v>
      </c>
      <c r="I17" s="157">
        <f>'Stage 3'!I17</f>
        <v>818.68</v>
      </c>
      <c r="J17" s="82">
        <f>'Stage 4'!J17</f>
        <v>306</v>
      </c>
      <c r="K17" s="157">
        <f>'Stage 4'!K17</f>
        <v>1124.6799999999998</v>
      </c>
      <c r="L17" s="82">
        <f>'Stage 5'!L17</f>
        <v>0</v>
      </c>
      <c r="M17" s="157">
        <f>'Stage 5'!M17</f>
        <v>1124.6799999999998</v>
      </c>
      <c r="N17" s="82">
        <f t="shared" si="12"/>
        <v>0</v>
      </c>
      <c r="O17" s="33">
        <f t="shared" si="13"/>
        <v>0</v>
      </c>
      <c r="P17" s="82"/>
      <c r="Q17" s="33">
        <f t="shared" si="14"/>
        <v>0</v>
      </c>
      <c r="R17" s="82"/>
      <c r="S17" s="33">
        <f t="shared" si="15"/>
        <v>0</v>
      </c>
      <c r="T17" s="82"/>
      <c r="U17" s="33">
        <f t="shared" si="16"/>
        <v>0</v>
      </c>
      <c r="V17" s="80"/>
      <c r="W17" s="49">
        <f t="shared" si="17"/>
        <v>0</v>
      </c>
      <c r="Z17" s="111" t="str">
        <f>'Verification of Boxes'!J13</f>
        <v>CUSACK SHAUNA</v>
      </c>
      <c r="AA17" s="45">
        <f t="shared" si="22"/>
        <v>975.62</v>
      </c>
      <c r="AB17" s="5"/>
      <c r="AC17" s="117">
        <f t="shared" si="18"/>
        <v>-86.38</v>
      </c>
      <c r="AD17" s="133"/>
      <c r="AE17" s="5" t="str">
        <f t="shared" si="21"/>
        <v>continuing</v>
      </c>
      <c r="AF17" s="5">
        <f t="shared" si="19"/>
        <v>0</v>
      </c>
      <c r="AG17" s="112">
        <f t="shared" si="20"/>
        <v>0</v>
      </c>
      <c r="AJ17" s="102"/>
      <c r="AK17" s="16"/>
      <c r="AL17" s="399"/>
      <c r="AM17" s="399"/>
      <c r="AN17" s="399"/>
      <c r="AO17" s="399"/>
      <c r="AP17" s="406"/>
      <c r="AQ17" s="399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L17" s="3"/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5'!A18&lt;&gt;0,'Stage 5'!A18,IF(O18&gt;=$M$3,"Elected",IF(BP15&lt;&gt;0,"Excluded",0)))</f>
        <v>Excluded</v>
      </c>
      <c r="B18" s="176">
        <v>8</v>
      </c>
      <c r="C18" s="188" t="str">
        <f>'Verification of Boxes'!J17</f>
        <v>O'HAGAN BARNEY</v>
      </c>
      <c r="D18" s="26" t="str">
        <f>'Verification of Boxes'!K17</f>
        <v>SF</v>
      </c>
      <c r="E18" s="127">
        <f>'Verification of Boxes'!L17</f>
        <v>701</v>
      </c>
      <c r="F18" s="82">
        <f>'Stage 2'!F18</f>
        <v>21</v>
      </c>
      <c r="G18" s="157">
        <f>'Stage 2'!G18</f>
        <v>722</v>
      </c>
      <c r="H18" s="82">
        <f>'Stage 3'!H18</f>
        <v>1.1399999999999999</v>
      </c>
      <c r="I18" s="157">
        <f>'Stage 3'!I18</f>
        <v>723.14</v>
      </c>
      <c r="J18" s="82">
        <f>'Stage 4'!J18</f>
        <v>-723.14</v>
      </c>
      <c r="K18" s="157">
        <f>'Stage 4'!K18</f>
        <v>0</v>
      </c>
      <c r="L18" s="82">
        <f>'Stage 5'!L18</f>
        <v>0</v>
      </c>
      <c r="M18" s="157">
        <f>'Stage 5'!M18</f>
        <v>0</v>
      </c>
      <c r="N18" s="82">
        <f t="shared" si="12"/>
        <v>0</v>
      </c>
      <c r="O18" s="33">
        <f t="shared" si="13"/>
        <v>0</v>
      </c>
      <c r="P18" s="82"/>
      <c r="Q18" s="33">
        <f t="shared" si="14"/>
        <v>0</v>
      </c>
      <c r="R18" s="82"/>
      <c r="S18" s="33">
        <f t="shared" si="15"/>
        <v>0</v>
      </c>
      <c r="T18" s="82"/>
      <c r="U18" s="33">
        <f t="shared" si="16"/>
        <v>0</v>
      </c>
      <c r="V18" s="80"/>
      <c r="W18" s="49">
        <f t="shared" si="17"/>
        <v>0</v>
      </c>
      <c r="Z18" s="111" t="str">
        <f>'Verification of Boxes'!J14</f>
        <v>FARRELL RORY</v>
      </c>
      <c r="AA18" s="45">
        <f t="shared" si="22"/>
        <v>841.52</v>
      </c>
      <c r="AB18" s="5"/>
      <c r="AC18" s="117">
        <f t="shared" si="18"/>
        <v>-220.48000000000002</v>
      </c>
      <c r="AD18" s="133"/>
      <c r="AE18" s="5" t="str">
        <f t="shared" si="21"/>
        <v>continuing</v>
      </c>
      <c r="AF18" s="5">
        <f t="shared" si="19"/>
        <v>0</v>
      </c>
      <c r="AG18" s="112">
        <f t="shared" si="20"/>
        <v>0</v>
      </c>
      <c r="AJ18" s="102"/>
      <c r="AK18" s="16"/>
      <c r="AL18" s="16"/>
      <c r="AM18" s="16"/>
      <c r="AN18" s="399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L18" s="3"/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>IF('Stage 5'!A19&lt;&gt;0,'Stage 5'!A19,IF(O19&gt;=$M$3,"Elected",IF(BP16&lt;&gt;0,"Excluded",0)))</f>
        <v>Elected</v>
      </c>
      <c r="B19" s="176">
        <v>9</v>
      </c>
      <c r="C19" s="188" t="str">
        <f>'Verification of Boxes'!J18</f>
        <v>O'REILLY DARREN PIO</v>
      </c>
      <c r="D19" s="26" t="str">
        <f>'Verification of Boxes'!K18</f>
        <v>INDEPENDENT</v>
      </c>
      <c r="E19" s="127">
        <f>'Verification of Boxes'!L18</f>
        <v>1091</v>
      </c>
      <c r="F19" s="82">
        <f>'Stage 2'!F19</f>
        <v>0</v>
      </c>
      <c r="G19" s="157">
        <f>'Stage 2'!G19</f>
        <v>1091</v>
      </c>
      <c r="H19" s="82">
        <f>'Stage 3'!H19</f>
        <v>0</v>
      </c>
      <c r="I19" s="157">
        <f>'Stage 3'!I19</f>
        <v>1091</v>
      </c>
      <c r="J19" s="82">
        <f>'Stage 4'!J19</f>
        <v>0</v>
      </c>
      <c r="K19" s="157">
        <f>'Stage 4'!K19</f>
        <v>1091</v>
      </c>
      <c r="L19" s="82">
        <f>'Stage 5'!L19</f>
        <v>0</v>
      </c>
      <c r="M19" s="157">
        <f>'Stage 5'!M19</f>
        <v>1091</v>
      </c>
      <c r="N19" s="82">
        <f t="shared" si="12"/>
        <v>0</v>
      </c>
      <c r="O19" s="33">
        <f t="shared" si="13"/>
        <v>0</v>
      </c>
      <c r="P19" s="82"/>
      <c r="Q19" s="33">
        <f t="shared" si="14"/>
        <v>0</v>
      </c>
      <c r="R19" s="82"/>
      <c r="S19" s="33">
        <f t="shared" si="15"/>
        <v>0</v>
      </c>
      <c r="T19" s="82"/>
      <c r="U19" s="33">
        <f t="shared" si="16"/>
        <v>0</v>
      </c>
      <c r="V19" s="80"/>
      <c r="W19" s="49">
        <f t="shared" si="17"/>
        <v>0</v>
      </c>
      <c r="Z19" s="111" t="str">
        <f>'Verification of Boxes'!J15</f>
        <v>GILLESPIE SHA</v>
      </c>
      <c r="AA19" s="45">
        <f t="shared" si="22"/>
        <v>0</v>
      </c>
      <c r="AB19" s="5"/>
      <c r="AC19" s="117">
        <f t="shared" si="18"/>
        <v>0</v>
      </c>
      <c r="AD19" s="133"/>
      <c r="AE19" s="5" t="str">
        <f t="shared" si="21"/>
        <v>excluded</v>
      </c>
      <c r="AF19" s="5">
        <f t="shared" si="19"/>
        <v>0</v>
      </c>
      <c r="AG19" s="112">
        <f t="shared" si="20"/>
        <v>0</v>
      </c>
      <c r="AJ19" s="247"/>
      <c r="AK19" s="248"/>
      <c r="AL19" s="248"/>
      <c r="AM19" s="248"/>
      <c r="AN19" s="40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L19" s="3"/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5'!A20&lt;&gt;0,'Stage 5'!A20,IF(O20&gt;=$M$3,"Elected",IF(BP17&lt;&gt;0,"Excluded",0)))</f>
        <v>0</v>
      </c>
      <c r="B20" s="176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 t="shared" si="12"/>
        <v>0</v>
      </c>
      <c r="O20" s="33">
        <f t="shared" si="13"/>
        <v>0</v>
      </c>
      <c r="P20" s="82"/>
      <c r="Q20" s="33">
        <f t="shared" si="14"/>
        <v>0</v>
      </c>
      <c r="R20" s="82"/>
      <c r="S20" s="33">
        <f t="shared" si="15"/>
        <v>0</v>
      </c>
      <c r="T20" s="82"/>
      <c r="U20" s="33">
        <f t="shared" si="16"/>
        <v>0</v>
      </c>
      <c r="V20" s="80"/>
      <c r="W20" s="49">
        <f t="shared" si="17"/>
        <v>0</v>
      </c>
      <c r="Z20" s="111" t="str">
        <f>'Verification of Boxes'!J16</f>
        <v>MCGINLEY ERIC</v>
      </c>
      <c r="AA20" s="45">
        <f t="shared" si="22"/>
        <v>1124.6799999999998</v>
      </c>
      <c r="AB20" s="5"/>
      <c r="AC20" s="117">
        <f t="shared" si="18"/>
        <v>62.679999999999836</v>
      </c>
      <c r="AD20" s="133"/>
      <c r="AE20" s="5" t="str">
        <f t="shared" si="21"/>
        <v>elected</v>
      </c>
      <c r="AF20" s="5">
        <f t="shared" si="19"/>
        <v>62.679999999999836</v>
      </c>
      <c r="AG20" s="112" t="str">
        <f t="shared" si="20"/>
        <v>transfer largest surplus</v>
      </c>
      <c r="AJ20" s="402" t="s">
        <v>103</v>
      </c>
      <c r="AK20" s="403"/>
      <c r="AL20" s="246">
        <f>AL46</f>
        <v>841.52</v>
      </c>
      <c r="AM20" s="167"/>
      <c r="AN20" s="166">
        <f>AL20+AG2</f>
        <v>933.19999999999982</v>
      </c>
      <c r="AO20" s="395" t="str">
        <f>IF(AN20&gt;AG4,0,IF(AN20&lt;AL21,"Exclude lowest candidate",0))</f>
        <v>Exclude lowest candidate</v>
      </c>
      <c r="AP20" s="396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L20" s="3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>IF('Stage 5'!A21&lt;&gt;0,'Stage 5'!A21,IF(O21&gt;=$M$3,"Elected",IF(BP18&lt;&gt;0,"Excluded",0)))</f>
        <v>0</v>
      </c>
      <c r="B21" s="176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 t="shared" si="12"/>
        <v>0</v>
      </c>
      <c r="O21" s="33">
        <f t="shared" si="13"/>
        <v>0</v>
      </c>
      <c r="P21" s="82"/>
      <c r="Q21" s="33">
        <f t="shared" si="14"/>
        <v>0</v>
      </c>
      <c r="R21" s="82"/>
      <c r="S21" s="33">
        <f t="shared" si="15"/>
        <v>0</v>
      </c>
      <c r="T21" s="82"/>
      <c r="U21" s="33">
        <f t="shared" si="16"/>
        <v>0</v>
      </c>
      <c r="V21" s="80"/>
      <c r="W21" s="49">
        <f t="shared" si="17"/>
        <v>0</v>
      </c>
      <c r="Z21" s="111" t="str">
        <f>'Verification of Boxes'!J17</f>
        <v>O'HAGAN BARNEY</v>
      </c>
      <c r="AA21" s="45">
        <f t="shared" si="22"/>
        <v>0</v>
      </c>
      <c r="AB21" s="5"/>
      <c r="AC21" s="117">
        <f t="shared" si="18"/>
        <v>0</v>
      </c>
      <c r="AD21" s="133"/>
      <c r="AE21" s="5" t="str">
        <f t="shared" si="21"/>
        <v>excluded</v>
      </c>
      <c r="AF21" s="5">
        <f t="shared" si="19"/>
        <v>0</v>
      </c>
      <c r="AG21" s="112">
        <f t="shared" si="20"/>
        <v>0</v>
      </c>
      <c r="AJ21" s="404" t="s">
        <v>102</v>
      </c>
      <c r="AK21" s="360"/>
      <c r="AL21" s="48">
        <f>IF(AL20=1000000,0,AN46)</f>
        <v>975.62</v>
      </c>
      <c r="AM21" s="7">
        <f>AL21-AL20</f>
        <v>134.10000000000002</v>
      </c>
      <c r="AN21" s="5">
        <f>IF(AL21=1000000,0,IF(AN20=0,0,AN20+AL21))</f>
        <v>1908.8199999999997</v>
      </c>
      <c r="AO21" s="400">
        <f>IF(AN21&gt;AG4,0,IF(AV20&lt;&gt;0,0,IF(AN21&lt;AL22,"Exclude lowest 2 candidates",0)))</f>
        <v>0</v>
      </c>
      <c r="AP21" s="401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L21" s="3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5'!A22&lt;&gt;0,'Stage 5'!A22,IF(O22&gt;=$M$3,"Elected",IF(BP19&lt;&gt;0,"Excluded",0)))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 t="shared" si="12"/>
        <v>0</v>
      </c>
      <c r="O22" s="33">
        <f t="shared" si="13"/>
        <v>0</v>
      </c>
      <c r="P22" s="82"/>
      <c r="Q22" s="33">
        <f t="shared" si="14"/>
        <v>0</v>
      </c>
      <c r="R22" s="82"/>
      <c r="S22" s="33">
        <f t="shared" si="15"/>
        <v>0</v>
      </c>
      <c r="T22" s="82"/>
      <c r="U22" s="33">
        <f t="shared" si="16"/>
        <v>0</v>
      </c>
      <c r="V22" s="80"/>
      <c r="W22" s="49">
        <f t="shared" si="17"/>
        <v>0</v>
      </c>
      <c r="Z22" s="111" t="str">
        <f>'Verification of Boxes'!J18</f>
        <v>O'REILLY DARREN PIO</v>
      </c>
      <c r="AA22" s="45">
        <f t="shared" si="22"/>
        <v>1091</v>
      </c>
      <c r="AB22" s="5"/>
      <c r="AC22" s="117">
        <f t="shared" si="18"/>
        <v>29</v>
      </c>
      <c r="AD22" s="133"/>
      <c r="AE22" s="5" t="str">
        <f t="shared" si="21"/>
        <v>elected</v>
      </c>
      <c r="AF22" s="5">
        <f t="shared" si="19"/>
        <v>29</v>
      </c>
      <c r="AG22" s="112" t="str">
        <f t="shared" si="20"/>
        <v>transfer largest surplus</v>
      </c>
      <c r="AJ22" s="404" t="s">
        <v>102</v>
      </c>
      <c r="AK22" s="360"/>
      <c r="AL22" s="48">
        <f>IF(AL21=1000000,0,AP46)</f>
        <v>1062</v>
      </c>
      <c r="AM22" s="7">
        <f>IF(AL22=1000000,0,IF(AM21=0,0,AL22-AL21))</f>
        <v>86.38</v>
      </c>
      <c r="AN22" s="5">
        <f>IF(AL22=1000000,0,IF(AN21=0,0,AN21+AL22))</f>
        <v>2970.8199999999997</v>
      </c>
      <c r="AO22" s="400">
        <f>IF(AN22&gt;AG4,0,IF(AV21&lt;&gt;0,0,IF(AN22&lt;AL23,"Exclude lowest 3 candidates",0)))</f>
        <v>0</v>
      </c>
      <c r="AP22" s="401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9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L22" s="3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5'!A23&lt;&gt;0,'Stage 5'!A23,IF(O23&gt;=$M$3,"Elected",IF(BP20&lt;&gt;0,"Excluded",0)))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 t="shared" si="12"/>
        <v>0</v>
      </c>
      <c r="O23" s="33">
        <f t="shared" si="13"/>
        <v>0</v>
      </c>
      <c r="P23" s="82"/>
      <c r="Q23" s="33">
        <f t="shared" si="14"/>
        <v>0</v>
      </c>
      <c r="R23" s="82"/>
      <c r="S23" s="33">
        <f t="shared" si="15"/>
        <v>0</v>
      </c>
      <c r="T23" s="82"/>
      <c r="U23" s="33">
        <f t="shared" si="16"/>
        <v>0</v>
      </c>
      <c r="V23" s="80"/>
      <c r="W23" s="49">
        <f t="shared" si="17"/>
        <v>0</v>
      </c>
      <c r="Z23" s="111">
        <f>'Verification of Boxes'!J19</f>
        <v>0</v>
      </c>
      <c r="AA23" s="45">
        <f t="shared" si="22"/>
        <v>0</v>
      </c>
      <c r="AB23" s="5"/>
      <c r="AC23" s="117">
        <f t="shared" si="18"/>
        <v>0</v>
      </c>
      <c r="AD23" s="133"/>
      <c r="AE23" s="5">
        <f t="shared" si="21"/>
        <v>0</v>
      </c>
      <c r="AF23" s="5">
        <f t="shared" si="19"/>
        <v>0</v>
      </c>
      <c r="AG23" s="112">
        <f t="shared" si="20"/>
        <v>0</v>
      </c>
      <c r="AJ23" s="404" t="s">
        <v>102</v>
      </c>
      <c r="AK23" s="360"/>
      <c r="AL23" s="48">
        <f>IF(AL22=1000000,0,AR46)</f>
        <v>1091</v>
      </c>
      <c r="AM23" s="7">
        <f>IF(AL23=1000000,0,IF(AM22=0,0,AL23-AL22))</f>
        <v>29</v>
      </c>
      <c r="AN23" s="5">
        <f>IF(AL23=1000000,0,IF(AN22=0,0,AN22+AL23))</f>
        <v>4061.8199999999997</v>
      </c>
      <c r="AO23" s="400">
        <f>IF(AN23&gt;AG4,0,IF(AV22&lt;&gt;0,0,IF(AN23&lt;AL24,"Exclude lowest 4 candidates",0)))</f>
        <v>0</v>
      </c>
      <c r="AP23" s="401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9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L23" s="3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5'!A24&lt;&gt;0,'Stage 5'!A24,IF(O24&gt;=$M$3,"Elected",IF(BP21&lt;&gt;0,"Excluded",0)))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 t="shared" si="12"/>
        <v>0</v>
      </c>
      <c r="O24" s="33">
        <f t="shared" si="13"/>
        <v>0</v>
      </c>
      <c r="P24" s="82"/>
      <c r="Q24" s="33">
        <f t="shared" si="14"/>
        <v>0</v>
      </c>
      <c r="R24" s="82"/>
      <c r="S24" s="33">
        <f t="shared" si="15"/>
        <v>0</v>
      </c>
      <c r="T24" s="82"/>
      <c r="U24" s="33">
        <f t="shared" si="16"/>
        <v>0</v>
      </c>
      <c r="V24" s="80"/>
      <c r="W24" s="49">
        <f t="shared" si="17"/>
        <v>0</v>
      </c>
      <c r="Z24" s="111">
        <f>'Verification of Boxes'!J20</f>
        <v>0</v>
      </c>
      <c r="AA24" s="45">
        <f t="shared" si="22"/>
        <v>0</v>
      </c>
      <c r="AB24" s="5"/>
      <c r="AC24" s="117">
        <f t="shared" si="18"/>
        <v>0</v>
      </c>
      <c r="AD24" s="133"/>
      <c r="AE24" s="5">
        <f t="shared" si="21"/>
        <v>0</v>
      </c>
      <c r="AF24" s="5">
        <f t="shared" si="19"/>
        <v>0</v>
      </c>
      <c r="AG24" s="112">
        <f t="shared" si="20"/>
        <v>0</v>
      </c>
      <c r="AJ24" s="404" t="s">
        <v>102</v>
      </c>
      <c r="AK24" s="360"/>
      <c r="AL24" s="48">
        <f>IF(AR46=1000000,0,AU46)</f>
        <v>1124.6799999999998</v>
      </c>
      <c r="AM24" s="7">
        <f>IF(AL24=1000000,0,IF(AM23=0,0,AL24-AL23))</f>
        <v>33.679999999999836</v>
      </c>
      <c r="AN24" s="5">
        <f>IF(AL24=1000000,0,IF(AN23=0,0,AN23+AL24))</f>
        <v>5186.5</v>
      </c>
      <c r="AO24" s="400">
        <f>IF(AN24&gt;AG4,0,IF(AV23&lt;&gt;0,0,IF(AN24&lt;AL25,"Exclude lowest 5 candidates",0)))</f>
        <v>0</v>
      </c>
      <c r="AP24" s="401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L24" s="3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5'!A25&lt;&gt;0,'Stage 5'!A25,IF(O25&gt;=$M$3,"Elected",IF(BP22&lt;&gt;0,"Excluded",0)))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 t="shared" si="12"/>
        <v>0</v>
      </c>
      <c r="O25" s="33">
        <f t="shared" si="13"/>
        <v>0</v>
      </c>
      <c r="P25" s="82"/>
      <c r="Q25" s="33">
        <f t="shared" si="14"/>
        <v>0</v>
      </c>
      <c r="R25" s="82"/>
      <c r="S25" s="33">
        <f t="shared" si="15"/>
        <v>0</v>
      </c>
      <c r="T25" s="82"/>
      <c r="U25" s="33">
        <f t="shared" si="16"/>
        <v>0</v>
      </c>
      <c r="V25" s="80"/>
      <c r="W25" s="49">
        <f t="shared" si="17"/>
        <v>0</v>
      </c>
      <c r="Z25" s="111">
        <f>'Verification of Boxes'!J21</f>
        <v>0</v>
      </c>
      <c r="AA25" s="45">
        <f t="shared" si="22"/>
        <v>0</v>
      </c>
      <c r="AB25" s="5"/>
      <c r="AC25" s="117">
        <f t="shared" si="18"/>
        <v>0</v>
      </c>
      <c r="AD25" s="133"/>
      <c r="AE25" s="5">
        <f t="shared" si="21"/>
        <v>0</v>
      </c>
      <c r="AF25" s="5">
        <f t="shared" si="19"/>
        <v>0</v>
      </c>
      <c r="AG25" s="112">
        <f t="shared" si="20"/>
        <v>0</v>
      </c>
      <c r="AJ25" s="425" t="s">
        <v>102</v>
      </c>
      <c r="AK25" s="426"/>
      <c r="AL25" s="104">
        <f>IF(AL24=1000000,0,AW46)</f>
        <v>1000000</v>
      </c>
      <c r="AM25" s="105">
        <f>IF(AL25=1000000,0,IF(AM24=0,0,AL25-AL24))</f>
        <v>0</v>
      </c>
      <c r="AN25" s="106">
        <f>IF(AL25=1000000,0,IF(AN24=0,0,AN24+AL25))</f>
        <v>0</v>
      </c>
      <c r="AO25" s="427">
        <f>IF(AN25&gt;AG4,0,IF(AV24&lt;&gt;0,0,IF(AN25&lt;AL26,"CHECK ! Exclude lowest 6 candidates",0)))</f>
        <v>0</v>
      </c>
      <c r="AP25" s="42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L25" s="3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5'!A26&lt;&gt;0,'Stage 5'!A26,IF(O26&gt;=$M$3,"Elected",IF(BP23&lt;&gt;0,"Excluded",0)))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 t="shared" si="12"/>
        <v>0</v>
      </c>
      <c r="O26" s="33">
        <f t="shared" si="13"/>
        <v>0</v>
      </c>
      <c r="P26" s="82"/>
      <c r="Q26" s="33">
        <f t="shared" si="14"/>
        <v>0</v>
      </c>
      <c r="R26" s="82"/>
      <c r="S26" s="33">
        <f t="shared" si="15"/>
        <v>0</v>
      </c>
      <c r="T26" s="82"/>
      <c r="U26" s="33">
        <f t="shared" si="16"/>
        <v>0</v>
      </c>
      <c r="V26" s="80"/>
      <c r="W26" s="49">
        <f t="shared" si="17"/>
        <v>0</v>
      </c>
      <c r="Z26" s="111">
        <f>'Verification of Boxes'!J22</f>
        <v>0</v>
      </c>
      <c r="AA26" s="45">
        <f t="shared" si="22"/>
        <v>0</v>
      </c>
      <c r="AB26" s="5"/>
      <c r="AC26" s="117">
        <f t="shared" si="18"/>
        <v>0</v>
      </c>
      <c r="AD26" s="133"/>
      <c r="AE26" s="5">
        <f t="shared" si="21"/>
        <v>0</v>
      </c>
      <c r="AF26" s="5">
        <f t="shared" si="19"/>
        <v>0</v>
      </c>
      <c r="AG26" s="112">
        <f t="shared" si="2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L26" s="3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5'!A27&lt;&gt;0,'Stage 5'!A27,IF(O27&gt;=$M$3,"Elected",IF(BP24&lt;&gt;0,"Excluded",0)))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 t="shared" si="12"/>
        <v>0</v>
      </c>
      <c r="O27" s="33">
        <f t="shared" si="13"/>
        <v>0</v>
      </c>
      <c r="P27" s="82"/>
      <c r="Q27" s="33">
        <f t="shared" si="14"/>
        <v>0</v>
      </c>
      <c r="R27" s="82"/>
      <c r="S27" s="33">
        <f t="shared" si="15"/>
        <v>0</v>
      </c>
      <c r="T27" s="82"/>
      <c r="U27" s="33">
        <f t="shared" si="16"/>
        <v>0</v>
      </c>
      <c r="V27" s="80"/>
      <c r="W27" s="49">
        <f t="shared" si="17"/>
        <v>0</v>
      </c>
      <c r="Z27" s="111">
        <f>'Verification of Boxes'!J23</f>
        <v>0</v>
      </c>
      <c r="AA27" s="45">
        <f t="shared" si="22"/>
        <v>0</v>
      </c>
      <c r="AB27" s="5"/>
      <c r="AC27" s="117">
        <f t="shared" si="18"/>
        <v>0</v>
      </c>
      <c r="AD27" s="133"/>
      <c r="AE27" s="5">
        <f t="shared" si="21"/>
        <v>0</v>
      </c>
      <c r="AF27" s="5">
        <f t="shared" si="19"/>
        <v>0</v>
      </c>
      <c r="AG27" s="112">
        <f t="shared" si="20"/>
        <v>0</v>
      </c>
      <c r="AJ27" s="115"/>
      <c r="AK27" s="115"/>
      <c r="AT27" s="5">
        <f>AW27</f>
        <v>0</v>
      </c>
      <c r="AU27" s="5">
        <f t="shared" ref="AU27:AU32" si="23">IF(AO20&lt;&gt;0,1,0)</f>
        <v>1</v>
      </c>
      <c r="AV27" s="5">
        <f>AU27</f>
        <v>1</v>
      </c>
      <c r="AW27" s="5">
        <f t="shared" ref="AW27:AW32" si="24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L27" s="3"/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5'!A28&lt;&gt;0,'Stage 5'!A28,IF(O28&gt;=$M$3,"Elected",IF(BP25&lt;&gt;0,"Excluded",0)))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 t="shared" si="12"/>
        <v>0</v>
      </c>
      <c r="O28" s="33">
        <f t="shared" si="13"/>
        <v>0</v>
      </c>
      <c r="P28" s="82"/>
      <c r="Q28" s="33">
        <f t="shared" si="14"/>
        <v>0</v>
      </c>
      <c r="R28" s="82"/>
      <c r="S28" s="33">
        <f t="shared" si="15"/>
        <v>0</v>
      </c>
      <c r="T28" s="82"/>
      <c r="U28" s="33">
        <f t="shared" si="16"/>
        <v>0</v>
      </c>
      <c r="V28" s="80"/>
      <c r="W28" s="49">
        <f t="shared" si="17"/>
        <v>0</v>
      </c>
      <c r="Z28" s="111">
        <f>'Verification of Boxes'!J24</f>
        <v>0</v>
      </c>
      <c r="AA28" s="45">
        <f t="shared" si="22"/>
        <v>0</v>
      </c>
      <c r="AB28" s="5"/>
      <c r="AC28" s="117">
        <f t="shared" si="18"/>
        <v>0</v>
      </c>
      <c r="AD28" s="133"/>
      <c r="AE28" s="5">
        <f t="shared" si="21"/>
        <v>0</v>
      </c>
      <c r="AF28" s="5">
        <f t="shared" si="19"/>
        <v>0</v>
      </c>
      <c r="AG28" s="112">
        <f t="shared" si="20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3"/>
        <v>0</v>
      </c>
      <c r="AV28" s="5">
        <f>AV27+AU28</f>
        <v>1</v>
      </c>
      <c r="AW28" s="5">
        <f t="shared" si="24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5'!A29&lt;&gt;0,'Stage 5'!A29,IF(O29&gt;=$M$3,"Elected",IF(BP26&lt;&gt;0,"Excluded",0)))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 t="shared" si="12"/>
        <v>0</v>
      </c>
      <c r="O29" s="33">
        <f t="shared" si="13"/>
        <v>0</v>
      </c>
      <c r="P29" s="82"/>
      <c r="Q29" s="33">
        <f t="shared" si="14"/>
        <v>0</v>
      </c>
      <c r="R29" s="82"/>
      <c r="S29" s="33">
        <f t="shared" si="15"/>
        <v>0</v>
      </c>
      <c r="T29" s="82"/>
      <c r="U29" s="33">
        <f t="shared" si="16"/>
        <v>0</v>
      </c>
      <c r="V29" s="80"/>
      <c r="W29" s="49">
        <f t="shared" si="17"/>
        <v>0</v>
      </c>
      <c r="Z29" s="111">
        <f>'Verification of Boxes'!J25</f>
        <v>0</v>
      </c>
      <c r="AA29" s="45">
        <f t="shared" si="22"/>
        <v>0</v>
      </c>
      <c r="AB29" s="5"/>
      <c r="AC29" s="117">
        <f t="shared" si="18"/>
        <v>0</v>
      </c>
      <c r="AD29" s="133"/>
      <c r="AE29" s="5">
        <f t="shared" si="21"/>
        <v>0</v>
      </c>
      <c r="AF29" s="5">
        <f t="shared" si="19"/>
        <v>0</v>
      </c>
      <c r="AG29" s="112">
        <f t="shared" si="20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3"/>
        <v>0</v>
      </c>
      <c r="AV29" s="5">
        <f>AV28+AU29</f>
        <v>1</v>
      </c>
      <c r="AW29" s="5">
        <f t="shared" si="24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5'!A30&lt;&gt;0,'Stage 5'!A30,IF(O30&gt;=$M$3,"Elected",IF(BP27&lt;&gt;0,"Excluded",0)))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 t="shared" si="12"/>
        <v>0</v>
      </c>
      <c r="O30" s="33">
        <f t="shared" si="13"/>
        <v>0</v>
      </c>
      <c r="P30" s="82"/>
      <c r="Q30" s="33">
        <f t="shared" si="14"/>
        <v>0</v>
      </c>
      <c r="R30" s="82"/>
      <c r="S30" s="33">
        <f t="shared" si="15"/>
        <v>0</v>
      </c>
      <c r="T30" s="82"/>
      <c r="U30" s="33">
        <f t="shared" si="16"/>
        <v>0</v>
      </c>
      <c r="V30" s="80"/>
      <c r="W30" s="49">
        <f t="shared" si="17"/>
        <v>0</v>
      </c>
      <c r="Z30" s="111">
        <f>'Verification of Boxes'!J26</f>
        <v>0</v>
      </c>
      <c r="AA30" s="45">
        <f t="shared" si="22"/>
        <v>0</v>
      </c>
      <c r="AB30" s="5"/>
      <c r="AC30" s="117">
        <f t="shared" si="18"/>
        <v>0</v>
      </c>
      <c r="AD30" s="133"/>
      <c r="AE30" s="5">
        <f t="shared" si="21"/>
        <v>0</v>
      </c>
      <c r="AF30" s="5">
        <f t="shared" si="19"/>
        <v>0</v>
      </c>
      <c r="AG30" s="112">
        <f t="shared" si="20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3"/>
        <v>0</v>
      </c>
      <c r="AV30" s="5">
        <f>AV29+AU30</f>
        <v>1</v>
      </c>
      <c r="AW30" s="5">
        <f t="shared" si="24"/>
        <v>0</v>
      </c>
      <c r="AX30" s="16"/>
      <c r="BA30" s="3"/>
      <c r="BB30" s="3"/>
      <c r="BC30" s="2"/>
      <c r="BF30" s="375" t="str">
        <f>IF(BF29-BF27=0,"NONE", BF29-BF27)</f>
        <v>NONE</v>
      </c>
      <c r="BG30" s="375"/>
      <c r="BI30" s="343" t="s">
        <v>232</v>
      </c>
      <c r="BJ30" s="344"/>
      <c r="BK30" s="345"/>
      <c r="BX30" s="391" t="str">
        <f>IF(BW31=BW69,"Calculations OK","Check Count for Error")</f>
        <v>Calculations OK</v>
      </c>
      <c r="BY30" s="391"/>
    </row>
    <row r="31" spans="1:83" ht="16.5" customHeight="1" thickBot="1">
      <c r="D31" s="31" t="s">
        <v>67</v>
      </c>
      <c r="E31" s="266"/>
      <c r="F31" s="82">
        <f>'Stage 2'!F31</f>
        <v>117</v>
      </c>
      <c r="G31" s="157">
        <f>'Stage 2'!G31</f>
        <v>117</v>
      </c>
      <c r="H31" s="82">
        <f>'Stage 3'!H31</f>
        <v>4.9000000000000057</v>
      </c>
      <c r="I31" s="157">
        <f>'Stage 3'!I31</f>
        <v>121.9</v>
      </c>
      <c r="J31" s="82">
        <f>'Stage 4'!J31</f>
        <v>42.54</v>
      </c>
      <c r="K31" s="157">
        <f>'Stage 4'!K31</f>
        <v>164.44</v>
      </c>
      <c r="L31" s="82">
        <f>'Stage 5'!L31</f>
        <v>46.740000000000009</v>
      </c>
      <c r="M31" s="157">
        <f>'Stage 5'!M31</f>
        <v>211.18</v>
      </c>
      <c r="N31" s="82">
        <f>$BK69</f>
        <v>0</v>
      </c>
      <c r="O31" s="50">
        <f t="shared" si="13"/>
        <v>0</v>
      </c>
      <c r="P31" s="83"/>
      <c r="Q31" s="50">
        <f t="shared" si="14"/>
        <v>0</v>
      </c>
      <c r="R31" s="83"/>
      <c r="S31" s="50">
        <f t="shared" si="15"/>
        <v>0</v>
      </c>
      <c r="T31" s="83"/>
      <c r="U31" s="50">
        <f t="shared" si="16"/>
        <v>0</v>
      </c>
      <c r="V31" s="81"/>
      <c r="W31" s="51">
        <f t="shared" si="17"/>
        <v>0</v>
      </c>
      <c r="Z31" s="111">
        <f>'Verification of Boxes'!J27</f>
        <v>0</v>
      </c>
      <c r="AA31" s="45">
        <f t="shared" si="22"/>
        <v>0</v>
      </c>
      <c r="AB31" s="5"/>
      <c r="AC31" s="117">
        <f t="shared" si="18"/>
        <v>0</v>
      </c>
      <c r="AD31" s="133"/>
      <c r="AE31" s="5">
        <f t="shared" si="21"/>
        <v>0</v>
      </c>
      <c r="AF31" s="5">
        <f t="shared" si="19"/>
        <v>0</v>
      </c>
      <c r="AG31" s="112">
        <f t="shared" si="20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3"/>
        <v>0</v>
      </c>
      <c r="AV31" s="5">
        <f>AV30+AU31</f>
        <v>1</v>
      </c>
      <c r="AW31" s="5">
        <f t="shared" si="24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5"/>
      <c r="BG31" s="375"/>
      <c r="BI31" s="346"/>
      <c r="BJ31" s="347"/>
      <c r="BK31" s="348"/>
      <c r="BP31">
        <f>COUNT(BP8:BP27)</f>
        <v>0</v>
      </c>
      <c r="BV31" t="s">
        <v>68</v>
      </c>
      <c r="BW31" s="7">
        <f>BT29+BV29+BX29+BZ29+CB29+CD29</f>
        <v>0</v>
      </c>
      <c r="BX31" s="392"/>
      <c r="BY31" s="392"/>
      <c r="BZ31" s="5">
        <f>BW69-BW31</f>
        <v>0</v>
      </c>
      <c r="CB31" s="343" t="s">
        <v>232</v>
      </c>
      <c r="CC31" s="344"/>
      <c r="CD31" s="344"/>
      <c r="CE31" s="345"/>
    </row>
    <row r="32" spans="1:83" ht="13.5" thickBot="1">
      <c r="D32" s="52" t="s">
        <v>68</v>
      </c>
      <c r="E32" s="55">
        <f>SUM(E11:E30)</f>
        <v>6368</v>
      </c>
      <c r="F32" s="267"/>
      <c r="G32" s="157">
        <f>'Stage 2'!G32</f>
        <v>6368</v>
      </c>
      <c r="H32" s="268"/>
      <c r="I32" s="157">
        <f>'Stage 3'!I32</f>
        <v>6368</v>
      </c>
      <c r="J32" s="269"/>
      <c r="K32" s="157">
        <f>'Stage 4'!K32</f>
        <v>6367.9999999999991</v>
      </c>
      <c r="L32" s="269"/>
      <c r="M32" s="157">
        <f>'Stage 5'!M32</f>
        <v>6368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2"/>
        <v>0</v>
      </c>
      <c r="AB32" s="5"/>
      <c r="AC32" s="117">
        <f t="shared" si="18"/>
        <v>0</v>
      </c>
      <c r="AD32" s="133"/>
      <c r="AE32" s="5">
        <f t="shared" si="21"/>
        <v>0</v>
      </c>
      <c r="AF32" s="5">
        <f t="shared" si="19"/>
        <v>0</v>
      </c>
      <c r="AG32" s="112">
        <f t="shared" si="20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3"/>
        <v>0</v>
      </c>
      <c r="AV32" s="5">
        <f>AV31+AU32</f>
        <v>1</v>
      </c>
      <c r="AW32" s="5">
        <f t="shared" si="24"/>
        <v>0</v>
      </c>
      <c r="AX32" s="16"/>
      <c r="BF32" s="375"/>
      <c r="BG32" s="375"/>
      <c r="BX32" s="392"/>
      <c r="BY32" s="392"/>
      <c r="CB32" s="346"/>
      <c r="CC32" s="347"/>
      <c r="CD32" s="347"/>
      <c r="CE32" s="348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Z33" s="113">
        <f>'Verification of Boxes'!J29</f>
        <v>0</v>
      </c>
      <c r="AA33" s="114">
        <f t="shared" si="22"/>
        <v>0</v>
      </c>
      <c r="AB33" s="106"/>
      <c r="AC33" s="118">
        <f t="shared" si="18"/>
        <v>0</v>
      </c>
      <c r="AD33" s="172"/>
      <c r="AE33" s="106">
        <f t="shared" si="21"/>
        <v>0</v>
      </c>
      <c r="AF33" s="106">
        <f t="shared" si="19"/>
        <v>0</v>
      </c>
      <c r="AG33" s="173">
        <f t="shared" si="20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911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6"/>
      <c r="P34" s="303"/>
      <c r="Q34" s="303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  <c r="O37" s="12"/>
      <c r="P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5">AL39+AK40</f>
        <v>0</v>
      </c>
      <c r="AM40" s="5">
        <f t="shared" si="25"/>
        <v>0</v>
      </c>
      <c r="AN40" s="5">
        <f t="shared" si="25"/>
        <v>0</v>
      </c>
      <c r="AO40" s="5">
        <f t="shared" si="25"/>
        <v>0</v>
      </c>
      <c r="AP40" s="5">
        <f t="shared" si="25"/>
        <v>0</v>
      </c>
      <c r="AQ40" s="5">
        <f t="shared" si="25"/>
        <v>0</v>
      </c>
    </row>
    <row r="41" spans="3:78">
      <c r="AL41" s="5">
        <f t="shared" ref="AL41:AQ41" si="26">IF(AK40=AL40,1,0)</f>
        <v>1</v>
      </c>
      <c r="AM41" s="5">
        <f t="shared" si="26"/>
        <v>1</v>
      </c>
      <c r="AN41" s="5">
        <f t="shared" si="26"/>
        <v>1</v>
      </c>
      <c r="AO41" s="5">
        <f t="shared" si="26"/>
        <v>1</v>
      </c>
      <c r="AP41" s="5">
        <f t="shared" si="26"/>
        <v>1</v>
      </c>
      <c r="AQ41" s="5">
        <f t="shared" si="26"/>
        <v>1</v>
      </c>
    </row>
    <row r="42" spans="3:78">
      <c r="AL42" s="5">
        <f t="shared" ref="AL42:AQ42" si="27">IF(AM40=AL38,"add",0)</f>
        <v>0</v>
      </c>
      <c r="AM42" s="5">
        <f t="shared" si="27"/>
        <v>0</v>
      </c>
      <c r="AN42" s="5">
        <f t="shared" si="27"/>
        <v>0</v>
      </c>
      <c r="AO42" s="5">
        <f t="shared" si="27"/>
        <v>0</v>
      </c>
      <c r="AP42" s="5">
        <f t="shared" si="27"/>
        <v>0</v>
      </c>
      <c r="AQ42" s="5">
        <f t="shared" si="27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841.52</v>
      </c>
      <c r="AM46" s="5"/>
      <c r="AN46" s="45">
        <f>AN47+AL46</f>
        <v>975.62</v>
      </c>
      <c r="AO46" s="5"/>
      <c r="AP46" s="45">
        <f>AP47+AN46</f>
        <v>1062</v>
      </c>
      <c r="AQ46" s="5"/>
      <c r="AR46" s="45">
        <f>AR47+AP46</f>
        <v>1091</v>
      </c>
      <c r="AS46" s="2"/>
      <c r="AU46" s="2">
        <f>AU47+AR46</f>
        <v>1124.6799999999998</v>
      </c>
      <c r="AW46" s="2">
        <f>AW47+AU46</f>
        <v>1000000</v>
      </c>
      <c r="AX46" s="2"/>
      <c r="BG46" t="s">
        <v>111</v>
      </c>
      <c r="BX46" s="326"/>
      <c r="BY46" s="325" t="s">
        <v>311</v>
      </c>
      <c r="BZ46" s="5">
        <f>IF(BT3&lt;&gt;0,1,0)</f>
        <v>0</v>
      </c>
    </row>
    <row r="47" spans="3:78">
      <c r="AL47" s="45">
        <f>MIN(AL48:AL67)</f>
        <v>841.52</v>
      </c>
      <c r="AM47" s="5"/>
      <c r="AN47" s="45">
        <f>MIN(AN48:AN67)</f>
        <v>134.10000000000002</v>
      </c>
      <c r="AO47" s="5"/>
      <c r="AP47" s="45">
        <f>MIN(AP48:AP67)</f>
        <v>86.38</v>
      </c>
      <c r="AQ47" s="5"/>
      <c r="AR47" s="45">
        <f>MIN(AR48:AR67)</f>
        <v>29</v>
      </c>
      <c r="AS47" s="2"/>
      <c r="AU47" s="2">
        <f>MIN(AU48:AU67)</f>
        <v>33.679999999999836</v>
      </c>
      <c r="AW47" s="2">
        <f>MIN(AW48:AW67)</f>
        <v>998875.32</v>
      </c>
      <c r="AX47" s="2"/>
    </row>
    <row r="48" spans="3:78" ht="38.25">
      <c r="AJ48" t="str">
        <f t="shared" ref="AJ48:AK63" si="28">Z14</f>
        <v>BOYLE JOHN</v>
      </c>
      <c r="AK48" s="2">
        <f t="shared" si="28"/>
        <v>1062</v>
      </c>
      <c r="AL48" s="5">
        <f>IF(AK48&lt;&gt;0,AK48,1000000)</f>
        <v>1062</v>
      </c>
      <c r="AM48" s="45">
        <f t="shared" ref="AM48:AM67" si="29">AL48-AL$47</f>
        <v>220.48000000000002</v>
      </c>
      <c r="AN48" s="5">
        <f>IF(AM48&lt;&gt;0,AM48,1000000)</f>
        <v>220.48000000000002</v>
      </c>
      <c r="AO48" s="45">
        <f t="shared" ref="AO48:AO67" si="30">AN48-AN$47</f>
        <v>86.38</v>
      </c>
      <c r="AP48" s="5">
        <f t="shared" ref="AP48:AP67" si="31">IF(AO48&lt;&gt;0,AO48,1000000)</f>
        <v>86.38</v>
      </c>
      <c r="AQ48" s="45">
        <f t="shared" ref="AQ48:AQ67" si="32">AP48-AP$47</f>
        <v>0</v>
      </c>
      <c r="AR48" s="5">
        <f t="shared" ref="AR48:AR67" si="33">IF(AQ48&lt;&gt;0,AQ48,1000000)</f>
        <v>1000000</v>
      </c>
      <c r="AT48" s="2">
        <f t="shared" ref="AT48:AT67" si="34">AR48-AR$47</f>
        <v>999971</v>
      </c>
      <c r="AU48">
        <f t="shared" ref="AU48:AU67" si="35">IF(AT48&lt;&gt;0,AT48,1000000)</f>
        <v>999971</v>
      </c>
      <c r="AV48" s="2">
        <f t="shared" ref="AV48:AV67" si="36">AU48-AU$47</f>
        <v>999937.32</v>
      </c>
      <c r="AW48">
        <f t="shared" ref="AW48:AW67" si="37">IF(AV48&lt;&gt;0,AV48,1000000)</f>
        <v>999937.32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8"/>
        <v>COMER DANIEL</v>
      </c>
      <c r="AK49" s="2">
        <f t="shared" si="28"/>
        <v>0</v>
      </c>
      <c r="AL49" s="5">
        <f t="shared" ref="AL49:AL67" si="38">IF(AK49&lt;&gt;0,AK49,1000000)</f>
        <v>1000000</v>
      </c>
      <c r="AM49" s="45">
        <f t="shared" si="29"/>
        <v>999158.48</v>
      </c>
      <c r="AN49" s="5">
        <f t="shared" ref="AN49:AN67" si="39">IF(AM49&lt;&gt;0,AM49,1000000)</f>
        <v>999158.48</v>
      </c>
      <c r="AO49" s="45">
        <f t="shared" si="30"/>
        <v>999024.38</v>
      </c>
      <c r="AP49" s="5">
        <f t="shared" si="31"/>
        <v>999024.38</v>
      </c>
      <c r="AQ49" s="45">
        <f t="shared" si="32"/>
        <v>998938</v>
      </c>
      <c r="AR49" s="5">
        <f t="shared" si="33"/>
        <v>998938</v>
      </c>
      <c r="AT49" s="2">
        <f t="shared" si="34"/>
        <v>998909</v>
      </c>
      <c r="AU49">
        <f t="shared" si="35"/>
        <v>998909</v>
      </c>
      <c r="AV49" s="2">
        <f t="shared" si="36"/>
        <v>998875.32</v>
      </c>
      <c r="AW49">
        <f t="shared" si="37"/>
        <v>998875.32</v>
      </c>
      <c r="BE49" s="5">
        <f>IF($BH5="y",$BE5,IF($BH6="y",$BE6,IF($BH7="y",$BE7,IF($BH8="y",$BE8,IF($BH9="y",$BE9,IF($BH10="y",$BE10,0))))))</f>
        <v>0</v>
      </c>
      <c r="BG49" s="146" t="str">
        <f t="shared" ref="BG49:BG68" si="40">BE5</f>
        <v>BOYLE JOHN</v>
      </c>
      <c r="BH49" s="147"/>
      <c r="BI49" s="7">
        <f t="shared" ref="BI49:BI68" si="41">IF(BE5=0,0,IF(BE5=BA$8,-BC$12,0))</f>
        <v>0</v>
      </c>
      <c r="BJ49" s="5">
        <f t="shared" ref="BJ49:BJ68" si="42">BN49</f>
        <v>0</v>
      </c>
      <c r="BK49" s="5">
        <f t="shared" ref="BK49:BK68" si="43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8"/>
        <v>COOPER MICKEY</v>
      </c>
      <c r="AK50" s="2">
        <f t="shared" si="28"/>
        <v>1062</v>
      </c>
      <c r="AL50" s="5">
        <f t="shared" si="38"/>
        <v>1062</v>
      </c>
      <c r="AM50" s="45">
        <f t="shared" si="29"/>
        <v>220.48000000000002</v>
      </c>
      <c r="AN50" s="5">
        <f t="shared" si="39"/>
        <v>220.48000000000002</v>
      </c>
      <c r="AO50" s="45">
        <f t="shared" si="30"/>
        <v>86.38</v>
      </c>
      <c r="AP50" s="5">
        <f t="shared" si="31"/>
        <v>86.38</v>
      </c>
      <c r="AQ50" s="45">
        <f t="shared" si="32"/>
        <v>0</v>
      </c>
      <c r="AR50" s="5">
        <f t="shared" si="33"/>
        <v>1000000</v>
      </c>
      <c r="AT50" s="2">
        <f t="shared" si="34"/>
        <v>999971</v>
      </c>
      <c r="AU50">
        <f t="shared" si="35"/>
        <v>999971</v>
      </c>
      <c r="AV50" s="2">
        <f t="shared" si="36"/>
        <v>999937.32</v>
      </c>
      <c r="AW50">
        <f t="shared" si="37"/>
        <v>999937.32</v>
      </c>
      <c r="BE50" s="5">
        <f>IF($BH11="y",$BE11,IF($BH12="y",$BE12,IF($BH13="y",$BE13,IF($BH14="y",$BE14,IF($BH15="y",$BE15,IF($BH16="y",$BE16,0))))))</f>
        <v>0</v>
      </c>
      <c r="BG50" s="148" t="str">
        <f t="shared" si="40"/>
        <v>COMER DANIEL</v>
      </c>
      <c r="BH50" s="149"/>
      <c r="BI50" s="7">
        <f t="shared" si="41"/>
        <v>0</v>
      </c>
      <c r="BJ50" s="5">
        <f t="shared" si="42"/>
        <v>0</v>
      </c>
      <c r="BK50" s="5">
        <f t="shared" si="43"/>
        <v>0</v>
      </c>
      <c r="BN50" s="5">
        <f t="shared" ref="BN50:BN68" si="44">IF(BP9="y",-BO9,0)</f>
        <v>0</v>
      </c>
      <c r="BW50" s="5">
        <f t="shared" ref="BW50:BW68" si="45">IF(BP9="y",BO9,0)</f>
        <v>0</v>
      </c>
      <c r="BZ50" s="5">
        <f t="shared" ref="BZ50:BZ69" si="46">IF(BP8="y",1,0)</f>
        <v>0</v>
      </c>
    </row>
    <row r="51" spans="36:78" ht="12.75" customHeight="1">
      <c r="AJ51" t="str">
        <f t="shared" si="28"/>
        <v>CUSACK SHAUNA</v>
      </c>
      <c r="AK51" s="2">
        <f t="shared" si="28"/>
        <v>975.62</v>
      </c>
      <c r="AL51" s="5">
        <f t="shared" si="38"/>
        <v>975.62</v>
      </c>
      <c r="AM51" s="45">
        <f t="shared" si="29"/>
        <v>134.10000000000002</v>
      </c>
      <c r="AN51" s="5">
        <f t="shared" si="39"/>
        <v>134.10000000000002</v>
      </c>
      <c r="AO51" s="45">
        <f t="shared" si="30"/>
        <v>0</v>
      </c>
      <c r="AP51" s="5">
        <f t="shared" si="31"/>
        <v>1000000</v>
      </c>
      <c r="AQ51" s="45">
        <f t="shared" si="32"/>
        <v>999913.62</v>
      </c>
      <c r="AR51" s="5">
        <f t="shared" si="33"/>
        <v>999913.62</v>
      </c>
      <c r="AT51" s="2">
        <f t="shared" si="34"/>
        <v>999884.62</v>
      </c>
      <c r="AU51">
        <f t="shared" si="35"/>
        <v>999884.62</v>
      </c>
      <c r="AV51" s="2">
        <f t="shared" si="36"/>
        <v>999850.94</v>
      </c>
      <c r="AW51">
        <f t="shared" si="37"/>
        <v>999850.94</v>
      </c>
      <c r="BE51" s="5">
        <f>IF($BH17="y",$BE17,IF($BH18="y",$BE18,IF($BH19="y",$BE19,IF($BH20="y",$BE20,IF($BH21="y",$BE21,IF($BH22="y",$BE22,0))))))</f>
        <v>0</v>
      </c>
      <c r="BG51" s="148" t="str">
        <f t="shared" si="40"/>
        <v>COOPER MICKEY</v>
      </c>
      <c r="BH51" s="149"/>
      <c r="BI51" s="7">
        <f t="shared" si="41"/>
        <v>0</v>
      </c>
      <c r="BJ51" s="5">
        <f t="shared" si="42"/>
        <v>0</v>
      </c>
      <c r="BK51" s="5">
        <f t="shared" si="43"/>
        <v>0</v>
      </c>
      <c r="BN51" s="5">
        <f t="shared" si="44"/>
        <v>0</v>
      </c>
      <c r="BW51" s="5">
        <f t="shared" si="45"/>
        <v>0</v>
      </c>
      <c r="BZ51" s="5">
        <f t="shared" si="46"/>
        <v>0</v>
      </c>
    </row>
    <row r="52" spans="36:78">
      <c r="AJ52" t="str">
        <f t="shared" si="28"/>
        <v>FARRELL RORY</v>
      </c>
      <c r="AK52" s="2">
        <f t="shared" si="28"/>
        <v>841.52</v>
      </c>
      <c r="AL52" s="5">
        <f t="shared" si="38"/>
        <v>841.52</v>
      </c>
      <c r="AM52" s="45">
        <f t="shared" si="29"/>
        <v>0</v>
      </c>
      <c r="AN52" s="5">
        <f t="shared" si="39"/>
        <v>1000000</v>
      </c>
      <c r="AO52" s="45">
        <f t="shared" si="30"/>
        <v>999865.9</v>
      </c>
      <c r="AP52" s="5">
        <f t="shared" si="31"/>
        <v>999865.9</v>
      </c>
      <c r="AQ52" s="45">
        <f t="shared" si="32"/>
        <v>999779.52</v>
      </c>
      <c r="AR52" s="5">
        <f t="shared" si="33"/>
        <v>999779.52</v>
      </c>
      <c r="AT52" s="2">
        <f t="shared" si="34"/>
        <v>999750.52</v>
      </c>
      <c r="AU52">
        <f t="shared" si="35"/>
        <v>999750.52</v>
      </c>
      <c r="AV52" s="2">
        <f t="shared" si="36"/>
        <v>999716.84</v>
      </c>
      <c r="AW52">
        <f t="shared" si="37"/>
        <v>999716.84</v>
      </c>
      <c r="BE52" s="5">
        <f>IF($BH23="y",$BE23,IF($BH24="y",$BE24,0))</f>
        <v>0</v>
      </c>
      <c r="BG52" s="148" t="str">
        <f t="shared" si="40"/>
        <v>CUSACK SHAUNA</v>
      </c>
      <c r="BH52" s="149"/>
      <c r="BI52" s="7">
        <f t="shared" si="41"/>
        <v>0</v>
      </c>
      <c r="BJ52" s="5">
        <f t="shared" si="42"/>
        <v>0</v>
      </c>
      <c r="BK52" s="5">
        <f t="shared" si="43"/>
        <v>0</v>
      </c>
      <c r="BN52" s="5">
        <f t="shared" si="44"/>
        <v>0</v>
      </c>
      <c r="BW52" s="5">
        <f t="shared" si="45"/>
        <v>0</v>
      </c>
      <c r="BZ52" s="5">
        <f t="shared" si="46"/>
        <v>0</v>
      </c>
    </row>
    <row r="53" spans="36:78">
      <c r="AJ53" t="str">
        <f t="shared" si="28"/>
        <v>GILLESPIE SHA</v>
      </c>
      <c r="AK53" s="2">
        <f t="shared" si="28"/>
        <v>0</v>
      </c>
      <c r="AL53" s="5">
        <f t="shared" si="38"/>
        <v>1000000</v>
      </c>
      <c r="AM53" s="45">
        <f t="shared" si="29"/>
        <v>999158.48</v>
      </c>
      <c r="AN53" s="5">
        <f t="shared" si="39"/>
        <v>999158.48</v>
      </c>
      <c r="AO53" s="45">
        <f t="shared" si="30"/>
        <v>999024.38</v>
      </c>
      <c r="AP53" s="5">
        <f t="shared" si="31"/>
        <v>999024.38</v>
      </c>
      <c r="AQ53" s="45">
        <f t="shared" si="32"/>
        <v>998938</v>
      </c>
      <c r="AR53" s="5">
        <f t="shared" si="33"/>
        <v>998938</v>
      </c>
      <c r="AT53" s="2">
        <f t="shared" si="34"/>
        <v>998909</v>
      </c>
      <c r="AU53">
        <f t="shared" si="35"/>
        <v>998909</v>
      </c>
      <c r="AV53" s="2">
        <f t="shared" si="36"/>
        <v>998875.32</v>
      </c>
      <c r="AW53">
        <f t="shared" si="37"/>
        <v>998875.32</v>
      </c>
      <c r="BG53" s="148" t="str">
        <f t="shared" si="40"/>
        <v>FARRELL RORY</v>
      </c>
      <c r="BH53" s="149"/>
      <c r="BI53" s="7">
        <f t="shared" si="41"/>
        <v>0</v>
      </c>
      <c r="BJ53" s="5">
        <f t="shared" si="42"/>
        <v>0</v>
      </c>
      <c r="BK53" s="5">
        <f t="shared" si="43"/>
        <v>0</v>
      </c>
      <c r="BN53" s="5">
        <f t="shared" si="44"/>
        <v>0</v>
      </c>
      <c r="BW53" s="5">
        <f t="shared" si="45"/>
        <v>0</v>
      </c>
      <c r="BZ53" s="5">
        <f t="shared" si="46"/>
        <v>0</v>
      </c>
    </row>
    <row r="54" spans="36:78">
      <c r="AJ54" t="str">
        <f t="shared" si="28"/>
        <v>MCGINLEY ERIC</v>
      </c>
      <c r="AK54" s="2">
        <f t="shared" si="28"/>
        <v>1124.6799999999998</v>
      </c>
      <c r="AL54" s="5">
        <f t="shared" si="38"/>
        <v>1124.6799999999998</v>
      </c>
      <c r="AM54" s="45">
        <f t="shared" si="29"/>
        <v>283.15999999999985</v>
      </c>
      <c r="AN54" s="5">
        <f t="shared" si="39"/>
        <v>283.15999999999985</v>
      </c>
      <c r="AO54" s="45">
        <f t="shared" si="30"/>
        <v>149.05999999999983</v>
      </c>
      <c r="AP54" s="5">
        <f t="shared" si="31"/>
        <v>149.05999999999983</v>
      </c>
      <c r="AQ54" s="45">
        <f t="shared" si="32"/>
        <v>62.679999999999836</v>
      </c>
      <c r="AR54" s="5">
        <f t="shared" si="33"/>
        <v>62.679999999999836</v>
      </c>
      <c r="AT54" s="2">
        <f t="shared" si="34"/>
        <v>33.679999999999836</v>
      </c>
      <c r="AU54">
        <f t="shared" si="35"/>
        <v>33.679999999999836</v>
      </c>
      <c r="AV54" s="2">
        <f t="shared" si="36"/>
        <v>0</v>
      </c>
      <c r="AW54">
        <f t="shared" si="37"/>
        <v>1000000</v>
      </c>
      <c r="BG54" s="148" t="str">
        <f t="shared" si="40"/>
        <v>GILLESPIE SHA</v>
      </c>
      <c r="BH54" s="149"/>
      <c r="BI54" s="7">
        <f t="shared" si="41"/>
        <v>0</v>
      </c>
      <c r="BJ54" s="5">
        <f t="shared" si="42"/>
        <v>0</v>
      </c>
      <c r="BK54" s="5">
        <f t="shared" si="43"/>
        <v>0</v>
      </c>
      <c r="BN54" s="5">
        <f t="shared" si="44"/>
        <v>0</v>
      </c>
      <c r="BW54" s="5">
        <f t="shared" si="45"/>
        <v>0</v>
      </c>
      <c r="BZ54" s="5">
        <f t="shared" si="46"/>
        <v>0</v>
      </c>
    </row>
    <row r="55" spans="36:78">
      <c r="AJ55" t="str">
        <f t="shared" si="28"/>
        <v>O'HAGAN BARNEY</v>
      </c>
      <c r="AK55" s="2">
        <f t="shared" si="28"/>
        <v>0</v>
      </c>
      <c r="AL55" s="5">
        <f t="shared" si="38"/>
        <v>1000000</v>
      </c>
      <c r="AM55" s="45">
        <f t="shared" si="29"/>
        <v>999158.48</v>
      </c>
      <c r="AN55" s="5">
        <f t="shared" si="39"/>
        <v>999158.48</v>
      </c>
      <c r="AO55" s="45">
        <f t="shared" si="30"/>
        <v>999024.38</v>
      </c>
      <c r="AP55" s="5">
        <f t="shared" si="31"/>
        <v>999024.38</v>
      </c>
      <c r="AQ55" s="45">
        <f t="shared" si="32"/>
        <v>998938</v>
      </c>
      <c r="AR55" s="5">
        <f t="shared" si="33"/>
        <v>998938</v>
      </c>
      <c r="AT55" s="2">
        <f t="shared" si="34"/>
        <v>998909</v>
      </c>
      <c r="AU55">
        <f t="shared" si="35"/>
        <v>998909</v>
      </c>
      <c r="AV55" s="2">
        <f t="shared" si="36"/>
        <v>998875.32</v>
      </c>
      <c r="AW55">
        <f t="shared" si="37"/>
        <v>998875.32</v>
      </c>
      <c r="BG55" s="148" t="str">
        <f t="shared" si="40"/>
        <v>MCGINLEY ERIC</v>
      </c>
      <c r="BH55" s="149"/>
      <c r="BI55" s="7">
        <f t="shared" si="41"/>
        <v>0</v>
      </c>
      <c r="BJ55" s="5">
        <f t="shared" si="42"/>
        <v>0</v>
      </c>
      <c r="BK55" s="5">
        <f t="shared" si="43"/>
        <v>0</v>
      </c>
      <c r="BN55" s="5">
        <f t="shared" si="44"/>
        <v>0</v>
      </c>
      <c r="BW55" s="5">
        <f t="shared" si="45"/>
        <v>0</v>
      </c>
      <c r="BZ55" s="5">
        <f t="shared" si="46"/>
        <v>0</v>
      </c>
    </row>
    <row r="56" spans="36:78">
      <c r="AJ56" t="str">
        <f t="shared" si="28"/>
        <v>O'REILLY DARREN PIO</v>
      </c>
      <c r="AK56" s="2">
        <f t="shared" si="28"/>
        <v>1091</v>
      </c>
      <c r="AL56" s="5">
        <f t="shared" si="38"/>
        <v>1091</v>
      </c>
      <c r="AM56" s="45">
        <f t="shared" si="29"/>
        <v>249.48000000000002</v>
      </c>
      <c r="AN56" s="5">
        <f t="shared" si="39"/>
        <v>249.48000000000002</v>
      </c>
      <c r="AO56" s="45">
        <f t="shared" si="30"/>
        <v>115.38</v>
      </c>
      <c r="AP56" s="5">
        <f t="shared" si="31"/>
        <v>115.38</v>
      </c>
      <c r="AQ56" s="45">
        <f t="shared" si="32"/>
        <v>29</v>
      </c>
      <c r="AR56" s="5">
        <f t="shared" si="33"/>
        <v>29</v>
      </c>
      <c r="AT56" s="2">
        <f t="shared" si="34"/>
        <v>0</v>
      </c>
      <c r="AU56">
        <f t="shared" si="35"/>
        <v>1000000</v>
      </c>
      <c r="AV56" s="2">
        <f t="shared" si="36"/>
        <v>999966.32</v>
      </c>
      <c r="AW56">
        <f t="shared" si="37"/>
        <v>999966.32</v>
      </c>
      <c r="BG56" s="148" t="str">
        <f t="shared" si="40"/>
        <v>O'HAGAN BARNEY</v>
      </c>
      <c r="BH56" s="149"/>
      <c r="BI56" s="7">
        <f t="shared" si="41"/>
        <v>0</v>
      </c>
      <c r="BJ56" s="5">
        <f t="shared" si="42"/>
        <v>0</v>
      </c>
      <c r="BK56" s="5">
        <f t="shared" si="43"/>
        <v>0</v>
      </c>
      <c r="BN56" s="5">
        <f t="shared" si="44"/>
        <v>0</v>
      </c>
      <c r="BW56" s="5">
        <f t="shared" si="45"/>
        <v>0</v>
      </c>
      <c r="BZ56" s="5">
        <f t="shared" si="46"/>
        <v>0</v>
      </c>
    </row>
    <row r="57" spans="36:78">
      <c r="AJ57">
        <f t="shared" si="28"/>
        <v>0</v>
      </c>
      <c r="AK57" s="2">
        <f t="shared" si="28"/>
        <v>0</v>
      </c>
      <c r="AL57" s="5">
        <f t="shared" si="38"/>
        <v>1000000</v>
      </c>
      <c r="AM57" s="45">
        <f t="shared" si="29"/>
        <v>999158.48</v>
      </c>
      <c r="AN57" s="5">
        <f t="shared" si="39"/>
        <v>999158.48</v>
      </c>
      <c r="AO57" s="45">
        <f t="shared" si="30"/>
        <v>999024.38</v>
      </c>
      <c r="AP57" s="5">
        <f t="shared" si="31"/>
        <v>999024.38</v>
      </c>
      <c r="AQ57" s="45">
        <f t="shared" si="32"/>
        <v>998938</v>
      </c>
      <c r="AR57" s="5">
        <f t="shared" si="33"/>
        <v>998938</v>
      </c>
      <c r="AT57" s="2">
        <f t="shared" si="34"/>
        <v>998909</v>
      </c>
      <c r="AU57">
        <f t="shared" si="35"/>
        <v>998909</v>
      </c>
      <c r="AV57" s="2">
        <f t="shared" si="36"/>
        <v>998875.32</v>
      </c>
      <c r="AW57">
        <f t="shared" si="37"/>
        <v>998875.32</v>
      </c>
      <c r="BG57" s="148" t="str">
        <f t="shared" si="40"/>
        <v>O'REILLY DARREN PIO</v>
      </c>
      <c r="BH57" s="149"/>
      <c r="BI57" s="7">
        <f t="shared" si="41"/>
        <v>0</v>
      </c>
      <c r="BJ57" s="5">
        <f t="shared" si="42"/>
        <v>0</v>
      </c>
      <c r="BK57" s="5">
        <f t="shared" si="43"/>
        <v>0</v>
      </c>
      <c r="BN57" s="5">
        <f t="shared" si="44"/>
        <v>0</v>
      </c>
      <c r="BW57" s="5">
        <f t="shared" si="45"/>
        <v>0</v>
      </c>
      <c r="BZ57" s="5">
        <f t="shared" si="46"/>
        <v>0</v>
      </c>
    </row>
    <row r="58" spans="36:78">
      <c r="AJ58">
        <f t="shared" si="28"/>
        <v>0</v>
      </c>
      <c r="AK58" s="2">
        <f t="shared" si="28"/>
        <v>0</v>
      </c>
      <c r="AL58" s="5">
        <f t="shared" si="38"/>
        <v>1000000</v>
      </c>
      <c r="AM58" s="45">
        <f t="shared" si="29"/>
        <v>999158.48</v>
      </c>
      <c r="AN58" s="5">
        <f t="shared" si="39"/>
        <v>999158.48</v>
      </c>
      <c r="AO58" s="45">
        <f t="shared" si="30"/>
        <v>999024.38</v>
      </c>
      <c r="AP58" s="5">
        <f t="shared" si="31"/>
        <v>999024.38</v>
      </c>
      <c r="AQ58" s="45">
        <f t="shared" si="32"/>
        <v>998938</v>
      </c>
      <c r="AR58" s="5">
        <f t="shared" si="33"/>
        <v>998938</v>
      </c>
      <c r="AT58" s="2">
        <f t="shared" si="34"/>
        <v>998909</v>
      </c>
      <c r="AU58">
        <f t="shared" si="35"/>
        <v>998909</v>
      </c>
      <c r="AV58" s="2">
        <f t="shared" si="36"/>
        <v>998875.32</v>
      </c>
      <c r="AW58">
        <f t="shared" si="37"/>
        <v>998875.32</v>
      </c>
      <c r="BG58" s="148">
        <f t="shared" si="40"/>
        <v>0</v>
      </c>
      <c r="BH58" s="149"/>
      <c r="BI58" s="7">
        <f t="shared" si="41"/>
        <v>0</v>
      </c>
      <c r="BJ58" s="5">
        <f t="shared" si="42"/>
        <v>0</v>
      </c>
      <c r="BK58" s="5">
        <f t="shared" si="43"/>
        <v>0</v>
      </c>
      <c r="BN58" s="5">
        <f t="shared" si="44"/>
        <v>0</v>
      </c>
      <c r="BW58" s="5">
        <f t="shared" si="45"/>
        <v>0</v>
      </c>
      <c r="BZ58" s="5">
        <f t="shared" si="46"/>
        <v>0</v>
      </c>
    </row>
    <row r="59" spans="36:78" ht="12.75" customHeight="1">
      <c r="AJ59">
        <f t="shared" si="28"/>
        <v>0</v>
      </c>
      <c r="AK59" s="2">
        <f t="shared" si="28"/>
        <v>0</v>
      </c>
      <c r="AL59" s="5">
        <f t="shared" si="38"/>
        <v>1000000</v>
      </c>
      <c r="AM59" s="45">
        <f t="shared" si="29"/>
        <v>999158.48</v>
      </c>
      <c r="AN59" s="5">
        <f t="shared" si="39"/>
        <v>999158.48</v>
      </c>
      <c r="AO59" s="45">
        <f t="shared" si="30"/>
        <v>999024.38</v>
      </c>
      <c r="AP59" s="5">
        <f t="shared" si="31"/>
        <v>999024.38</v>
      </c>
      <c r="AQ59" s="45">
        <f t="shared" si="32"/>
        <v>998938</v>
      </c>
      <c r="AR59" s="5">
        <f t="shared" si="33"/>
        <v>998938</v>
      </c>
      <c r="AT59" s="2">
        <f t="shared" si="34"/>
        <v>998909</v>
      </c>
      <c r="AU59">
        <f t="shared" si="35"/>
        <v>998909</v>
      </c>
      <c r="AV59" s="2">
        <f t="shared" si="36"/>
        <v>998875.32</v>
      </c>
      <c r="AW59">
        <f t="shared" si="37"/>
        <v>998875.32</v>
      </c>
      <c r="BG59" s="148">
        <f t="shared" si="40"/>
        <v>0</v>
      </c>
      <c r="BH59" s="149"/>
      <c r="BI59" s="7">
        <f t="shared" si="41"/>
        <v>0</v>
      </c>
      <c r="BJ59" s="5">
        <f t="shared" si="42"/>
        <v>0</v>
      </c>
      <c r="BK59" s="5">
        <f t="shared" si="43"/>
        <v>0</v>
      </c>
      <c r="BN59" s="5">
        <f t="shared" si="44"/>
        <v>0</v>
      </c>
      <c r="BW59" s="5">
        <f t="shared" si="45"/>
        <v>0</v>
      </c>
      <c r="BZ59" s="5">
        <f t="shared" si="46"/>
        <v>0</v>
      </c>
    </row>
    <row r="60" spans="36:78" ht="12.75" customHeight="1">
      <c r="AJ60">
        <f t="shared" si="28"/>
        <v>0</v>
      </c>
      <c r="AK60" s="2">
        <f t="shared" si="28"/>
        <v>0</v>
      </c>
      <c r="AL60" s="5">
        <f t="shared" si="38"/>
        <v>1000000</v>
      </c>
      <c r="AM60" s="45">
        <f t="shared" si="29"/>
        <v>999158.48</v>
      </c>
      <c r="AN60" s="5">
        <f t="shared" si="39"/>
        <v>999158.48</v>
      </c>
      <c r="AO60" s="45">
        <f t="shared" si="30"/>
        <v>999024.38</v>
      </c>
      <c r="AP60" s="5">
        <f t="shared" si="31"/>
        <v>999024.38</v>
      </c>
      <c r="AQ60" s="45">
        <f t="shared" si="32"/>
        <v>998938</v>
      </c>
      <c r="AR60" s="5">
        <f t="shared" si="33"/>
        <v>998938</v>
      </c>
      <c r="AT60" s="2">
        <f t="shared" si="34"/>
        <v>998909</v>
      </c>
      <c r="AU60">
        <f t="shared" si="35"/>
        <v>998909</v>
      </c>
      <c r="AV60" s="2">
        <f t="shared" si="36"/>
        <v>998875.32</v>
      </c>
      <c r="AW60">
        <f t="shared" si="37"/>
        <v>998875.32</v>
      </c>
      <c r="BG60" s="148">
        <f t="shared" si="40"/>
        <v>0</v>
      </c>
      <c r="BH60" s="149"/>
      <c r="BI60" s="7">
        <f t="shared" si="41"/>
        <v>0</v>
      </c>
      <c r="BJ60" s="5">
        <f t="shared" si="42"/>
        <v>0</v>
      </c>
      <c r="BK60" s="5">
        <f t="shared" si="43"/>
        <v>0</v>
      </c>
      <c r="BN60" s="5">
        <f t="shared" si="44"/>
        <v>0</v>
      </c>
      <c r="BW60" s="5">
        <f t="shared" si="45"/>
        <v>0</v>
      </c>
      <c r="BZ60" s="5">
        <f t="shared" si="46"/>
        <v>0</v>
      </c>
    </row>
    <row r="61" spans="36:78">
      <c r="AJ61">
        <f t="shared" si="28"/>
        <v>0</v>
      </c>
      <c r="AK61" s="2">
        <f t="shared" si="28"/>
        <v>0</v>
      </c>
      <c r="AL61" s="5">
        <f t="shared" si="38"/>
        <v>1000000</v>
      </c>
      <c r="AM61" s="45">
        <f t="shared" si="29"/>
        <v>999158.48</v>
      </c>
      <c r="AN61" s="5">
        <f t="shared" si="39"/>
        <v>999158.48</v>
      </c>
      <c r="AO61" s="45">
        <f t="shared" si="30"/>
        <v>999024.38</v>
      </c>
      <c r="AP61" s="5">
        <f t="shared" si="31"/>
        <v>999024.38</v>
      </c>
      <c r="AQ61" s="45">
        <f t="shared" si="32"/>
        <v>998938</v>
      </c>
      <c r="AR61" s="5">
        <f t="shared" si="33"/>
        <v>998938</v>
      </c>
      <c r="AT61" s="2">
        <f t="shared" si="34"/>
        <v>998909</v>
      </c>
      <c r="AU61">
        <f t="shared" si="35"/>
        <v>998909</v>
      </c>
      <c r="AV61" s="2">
        <f t="shared" si="36"/>
        <v>998875.32</v>
      </c>
      <c r="AW61">
        <f t="shared" si="37"/>
        <v>998875.32</v>
      </c>
      <c r="BG61" s="148">
        <f t="shared" si="40"/>
        <v>0</v>
      </c>
      <c r="BH61" s="149"/>
      <c r="BI61" s="7">
        <f t="shared" si="41"/>
        <v>0</v>
      </c>
      <c r="BJ61" s="5">
        <f t="shared" si="42"/>
        <v>0</v>
      </c>
      <c r="BK61" s="5">
        <f t="shared" si="43"/>
        <v>0</v>
      </c>
      <c r="BN61" s="5">
        <f t="shared" si="44"/>
        <v>0</v>
      </c>
      <c r="BW61" s="5">
        <f t="shared" si="45"/>
        <v>0</v>
      </c>
      <c r="BZ61" s="5">
        <f t="shared" si="46"/>
        <v>0</v>
      </c>
    </row>
    <row r="62" spans="36:78">
      <c r="AJ62">
        <f t="shared" si="28"/>
        <v>0</v>
      </c>
      <c r="AK62" s="2">
        <f t="shared" si="28"/>
        <v>0</v>
      </c>
      <c r="AL62" s="5">
        <f t="shared" si="38"/>
        <v>1000000</v>
      </c>
      <c r="AM62" s="45">
        <f t="shared" si="29"/>
        <v>999158.48</v>
      </c>
      <c r="AN62" s="5">
        <f t="shared" si="39"/>
        <v>999158.48</v>
      </c>
      <c r="AO62" s="45">
        <f t="shared" si="30"/>
        <v>999024.38</v>
      </c>
      <c r="AP62" s="5">
        <f t="shared" si="31"/>
        <v>999024.38</v>
      </c>
      <c r="AQ62" s="45">
        <f t="shared" si="32"/>
        <v>998938</v>
      </c>
      <c r="AR62" s="5">
        <f t="shared" si="33"/>
        <v>998938</v>
      </c>
      <c r="AT62" s="2">
        <f t="shared" si="34"/>
        <v>998909</v>
      </c>
      <c r="AU62">
        <f t="shared" si="35"/>
        <v>998909</v>
      </c>
      <c r="AV62" s="2">
        <f t="shared" si="36"/>
        <v>998875.32</v>
      </c>
      <c r="AW62">
        <f t="shared" si="37"/>
        <v>998875.32</v>
      </c>
      <c r="BG62" s="148">
        <f t="shared" si="40"/>
        <v>0</v>
      </c>
      <c r="BH62" s="149"/>
      <c r="BI62" s="7">
        <f t="shared" si="41"/>
        <v>0</v>
      </c>
      <c r="BJ62" s="5">
        <f t="shared" si="42"/>
        <v>0</v>
      </c>
      <c r="BK62" s="5">
        <f t="shared" si="43"/>
        <v>0</v>
      </c>
      <c r="BN62" s="5">
        <f t="shared" si="44"/>
        <v>0</v>
      </c>
      <c r="BW62" s="5">
        <f t="shared" si="45"/>
        <v>0</v>
      </c>
      <c r="BZ62" s="5">
        <f t="shared" si="46"/>
        <v>0</v>
      </c>
    </row>
    <row r="63" spans="36:78" ht="13.5" customHeight="1">
      <c r="AJ63">
        <f t="shared" si="28"/>
        <v>0</v>
      </c>
      <c r="AK63" s="2">
        <f t="shared" si="28"/>
        <v>0</v>
      </c>
      <c r="AL63" s="5">
        <f t="shared" si="38"/>
        <v>1000000</v>
      </c>
      <c r="AM63" s="45">
        <f t="shared" si="29"/>
        <v>999158.48</v>
      </c>
      <c r="AN63" s="5">
        <f t="shared" si="39"/>
        <v>999158.48</v>
      </c>
      <c r="AO63" s="45">
        <f t="shared" si="30"/>
        <v>999024.38</v>
      </c>
      <c r="AP63" s="5">
        <f t="shared" si="31"/>
        <v>999024.38</v>
      </c>
      <c r="AQ63" s="45">
        <f t="shared" si="32"/>
        <v>998938</v>
      </c>
      <c r="AR63" s="5">
        <f t="shared" si="33"/>
        <v>998938</v>
      </c>
      <c r="AT63" s="2">
        <f t="shared" si="34"/>
        <v>998909</v>
      </c>
      <c r="AU63">
        <f t="shared" si="35"/>
        <v>998909</v>
      </c>
      <c r="AV63" s="2">
        <f t="shared" si="36"/>
        <v>998875.32</v>
      </c>
      <c r="AW63">
        <f t="shared" si="37"/>
        <v>998875.32</v>
      </c>
      <c r="BG63" s="148">
        <f t="shared" si="40"/>
        <v>0</v>
      </c>
      <c r="BH63" s="149"/>
      <c r="BI63" s="7">
        <f t="shared" si="41"/>
        <v>0</v>
      </c>
      <c r="BJ63" s="5">
        <f t="shared" si="42"/>
        <v>0</v>
      </c>
      <c r="BK63" s="5">
        <f t="shared" si="43"/>
        <v>0</v>
      </c>
      <c r="BN63" s="5">
        <f t="shared" si="44"/>
        <v>0</v>
      </c>
      <c r="BW63" s="5">
        <f t="shared" si="45"/>
        <v>0</v>
      </c>
      <c r="BZ63" s="5">
        <f t="shared" si="46"/>
        <v>0</v>
      </c>
    </row>
    <row r="64" spans="36:78" ht="15" customHeight="1">
      <c r="AJ64">
        <f t="shared" ref="AJ64:AK67" si="47">Z30</f>
        <v>0</v>
      </c>
      <c r="AK64" s="2">
        <f t="shared" si="47"/>
        <v>0</v>
      </c>
      <c r="AL64" s="5">
        <f t="shared" si="38"/>
        <v>1000000</v>
      </c>
      <c r="AM64" s="45">
        <f t="shared" si="29"/>
        <v>999158.48</v>
      </c>
      <c r="AN64" s="5">
        <f t="shared" si="39"/>
        <v>999158.48</v>
      </c>
      <c r="AO64" s="45">
        <f t="shared" si="30"/>
        <v>999024.38</v>
      </c>
      <c r="AP64" s="5">
        <f t="shared" si="31"/>
        <v>999024.38</v>
      </c>
      <c r="AQ64" s="45">
        <f t="shared" si="32"/>
        <v>998938</v>
      </c>
      <c r="AR64" s="5">
        <f t="shared" si="33"/>
        <v>998938</v>
      </c>
      <c r="AT64" s="2">
        <f t="shared" si="34"/>
        <v>998909</v>
      </c>
      <c r="AU64">
        <f t="shared" si="35"/>
        <v>998909</v>
      </c>
      <c r="AV64" s="2">
        <f t="shared" si="36"/>
        <v>998875.32</v>
      </c>
      <c r="AW64">
        <f t="shared" si="37"/>
        <v>998875.32</v>
      </c>
      <c r="BG64" s="148">
        <f t="shared" si="40"/>
        <v>0</v>
      </c>
      <c r="BH64" s="149"/>
      <c r="BI64" s="7">
        <f t="shared" si="41"/>
        <v>0</v>
      </c>
      <c r="BJ64" s="5">
        <f t="shared" si="42"/>
        <v>0</v>
      </c>
      <c r="BK64" s="5">
        <f t="shared" si="43"/>
        <v>0</v>
      </c>
      <c r="BN64" s="5">
        <f t="shared" si="44"/>
        <v>0</v>
      </c>
      <c r="BW64" s="5">
        <f t="shared" si="45"/>
        <v>0</v>
      </c>
      <c r="BZ64" s="5">
        <f t="shared" si="46"/>
        <v>0</v>
      </c>
    </row>
    <row r="65" spans="36:78">
      <c r="AJ65">
        <f t="shared" si="47"/>
        <v>0</v>
      </c>
      <c r="AK65" s="2">
        <f t="shared" si="47"/>
        <v>0</v>
      </c>
      <c r="AL65" s="5">
        <f t="shared" si="38"/>
        <v>1000000</v>
      </c>
      <c r="AM65" s="45">
        <f t="shared" si="29"/>
        <v>999158.48</v>
      </c>
      <c r="AN65" s="5">
        <f t="shared" si="39"/>
        <v>999158.48</v>
      </c>
      <c r="AO65" s="45">
        <f t="shared" si="30"/>
        <v>999024.38</v>
      </c>
      <c r="AP65" s="5">
        <f t="shared" si="31"/>
        <v>999024.38</v>
      </c>
      <c r="AQ65" s="45">
        <f t="shared" si="32"/>
        <v>998938</v>
      </c>
      <c r="AR65" s="5">
        <f t="shared" si="33"/>
        <v>998938</v>
      </c>
      <c r="AT65" s="2">
        <f t="shared" si="34"/>
        <v>998909</v>
      </c>
      <c r="AU65">
        <f t="shared" si="35"/>
        <v>998909</v>
      </c>
      <c r="AV65" s="2">
        <f t="shared" si="36"/>
        <v>998875.32</v>
      </c>
      <c r="AW65">
        <f t="shared" si="37"/>
        <v>998875.32</v>
      </c>
      <c r="BG65" s="148">
        <f t="shared" si="40"/>
        <v>0</v>
      </c>
      <c r="BH65" s="149"/>
      <c r="BI65" s="7">
        <f t="shared" si="41"/>
        <v>0</v>
      </c>
      <c r="BJ65" s="5">
        <f t="shared" si="42"/>
        <v>0</v>
      </c>
      <c r="BK65" s="5">
        <f t="shared" si="43"/>
        <v>0</v>
      </c>
      <c r="BN65" s="5">
        <f t="shared" si="44"/>
        <v>0</v>
      </c>
      <c r="BW65" s="5">
        <f t="shared" si="45"/>
        <v>0</v>
      </c>
      <c r="BZ65" s="5">
        <f t="shared" si="46"/>
        <v>0</v>
      </c>
    </row>
    <row r="66" spans="36:78" ht="14.25" customHeight="1">
      <c r="AJ66">
        <f t="shared" si="47"/>
        <v>0</v>
      </c>
      <c r="AK66" s="2">
        <f t="shared" si="47"/>
        <v>0</v>
      </c>
      <c r="AL66" s="5">
        <f t="shared" si="38"/>
        <v>1000000</v>
      </c>
      <c r="AM66" s="45">
        <f t="shared" si="29"/>
        <v>999158.48</v>
      </c>
      <c r="AN66" s="5">
        <f t="shared" si="39"/>
        <v>999158.48</v>
      </c>
      <c r="AO66" s="45">
        <f t="shared" si="30"/>
        <v>999024.38</v>
      </c>
      <c r="AP66" s="5">
        <f t="shared" si="31"/>
        <v>999024.38</v>
      </c>
      <c r="AQ66" s="45">
        <f t="shared" si="32"/>
        <v>998938</v>
      </c>
      <c r="AR66" s="5">
        <f t="shared" si="33"/>
        <v>998938</v>
      </c>
      <c r="AT66" s="2">
        <f t="shared" si="34"/>
        <v>998909</v>
      </c>
      <c r="AU66">
        <f t="shared" si="35"/>
        <v>998909</v>
      </c>
      <c r="AV66" s="2">
        <f t="shared" si="36"/>
        <v>998875.32</v>
      </c>
      <c r="AW66">
        <f t="shared" si="37"/>
        <v>998875.32</v>
      </c>
      <c r="BG66" s="148">
        <f t="shared" si="40"/>
        <v>0</v>
      </c>
      <c r="BH66" s="149"/>
      <c r="BI66" s="7">
        <f t="shared" si="41"/>
        <v>0</v>
      </c>
      <c r="BJ66" s="5">
        <f t="shared" si="42"/>
        <v>0</v>
      </c>
      <c r="BK66" s="5">
        <f t="shared" si="43"/>
        <v>0</v>
      </c>
      <c r="BN66" s="5">
        <f t="shared" si="44"/>
        <v>0</v>
      </c>
      <c r="BW66" s="5">
        <f t="shared" si="45"/>
        <v>0</v>
      </c>
      <c r="BZ66" s="5">
        <f t="shared" si="46"/>
        <v>0</v>
      </c>
    </row>
    <row r="67" spans="36:78">
      <c r="AJ67">
        <f t="shared" si="47"/>
        <v>0</v>
      </c>
      <c r="AK67" s="2">
        <f t="shared" si="47"/>
        <v>0</v>
      </c>
      <c r="AL67" s="5">
        <f t="shared" si="38"/>
        <v>1000000</v>
      </c>
      <c r="AM67" s="45">
        <f t="shared" si="29"/>
        <v>999158.48</v>
      </c>
      <c r="AN67" s="5">
        <f t="shared" si="39"/>
        <v>999158.48</v>
      </c>
      <c r="AO67" s="45">
        <f t="shared" si="30"/>
        <v>999024.38</v>
      </c>
      <c r="AP67" s="5">
        <f t="shared" si="31"/>
        <v>999024.38</v>
      </c>
      <c r="AQ67" s="45">
        <f t="shared" si="32"/>
        <v>998938</v>
      </c>
      <c r="AR67" s="5">
        <f t="shared" si="33"/>
        <v>998938</v>
      </c>
      <c r="AT67" s="2">
        <f t="shared" si="34"/>
        <v>998909</v>
      </c>
      <c r="AU67">
        <f t="shared" si="35"/>
        <v>998909</v>
      </c>
      <c r="AV67" s="2">
        <f t="shared" si="36"/>
        <v>998875.32</v>
      </c>
      <c r="AW67">
        <f t="shared" si="37"/>
        <v>998875.32</v>
      </c>
      <c r="BG67" s="148">
        <f t="shared" si="40"/>
        <v>0</v>
      </c>
      <c r="BH67" s="149"/>
      <c r="BI67" s="7">
        <f t="shared" si="41"/>
        <v>0</v>
      </c>
      <c r="BJ67" s="5">
        <f t="shared" si="42"/>
        <v>0</v>
      </c>
      <c r="BK67" s="5">
        <f t="shared" si="43"/>
        <v>0</v>
      </c>
      <c r="BN67" s="5">
        <f t="shared" si="44"/>
        <v>0</v>
      </c>
      <c r="BW67" s="5">
        <f t="shared" si="45"/>
        <v>0</v>
      </c>
      <c r="BZ67" s="5">
        <f t="shared" si="46"/>
        <v>0</v>
      </c>
    </row>
    <row r="68" spans="36:78">
      <c r="BG68" s="150">
        <f t="shared" si="40"/>
        <v>0</v>
      </c>
      <c r="BH68" s="151"/>
      <c r="BI68" s="7">
        <f t="shared" si="41"/>
        <v>0</v>
      </c>
      <c r="BJ68" s="5">
        <f t="shared" si="42"/>
        <v>0</v>
      </c>
      <c r="BK68" s="5">
        <f t="shared" si="43"/>
        <v>0</v>
      </c>
      <c r="BN68" s="5">
        <f t="shared" si="44"/>
        <v>0</v>
      </c>
      <c r="BW68" s="5">
        <f t="shared" si="45"/>
        <v>0</v>
      </c>
      <c r="BZ68" s="5">
        <f t="shared" si="46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6"/>
        <v>0</v>
      </c>
    </row>
    <row r="70" spans="36:78">
      <c r="BK70" s="5">
        <f>BG27+CE29</f>
        <v>0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8">IF(BH5="y",1,0)</f>
        <v>0</v>
      </c>
    </row>
    <row r="78" spans="36:78">
      <c r="BK78" s="5">
        <f t="shared" si="48"/>
        <v>0</v>
      </c>
    </row>
    <row r="79" spans="36:78">
      <c r="BK79" s="5">
        <f t="shared" si="48"/>
        <v>0</v>
      </c>
    </row>
    <row r="80" spans="36:78">
      <c r="BK80" s="5">
        <f t="shared" si="48"/>
        <v>0</v>
      </c>
    </row>
    <row r="81" spans="41:63">
      <c r="BK81" s="5">
        <f t="shared" si="48"/>
        <v>0</v>
      </c>
    </row>
    <row r="82" spans="41:63">
      <c r="AO82" s="5">
        <f>IF(AO20&lt;&gt;0,1,0)</f>
        <v>1</v>
      </c>
      <c r="AP82" s="5"/>
      <c r="AQ82" s="5">
        <f t="shared" ref="AQ82:AR88" si="49">IF(AQ20&lt;&gt;0,1,0)</f>
        <v>0</v>
      </c>
      <c r="AR82" s="25">
        <f t="shared" si="49"/>
        <v>0</v>
      </c>
      <c r="AS82" s="25"/>
      <c r="AT82" s="5">
        <f>SUM(AO82:AR82)</f>
        <v>1</v>
      </c>
      <c r="BK82" s="5">
        <f t="shared" si="48"/>
        <v>0</v>
      </c>
    </row>
    <row r="83" spans="41:63">
      <c r="AO83" s="5">
        <f t="shared" ref="AO83:AO88" si="50">IF(AO21&lt;&gt;0,1,0)</f>
        <v>0</v>
      </c>
      <c r="AP83" s="5"/>
      <c r="AQ83" s="5">
        <f t="shared" si="49"/>
        <v>0</v>
      </c>
      <c r="AR83" s="25">
        <f t="shared" si="49"/>
        <v>0</v>
      </c>
      <c r="AS83" s="25"/>
      <c r="AT83" s="5">
        <f t="shared" ref="AT83:AT88" si="51">SUM(AO83:AR83)</f>
        <v>0</v>
      </c>
      <c r="BK83" s="5">
        <f t="shared" si="48"/>
        <v>0</v>
      </c>
    </row>
    <row r="84" spans="41:63">
      <c r="AO84" s="5">
        <f t="shared" si="50"/>
        <v>0</v>
      </c>
      <c r="AP84" s="5"/>
      <c r="AQ84" s="5">
        <f t="shared" si="49"/>
        <v>0</v>
      </c>
      <c r="AR84" s="25">
        <f t="shared" si="49"/>
        <v>0</v>
      </c>
      <c r="AS84" s="25"/>
      <c r="AT84" s="5">
        <f t="shared" si="51"/>
        <v>0</v>
      </c>
      <c r="BK84" s="5">
        <f t="shared" si="48"/>
        <v>0</v>
      </c>
    </row>
    <row r="85" spans="41:63">
      <c r="AO85" s="5">
        <f t="shared" si="50"/>
        <v>0</v>
      </c>
      <c r="AP85" s="5"/>
      <c r="AQ85" s="5">
        <f t="shared" si="49"/>
        <v>0</v>
      </c>
      <c r="AR85" s="25">
        <f t="shared" si="49"/>
        <v>0</v>
      </c>
      <c r="AS85" s="25"/>
      <c r="AT85" s="5">
        <f t="shared" si="51"/>
        <v>0</v>
      </c>
      <c r="BK85" s="5">
        <f t="shared" si="48"/>
        <v>0</v>
      </c>
    </row>
    <row r="86" spans="41:63">
      <c r="AO86" s="5">
        <f t="shared" si="50"/>
        <v>0</v>
      </c>
      <c r="AP86" s="5"/>
      <c r="AQ86" s="5">
        <f t="shared" si="49"/>
        <v>0</v>
      </c>
      <c r="AR86" s="25">
        <f t="shared" si="49"/>
        <v>0</v>
      </c>
      <c r="AS86" s="25"/>
      <c r="AT86" s="5">
        <f t="shared" si="51"/>
        <v>0</v>
      </c>
      <c r="BK86" s="5">
        <f t="shared" si="48"/>
        <v>0</v>
      </c>
    </row>
    <row r="87" spans="41:63">
      <c r="AO87" s="5">
        <f t="shared" si="50"/>
        <v>0</v>
      </c>
      <c r="AP87" s="5"/>
      <c r="AQ87" s="5">
        <f t="shared" si="49"/>
        <v>0</v>
      </c>
      <c r="AR87" s="25">
        <f t="shared" si="49"/>
        <v>0</v>
      </c>
      <c r="AS87" s="25"/>
      <c r="AT87" s="5">
        <f t="shared" si="51"/>
        <v>0</v>
      </c>
      <c r="BK87" s="5">
        <f t="shared" si="48"/>
        <v>0</v>
      </c>
    </row>
    <row r="88" spans="41:63">
      <c r="AO88" s="5">
        <f t="shared" si="50"/>
        <v>0</v>
      </c>
      <c r="AP88" s="5"/>
      <c r="AQ88" s="5">
        <f t="shared" si="49"/>
        <v>0</v>
      </c>
      <c r="AR88" s="25">
        <f t="shared" si="49"/>
        <v>0</v>
      </c>
      <c r="AS88" s="25"/>
      <c r="AT88" s="5">
        <f t="shared" si="51"/>
        <v>0</v>
      </c>
      <c r="BK88" s="5">
        <f t="shared" si="48"/>
        <v>0</v>
      </c>
    </row>
    <row r="89" spans="41:63">
      <c r="AT89" s="5">
        <f>SUM(AT82:AT88)</f>
        <v>1</v>
      </c>
      <c r="BK89" s="5">
        <f t="shared" si="48"/>
        <v>0</v>
      </c>
    </row>
    <row r="90" spans="41:63">
      <c r="BK90" s="5">
        <f t="shared" si="48"/>
        <v>0</v>
      </c>
    </row>
    <row r="91" spans="41:63">
      <c r="BK91" s="5">
        <f t="shared" si="48"/>
        <v>0</v>
      </c>
    </row>
    <row r="92" spans="41:63">
      <c r="BK92" s="5">
        <f t="shared" si="48"/>
        <v>0</v>
      </c>
    </row>
    <row r="93" spans="41:63">
      <c r="BK93" s="5">
        <f t="shared" si="48"/>
        <v>0</v>
      </c>
    </row>
    <row r="94" spans="41:63">
      <c r="BK94" s="5">
        <f t="shared" si="48"/>
        <v>0</v>
      </c>
    </row>
    <row r="95" spans="41:63">
      <c r="BK95" s="5">
        <f t="shared" si="48"/>
        <v>0</v>
      </c>
    </row>
    <row r="96" spans="41:63">
      <c r="BK96" s="5">
        <f t="shared" si="48"/>
        <v>0</v>
      </c>
    </row>
    <row r="114" ht="12.75" customHeight="1"/>
  </sheetData>
  <sheetProtection sheet="1" objects="1" scenarios="1"/>
  <protectedRanges>
    <protectedRange sqref="BH5:BH24" name="Range25"/>
    <protectedRange sqref="BH5:BH24" name="Range24"/>
    <protectedRange sqref="BH5:BH24" name="Range21"/>
    <protectedRange sqref="BH5:BH24" name="Range22"/>
    <protectedRange sqref="BH5:BH24" name="Range23"/>
    <protectedRange sqref="BF26" name="Range7"/>
    <protectedRange sqref="BF5:BF24" name="Range6"/>
    <protectedRange sqref="BC13:BC14" name="Range5"/>
    <protectedRange sqref="BC10" name="Range4"/>
    <protectedRange sqref="O34:O36" name="Range1"/>
    <protectedRange sqref="BT3:BZ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3">
    <mergeCell ref="AJ20:AK20"/>
    <mergeCell ref="AO20:AP20"/>
    <mergeCell ref="CB31:CE32"/>
    <mergeCell ref="AL31:AQ32"/>
    <mergeCell ref="BF30:BG32"/>
    <mergeCell ref="BI30:BK31"/>
    <mergeCell ref="BX30:BY32"/>
    <mergeCell ref="AO22:AP22"/>
    <mergeCell ref="AO23:AP23"/>
    <mergeCell ref="AL28:AQ29"/>
    <mergeCell ref="AJ25:AK25"/>
    <mergeCell ref="AJ24:AK24"/>
    <mergeCell ref="AO24:AP24"/>
    <mergeCell ref="AO25:AP25"/>
    <mergeCell ref="AZ22:AZ23"/>
    <mergeCell ref="AJ22:AK22"/>
    <mergeCell ref="AJ23:AK23"/>
    <mergeCell ref="AJ21:AK21"/>
    <mergeCell ref="AO21:AP21"/>
    <mergeCell ref="K1:L1"/>
    <mergeCell ref="H3:I3"/>
    <mergeCell ref="O4:S4"/>
    <mergeCell ref="O3:S3"/>
    <mergeCell ref="H4:I4"/>
    <mergeCell ref="J6:K6"/>
    <mergeCell ref="J7:K7"/>
    <mergeCell ref="AN13:AN19"/>
    <mergeCell ref="Z6:AF7"/>
    <mergeCell ref="V8:W8"/>
    <mergeCell ref="P8:Q8"/>
    <mergeCell ref="P7:Q7"/>
    <mergeCell ref="T9:U9"/>
    <mergeCell ref="E3:F3"/>
    <mergeCell ref="O2:S2"/>
    <mergeCell ref="AK6:AP7"/>
    <mergeCell ref="Z3:AF3"/>
    <mergeCell ref="AM13:AM17"/>
    <mergeCell ref="AO13:AO17"/>
    <mergeCell ref="L6:M6"/>
    <mergeCell ref="N6:O6"/>
    <mergeCell ref="Z4:AF4"/>
    <mergeCell ref="L7:M7"/>
    <mergeCell ref="Z2:AF2"/>
    <mergeCell ref="E4:F4"/>
    <mergeCell ref="F6:G6"/>
    <mergeCell ref="H6:I6"/>
    <mergeCell ref="F7:G7"/>
    <mergeCell ref="H7:I7"/>
    <mergeCell ref="AQ9:AR10"/>
    <mergeCell ref="AK9:AP10"/>
    <mergeCell ref="AL13:AL17"/>
    <mergeCell ref="AQ13:AQ17"/>
    <mergeCell ref="AP13:AP17"/>
    <mergeCell ref="CB2:CE2"/>
    <mergeCell ref="BI3:BK3"/>
    <mergeCell ref="BT3:BZ3"/>
    <mergeCell ref="V6:W6"/>
    <mergeCell ref="V7:W7"/>
    <mergeCell ref="U4:W4"/>
    <mergeCell ref="AL3:AQ3"/>
    <mergeCell ref="T6:U6"/>
    <mergeCell ref="T7:U7"/>
    <mergeCell ref="BP5:BP7"/>
    <mergeCell ref="AQ6:AR7"/>
    <mergeCell ref="BT2:BZ2"/>
    <mergeCell ref="T8:U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P6:Q6"/>
    <mergeCell ref="R8:S8"/>
    <mergeCell ref="R7:S7"/>
    <mergeCell ref="R6:S6"/>
    <mergeCell ref="N7:O7"/>
  </mergeCells>
  <phoneticPr fontId="0" type="noConversion"/>
  <conditionalFormatting sqref="V4:W4">
    <cfRule type="cellIs" dxfId="225" priority="14" stopIfTrue="1" operator="equal">
      <formula>"Totals Correct"</formula>
    </cfRule>
    <cfRule type="cellIs" dxfId="224" priority="15" stopIfTrue="1" operator="equal">
      <formula>"ERROR"</formula>
    </cfRule>
  </conditionalFormatting>
  <conditionalFormatting sqref="U4">
    <cfRule type="cellIs" dxfId="223" priority="16" stopIfTrue="1" operator="equal">
      <formula>"OK TO MOVE TO NEXT STAGE"</formula>
    </cfRule>
    <cfRule type="cellIs" dxfId="222" priority="17" stopIfTrue="1" operator="equal">
      <formula>"DO NOT MOVE TO NEXT STAGE"</formula>
    </cfRule>
  </conditionalFormatting>
  <conditionalFormatting sqref="AL3">
    <cfRule type="cellIs" dxfId="221" priority="18" stopIfTrue="1" operator="notEqual">
      <formula>0</formula>
    </cfRule>
  </conditionalFormatting>
  <conditionalFormatting sqref="BF30:BG31">
    <cfRule type="cellIs" dxfId="220" priority="19" stopIfTrue="1" operator="equal">
      <formula>"NONE"</formula>
    </cfRule>
    <cfRule type="cellIs" dxfId="219" priority="20" stopIfTrue="1" operator="notEqual">
      <formula>"NONE"</formula>
    </cfRule>
  </conditionalFormatting>
  <conditionalFormatting sqref="BX30">
    <cfRule type="cellIs" dxfId="218" priority="21" stopIfTrue="1" operator="equal">
      <formula>"Calculations OK"</formula>
    </cfRule>
    <cfRule type="cellIs" dxfId="217" priority="22" stopIfTrue="1" operator="equal">
      <formula>"Check Count for Error"</formula>
    </cfRule>
  </conditionalFormatting>
  <conditionalFormatting sqref="BH4">
    <cfRule type="expression" dxfId="216" priority="11">
      <formula>AND($AQ$5="y",$BK$76&lt;&gt;1)</formula>
    </cfRule>
    <cfRule type="expression" dxfId="215" priority="12">
      <formula>$BK$76=1</formula>
    </cfRule>
    <cfRule type="duplicateValues" priority="13"/>
  </conditionalFormatting>
  <conditionalFormatting sqref="BN8:BN27">
    <cfRule type="expression" dxfId="214" priority="5">
      <formula>BN8="Elected"</formula>
    </cfRule>
  </conditionalFormatting>
  <conditionalFormatting sqref="BI5:BI24">
    <cfRule type="expression" dxfId="213" priority="9">
      <formula>BI5="Elected"</formula>
    </cfRule>
  </conditionalFormatting>
  <conditionalFormatting sqref="BT2:BZ2">
    <cfRule type="expression" dxfId="212" priority="4">
      <formula>AND($AQ$5="n",$BZ$46=0)</formula>
    </cfRule>
  </conditionalFormatting>
  <conditionalFormatting sqref="BP5:BP7">
    <cfRule type="expression" dxfId="211" priority="2">
      <formula>$BZ$48&gt;0</formula>
    </cfRule>
    <cfRule type="expression" dxfId="210" priority="3">
      <formula>AND($AQ$5="n",$BZ$48&lt;&gt;1)</formula>
    </cfRule>
  </conditionalFormatting>
  <conditionalFormatting sqref="A11:A30">
    <cfRule type="expression" dxfId="209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6'!Y1:AR1" display="BACK to DECISION FORM Stage 6"/>
    <hyperlink ref="O4:S4" location="'Stage 7'!Y1:AR1" display="FORWARD TO STAGE 7"/>
    <hyperlink ref="Z6:AF7" location="'Stage 5'!A1" display="BACK to Overview of STAGE 5"/>
    <hyperlink ref="AL28" location="'Stage 2'!BI1" display="MOVE TO TRANSFER OF SURPLUS VOTES FORM"/>
    <hyperlink ref="AL31" location="'Stage 2'!CC1" display="MOVE TO EXCLUDE CANDIDATE FORM"/>
    <hyperlink ref="AL28:AQ29" location="'Stage 6'!AY1:BK1" display="MOVE TO TRANSFER OF SURPLUS VOTES FORM"/>
    <hyperlink ref="AL31:AQ32" location="'Stage 6'!BN1:CE1" display="MOVE TO EXCLUDE CANDIDATE FORM"/>
    <hyperlink ref="BI30:BK31" location="'Stage 6'!A1" display="FORWARD to OVERVIEW OF STAGE 6"/>
    <hyperlink ref="BI3" location="'Stage 2'!AQ5" display="MOVE TO NEXT FORM"/>
    <hyperlink ref="BI3:BK3" location="'Stage 6'!Y1:AR1" display="BACK to DECISION FORM"/>
    <hyperlink ref="CB2" location="'Stage 2'!AQ5" display="MOVE TO NEXT FORM"/>
    <hyperlink ref="CB2:CE2" location="'Stage 6'!Y1:AR1" display="BACK to DECISION FORM"/>
    <hyperlink ref="CB31" location="'Stage 2'!A1" display="HOME TO OVERVIEW OF STAGE 2"/>
    <hyperlink ref="CB31:CE32" location="'Stage 6'!A1" display="FORWARD to OVERVIEW OF STAGE 6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Instructions Rules</vt:lpstr>
      <vt:lpstr>Basic Input</vt:lpstr>
      <vt:lpstr>Verification of Boxes</vt:lpstr>
      <vt:lpstr>Overview 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Stage 9</vt:lpstr>
      <vt:lpstr>Stage 10</vt:lpstr>
      <vt:lpstr>Stage 11</vt:lpstr>
      <vt:lpstr>Stage 12</vt:lpstr>
      <vt:lpstr>Stage 13</vt:lpstr>
      <vt:lpstr>Stage 14</vt:lpstr>
      <vt:lpstr>Stage 15</vt:lpstr>
      <vt:lpstr>Stage 16</vt:lpstr>
      <vt:lpstr>Stage 17</vt:lpstr>
      <vt:lpstr>Stage 18</vt:lpstr>
      <vt:lpstr>Count Stats</vt:lpstr>
      <vt:lpstr>'Stage 11'!Print_Area</vt:lpstr>
      <vt:lpstr>'Stage 12'!Print_Area</vt:lpstr>
      <vt:lpstr>'Stage 13'!Print_Area</vt:lpstr>
      <vt:lpstr>'Stage 14'!Print_Area</vt:lpstr>
      <vt:lpstr>'Stage 15'!Print_Area</vt:lpstr>
      <vt:lpstr>'Stage 16'!Print_Area</vt:lpstr>
      <vt:lpstr>'Stage 17'!Print_Area</vt:lpstr>
      <vt:lpstr>'Stage 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 McCurdy</dc:creator>
  <cp:lastModifiedBy>elections2014</cp:lastModifiedBy>
  <cp:lastPrinted>2014-04-01T14:22:32Z</cp:lastPrinted>
  <dcterms:created xsi:type="dcterms:W3CDTF">2003-11-25T09:48:36Z</dcterms:created>
  <dcterms:modified xsi:type="dcterms:W3CDTF">2014-05-24T17:06:08Z</dcterms:modified>
</cp:coreProperties>
</file>