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640" tabRatio="836" activeTab="11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s="1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 l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48" s="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76" i="40" l="1"/>
  <c r="BZ48" i="37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l="1"/>
  <c r="BZ48" i="35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0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8"/>
  <c r="BW50"/>
  <c r="BW51"/>
  <c r="BW52"/>
  <c r="BW54"/>
  <c r="BW55"/>
  <c r="BW56"/>
  <c r="BW57"/>
  <c r="BW58"/>
  <c r="BW59"/>
  <c r="BW60"/>
  <c r="BW61"/>
  <c r="BW62"/>
  <c r="BW63"/>
  <c r="BW64"/>
  <c r="BW65"/>
  <c r="BW66"/>
  <c r="BW67"/>
  <c r="BW68"/>
  <c r="BW49" i="3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6"/>
  <c r="BW50"/>
  <c r="BW51"/>
  <c r="BW53"/>
  <c r="BW54"/>
  <c r="BW55"/>
  <c r="BW56"/>
  <c r="BW57"/>
  <c r="BW58"/>
  <c r="BW59"/>
  <c r="BW60"/>
  <c r="BW61"/>
  <c r="BW62"/>
  <c r="BW63"/>
  <c r="BW64"/>
  <c r="BW65"/>
  <c r="BW66"/>
  <c r="BW67"/>
  <c r="BW68"/>
  <c r="BS29" i="35"/>
  <c r="BT29" s="1"/>
  <c r="BU29"/>
  <c r="BV29" s="1"/>
  <c r="BW29"/>
  <c r="BX29" s="1"/>
  <c r="BY29"/>
  <c r="BZ29" s="1"/>
  <c r="BE49" i="34"/>
  <c r="J17" i="3"/>
  <c r="BE50" i="34"/>
  <c r="AT5"/>
  <c r="H7" s="1"/>
  <c r="J14" i="3"/>
  <c r="BE49" i="24"/>
  <c r="BE50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E12" i="24"/>
  <c r="J12" i="3"/>
  <c r="E13" i="24"/>
  <c r="AA16" s="1"/>
  <c r="J13" i="3"/>
  <c r="Z17" i="36" s="1"/>
  <c r="E14" i="24"/>
  <c r="AA17" s="1"/>
  <c r="E15"/>
  <c r="AA18" s="1"/>
  <c r="AK52" s="1"/>
  <c r="AL52" s="1"/>
  <c r="J15" i="3"/>
  <c r="Z19" i="35" s="1"/>
  <c r="AJ53" s="1"/>
  <c r="E16" i="24"/>
  <c r="AA19"/>
  <c r="J16" i="3"/>
  <c r="E17" i="24"/>
  <c r="AA20" s="1"/>
  <c r="E18"/>
  <c r="AA21" s="1"/>
  <c r="AK55" s="1"/>
  <c r="AL55" s="1"/>
  <c r="J18" i="3"/>
  <c r="BE13" i="24" s="1"/>
  <c r="BG57" s="1"/>
  <c r="E19"/>
  <c r="AA22"/>
  <c r="J19" i="3"/>
  <c r="J20"/>
  <c r="Z24" i="35" s="1"/>
  <c r="AJ58" s="1"/>
  <c r="J21" i="3"/>
  <c r="J22"/>
  <c r="Z26" i="24" s="1"/>
  <c r="J23" i="3"/>
  <c r="J24"/>
  <c r="J25"/>
  <c r="BR23" i="24" s="1"/>
  <c r="J26" i="3"/>
  <c r="Z30" i="24"/>
  <c r="AE30" s="1"/>
  <c r="AF30" s="1"/>
  <c r="AG30" s="1"/>
  <c r="J27" i="3"/>
  <c r="Z31" i="24" s="1"/>
  <c r="J28" i="3"/>
  <c r="J29"/>
  <c r="BN49" i="24"/>
  <c r="BJ49" s="1"/>
  <c r="BF25" i="34"/>
  <c r="BC18" s="1"/>
  <c r="BC19" s="1"/>
  <c r="BN50" i="24"/>
  <c r="BJ50" s="1"/>
  <c r="C13"/>
  <c r="BN51"/>
  <c r="BJ51" s="1"/>
  <c r="BE7"/>
  <c r="BN52"/>
  <c r="BJ52" s="1"/>
  <c r="BN53"/>
  <c r="BJ53" s="1"/>
  <c r="BN54"/>
  <c r="BJ54" s="1"/>
  <c r="BN55"/>
  <c r="BJ55" s="1"/>
  <c r="BN56"/>
  <c r="BJ56" s="1"/>
  <c r="BN57"/>
  <c r="BJ57" s="1"/>
  <c r="Z30" i="34"/>
  <c r="AE30"/>
  <c r="AF30" s="1"/>
  <c r="AG30" s="1"/>
  <c r="Z31"/>
  <c r="AE31"/>
  <c r="AF31" s="1"/>
  <c r="AG31" s="1"/>
  <c r="BN49"/>
  <c r="BJ49" s="1"/>
  <c r="BW49" i="35"/>
  <c r="BN50" i="34"/>
  <c r="BJ50" s="1"/>
  <c r="BW50" i="35"/>
  <c r="BW51"/>
  <c r="BW52"/>
  <c r="BW53"/>
  <c r="BN54" i="34"/>
  <c r="BJ54" s="1"/>
  <c r="BW54" i="35"/>
  <c r="BW55"/>
  <c r="BW56"/>
  <c r="BN57" i="34"/>
  <c r="BJ57" s="1"/>
  <c r="BW57" i="35"/>
  <c r="BW58"/>
  <c r="BW59"/>
  <c r="BW60"/>
  <c r="BW61"/>
  <c r="BW62"/>
  <c r="BW63"/>
  <c r="BW64"/>
  <c r="BW65"/>
  <c r="BW66"/>
  <c r="BW67"/>
  <c r="BW68"/>
  <c r="BW49" i="2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 s="1"/>
  <c r="BW31" s="1"/>
  <c r="BU29"/>
  <c r="BV29"/>
  <c r="BW29"/>
  <c r="BX29"/>
  <c r="BY29"/>
  <c r="BZ29"/>
  <c r="CA29"/>
  <c r="CB29"/>
  <c r="CC29"/>
  <c r="CD29"/>
  <c r="BW49" i="3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/>
  <c r="Q18" i="3"/>
  <c r="AT5" i="36"/>
  <c r="L7" s="1"/>
  <c r="BE50"/>
  <c r="BE49"/>
  <c r="AT5" i="35"/>
  <c r="BG26" s="1"/>
  <c r="BI69" s="1"/>
  <c r="AT5" i="44"/>
  <c r="BE1" s="1"/>
  <c r="E120" i="52"/>
  <c r="E123" s="1"/>
  <c r="CC29" i="39"/>
  <c r="BY29" i="34"/>
  <c r="E119" i="52"/>
  <c r="E121" s="1"/>
  <c r="E122" s="1"/>
  <c r="E113"/>
  <c r="E107"/>
  <c r="E101"/>
  <c r="E103"/>
  <c r="E95"/>
  <c r="E89"/>
  <c r="E91" s="1"/>
  <c r="E83"/>
  <c r="E77"/>
  <c r="E79"/>
  <c r="E71"/>
  <c r="E65"/>
  <c r="E59"/>
  <c r="E53"/>
  <c r="E55" s="1"/>
  <c r="E47"/>
  <c r="E41"/>
  <c r="E43"/>
  <c r="E35"/>
  <c r="E109"/>
  <c r="E85"/>
  <c r="E49"/>
  <c r="E29"/>
  <c r="E23"/>
  <c r="D7" i="3"/>
  <c r="L3" s="1"/>
  <c r="E17" i="52"/>
  <c r="E12"/>
  <c r="E6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BY1" i="44"/>
  <c r="AT5" i="43"/>
  <c r="BE1" s="1"/>
  <c r="BF29" i="44"/>
  <c r="AL3"/>
  <c r="BF29" i="43"/>
  <c r="AL3"/>
  <c r="AT5" i="41"/>
  <c r="BE1" s="1"/>
  <c r="BF29"/>
  <c r="AL3"/>
  <c r="BF29" i="40"/>
  <c r="AL3"/>
  <c r="CD29" i="39"/>
  <c r="BF29"/>
  <c r="AT5"/>
  <c r="R7" s="1"/>
  <c r="AL3"/>
  <c r="BF29" i="38"/>
  <c r="AT5"/>
  <c r="AL3"/>
  <c r="BP31" i="37"/>
  <c r="BS29"/>
  <c r="BU29"/>
  <c r="BV29" s="1"/>
  <c r="BW29"/>
  <c r="BX29" s="1"/>
  <c r="BY29"/>
  <c r="BZ29" s="1"/>
  <c r="CA29"/>
  <c r="CB29"/>
  <c r="CC29"/>
  <c r="CD29"/>
  <c r="AT5"/>
  <c r="BY1" s="1"/>
  <c r="BF29"/>
  <c r="BF30"/>
  <c r="BF25"/>
  <c r="BF27"/>
  <c r="AL3"/>
  <c r="V7" i="41"/>
  <c r="V7" i="49" s="1"/>
  <c r="J3" i="41"/>
  <c r="AT5" i="40"/>
  <c r="J3"/>
  <c r="J3" i="39"/>
  <c r="J3" i="38"/>
  <c r="U4" i="37"/>
  <c r="BE5" i="36"/>
  <c r="BF25"/>
  <c r="BC18"/>
  <c r="BC19"/>
  <c r="Z14"/>
  <c r="AJ48" s="1"/>
  <c r="Z14" i="35"/>
  <c r="AJ48" s="1"/>
  <c r="BN51" i="34"/>
  <c r="BJ51" s="1"/>
  <c r="BN52"/>
  <c r="BJ52" s="1"/>
  <c r="BN53"/>
  <c r="BJ53" s="1"/>
  <c r="BN55"/>
  <c r="BJ55" s="1"/>
  <c r="Z21" i="35"/>
  <c r="BN56" i="34"/>
  <c r="BJ56" s="1"/>
  <c r="Z26" i="35"/>
  <c r="Z28"/>
  <c r="AE28" s="1"/>
  <c r="AF28" s="1"/>
  <c r="AG28" s="1"/>
  <c r="Z29"/>
  <c r="AE29" s="1"/>
  <c r="AF29" s="1"/>
  <c r="AG29" s="1"/>
  <c r="Z30"/>
  <c r="AE30" s="1"/>
  <c r="AF30" s="1"/>
  <c r="AG30" s="1"/>
  <c r="Z31"/>
  <c r="AE31" s="1"/>
  <c r="AF31" s="1"/>
  <c r="AG31" s="1"/>
  <c r="Z32"/>
  <c r="AE32" s="1"/>
  <c r="AF32" s="1"/>
  <c r="AG32" s="1"/>
  <c r="Z33"/>
  <c r="AE33" s="1"/>
  <c r="AF33" s="1"/>
  <c r="AG33" s="1"/>
  <c r="BN49"/>
  <c r="BJ49" s="1"/>
  <c r="BE49"/>
  <c r="BE50"/>
  <c r="BE51"/>
  <c r="BE52"/>
  <c r="BZ8"/>
  <c r="BX8"/>
  <c r="BN50"/>
  <c r="BJ50" s="1"/>
  <c r="BZ9"/>
  <c r="BX9"/>
  <c r="BN51"/>
  <c r="BJ51" s="1"/>
  <c r="BX10"/>
  <c r="BZ10"/>
  <c r="C14"/>
  <c r="BN52"/>
  <c r="BJ52" s="1"/>
  <c r="BX11"/>
  <c r="BZ11"/>
  <c r="BN53"/>
  <c r="BJ53" s="1"/>
  <c r="BZ12"/>
  <c r="BX12"/>
  <c r="BN54"/>
  <c r="BJ54" s="1"/>
  <c r="BZ13"/>
  <c r="BX13"/>
  <c r="BN55"/>
  <c r="BJ55" s="1"/>
  <c r="BT14"/>
  <c r="BZ14"/>
  <c r="BX14"/>
  <c r="BN56"/>
  <c r="BJ56" s="1"/>
  <c r="BZ15"/>
  <c r="BX15"/>
  <c r="BN57"/>
  <c r="BJ57" s="1"/>
  <c r="BZ16"/>
  <c r="BX16"/>
  <c r="Z24" i="36"/>
  <c r="AJ58" s="1"/>
  <c r="Z26"/>
  <c r="Z28"/>
  <c r="AE28"/>
  <c r="AF28" s="1"/>
  <c r="AG28" s="1"/>
  <c r="Z29"/>
  <c r="AE29"/>
  <c r="AF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C11"/>
  <c r="BN50"/>
  <c r="BJ50" s="1"/>
  <c r="BN51"/>
  <c r="BJ51" s="1"/>
  <c r="BE8"/>
  <c r="BN53"/>
  <c r="BJ53" s="1"/>
  <c r="BE10"/>
  <c r="BN54"/>
  <c r="BJ54" s="1"/>
  <c r="BN55"/>
  <c r="BJ55" s="1"/>
  <c r="BN56"/>
  <c r="BJ56" s="1"/>
  <c r="BE13"/>
  <c r="BG57" s="1"/>
  <c r="BN57"/>
  <c r="BJ57" s="1"/>
  <c r="C19"/>
  <c r="E20" i="24"/>
  <c r="AA23" s="1"/>
  <c r="E21"/>
  <c r="C21"/>
  <c r="C21" i="34"/>
  <c r="C21" i="35"/>
  <c r="E22" i="24"/>
  <c r="C23" i="36"/>
  <c r="E23" i="24"/>
  <c r="C23"/>
  <c r="C23" i="34"/>
  <c r="C23" i="35"/>
  <c r="E24" i="24"/>
  <c r="C25" i="36"/>
  <c r="L25" s="1"/>
  <c r="E25" i="24"/>
  <c r="C25"/>
  <c r="F25"/>
  <c r="F25" i="37" s="1"/>
  <c r="C25" i="34"/>
  <c r="H25"/>
  <c r="H25" i="50" s="1"/>
  <c r="C25" i="35"/>
  <c r="J25"/>
  <c r="J25" i="45" s="1"/>
  <c r="C26" i="36"/>
  <c r="L26"/>
  <c r="E26" i="24"/>
  <c r="AA29" s="1"/>
  <c r="C26"/>
  <c r="F26" s="1"/>
  <c r="F26" i="36" s="1"/>
  <c r="C26" i="34"/>
  <c r="H26" s="1"/>
  <c r="H26" i="49" s="1"/>
  <c r="C26" i="35"/>
  <c r="J26" s="1"/>
  <c r="J26" i="41" s="1"/>
  <c r="C27" i="36"/>
  <c r="L27" s="1"/>
  <c r="E27" i="24"/>
  <c r="C27"/>
  <c r="F27"/>
  <c r="F27" i="45" s="1"/>
  <c r="C27" i="34"/>
  <c r="H27"/>
  <c r="C27" i="35"/>
  <c r="J27"/>
  <c r="J27" i="37" s="1"/>
  <c r="C28" i="36"/>
  <c r="L28"/>
  <c r="L28" i="37" s="1"/>
  <c r="E28" i="24"/>
  <c r="C28"/>
  <c r="F28" s="1"/>
  <c r="F28" i="38" s="1"/>
  <c r="C28" i="34"/>
  <c r="H28" s="1"/>
  <c r="H28" i="39" s="1"/>
  <c r="C28" i="35"/>
  <c r="J28" s="1"/>
  <c r="J28" i="39" s="1"/>
  <c r="C29" i="36"/>
  <c r="L29" s="1"/>
  <c r="E29" i="24"/>
  <c r="C29"/>
  <c r="F29"/>
  <c r="F29" i="34" s="1"/>
  <c r="C29"/>
  <c r="H29"/>
  <c r="H29" i="47" s="1"/>
  <c r="C29" i="35"/>
  <c r="J29"/>
  <c r="J29" i="36" s="1"/>
  <c r="C30"/>
  <c r="L30"/>
  <c r="L30" i="47" s="1"/>
  <c r="E30" i="24"/>
  <c r="C30"/>
  <c r="F30" s="1"/>
  <c r="F30" i="37" s="1"/>
  <c r="C30" i="34"/>
  <c r="H30" s="1"/>
  <c r="C30" i="35"/>
  <c r="J30" s="1"/>
  <c r="J30" i="44" s="1"/>
  <c r="BX28" i="35"/>
  <c r="BZ28"/>
  <c r="J3" i="36"/>
  <c r="AL3"/>
  <c r="AL3" i="35"/>
  <c r="AL3" i="34"/>
  <c r="BF29" i="36"/>
  <c r="BF30"/>
  <c r="BF27"/>
  <c r="AL3" i="24"/>
  <c r="BV14" i="35"/>
  <c r="J3"/>
  <c r="BF29"/>
  <c r="BF25"/>
  <c r="J3" i="34"/>
  <c r="BZ29"/>
  <c r="BF29"/>
  <c r="BF27"/>
  <c r="CB28" i="24"/>
  <c r="CD28"/>
  <c r="BT28"/>
  <c r="BV28"/>
  <c r="CE28"/>
  <c r="BJ69" s="1"/>
  <c r="BX28"/>
  <c r="BZ28"/>
  <c r="J3"/>
  <c r="BE1"/>
  <c r="U4" i="51"/>
  <c r="BE51" i="24"/>
  <c r="BE52"/>
  <c r="E19" i="52"/>
  <c r="D2"/>
  <c r="D3"/>
  <c r="D4"/>
  <c r="A4"/>
  <c r="E10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A3" i="3"/>
  <c r="Z15" i="50"/>
  <c r="Z24"/>
  <c r="AJ58" s="1"/>
  <c r="Z26"/>
  <c r="Z27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6"/>
  <c r="AJ65"/>
  <c r="AJ64"/>
  <c r="AJ63"/>
  <c r="AJ62"/>
  <c r="AJ60"/>
  <c r="AJ49"/>
  <c r="AQ42"/>
  <c r="AQ43"/>
  <c r="AQ39"/>
  <c r="AP39"/>
  <c r="AO39"/>
  <c r="AN39"/>
  <c r="AM39"/>
  <c r="AL39"/>
  <c r="AL40"/>
  <c r="AL41"/>
  <c r="Z24" i="49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T88"/>
  <c r="AQ88"/>
  <c r="AR88"/>
  <c r="AJ67"/>
  <c r="AJ66"/>
  <c r="AJ65"/>
  <c r="AJ64"/>
  <c r="AJ63"/>
  <c r="AJ62"/>
  <c r="AJ58"/>
  <c r="AQ42"/>
  <c r="AQ43"/>
  <c r="AQ39"/>
  <c r="AP39"/>
  <c r="AO39"/>
  <c r="AN39"/>
  <c r="AM39"/>
  <c r="AL39"/>
  <c r="AL40"/>
  <c r="Z16" i="48"/>
  <c r="Z17"/>
  <c r="Z18"/>
  <c r="Z24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7"/>
  <c r="AJ66"/>
  <c r="AJ65"/>
  <c r="AJ64"/>
  <c r="AJ63"/>
  <c r="AJ62"/>
  <c r="AJ60"/>
  <c r="AQ42"/>
  <c r="AQ43"/>
  <c r="AQ39"/>
  <c r="AP39"/>
  <c r="AO39"/>
  <c r="AN39"/>
  <c r="AM39"/>
  <c r="AL39"/>
  <c r="AL40"/>
  <c r="AL41"/>
  <c r="Z15" i="47"/>
  <c r="Z22"/>
  <c r="AJ56" s="1"/>
  <c r="Z24"/>
  <c r="Z26"/>
  <c r="Z28"/>
  <c r="Z29"/>
  <c r="AE29"/>
  <c r="AF29" s="1"/>
  <c r="AG29" s="1"/>
  <c r="Z30"/>
  <c r="Z31"/>
  <c r="AE31" s="1"/>
  <c r="AF31" s="1"/>
  <c r="AG31" s="1"/>
  <c r="Z32"/>
  <c r="Z33"/>
  <c r="AE33"/>
  <c r="AF33" s="1"/>
  <c r="AG33" s="1"/>
  <c r="AO88"/>
  <c r="AQ88"/>
  <c r="AR88"/>
  <c r="AJ67"/>
  <c r="AJ63"/>
  <c r="AQ42"/>
  <c r="AQ43"/>
  <c r="AQ39"/>
  <c r="AP39"/>
  <c r="AO39"/>
  <c r="AN39"/>
  <c r="AM39"/>
  <c r="AL39"/>
  <c r="AL40"/>
  <c r="AL41"/>
  <c r="AM40"/>
  <c r="AM41"/>
  <c r="Z15" i="46"/>
  <c r="Z26"/>
  <c r="Z28"/>
  <c r="Z29"/>
  <c r="AE29" s="1"/>
  <c r="AF29" s="1"/>
  <c r="AG29" s="1"/>
  <c r="Z30"/>
  <c r="Z31"/>
  <c r="AE31"/>
  <c r="AF31" s="1"/>
  <c r="AG31" s="1"/>
  <c r="Z32"/>
  <c r="Z33"/>
  <c r="AE33" s="1"/>
  <c r="AF33" s="1"/>
  <c r="AG33" s="1"/>
  <c r="AO88"/>
  <c r="AT88"/>
  <c r="AQ88"/>
  <c r="AR88"/>
  <c r="AJ67"/>
  <c r="AJ65"/>
  <c r="AJ63"/>
  <c r="AQ42"/>
  <c r="AQ43"/>
  <c r="AQ39"/>
  <c r="AP39"/>
  <c r="AO39"/>
  <c r="AN39"/>
  <c r="AM39"/>
  <c r="AL39"/>
  <c r="AL40"/>
  <c r="Z26" i="45"/>
  <c r="Z28"/>
  <c r="AE28" s="1"/>
  <c r="AF28" s="1"/>
  <c r="AG28" s="1"/>
  <c r="Z29"/>
  <c r="AE29" s="1"/>
  <c r="AF29" s="1"/>
  <c r="AG29" s="1"/>
  <c r="Z30"/>
  <c r="AE30" s="1"/>
  <c r="AF30" s="1"/>
  <c r="AG30" s="1"/>
  <c r="Z31"/>
  <c r="AE31" s="1"/>
  <c r="AF31" s="1"/>
  <c r="AG31" s="1"/>
  <c r="Z32"/>
  <c r="AE32" s="1"/>
  <c r="AF32" s="1"/>
  <c r="AG32" s="1"/>
  <c r="Z33"/>
  <c r="AO88"/>
  <c r="AQ88"/>
  <c r="AT88"/>
  <c r="AR88"/>
  <c r="AJ65"/>
  <c r="AJ63"/>
  <c r="AJ60"/>
  <c r="AQ42"/>
  <c r="AQ43"/>
  <c r="AQ39"/>
  <c r="AP39"/>
  <c r="AO39"/>
  <c r="AN39"/>
  <c r="AM39"/>
  <c r="AL39"/>
  <c r="AL40"/>
  <c r="Z26" i="44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5"/>
  <c r="AJ64"/>
  <c r="AJ63"/>
  <c r="AJ62"/>
  <c r="AQ42"/>
  <c r="AQ43"/>
  <c r="AQ39"/>
  <c r="AP39"/>
  <c r="AO39"/>
  <c r="AN39"/>
  <c r="AM39"/>
  <c r="AL39"/>
  <c r="AL40"/>
  <c r="Z17" i="43"/>
  <c r="Z24"/>
  <c r="AJ58" s="1"/>
  <c r="Z26"/>
  <c r="Z28"/>
  <c r="AE28" s="1"/>
  <c r="AF28" s="1"/>
  <c r="AG28" s="1"/>
  <c r="Z29"/>
  <c r="AE29" s="1"/>
  <c r="AF29" s="1"/>
  <c r="AG29" s="1"/>
  <c r="Z30"/>
  <c r="AE30" s="1"/>
  <c r="AF30" s="1"/>
  <c r="Z31"/>
  <c r="AE31" s="1"/>
  <c r="AF31" s="1"/>
  <c r="AG31" s="1"/>
  <c r="Z32"/>
  <c r="AE32" s="1"/>
  <c r="AF32" s="1"/>
  <c r="AG32" s="1"/>
  <c r="Z33"/>
  <c r="AE33" s="1"/>
  <c r="AF33" s="1"/>
  <c r="AG33" s="1"/>
  <c r="AO88"/>
  <c r="AQ88"/>
  <c r="AR88"/>
  <c r="AT88"/>
  <c r="AJ67"/>
  <c r="AJ65"/>
  <c r="AJ63"/>
  <c r="AQ42"/>
  <c r="AQ43"/>
  <c r="AQ39"/>
  <c r="AP39"/>
  <c r="AO39"/>
  <c r="AN39"/>
  <c r="AM39"/>
  <c r="AM40"/>
  <c r="AL39"/>
  <c r="AL40"/>
  <c r="Z14" i="41"/>
  <c r="Z16"/>
  <c r="Z17"/>
  <c r="AJ51" s="1"/>
  <c r="Z24"/>
  <c r="Z26"/>
  <c r="Z28"/>
  <c r="AE28" s="1"/>
  <c r="AF28" s="1"/>
  <c r="AG28" s="1"/>
  <c r="Z29"/>
  <c r="AE29" s="1"/>
  <c r="AF29" s="1"/>
  <c r="AG29" s="1"/>
  <c r="Z30"/>
  <c r="AE30" s="1"/>
  <c r="AF30" s="1"/>
  <c r="AG30" s="1"/>
  <c r="Z31"/>
  <c r="AE31" s="1"/>
  <c r="AF31" s="1"/>
  <c r="AG31" s="1"/>
  <c r="Z32"/>
  <c r="AE32" s="1"/>
  <c r="AF32" s="1"/>
  <c r="AG32" s="1"/>
  <c r="Z33"/>
  <c r="AE33" s="1"/>
  <c r="AF33" s="1"/>
  <c r="AG33" s="1"/>
  <c r="AO88"/>
  <c r="AQ88"/>
  <c r="AR88"/>
  <c r="AT88"/>
  <c r="AJ67"/>
  <c r="AJ64"/>
  <c r="AJ60"/>
  <c r="AJ50"/>
  <c r="AQ42"/>
  <c r="AQ43"/>
  <c r="AQ39"/>
  <c r="AP39"/>
  <c r="AO39"/>
  <c r="AN39"/>
  <c r="AM39"/>
  <c r="AL39"/>
  <c r="AL40"/>
  <c r="Z14" i="40"/>
  <c r="Z16"/>
  <c r="Z24"/>
  <c r="Z26"/>
  <c r="Z27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5"/>
  <c r="AJ64"/>
  <c r="AJ63"/>
  <c r="AJ62"/>
  <c r="AJ60"/>
  <c r="AQ42"/>
  <c r="AQ43"/>
  <c r="AQ39"/>
  <c r="AP39"/>
  <c r="AO39"/>
  <c r="AN39"/>
  <c r="AM39"/>
  <c r="AL39"/>
  <c r="AL40"/>
  <c r="AL41"/>
  <c r="AM40"/>
  <c r="AM41"/>
  <c r="Z14" i="39"/>
  <c r="Z17"/>
  <c r="AJ51" s="1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T88"/>
  <c r="AR88"/>
  <c r="AJ67"/>
  <c r="AJ66"/>
  <c r="AJ65"/>
  <c r="AJ64"/>
  <c r="AJ63"/>
  <c r="AJ62"/>
  <c r="AJ60"/>
  <c r="AQ42"/>
  <c r="AQ43"/>
  <c r="AQ39"/>
  <c r="AP39"/>
  <c r="AO39"/>
  <c r="AN39"/>
  <c r="AM39"/>
  <c r="AM40"/>
  <c r="AL39"/>
  <c r="AL40"/>
  <c r="AN40"/>
  <c r="AL42"/>
  <c r="AL43"/>
  <c r="AL41"/>
  <c r="BE49" i="37"/>
  <c r="BE50"/>
  <c r="BE51"/>
  <c r="BE52"/>
  <c r="Z15" i="38"/>
  <c r="Z17"/>
  <c r="AJ51" s="1"/>
  <c r="Z23"/>
  <c r="Z24"/>
  <c r="Z26"/>
  <c r="Z28"/>
  <c r="AE28"/>
  <c r="AF28" s="1"/>
  <c r="AG28" s="1"/>
  <c r="Z29"/>
  <c r="AE29"/>
  <c r="AF29" s="1"/>
  <c r="AG29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T88"/>
  <c r="AQ88"/>
  <c r="AR88"/>
  <c r="AJ67"/>
  <c r="AJ66"/>
  <c r="AJ65"/>
  <c r="AJ64"/>
  <c r="AJ63"/>
  <c r="AJ62"/>
  <c r="AJ58"/>
  <c r="AQ42"/>
  <c r="AQ43"/>
  <c r="AQ39"/>
  <c r="AP39"/>
  <c r="AO39"/>
  <c r="AN39"/>
  <c r="AM39"/>
  <c r="AL39"/>
  <c r="AL40"/>
  <c r="Z14" i="37"/>
  <c r="AJ48" s="1"/>
  <c r="Z16"/>
  <c r="AJ50" s="1"/>
  <c r="Z17"/>
  <c r="Z22"/>
  <c r="Z24"/>
  <c r="Z25"/>
  <c r="Z26"/>
  <c r="Z27"/>
  <c r="Z28"/>
  <c r="Z29"/>
  <c r="AE29" s="1"/>
  <c r="AF29" s="1"/>
  <c r="AG29" s="1"/>
  <c r="Z30"/>
  <c r="Z31"/>
  <c r="AE31"/>
  <c r="AF31" s="1"/>
  <c r="AG31" s="1"/>
  <c r="Z32"/>
  <c r="Z33"/>
  <c r="AE33" s="1"/>
  <c r="AF33" s="1"/>
  <c r="AG33" s="1"/>
  <c r="AO88"/>
  <c r="AQ88"/>
  <c r="AT88"/>
  <c r="AR88"/>
  <c r="AJ67"/>
  <c r="AJ65"/>
  <c r="AJ63"/>
  <c r="AJ51"/>
  <c r="AQ42"/>
  <c r="AQ43"/>
  <c r="AQ39"/>
  <c r="AP39"/>
  <c r="AO39"/>
  <c r="AN39"/>
  <c r="AM39"/>
  <c r="AL39"/>
  <c r="AL40"/>
  <c r="AO88" i="36"/>
  <c r="AT88"/>
  <c r="AQ88"/>
  <c r="AR88"/>
  <c r="AJ67"/>
  <c r="AJ66"/>
  <c r="AJ65"/>
  <c r="AJ64"/>
  <c r="AJ63"/>
  <c r="AJ62"/>
  <c r="AJ60"/>
  <c r="AJ51"/>
  <c r="AJ49"/>
  <c r="AQ42"/>
  <c r="AQ43"/>
  <c r="AQ39"/>
  <c r="AP39"/>
  <c r="AO39"/>
  <c r="AN39"/>
  <c r="AM39"/>
  <c r="AL39"/>
  <c r="AL40"/>
  <c r="AM40"/>
  <c r="BT8" i="34"/>
  <c r="BX8"/>
  <c r="BV8"/>
  <c r="BZ8"/>
  <c r="CB8"/>
  <c r="CD8"/>
  <c r="CE8"/>
  <c r="AA24" i="24"/>
  <c r="AA25"/>
  <c r="AA26"/>
  <c r="BT8"/>
  <c r="BV8"/>
  <c r="BX8"/>
  <c r="BZ8"/>
  <c r="CB8"/>
  <c r="CD8"/>
  <c r="CE8"/>
  <c r="BT9"/>
  <c r="BV9"/>
  <c r="BX9"/>
  <c r="BZ9"/>
  <c r="CB9"/>
  <c r="CD9"/>
  <c r="BT10"/>
  <c r="BV10"/>
  <c r="BX10"/>
  <c r="BZ10"/>
  <c r="CB10"/>
  <c r="CD10"/>
  <c r="BT11"/>
  <c r="BV11"/>
  <c r="BX11"/>
  <c r="BZ11"/>
  <c r="CB11"/>
  <c r="CD11"/>
  <c r="BT12"/>
  <c r="BV12"/>
  <c r="BX12"/>
  <c r="BZ12"/>
  <c r="CB12"/>
  <c r="CD12"/>
  <c r="BT13"/>
  <c r="CE13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N58"/>
  <c r="BJ58" s="1"/>
  <c r="BT17"/>
  <c r="BV17"/>
  <c r="BX17"/>
  <c r="BZ17"/>
  <c r="CB17"/>
  <c r="CD17"/>
  <c r="BN59"/>
  <c r="BJ59" s="1"/>
  <c r="BE15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E17"/>
  <c r="BT20"/>
  <c r="BV20"/>
  <c r="BX20"/>
  <c r="BZ20"/>
  <c r="CB20"/>
  <c r="CD20"/>
  <c r="BE51" i="34"/>
  <c r="BE52"/>
  <c r="BT9"/>
  <c r="BX9"/>
  <c r="BV9"/>
  <c r="BZ9"/>
  <c r="CB9"/>
  <c r="CD9"/>
  <c r="BT10"/>
  <c r="BX10"/>
  <c r="BV10"/>
  <c r="BZ10"/>
  <c r="CB10"/>
  <c r="CD10"/>
  <c r="BT11"/>
  <c r="BX11"/>
  <c r="BV11"/>
  <c r="BZ11"/>
  <c r="CB11"/>
  <c r="CD11"/>
  <c r="BT12"/>
  <c r="BX12"/>
  <c r="BV12"/>
  <c r="BZ12"/>
  <c r="CB12"/>
  <c r="CD12"/>
  <c r="BT13"/>
  <c r="BX13"/>
  <c r="BV13"/>
  <c r="BZ13"/>
  <c r="CB13"/>
  <c r="CD13"/>
  <c r="BT14"/>
  <c r="BX14"/>
  <c r="BV14"/>
  <c r="BZ14"/>
  <c r="CB14"/>
  <c r="CD14"/>
  <c r="CE14"/>
  <c r="BT15"/>
  <c r="BX15"/>
  <c r="BV15"/>
  <c r="BZ15"/>
  <c r="CB15"/>
  <c r="CD15"/>
  <c r="BT16"/>
  <c r="BX16"/>
  <c r="BV16"/>
  <c r="BZ16"/>
  <c r="CB16"/>
  <c r="CD16"/>
  <c r="CE16"/>
  <c r="BT17"/>
  <c r="BX17"/>
  <c r="BV17"/>
  <c r="BZ17"/>
  <c r="CB17"/>
  <c r="CD17"/>
  <c r="BN58"/>
  <c r="BJ58" s="1"/>
  <c r="BE14"/>
  <c r="BX18"/>
  <c r="BT18"/>
  <c r="BV18"/>
  <c r="BZ18"/>
  <c r="CB18"/>
  <c r="CD18"/>
  <c r="BN59"/>
  <c r="BJ59" s="1"/>
  <c r="BE15"/>
  <c r="BX19"/>
  <c r="BT19"/>
  <c r="BV19"/>
  <c r="BZ19"/>
  <c r="CB19"/>
  <c r="CD19"/>
  <c r="CE19"/>
  <c r="BN60"/>
  <c r="BJ60" s="1"/>
  <c r="BX20"/>
  <c r="BT20"/>
  <c r="BV20"/>
  <c r="BZ20"/>
  <c r="CB20"/>
  <c r="CD20"/>
  <c r="BN61"/>
  <c r="BJ61" s="1"/>
  <c r="BE17"/>
  <c r="AO88" i="35"/>
  <c r="AT88"/>
  <c r="AQ88"/>
  <c r="AR88"/>
  <c r="AJ67"/>
  <c r="AJ66"/>
  <c r="AJ65"/>
  <c r="AJ64"/>
  <c r="AJ63"/>
  <c r="AJ62"/>
  <c r="AQ42"/>
  <c r="AQ43"/>
  <c r="AQ39"/>
  <c r="AP39"/>
  <c r="AO39"/>
  <c r="AN39"/>
  <c r="AM39"/>
  <c r="AL39"/>
  <c r="AL40"/>
  <c r="AL41"/>
  <c r="AM40"/>
  <c r="AO88" i="34"/>
  <c r="AQ88"/>
  <c r="AT88"/>
  <c r="AR88"/>
  <c r="AJ65"/>
  <c r="AJ64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K53" i="24"/>
  <c r="AL53" s="1"/>
  <c r="AK58"/>
  <c r="AL58" s="1"/>
  <c r="AA27"/>
  <c r="AK61" s="1"/>
  <c r="AL61" s="1"/>
  <c r="AA28"/>
  <c r="AK62" s="1"/>
  <c r="AL62" s="1"/>
  <c r="AA30"/>
  <c r="AK64" s="1"/>
  <c r="AL64" s="1"/>
  <c r="AA31"/>
  <c r="AK65"/>
  <c r="AL65" s="1"/>
  <c r="AA32"/>
  <c r="AK66" s="1"/>
  <c r="AL66" s="1"/>
  <c r="AA33"/>
  <c r="AK67"/>
  <c r="AL67" s="1"/>
  <c r="AO88"/>
  <c r="AT88"/>
  <c r="AQ88"/>
  <c r="AR88"/>
  <c r="I80" i="44"/>
  <c r="BT28" i="43"/>
  <c r="BV28"/>
  <c r="BX28"/>
  <c r="BZ28"/>
  <c r="CB28"/>
  <c r="CD28"/>
  <c r="C76"/>
  <c r="H76"/>
  <c r="H76" i="46" s="1"/>
  <c r="C75" i="43"/>
  <c r="C74"/>
  <c r="H74" s="1"/>
  <c r="C73"/>
  <c r="C72"/>
  <c r="H72"/>
  <c r="H72" i="50" s="1"/>
  <c r="C71" i="43"/>
  <c r="C69"/>
  <c r="BF25"/>
  <c r="BC18"/>
  <c r="BC19" s="1"/>
  <c r="BN61"/>
  <c r="BJ61" s="1"/>
  <c r="BE17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E12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C60"/>
  <c r="BN52"/>
  <c r="BJ52" s="1"/>
  <c r="BE8"/>
  <c r="BT11"/>
  <c r="BV11"/>
  <c r="BX11"/>
  <c r="BZ11"/>
  <c r="CB11"/>
  <c r="CD11"/>
  <c r="CE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K69" s="1"/>
  <c r="J77" s="1"/>
  <c r="J77" i="49" s="1"/>
  <c r="BT28" i="44"/>
  <c r="BV28"/>
  <c r="BX28"/>
  <c r="BZ28"/>
  <c r="CB28"/>
  <c r="CD28"/>
  <c r="C76"/>
  <c r="J76" s="1"/>
  <c r="J76" i="45" s="1"/>
  <c r="C75" i="44"/>
  <c r="C74"/>
  <c r="J74"/>
  <c r="J74" i="49" s="1"/>
  <c r="C73" i="44"/>
  <c r="J73"/>
  <c r="J73" i="50" s="1"/>
  <c r="C72" i="44"/>
  <c r="J72"/>
  <c r="J72" i="46" s="1"/>
  <c r="C71" i="44"/>
  <c r="C69"/>
  <c r="BF25"/>
  <c r="BC18"/>
  <c r="BC19" s="1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BN51"/>
  <c r="BJ51" s="1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/>
  <c r="BC19"/>
  <c r="BT28"/>
  <c r="BV28"/>
  <c r="BX28"/>
  <c r="BZ28"/>
  <c r="CB28"/>
  <c r="CD28"/>
  <c r="CE28"/>
  <c r="BJ69"/>
  <c r="C76"/>
  <c r="L76"/>
  <c r="C75"/>
  <c r="L75"/>
  <c r="C74"/>
  <c r="L74"/>
  <c r="C73"/>
  <c r="L73"/>
  <c r="L73" i="48" s="1"/>
  <c r="C72" i="45"/>
  <c r="L72"/>
  <c r="L72" i="46" s="1"/>
  <c r="C71" i="45"/>
  <c r="L71"/>
  <c r="L71" i="50" s="1"/>
  <c r="C69" i="45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C57"/>
  <c r="BN49"/>
  <c r="BJ49" s="1"/>
  <c r="BE5"/>
  <c r="BT8"/>
  <c r="BV8"/>
  <c r="BX8"/>
  <c r="BZ8"/>
  <c r="CB8"/>
  <c r="CD8"/>
  <c r="O80" i="47"/>
  <c r="M80"/>
  <c r="K80"/>
  <c r="I80"/>
  <c r="BG26" i="46"/>
  <c r="BI69" s="1"/>
  <c r="BK69" s="1"/>
  <c r="N77" s="1"/>
  <c r="BT28"/>
  <c r="BV28"/>
  <c r="BX28"/>
  <c r="BZ28"/>
  <c r="CB28"/>
  <c r="CD28"/>
  <c r="C76"/>
  <c r="N76"/>
  <c r="N76" i="50" s="1"/>
  <c r="C75" i="46"/>
  <c r="N75"/>
  <c r="N75" i="48" s="1"/>
  <c r="C74" i="46"/>
  <c r="N74"/>
  <c r="N74" i="50" s="1"/>
  <c r="C73" i="46"/>
  <c r="N73"/>
  <c r="N73" i="50" s="1"/>
  <c r="C72" i="46"/>
  <c r="N72"/>
  <c r="N72" i="47" s="1"/>
  <c r="C71" i="46"/>
  <c r="N71"/>
  <c r="N71" i="49" s="1"/>
  <c r="C69" i="46"/>
  <c r="BF25"/>
  <c r="BC18"/>
  <c r="BC19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C66"/>
  <c r="BN58"/>
  <c r="BJ58" s="1"/>
  <c r="BE14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6"/>
  <c r="C75"/>
  <c r="P75"/>
  <c r="C74"/>
  <c r="C73"/>
  <c r="P73" s="1"/>
  <c r="P73" i="50" s="1"/>
  <c r="C72" i="47"/>
  <c r="C71"/>
  <c r="P71"/>
  <c r="C69"/>
  <c r="BN61"/>
  <c r="BJ61" s="1"/>
  <c r="BE17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E18"/>
  <c r="BN58"/>
  <c r="BJ58" s="1"/>
  <c r="BE14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E10"/>
  <c r="C58"/>
  <c r="BN50"/>
  <c r="BJ50" s="1"/>
  <c r="BE6"/>
  <c r="BT9"/>
  <c r="BV9"/>
  <c r="BX9"/>
  <c r="BZ9"/>
  <c r="CB9"/>
  <c r="CD9"/>
  <c r="C57"/>
  <c r="BN49"/>
  <c r="BJ49" s="1"/>
  <c r="BE5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6"/>
  <c r="R76"/>
  <c r="C75"/>
  <c r="R75"/>
  <c r="R75" i="50" s="1"/>
  <c r="C74" i="48"/>
  <c r="R74"/>
  <c r="C73"/>
  <c r="C72"/>
  <c r="R72" s="1"/>
  <c r="R72" i="49" s="1"/>
  <c r="C71" i="48"/>
  <c r="R71" s="1"/>
  <c r="C69"/>
  <c r="BF25"/>
  <c r="BC18"/>
  <c r="BC19" s="1"/>
  <c r="BN61"/>
  <c r="BJ61" s="1"/>
  <c r="BE17"/>
  <c r="BE49"/>
  <c r="BE50"/>
  <c r="BE51"/>
  <c r="BE52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E14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C60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58"/>
  <c r="BN50"/>
  <c r="BJ50" s="1"/>
  <c r="BE6"/>
  <c r="BT9"/>
  <c r="BV9"/>
  <c r="BX9"/>
  <c r="BZ9"/>
  <c r="CB9"/>
  <c r="CD9"/>
  <c r="CE9"/>
  <c r="C57"/>
  <c r="BN49"/>
  <c r="BJ49" s="1"/>
  <c r="BE5"/>
  <c r="BT8"/>
  <c r="BV8"/>
  <c r="BX8"/>
  <c r="BZ8"/>
  <c r="CB8"/>
  <c r="CD8"/>
  <c r="R53"/>
  <c r="B109" i="52" s="1"/>
  <c r="I80" i="50"/>
  <c r="K80"/>
  <c r="M80"/>
  <c r="O80"/>
  <c r="Q80"/>
  <c r="S80"/>
  <c r="U80"/>
  <c r="C58" i="49"/>
  <c r="BF25"/>
  <c r="BC18"/>
  <c r="BC19"/>
  <c r="BN50"/>
  <c r="BJ50" s="1"/>
  <c r="BE6"/>
  <c r="BG50" s="1"/>
  <c r="BE49"/>
  <c r="BE50"/>
  <c r="BE51"/>
  <c r="BE52"/>
  <c r="BT9"/>
  <c r="BV9"/>
  <c r="BX9"/>
  <c r="BZ9"/>
  <c r="CB9"/>
  <c r="CD9"/>
  <c r="C59"/>
  <c r="BN51"/>
  <c r="BJ51" s="1"/>
  <c r="BE7"/>
  <c r="BT10"/>
  <c r="BV10"/>
  <c r="BX10"/>
  <c r="BZ10"/>
  <c r="CB10"/>
  <c r="CD10"/>
  <c r="CE10"/>
  <c r="C60"/>
  <c r="BN52"/>
  <c r="BJ52" s="1"/>
  <c r="BE8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E10"/>
  <c r="BG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C69"/>
  <c r="BN61"/>
  <c r="BJ61" s="1"/>
  <c r="BE17"/>
  <c r="BT20"/>
  <c r="BV20"/>
  <c r="BX20"/>
  <c r="BZ20"/>
  <c r="CB20"/>
  <c r="CD20"/>
  <c r="C71"/>
  <c r="BJ19" s="1"/>
  <c r="T71"/>
  <c r="T71" i="50" s="1"/>
  <c r="C72" i="49"/>
  <c r="BJ20" s="1"/>
  <c r="T72"/>
  <c r="T72" i="50" s="1"/>
  <c r="C73" i="49"/>
  <c r="BJ21" s="1"/>
  <c r="T73"/>
  <c r="T73" i="50" s="1"/>
  <c r="C74" i="49"/>
  <c r="BJ22" s="1"/>
  <c r="T74"/>
  <c r="T74" i="50" s="1"/>
  <c r="C75" i="49"/>
  <c r="BJ23" s="1"/>
  <c r="T75"/>
  <c r="T75" i="50" s="1"/>
  <c r="C76" i="49"/>
  <c r="BJ24" s="1"/>
  <c r="T76"/>
  <c r="T76" i="50" s="1"/>
  <c r="BC31" i="49"/>
  <c r="BG26"/>
  <c r="BI69" s="1"/>
  <c r="BK69" s="1"/>
  <c r="T77" s="1"/>
  <c r="T77" i="50" s="1"/>
  <c r="BT28" i="49"/>
  <c r="BV28"/>
  <c r="BX28"/>
  <c r="BZ28"/>
  <c r="CB28"/>
  <c r="CD28"/>
  <c r="C57"/>
  <c r="BN49"/>
  <c r="BJ49" s="1"/>
  <c r="BE5"/>
  <c r="BG49" s="1"/>
  <c r="BT8"/>
  <c r="BV8"/>
  <c r="BX8"/>
  <c r="BZ8"/>
  <c r="CB8"/>
  <c r="CD8"/>
  <c r="CE8"/>
  <c r="T53"/>
  <c r="V7" i="48"/>
  <c r="V7" i="47"/>
  <c r="V7" i="44"/>
  <c r="V7" i="43"/>
  <c r="S34" i="40"/>
  <c r="E34" i="24"/>
  <c r="B1" i="3"/>
  <c r="A1" i="48" s="1"/>
  <c r="K1" i="51"/>
  <c r="A2"/>
  <c r="B3" i="3"/>
  <c r="AZ4" i="48" s="1"/>
  <c r="L2" i="3"/>
  <c r="D3" i="51" s="1"/>
  <c r="G3"/>
  <c r="C11"/>
  <c r="C12"/>
  <c r="C13"/>
  <c r="C14"/>
  <c r="K10" i="3"/>
  <c r="D11" i="51" s="1"/>
  <c r="I11"/>
  <c r="K11"/>
  <c r="M11"/>
  <c r="O11"/>
  <c r="Q11"/>
  <c r="S11"/>
  <c r="U11"/>
  <c r="W11"/>
  <c r="C17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1" s="1"/>
  <c r="I14"/>
  <c r="K14"/>
  <c r="M14"/>
  <c r="O14"/>
  <c r="Q14"/>
  <c r="S14"/>
  <c r="U14"/>
  <c r="W14"/>
  <c r="K14" i="3"/>
  <c r="D15" i="51" s="1"/>
  <c r="I15"/>
  <c r="K15"/>
  <c r="M15"/>
  <c r="O15"/>
  <c r="Q15"/>
  <c r="S15"/>
  <c r="U15"/>
  <c r="W15"/>
  <c r="C21"/>
  <c r="K15" i="3"/>
  <c r="D16" i="51" s="1"/>
  <c r="I16"/>
  <c r="K16"/>
  <c r="M16"/>
  <c r="O16"/>
  <c r="Q16"/>
  <c r="S16"/>
  <c r="U16"/>
  <c r="W16"/>
  <c r="K16" i="3"/>
  <c r="D17" i="51" s="1"/>
  <c r="I17"/>
  <c r="K17"/>
  <c r="M17"/>
  <c r="O17"/>
  <c r="Q17"/>
  <c r="S17"/>
  <c r="U17"/>
  <c r="W17"/>
  <c r="C23"/>
  <c r="K17" i="3"/>
  <c r="D18" i="51" s="1"/>
  <c r="I18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I20" i="51"/>
  <c r="K20"/>
  <c r="M20"/>
  <c r="O20"/>
  <c r="Q20"/>
  <c r="S20"/>
  <c r="U20"/>
  <c r="W20"/>
  <c r="C26"/>
  <c r="K20" i="3"/>
  <c r="D21" i="51" s="1"/>
  <c r="I21"/>
  <c r="K21"/>
  <c r="M21"/>
  <c r="O21"/>
  <c r="Q21"/>
  <c r="S21"/>
  <c r="U21"/>
  <c r="W21"/>
  <c r="C27"/>
  <c r="K21" i="3"/>
  <c r="D22" i="51" s="1"/>
  <c r="I22"/>
  <c r="K22"/>
  <c r="M22"/>
  <c r="O22"/>
  <c r="Q22"/>
  <c r="S22"/>
  <c r="U22"/>
  <c r="W22"/>
  <c r="C28"/>
  <c r="K22" i="3"/>
  <c r="I23" i="51"/>
  <c r="K23"/>
  <c r="M23"/>
  <c r="O23"/>
  <c r="Q23"/>
  <c r="S23"/>
  <c r="U23"/>
  <c r="W23"/>
  <c r="C29"/>
  <c r="K23" i="3"/>
  <c r="D24" i="51" s="1"/>
  <c r="I24"/>
  <c r="K24"/>
  <c r="M24"/>
  <c r="O24"/>
  <c r="Q24"/>
  <c r="S24"/>
  <c r="U24"/>
  <c r="W24"/>
  <c r="C30"/>
  <c r="K24" i="3"/>
  <c r="D25" i="51"/>
  <c r="I25"/>
  <c r="K25"/>
  <c r="M25"/>
  <c r="O25"/>
  <c r="Q25"/>
  <c r="S25"/>
  <c r="U25"/>
  <c r="W25"/>
  <c r="K25" i="3"/>
  <c r="D26" i="51"/>
  <c r="I26"/>
  <c r="K26"/>
  <c r="M26"/>
  <c r="O26"/>
  <c r="Q26"/>
  <c r="S26"/>
  <c r="U26"/>
  <c r="W26"/>
  <c r="K26" i="3"/>
  <c r="D27" i="51"/>
  <c r="I27"/>
  <c r="K27"/>
  <c r="M27"/>
  <c r="O27"/>
  <c r="Q27"/>
  <c r="S27"/>
  <c r="U27"/>
  <c r="W27"/>
  <c r="K27" i="3"/>
  <c r="D28" i="51"/>
  <c r="I28"/>
  <c r="K28"/>
  <c r="M28"/>
  <c r="O28"/>
  <c r="Q28"/>
  <c r="S28"/>
  <c r="U28"/>
  <c r="W28"/>
  <c r="K28" i="3"/>
  <c r="D29" i="51"/>
  <c r="I29"/>
  <c r="K29"/>
  <c r="M29"/>
  <c r="O29"/>
  <c r="Q29"/>
  <c r="S29"/>
  <c r="U29"/>
  <c r="W29"/>
  <c r="K29" i="3"/>
  <c r="D30" i="5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2" i="39"/>
  <c r="C13"/>
  <c r="C14"/>
  <c r="C20"/>
  <c r="C21"/>
  <c r="C22"/>
  <c r="C23"/>
  <c r="C25"/>
  <c r="BJ19"/>
  <c r="C26"/>
  <c r="BJ20"/>
  <c r="C27"/>
  <c r="BJ21"/>
  <c r="C28"/>
  <c r="BJ22"/>
  <c r="C29"/>
  <c r="BJ23"/>
  <c r="C30"/>
  <c r="BJ24"/>
  <c r="C11"/>
  <c r="C12" i="38"/>
  <c r="C13"/>
  <c r="C14"/>
  <c r="C16"/>
  <c r="C18"/>
  <c r="C19"/>
  <c r="C20"/>
  <c r="C21"/>
  <c r="C22"/>
  <c r="C23"/>
  <c r="C25"/>
  <c r="BJ19"/>
  <c r="C26"/>
  <c r="BJ20"/>
  <c r="C27"/>
  <c r="BJ21"/>
  <c r="C28"/>
  <c r="BJ22"/>
  <c r="C29"/>
  <c r="BJ23"/>
  <c r="C30"/>
  <c r="BJ24"/>
  <c r="C11"/>
  <c r="C12" i="37"/>
  <c r="C13"/>
  <c r="C14"/>
  <c r="C15"/>
  <c r="C20"/>
  <c r="C21"/>
  <c r="C22"/>
  <c r="C23"/>
  <c r="C24"/>
  <c r="BJ18" s="1"/>
  <c r="C25"/>
  <c r="BJ19"/>
  <c r="C26"/>
  <c r="BJ20"/>
  <c r="C27"/>
  <c r="BJ21"/>
  <c r="C28"/>
  <c r="BJ22"/>
  <c r="C29"/>
  <c r="BJ23"/>
  <c r="C30"/>
  <c r="BJ24"/>
  <c r="C11"/>
  <c r="BJ19" i="36"/>
  <c r="BJ20"/>
  <c r="BJ21"/>
  <c r="BJ22"/>
  <c r="BJ23"/>
  <c r="BJ24"/>
  <c r="BJ19" i="35"/>
  <c r="BJ20"/>
  <c r="BJ21"/>
  <c r="BJ22"/>
  <c r="BJ23"/>
  <c r="BJ24"/>
  <c r="BJ19" i="34"/>
  <c r="BJ20"/>
  <c r="BJ21"/>
  <c r="BJ22"/>
  <c r="BJ23"/>
  <c r="BJ24"/>
  <c r="BJ7" i="24"/>
  <c r="BJ19"/>
  <c r="BJ20"/>
  <c r="BJ21"/>
  <c r="BJ22"/>
  <c r="BJ23"/>
  <c r="BJ24"/>
  <c r="C12" i="40"/>
  <c r="C13"/>
  <c r="C14"/>
  <c r="C20"/>
  <c r="C21"/>
  <c r="C22"/>
  <c r="C23"/>
  <c r="C25"/>
  <c r="BJ19"/>
  <c r="C26"/>
  <c r="T26"/>
  <c r="BJ20"/>
  <c r="C27"/>
  <c r="BJ21" s="1"/>
  <c r="C28"/>
  <c r="BJ22" s="1"/>
  <c r="C29"/>
  <c r="BJ23" s="1"/>
  <c r="C30"/>
  <c r="BJ24"/>
  <c r="C11"/>
  <c r="C12" i="41"/>
  <c r="C13"/>
  <c r="C14"/>
  <c r="C17"/>
  <c r="C20"/>
  <c r="C21"/>
  <c r="C23"/>
  <c r="C24"/>
  <c r="BJ18" s="1"/>
  <c r="C25"/>
  <c r="C26"/>
  <c r="BJ20"/>
  <c r="C27"/>
  <c r="BJ21"/>
  <c r="C28"/>
  <c r="BJ22"/>
  <c r="C29"/>
  <c r="BJ23"/>
  <c r="C30"/>
  <c r="BJ24"/>
  <c r="C11"/>
  <c r="C58" i="50"/>
  <c r="C59"/>
  <c r="C60"/>
  <c r="C61"/>
  <c r="C63"/>
  <c r="C66"/>
  <c r="C67"/>
  <c r="C68"/>
  <c r="C69"/>
  <c r="C71"/>
  <c r="BJ19"/>
  <c r="C72"/>
  <c r="BJ20"/>
  <c r="C73"/>
  <c r="BJ21"/>
  <c r="C74"/>
  <c r="BJ22"/>
  <c r="C75"/>
  <c r="BJ23"/>
  <c r="C76"/>
  <c r="BJ24"/>
  <c r="C57"/>
  <c r="BJ19" i="48"/>
  <c r="BJ20"/>
  <c r="BJ22"/>
  <c r="BJ23"/>
  <c r="BJ24"/>
  <c r="BJ19" i="47"/>
  <c r="BJ21"/>
  <c r="BJ23"/>
  <c r="BJ19" i="46"/>
  <c r="BJ20"/>
  <c r="BJ21"/>
  <c r="BJ22"/>
  <c r="BJ23"/>
  <c r="BJ24"/>
  <c r="BJ19" i="45"/>
  <c r="BJ20"/>
  <c r="BJ21"/>
  <c r="BJ22"/>
  <c r="BJ23"/>
  <c r="BJ24"/>
  <c r="BJ24" i="44"/>
  <c r="BJ20"/>
  <c r="BJ21"/>
  <c r="BJ22"/>
  <c r="BJ20" i="43"/>
  <c r="BJ22"/>
  <c r="BJ24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9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2"/>
  <c r="BJ52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U34" i="49"/>
  <c r="BF25" i="40"/>
  <c r="BC18" s="1"/>
  <c r="BC19" s="1"/>
  <c r="BE6"/>
  <c r="BE49"/>
  <c r="BE50"/>
  <c r="BE51"/>
  <c r="BE52"/>
  <c r="BT9"/>
  <c r="BV9"/>
  <c r="BX9"/>
  <c r="BZ9"/>
  <c r="CB9"/>
  <c r="CD9"/>
  <c r="CE9"/>
  <c r="BE7"/>
  <c r="BT10"/>
  <c r="BV10"/>
  <c r="BX10"/>
  <c r="BZ10"/>
  <c r="CB10"/>
  <c r="CD10"/>
  <c r="BE8"/>
  <c r="BT11"/>
  <c r="BV11"/>
  <c r="BX11"/>
  <c r="BZ11"/>
  <c r="CB11"/>
  <c r="CD11"/>
  <c r="BT12"/>
  <c r="BV12"/>
  <c r="BX12"/>
  <c r="BZ12"/>
  <c r="CB12"/>
  <c r="CD12"/>
  <c r="BT13"/>
  <c r="BV13"/>
  <c r="BX13"/>
  <c r="BZ13"/>
  <c r="CB13"/>
  <c r="CD13"/>
  <c r="BE11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E14"/>
  <c r="BT17"/>
  <c r="CE17"/>
  <c r="BV17"/>
  <c r="BX17"/>
  <c r="BZ17"/>
  <c r="CB17"/>
  <c r="CD17"/>
  <c r="BE15"/>
  <c r="BT18"/>
  <c r="BV18"/>
  <c r="BX18"/>
  <c r="BZ18"/>
  <c r="CB18"/>
  <c r="CD18"/>
  <c r="CE18"/>
  <c r="BT19"/>
  <c r="BV19"/>
  <c r="BX19"/>
  <c r="CE19"/>
  <c r="BZ19"/>
  <c r="CB19"/>
  <c r="CD19"/>
  <c r="BE17"/>
  <c r="BT20"/>
  <c r="BV20"/>
  <c r="BX20"/>
  <c r="BZ20"/>
  <c r="CE20"/>
  <c r="CB20"/>
  <c r="CD20"/>
  <c r="BT21"/>
  <c r="BV21"/>
  <c r="BX21"/>
  <c r="BZ21"/>
  <c r="CB21"/>
  <c r="CD21"/>
  <c r="CE21"/>
  <c r="BE19"/>
  <c r="BI63" s="1"/>
  <c r="BT22"/>
  <c r="BV22"/>
  <c r="BX22"/>
  <c r="BZ22"/>
  <c r="CB22"/>
  <c r="CD22"/>
  <c r="CE22"/>
  <c r="T25"/>
  <c r="T25" i="45" s="1"/>
  <c r="T27" i="40"/>
  <c r="T28"/>
  <c r="T28" i="43" s="1"/>
  <c r="T29" i="40"/>
  <c r="T29" i="49" s="1"/>
  <c r="T30" i="40"/>
  <c r="T30" i="48" s="1"/>
  <c r="BT28" i="40"/>
  <c r="BV28"/>
  <c r="BX28"/>
  <c r="BZ28"/>
  <c r="CB28"/>
  <c r="CD28"/>
  <c r="BE5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V75"/>
  <c r="V74"/>
  <c r="V73"/>
  <c r="V72"/>
  <c r="BF25"/>
  <c r="BC18"/>
  <c r="BC19" s="1"/>
  <c r="BE19"/>
  <c r="BE49"/>
  <c r="BE50"/>
  <c r="BE51"/>
  <c r="BE52"/>
  <c r="BI63"/>
  <c r="BU22"/>
  <c r="BW22"/>
  <c r="BY22"/>
  <c r="CA22"/>
  <c r="CF22"/>
  <c r="CC22"/>
  <c r="CE22"/>
  <c r="V71"/>
  <c r="BU21"/>
  <c r="BW21"/>
  <c r="BY21"/>
  <c r="CA21"/>
  <c r="CC21"/>
  <c r="CE21"/>
  <c r="CF21"/>
  <c r="BE17"/>
  <c r="BU20"/>
  <c r="BW20"/>
  <c r="BY20"/>
  <c r="CA20"/>
  <c r="CC20"/>
  <c r="CE20"/>
  <c r="BU19"/>
  <c r="BW19"/>
  <c r="BY19"/>
  <c r="CA19"/>
  <c r="CC19"/>
  <c r="CE19"/>
  <c r="CF19"/>
  <c r="BE15"/>
  <c r="BG59" s="1"/>
  <c r="BU18"/>
  <c r="BW18"/>
  <c r="BY18"/>
  <c r="CA18"/>
  <c r="CF18"/>
  <c r="CC18"/>
  <c r="CE18"/>
  <c r="BE14"/>
  <c r="BU17"/>
  <c r="BW17"/>
  <c r="BY17"/>
  <c r="CA17"/>
  <c r="CC17"/>
  <c r="CE17"/>
  <c r="CF17"/>
  <c r="BE13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U11"/>
  <c r="BW11"/>
  <c r="BY11"/>
  <c r="CA11"/>
  <c r="CC11"/>
  <c r="CE11"/>
  <c r="CF11"/>
  <c r="BE7"/>
  <c r="BU10"/>
  <c r="BW10"/>
  <c r="BY10"/>
  <c r="CA10"/>
  <c r="CC10"/>
  <c r="CE10"/>
  <c r="BE6"/>
  <c r="BU9"/>
  <c r="BW9"/>
  <c r="BY9"/>
  <c r="CA9"/>
  <c r="CC9"/>
  <c r="CE9"/>
  <c r="BE5"/>
  <c r="BU8"/>
  <c r="BW8"/>
  <c r="BY8"/>
  <c r="CA8"/>
  <c r="CF8"/>
  <c r="CC8"/>
  <c r="CE8"/>
  <c r="V53"/>
  <c r="K1"/>
  <c r="A2"/>
  <c r="D2"/>
  <c r="BF2"/>
  <c r="G3"/>
  <c r="J3"/>
  <c r="AZ3"/>
  <c r="AZ4"/>
  <c r="BS8"/>
  <c r="BS9"/>
  <c r="BS10"/>
  <c r="C11"/>
  <c r="D11"/>
  <c r="E11"/>
  <c r="BT8" i="35"/>
  <c r="BV8"/>
  <c r="CB8"/>
  <c r="CD8"/>
  <c r="BE51" i="36"/>
  <c r="BE52"/>
  <c r="BT8"/>
  <c r="BV8"/>
  <c r="BX8"/>
  <c r="BZ8"/>
  <c r="CB8"/>
  <c r="CD8"/>
  <c r="BC18" i="37"/>
  <c r="BC19"/>
  <c r="BE5"/>
  <c r="BG49" s="1"/>
  <c r="BT8"/>
  <c r="BV8"/>
  <c r="BX8"/>
  <c r="BZ8"/>
  <c r="CB8"/>
  <c r="CD8"/>
  <c r="BF25" i="38"/>
  <c r="BC18"/>
  <c r="BC19" s="1"/>
  <c r="BE5"/>
  <c r="BE49"/>
  <c r="BE50"/>
  <c r="BE51"/>
  <c r="BE52"/>
  <c r="BT8"/>
  <c r="BV8"/>
  <c r="BX8"/>
  <c r="BZ8"/>
  <c r="CB8"/>
  <c r="CD8"/>
  <c r="BF25" i="39"/>
  <c r="BC18" s="1"/>
  <c r="BC19" s="1"/>
  <c r="BE5"/>
  <c r="BE49"/>
  <c r="BE50"/>
  <c r="BE51"/>
  <c r="BE52"/>
  <c r="BT8"/>
  <c r="BV8"/>
  <c r="BX8"/>
  <c r="BZ8"/>
  <c r="CE8"/>
  <c r="CB8"/>
  <c r="CD8"/>
  <c r="BF25" i="41"/>
  <c r="BC18"/>
  <c r="BC19" s="1"/>
  <c r="BE5"/>
  <c r="BE49"/>
  <c r="BE50"/>
  <c r="BE51"/>
  <c r="BE52"/>
  <c r="BT8"/>
  <c r="BV8"/>
  <c r="BX8"/>
  <c r="BZ8"/>
  <c r="CB8"/>
  <c r="CD8"/>
  <c r="BS11" i="50"/>
  <c r="C12"/>
  <c r="D12"/>
  <c r="E12"/>
  <c r="BT9" i="35"/>
  <c r="BV9"/>
  <c r="CB9"/>
  <c r="CD9"/>
  <c r="BT9" i="36"/>
  <c r="BV9"/>
  <c r="BX9"/>
  <c r="BZ9"/>
  <c r="CB9"/>
  <c r="CD9"/>
  <c r="BE6" i="37"/>
  <c r="BT9"/>
  <c r="BV9"/>
  <c r="BX9"/>
  <c r="BZ9"/>
  <c r="CB9"/>
  <c r="CD9"/>
  <c r="BE6" i="38"/>
  <c r="BT9"/>
  <c r="BV9"/>
  <c r="BX9"/>
  <c r="BZ9"/>
  <c r="CB9"/>
  <c r="CD9"/>
  <c r="BE6" i="39"/>
  <c r="BT9"/>
  <c r="BV9"/>
  <c r="BX9"/>
  <c r="BZ9"/>
  <c r="CB9"/>
  <c r="CD9"/>
  <c r="CE9"/>
  <c r="BE6" i="41"/>
  <c r="BT9"/>
  <c r="BV9"/>
  <c r="CE9"/>
  <c r="BX9"/>
  <c r="BZ9"/>
  <c r="CB9"/>
  <c r="CD9"/>
  <c r="C13" i="50"/>
  <c r="D13"/>
  <c r="E13"/>
  <c r="BT10" i="35"/>
  <c r="BV10"/>
  <c r="CB10"/>
  <c r="CD10"/>
  <c r="BT10" i="36"/>
  <c r="BV10"/>
  <c r="BX10"/>
  <c r="BZ10"/>
  <c r="CB10"/>
  <c r="CD10"/>
  <c r="BE7" i="37"/>
  <c r="BT10"/>
  <c r="BV10"/>
  <c r="BX10"/>
  <c r="BZ10"/>
  <c r="CB10"/>
  <c r="CD10"/>
  <c r="BE7" i="38"/>
  <c r="BG51" s="1"/>
  <c r="BT10"/>
  <c r="BV10"/>
  <c r="BX10"/>
  <c r="BZ10"/>
  <c r="CB10"/>
  <c r="CD10"/>
  <c r="BE7" i="39"/>
  <c r="BT10"/>
  <c r="BV10"/>
  <c r="BX10"/>
  <c r="BZ10"/>
  <c r="CB10"/>
  <c r="CD10"/>
  <c r="BE7" i="41"/>
  <c r="BT10"/>
  <c r="BV10"/>
  <c r="BX10"/>
  <c r="BZ10"/>
  <c r="CB10"/>
  <c r="CD10"/>
  <c r="BS13" i="50"/>
  <c r="C14"/>
  <c r="D14"/>
  <c r="E14"/>
  <c r="BT11" i="35"/>
  <c r="BV11"/>
  <c r="CB11"/>
  <c r="CD11"/>
  <c r="BT11" i="36"/>
  <c r="BV11"/>
  <c r="BX11"/>
  <c r="BZ11"/>
  <c r="CB11"/>
  <c r="CD11"/>
  <c r="BE8" i="37"/>
  <c r="BT11"/>
  <c r="BV11"/>
  <c r="BX11"/>
  <c r="BZ11"/>
  <c r="CB11"/>
  <c r="CD11"/>
  <c r="BE8" i="38"/>
  <c r="BG52" s="1"/>
  <c r="BT11"/>
  <c r="BV11"/>
  <c r="BX11"/>
  <c r="BZ11"/>
  <c r="CB11"/>
  <c r="CD11"/>
  <c r="BE8" i="39"/>
  <c r="BG52" s="1"/>
  <c r="BT11"/>
  <c r="CE11"/>
  <c r="BV11"/>
  <c r="BX11"/>
  <c r="BZ11"/>
  <c r="CB11"/>
  <c r="CD11"/>
  <c r="BE8" i="41"/>
  <c r="BG52" s="1"/>
  <c r="BT11"/>
  <c r="BV11"/>
  <c r="BX11"/>
  <c r="BZ11"/>
  <c r="CB11"/>
  <c r="CD11"/>
  <c r="BS14" i="50"/>
  <c r="C15"/>
  <c r="D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T12"/>
  <c r="BV12"/>
  <c r="BX12"/>
  <c r="BZ12"/>
  <c r="CB12"/>
  <c r="CD12"/>
  <c r="BT12" i="41"/>
  <c r="CE12"/>
  <c r="BV12"/>
  <c r="BX12"/>
  <c r="BZ12"/>
  <c r="CB12"/>
  <c r="CD12"/>
  <c r="BS15" i="50"/>
  <c r="D16"/>
  <c r="E16"/>
  <c r="BT13" i="35"/>
  <c r="BV13"/>
  <c r="CB13"/>
  <c r="CD13"/>
  <c r="BT13" i="36"/>
  <c r="BV13"/>
  <c r="BX13"/>
  <c r="BZ13"/>
  <c r="CB13"/>
  <c r="CD13"/>
  <c r="BE10" i="37"/>
  <c r="BG54" s="1"/>
  <c r="BT13"/>
  <c r="BV13"/>
  <c r="BX13"/>
  <c r="BZ13"/>
  <c r="CB13"/>
  <c r="CD13"/>
  <c r="BT13" i="38"/>
  <c r="BV13"/>
  <c r="BX13"/>
  <c r="BZ13"/>
  <c r="CB13"/>
  <c r="CD13"/>
  <c r="BT13" i="39"/>
  <c r="BV13"/>
  <c r="CE13"/>
  <c r="BX13"/>
  <c r="BZ13"/>
  <c r="CB13"/>
  <c r="CD13"/>
  <c r="BT13" i="41"/>
  <c r="BV13"/>
  <c r="CE13"/>
  <c r="BX13"/>
  <c r="BZ13"/>
  <c r="CB13"/>
  <c r="CD13"/>
  <c r="D17" i="50"/>
  <c r="E17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BZ14"/>
  <c r="CB14"/>
  <c r="CD14"/>
  <c r="BE11" i="39"/>
  <c r="BT14"/>
  <c r="BV14"/>
  <c r="BX14"/>
  <c r="BZ14"/>
  <c r="CB14"/>
  <c r="CD14"/>
  <c r="BT14" i="41"/>
  <c r="CE14"/>
  <c r="BV14"/>
  <c r="BX14"/>
  <c r="BZ14"/>
  <c r="CB14"/>
  <c r="CD14"/>
  <c r="BS17" i="50"/>
  <c r="D18"/>
  <c r="E18"/>
  <c r="BT15" i="35"/>
  <c r="BV15"/>
  <c r="CB15"/>
  <c r="CD15"/>
  <c r="BT15" i="36"/>
  <c r="BV15"/>
  <c r="BX15"/>
  <c r="BZ15"/>
  <c r="CB15"/>
  <c r="CD15"/>
  <c r="BT15" i="37"/>
  <c r="BV15"/>
  <c r="BX15"/>
  <c r="BZ15"/>
  <c r="CB15"/>
  <c r="CD15"/>
  <c r="BT15" i="38"/>
  <c r="BV15"/>
  <c r="BX15"/>
  <c r="BZ15"/>
  <c r="CB15"/>
  <c r="CD15"/>
  <c r="BE12" i="39"/>
  <c r="BT15"/>
  <c r="BV15"/>
  <c r="CE15"/>
  <c r="BX15"/>
  <c r="BZ15"/>
  <c r="CB15"/>
  <c r="CD15"/>
  <c r="BE12" i="41"/>
  <c r="BT15"/>
  <c r="BV15"/>
  <c r="CE15"/>
  <c r="BX15"/>
  <c r="BZ15"/>
  <c r="CB15"/>
  <c r="CD15"/>
  <c r="BS18" i="50"/>
  <c r="D19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CE16" s="1"/>
  <c r="BZ16"/>
  <c r="CB16"/>
  <c r="CD16"/>
  <c r="BT16" i="38"/>
  <c r="BV16"/>
  <c r="BX16"/>
  <c r="BZ16"/>
  <c r="CB16"/>
  <c r="CD16"/>
  <c r="BT16" i="39"/>
  <c r="BV16"/>
  <c r="BX16"/>
  <c r="BZ16"/>
  <c r="CE16"/>
  <c r="CB16"/>
  <c r="CD16"/>
  <c r="BT16" i="41"/>
  <c r="BV16"/>
  <c r="BX16"/>
  <c r="CE16"/>
  <c r="BZ16"/>
  <c r="CB16"/>
  <c r="CD16"/>
  <c r="C20" i="50"/>
  <c r="E20"/>
  <c r="BE14" i="35"/>
  <c r="BT17"/>
  <c r="BV17"/>
  <c r="BX17"/>
  <c r="BZ17"/>
  <c r="CB17"/>
  <c r="CD17"/>
  <c r="BE14" i="36"/>
  <c r="BT17"/>
  <c r="BV17"/>
  <c r="BX17"/>
  <c r="BZ17"/>
  <c r="CB17"/>
  <c r="CD17"/>
  <c r="BE14" i="37"/>
  <c r="BT17"/>
  <c r="BV17"/>
  <c r="BX17"/>
  <c r="BZ17"/>
  <c r="CB17"/>
  <c r="CD17"/>
  <c r="BE14" i="38"/>
  <c r="BT17"/>
  <c r="BV17"/>
  <c r="BX17"/>
  <c r="BZ17"/>
  <c r="CB17"/>
  <c r="CD17"/>
  <c r="BE14" i="39"/>
  <c r="BT17"/>
  <c r="BV17"/>
  <c r="BX17"/>
  <c r="CE17"/>
  <c r="BZ17"/>
  <c r="CB17"/>
  <c r="CD17"/>
  <c r="BE14" i="41"/>
  <c r="BT17"/>
  <c r="BV17"/>
  <c r="BX17"/>
  <c r="BZ17"/>
  <c r="CE17"/>
  <c r="CB17"/>
  <c r="CD17"/>
  <c r="BE20" i="50"/>
  <c r="BS20"/>
  <c r="C21"/>
  <c r="D21"/>
  <c r="E21"/>
  <c r="BE15" i="35"/>
  <c r="BT18"/>
  <c r="BV18"/>
  <c r="BX18"/>
  <c r="BZ18"/>
  <c r="CB18"/>
  <c r="CD18"/>
  <c r="BE15" i="36"/>
  <c r="BT18"/>
  <c r="BV18"/>
  <c r="BX18"/>
  <c r="BZ18"/>
  <c r="CB18"/>
  <c r="CD18"/>
  <c r="BE15" i="37"/>
  <c r="BT18"/>
  <c r="BV18"/>
  <c r="BX18"/>
  <c r="BZ18"/>
  <c r="CB18"/>
  <c r="CD18"/>
  <c r="BE15" i="38"/>
  <c r="BT18"/>
  <c r="BV18"/>
  <c r="BX18"/>
  <c r="BZ18"/>
  <c r="CB18"/>
  <c r="CD18"/>
  <c r="BE15" i="39"/>
  <c r="BT18"/>
  <c r="BV18"/>
  <c r="BX18"/>
  <c r="BZ18"/>
  <c r="CB18"/>
  <c r="CD18"/>
  <c r="BE15" i="41"/>
  <c r="BT18"/>
  <c r="BV18"/>
  <c r="BX18"/>
  <c r="BZ18"/>
  <c r="CB18"/>
  <c r="CD18"/>
  <c r="BE21" i="50"/>
  <c r="BG65" s="1"/>
  <c r="C22"/>
  <c r="D22"/>
  <c r="E22"/>
  <c r="BT19" i="35"/>
  <c r="BV19"/>
  <c r="BX19"/>
  <c r="BZ19"/>
  <c r="CB19"/>
  <c r="CD19"/>
  <c r="BE16" i="36"/>
  <c r="BT19"/>
  <c r="BV19"/>
  <c r="BX19"/>
  <c r="BZ19"/>
  <c r="CB19"/>
  <c r="CD19"/>
  <c r="BT19" i="37"/>
  <c r="BV19"/>
  <c r="BX19"/>
  <c r="BZ19"/>
  <c r="CB19"/>
  <c r="CD19"/>
  <c r="BE16" i="38"/>
  <c r="BT19"/>
  <c r="BV19"/>
  <c r="BX19"/>
  <c r="BZ19"/>
  <c r="CB19"/>
  <c r="CD19"/>
  <c r="BE16" i="39"/>
  <c r="BT19"/>
  <c r="BV19"/>
  <c r="BX19"/>
  <c r="BZ19"/>
  <c r="CB19"/>
  <c r="CD19"/>
  <c r="CE19"/>
  <c r="BE16" i="41"/>
  <c r="BT19"/>
  <c r="BV19"/>
  <c r="BX19"/>
  <c r="CE19"/>
  <c r="BZ19"/>
  <c r="CB19"/>
  <c r="CD19"/>
  <c r="BE22" i="50"/>
  <c r="BS22"/>
  <c r="C23"/>
  <c r="D23"/>
  <c r="E23"/>
  <c r="BE17" i="35"/>
  <c r="BG61" s="1"/>
  <c r="BT20"/>
  <c r="BV20"/>
  <c r="BX20"/>
  <c r="BZ20"/>
  <c r="CB20"/>
  <c r="CD20"/>
  <c r="BE17" i="36"/>
  <c r="BT20"/>
  <c r="BV20"/>
  <c r="BX20"/>
  <c r="BZ20"/>
  <c r="CB20"/>
  <c r="CD20"/>
  <c r="BE17" i="37"/>
  <c r="BT20"/>
  <c r="BV20"/>
  <c r="BX20"/>
  <c r="BZ20"/>
  <c r="CB20"/>
  <c r="CD20"/>
  <c r="BE17" i="38"/>
  <c r="BT20"/>
  <c r="BV20"/>
  <c r="BX20"/>
  <c r="BZ20"/>
  <c r="CB20"/>
  <c r="CD20"/>
  <c r="BE17" i="39"/>
  <c r="BT20"/>
  <c r="BV20"/>
  <c r="BX20"/>
  <c r="BZ20"/>
  <c r="CB20"/>
  <c r="CD20"/>
  <c r="BE17" i="41"/>
  <c r="BT20"/>
  <c r="BV20"/>
  <c r="BX20"/>
  <c r="BZ20"/>
  <c r="CB20"/>
  <c r="CD20"/>
  <c r="BE23" i="50"/>
  <c r="BI67"/>
  <c r="BS23"/>
  <c r="BU23"/>
  <c r="CF23"/>
  <c r="BW23"/>
  <c r="BY23"/>
  <c r="CA23"/>
  <c r="CC23"/>
  <c r="CE23"/>
  <c r="D24"/>
  <c r="E24"/>
  <c r="BN62" i="24"/>
  <c r="BJ62" s="1"/>
  <c r="BT21"/>
  <c r="CE21"/>
  <c r="BV21"/>
  <c r="BX21"/>
  <c r="BZ21"/>
  <c r="CB21"/>
  <c r="CD21"/>
  <c r="BN62" i="34"/>
  <c r="BJ62" s="1"/>
  <c r="BX21"/>
  <c r="BT21"/>
  <c r="CE21"/>
  <c r="BV21"/>
  <c r="BZ21"/>
  <c r="CB21"/>
  <c r="CD21"/>
  <c r="BT21" i="35"/>
  <c r="BV21"/>
  <c r="BX21"/>
  <c r="BZ21"/>
  <c r="CB21"/>
  <c r="CD21"/>
  <c r="BE18" i="36"/>
  <c r="BI62" s="1"/>
  <c r="BT21"/>
  <c r="BV21"/>
  <c r="BX21"/>
  <c r="BZ21"/>
  <c r="CB21"/>
  <c r="CD21"/>
  <c r="BT21" i="37"/>
  <c r="BV21"/>
  <c r="BX21"/>
  <c r="CE21" s="1"/>
  <c r="BZ21"/>
  <c r="CB21"/>
  <c r="CD21"/>
  <c r="N24"/>
  <c r="BT21" i="38"/>
  <c r="BV21"/>
  <c r="BX21"/>
  <c r="BZ21"/>
  <c r="CB21"/>
  <c r="CD21"/>
  <c r="BE18" i="39"/>
  <c r="BI62" s="1"/>
  <c r="BT21"/>
  <c r="BV21"/>
  <c r="CE21"/>
  <c r="BX21"/>
  <c r="BZ21"/>
  <c r="CB21"/>
  <c r="CD21"/>
  <c r="BE18" i="41"/>
  <c r="BI62" s="1"/>
  <c r="BT21"/>
  <c r="BV21"/>
  <c r="CE21"/>
  <c r="BX21"/>
  <c r="BZ21"/>
  <c r="CB21"/>
  <c r="CD21"/>
  <c r="BE24" i="50"/>
  <c r="BS24"/>
  <c r="BU24"/>
  <c r="CF24"/>
  <c r="BW24"/>
  <c r="BY24"/>
  <c r="CA24"/>
  <c r="CC24"/>
  <c r="CE24"/>
  <c r="C25"/>
  <c r="D25"/>
  <c r="E25"/>
  <c r="BE19" i="24"/>
  <c r="BI63" s="1"/>
  <c r="BN63"/>
  <c r="BJ63" s="1"/>
  <c r="BT22"/>
  <c r="BV22"/>
  <c r="BX22"/>
  <c r="BZ22"/>
  <c r="CB22"/>
  <c r="CD22"/>
  <c r="BN63" i="34"/>
  <c r="BJ63" s="1"/>
  <c r="BE19"/>
  <c r="BI63"/>
  <c r="BX22"/>
  <c r="BT22"/>
  <c r="CE22"/>
  <c r="BV22"/>
  <c r="BZ22"/>
  <c r="CB22"/>
  <c r="CD22"/>
  <c r="BE19" i="35"/>
  <c r="BI63" s="1"/>
  <c r="BT22"/>
  <c r="BV22"/>
  <c r="BX22"/>
  <c r="BZ22"/>
  <c r="CB22"/>
  <c r="CD22"/>
  <c r="BE19" i="36"/>
  <c r="BI63" s="1"/>
  <c r="BT22"/>
  <c r="BV22"/>
  <c r="BX22"/>
  <c r="BZ22"/>
  <c r="CB22"/>
  <c r="CD22"/>
  <c r="BE19" i="37"/>
  <c r="BI63" s="1"/>
  <c r="BT22"/>
  <c r="BV22"/>
  <c r="BX22"/>
  <c r="BZ22"/>
  <c r="CB22"/>
  <c r="CD22"/>
  <c r="N25"/>
  <c r="N25" i="46" s="1"/>
  <c r="BE19" i="38"/>
  <c r="BI63"/>
  <c r="BT22"/>
  <c r="BV22"/>
  <c r="BX22"/>
  <c r="CE22" s="1"/>
  <c r="BZ22"/>
  <c r="CB22"/>
  <c r="CD22"/>
  <c r="P25"/>
  <c r="P25" i="45" s="1"/>
  <c r="BE19" i="39"/>
  <c r="BI63" s="1"/>
  <c r="BT22"/>
  <c r="BV22"/>
  <c r="BX22"/>
  <c r="CE22"/>
  <c r="BZ22"/>
  <c r="CB22"/>
  <c r="CD22"/>
  <c r="R25"/>
  <c r="BE19" i="41"/>
  <c r="BI63"/>
  <c r="BT22"/>
  <c r="BV22"/>
  <c r="BX22"/>
  <c r="CE22"/>
  <c r="BZ22"/>
  <c r="CB22"/>
  <c r="CD22"/>
  <c r="BS25" i="50"/>
  <c r="BU25"/>
  <c r="BW25"/>
  <c r="BY25"/>
  <c r="CA25"/>
  <c r="CC25"/>
  <c r="CE25"/>
  <c r="CF25"/>
  <c r="C26"/>
  <c r="D26"/>
  <c r="E26"/>
  <c r="N26" i="37"/>
  <c r="N26" i="43" s="1"/>
  <c r="P26" i="38"/>
  <c r="P26" i="47" s="1"/>
  <c r="R26" i="39"/>
  <c r="R26" i="41" s="1"/>
  <c r="V26"/>
  <c r="V26" i="50" s="1"/>
  <c r="BS26"/>
  <c r="BU26"/>
  <c r="BW26"/>
  <c r="BY26"/>
  <c r="CA26"/>
  <c r="CC26"/>
  <c r="CE26"/>
  <c r="C27"/>
  <c r="D27"/>
  <c r="E27"/>
  <c r="N27" i="37"/>
  <c r="P27" i="38"/>
  <c r="P27" i="47" s="1"/>
  <c r="R27" i="39"/>
  <c r="R27" i="46" s="1"/>
  <c r="V27" i="41"/>
  <c r="F73" i="44" s="1"/>
  <c r="BF27" i="50"/>
  <c r="BS27"/>
  <c r="BU27"/>
  <c r="BW27"/>
  <c r="BY27"/>
  <c r="CA27"/>
  <c r="CC27"/>
  <c r="CE27"/>
  <c r="C28"/>
  <c r="D28"/>
  <c r="E28"/>
  <c r="N28" i="37"/>
  <c r="N28" i="43" s="1"/>
  <c r="P28" i="38"/>
  <c r="R28" i="39"/>
  <c r="R28" i="43" s="1"/>
  <c r="C29" i="50"/>
  <c r="D29"/>
  <c r="E29"/>
  <c r="N29" i="37"/>
  <c r="N29" i="48" s="1"/>
  <c r="P29" i="38"/>
  <c r="R29" i="39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N30" i="37"/>
  <c r="N30" i="43" s="1"/>
  <c r="P30" i="38"/>
  <c r="P30" i="43" s="1"/>
  <c r="R30" i="39"/>
  <c r="R30" i="49" s="1"/>
  <c r="V30" i="41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B28"/>
  <c r="CD28"/>
  <c r="BC31" i="38"/>
  <c r="BG26"/>
  <c r="BI69" s="1"/>
  <c r="BT28"/>
  <c r="BV28"/>
  <c r="BX28"/>
  <c r="BZ28"/>
  <c r="CB28"/>
  <c r="CD28"/>
  <c r="BT28" i="39"/>
  <c r="BV28"/>
  <c r="BX28"/>
  <c r="BZ28"/>
  <c r="CB28"/>
  <c r="CD28"/>
  <c r="BC31" i="41"/>
  <c r="BG26"/>
  <c r="BI69" s="1"/>
  <c r="BK69" s="1"/>
  <c r="V31" s="1"/>
  <c r="F77" i="43" s="1"/>
  <c r="BT28" i="41"/>
  <c r="BV28"/>
  <c r="BX28"/>
  <c r="BZ28"/>
  <c r="CB28"/>
  <c r="CD28"/>
  <c r="E34" i="50"/>
  <c r="G34"/>
  <c r="I34"/>
  <c r="K34"/>
  <c r="M34"/>
  <c r="O34"/>
  <c r="Q34"/>
  <c r="S34"/>
  <c r="U34"/>
  <c r="W34"/>
  <c r="A47"/>
  <c r="K47"/>
  <c r="A48"/>
  <c r="D48"/>
  <c r="D49"/>
  <c r="G49"/>
  <c r="BG51"/>
  <c r="F53"/>
  <c r="D57"/>
  <c r="E57"/>
  <c r="BG57"/>
  <c r="D58"/>
  <c r="E58"/>
  <c r="D59"/>
  <c r="E59"/>
  <c r="D60"/>
  <c r="E60"/>
  <c r="D61"/>
  <c r="E61"/>
  <c r="D62"/>
  <c r="E62"/>
  <c r="D63"/>
  <c r="E63"/>
  <c r="BG63"/>
  <c r="D64"/>
  <c r="E64"/>
  <c r="BG64"/>
  <c r="BI64"/>
  <c r="E65"/>
  <c r="E66"/>
  <c r="BG66"/>
  <c r="BI66"/>
  <c r="D67"/>
  <c r="E67"/>
  <c r="BG67"/>
  <c r="D68"/>
  <c r="E68"/>
  <c r="E69"/>
  <c r="D70"/>
  <c r="E70"/>
  <c r="D71"/>
  <c r="E71"/>
  <c r="D72"/>
  <c r="E72"/>
  <c r="D73"/>
  <c r="E73"/>
  <c r="D74"/>
  <c r="E74"/>
  <c r="D75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AZ3"/>
  <c r="AZ4"/>
  <c r="F7"/>
  <c r="BR8"/>
  <c r="BR9"/>
  <c r="BR10"/>
  <c r="C11"/>
  <c r="D11"/>
  <c r="E11"/>
  <c r="BR11"/>
  <c r="C12"/>
  <c r="D12"/>
  <c r="E12"/>
  <c r="C13"/>
  <c r="D13"/>
  <c r="E13"/>
  <c r="C14"/>
  <c r="D14"/>
  <c r="E14"/>
  <c r="BR14"/>
  <c r="D15"/>
  <c r="E15"/>
  <c r="BR15"/>
  <c r="D16"/>
  <c r="E16"/>
  <c r="D17"/>
  <c r="E17"/>
  <c r="BR17"/>
  <c r="D18"/>
  <c r="E18"/>
  <c r="BR18"/>
  <c r="C19"/>
  <c r="E19"/>
  <c r="BR19"/>
  <c r="C20"/>
  <c r="E20"/>
  <c r="BE20"/>
  <c r="BR20"/>
  <c r="C21"/>
  <c r="D21"/>
  <c r="E21"/>
  <c r="BE21"/>
  <c r="D22"/>
  <c r="E22"/>
  <c r="BE22"/>
  <c r="BG66" s="1"/>
  <c r="BR22"/>
  <c r="C23"/>
  <c r="D23"/>
  <c r="E23"/>
  <c r="BE23"/>
  <c r="BG67" s="1"/>
  <c r="BR23"/>
  <c r="BT23"/>
  <c r="BV23"/>
  <c r="BX23"/>
  <c r="BZ23"/>
  <c r="CB23"/>
  <c r="CD23"/>
  <c r="CE23"/>
  <c r="D24"/>
  <c r="E24"/>
  <c r="BE24"/>
  <c r="BR24"/>
  <c r="BT24"/>
  <c r="BV24"/>
  <c r="BX24"/>
  <c r="CE24"/>
  <c r="BZ24"/>
  <c r="CB24"/>
  <c r="CD24"/>
  <c r="C25"/>
  <c r="D25"/>
  <c r="E25"/>
  <c r="BR25"/>
  <c r="BT25"/>
  <c r="CE25"/>
  <c r="BV25"/>
  <c r="BX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S34"/>
  <c r="W34"/>
  <c r="K47"/>
  <c r="A48"/>
  <c r="G49"/>
  <c r="BG52"/>
  <c r="F53"/>
  <c r="D57"/>
  <c r="E57"/>
  <c r="D58"/>
  <c r="E58"/>
  <c r="D59"/>
  <c r="E59"/>
  <c r="D60"/>
  <c r="E60"/>
  <c r="D61"/>
  <c r="E61"/>
  <c r="D62"/>
  <c r="E62"/>
  <c r="D63"/>
  <c r="E63"/>
  <c r="D64"/>
  <c r="E64"/>
  <c r="BG64"/>
  <c r="BI64"/>
  <c r="E65"/>
  <c r="BG65"/>
  <c r="BI65"/>
  <c r="D66"/>
  <c r="E66"/>
  <c r="BI66"/>
  <c r="D67"/>
  <c r="E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8"/>
  <c r="BI63"/>
  <c r="BT22"/>
  <c r="BV22"/>
  <c r="BX22"/>
  <c r="BZ22"/>
  <c r="CB22"/>
  <c r="CD22"/>
  <c r="BE18"/>
  <c r="BI62" s="1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C16"/>
  <c r="D16"/>
  <c r="E16"/>
  <c r="D17"/>
  <c r="E17"/>
  <c r="BR17"/>
  <c r="D18"/>
  <c r="E18"/>
  <c r="BR18"/>
  <c r="E19"/>
  <c r="C20"/>
  <c r="E20"/>
  <c r="BE20"/>
  <c r="BI64"/>
  <c r="BR20"/>
  <c r="C21"/>
  <c r="D21"/>
  <c r="E21"/>
  <c r="BE21"/>
  <c r="BI65"/>
  <c r="C22"/>
  <c r="D22"/>
  <c r="E22"/>
  <c r="BE22"/>
  <c r="BI66" s="1"/>
  <c r="BR22"/>
  <c r="C23"/>
  <c r="E23"/>
  <c r="BE23"/>
  <c r="BI67"/>
  <c r="BR23"/>
  <c r="BT23"/>
  <c r="CE23"/>
  <c r="BV23"/>
  <c r="BX23"/>
  <c r="BZ23"/>
  <c r="CB23"/>
  <c r="CD23"/>
  <c r="D24"/>
  <c r="E24"/>
  <c r="BE24"/>
  <c r="BI68"/>
  <c r="BR24"/>
  <c r="BT24"/>
  <c r="BV24"/>
  <c r="BX24"/>
  <c r="BZ24"/>
  <c r="CB24"/>
  <c r="CD24"/>
  <c r="C25"/>
  <c r="D25"/>
  <c r="E25"/>
  <c r="BR25"/>
  <c r="BT25"/>
  <c r="BV25"/>
  <c r="CE25"/>
  <c r="BX25"/>
  <c r="BZ25"/>
  <c r="CB25"/>
  <c r="CD25"/>
  <c r="C26"/>
  <c r="D26"/>
  <c r="E26"/>
  <c r="BR26"/>
  <c r="BT26"/>
  <c r="BV26"/>
  <c r="CE26"/>
  <c r="BX26"/>
  <c r="BZ26"/>
  <c r="CB26"/>
  <c r="CD26"/>
  <c r="C27"/>
  <c r="D27"/>
  <c r="E27"/>
  <c r="BF27"/>
  <c r="BF30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Q34"/>
  <c r="U34"/>
  <c r="W34"/>
  <c r="K47"/>
  <c r="A48"/>
  <c r="D48"/>
  <c r="G49"/>
  <c r="BG49"/>
  <c r="BG51"/>
  <c r="BG52"/>
  <c r="F53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E65"/>
  <c r="BG65"/>
  <c r="E66"/>
  <c r="BG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7"/>
  <c r="BI63"/>
  <c r="BT22"/>
  <c r="BV22"/>
  <c r="BX22"/>
  <c r="CE22"/>
  <c r="BZ22"/>
  <c r="CB22"/>
  <c r="CD22"/>
  <c r="BT21"/>
  <c r="BV21"/>
  <c r="BX21"/>
  <c r="BZ21"/>
  <c r="CE21"/>
  <c r="CB21"/>
  <c r="CD21"/>
  <c r="K1"/>
  <c r="A2"/>
  <c r="AZ2"/>
  <c r="BF2"/>
  <c r="D3"/>
  <c r="J3"/>
  <c r="AZ3"/>
  <c r="BR8"/>
  <c r="BR9"/>
  <c r="BR10"/>
  <c r="C11"/>
  <c r="D11"/>
  <c r="E11"/>
  <c r="BR11"/>
  <c r="C12"/>
  <c r="D12"/>
  <c r="E12"/>
  <c r="C13"/>
  <c r="D13"/>
  <c r="E13"/>
  <c r="C14"/>
  <c r="D14"/>
  <c r="E14"/>
  <c r="D15"/>
  <c r="E15"/>
  <c r="D16"/>
  <c r="E16"/>
  <c r="BR16"/>
  <c r="D17"/>
  <c r="E17"/>
  <c r="BR17"/>
  <c r="D18"/>
  <c r="E18"/>
  <c r="BR18"/>
  <c r="E19"/>
  <c r="BR19"/>
  <c r="C20"/>
  <c r="E20"/>
  <c r="BE20"/>
  <c r="BR20"/>
  <c r="C21"/>
  <c r="D21"/>
  <c r="E21"/>
  <c r="BE21"/>
  <c r="D22"/>
  <c r="E22"/>
  <c r="BE22"/>
  <c r="BR22"/>
  <c r="C23"/>
  <c r="E23"/>
  <c r="BE23"/>
  <c r="BR23"/>
  <c r="BT23"/>
  <c r="BV23"/>
  <c r="CE23"/>
  <c r="BX23"/>
  <c r="BZ23"/>
  <c r="CB23"/>
  <c r="CD23"/>
  <c r="C24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R27"/>
  <c r="BT27"/>
  <c r="CE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O34"/>
  <c r="S34"/>
  <c r="U34"/>
  <c r="W34"/>
  <c r="A47"/>
  <c r="K47"/>
  <c r="A48"/>
  <c r="D48"/>
  <c r="BG49"/>
  <c r="BG50"/>
  <c r="BG51"/>
  <c r="D57"/>
  <c r="E57"/>
  <c r="D58"/>
  <c r="E58"/>
  <c r="BG58"/>
  <c r="D59"/>
  <c r="E59"/>
  <c r="BG59"/>
  <c r="D60"/>
  <c r="E60"/>
  <c r="D61"/>
  <c r="E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6"/>
  <c r="BG63"/>
  <c r="BI63"/>
  <c r="BT22"/>
  <c r="BV22"/>
  <c r="BX22"/>
  <c r="BZ22"/>
  <c r="CE22"/>
  <c r="CB22"/>
  <c r="CD22"/>
  <c r="BT21"/>
  <c r="BV21"/>
  <c r="BX21"/>
  <c r="BZ21"/>
  <c r="CE21"/>
  <c r="CB21"/>
  <c r="CD21"/>
  <c r="K1"/>
  <c r="A2"/>
  <c r="AZ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R22"/>
  <c r="C23"/>
  <c r="D23"/>
  <c r="E23"/>
  <c r="BE23"/>
  <c r="BR23"/>
  <c r="BT23"/>
  <c r="BV23"/>
  <c r="CE23"/>
  <c r="BX23"/>
  <c r="BZ23"/>
  <c r="CB23"/>
  <c r="CD23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F27"/>
  <c r="BF30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K34"/>
  <c r="M34"/>
  <c r="Q34"/>
  <c r="S34"/>
  <c r="U34"/>
  <c r="W34"/>
  <c r="K47"/>
  <c r="A48"/>
  <c r="BG50"/>
  <c r="BG51"/>
  <c r="F53"/>
  <c r="D57"/>
  <c r="E57"/>
  <c r="D58"/>
  <c r="E58"/>
  <c r="BG58"/>
  <c r="D59"/>
  <c r="E59"/>
  <c r="D60"/>
  <c r="E60"/>
  <c r="D61"/>
  <c r="E61"/>
  <c r="BG61"/>
  <c r="D62"/>
  <c r="E62"/>
  <c r="D63"/>
  <c r="E63"/>
  <c r="D64"/>
  <c r="E64"/>
  <c r="BG64"/>
  <c r="BI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5"/>
  <c r="BI63"/>
  <c r="BT22"/>
  <c r="BV22"/>
  <c r="BX22"/>
  <c r="BZ22"/>
  <c r="CB22"/>
  <c r="CD22"/>
  <c r="BT21"/>
  <c r="BV21"/>
  <c r="BX21"/>
  <c r="BZ21"/>
  <c r="CB21"/>
  <c r="CD21"/>
  <c r="K1"/>
  <c r="A2"/>
  <c r="D2"/>
  <c r="BF2"/>
  <c r="G3"/>
  <c r="J3"/>
  <c r="AZ3"/>
  <c r="AZ4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R20"/>
  <c r="C21"/>
  <c r="D21"/>
  <c r="E21"/>
  <c r="BE21"/>
  <c r="C22"/>
  <c r="D22"/>
  <c r="E22"/>
  <c r="BE22"/>
  <c r="BI66"/>
  <c r="BR22"/>
  <c r="C23"/>
  <c r="D23"/>
  <c r="E23"/>
  <c r="BE23"/>
  <c r="BR23"/>
  <c r="BT23"/>
  <c r="BV23"/>
  <c r="BX23"/>
  <c r="BZ23"/>
  <c r="CB23"/>
  <c r="CD23"/>
  <c r="D24"/>
  <c r="E24"/>
  <c r="BE24"/>
  <c r="BI68" s="1"/>
  <c r="BR24"/>
  <c r="BT24"/>
  <c r="CE24"/>
  <c r="BV24"/>
  <c r="BX24"/>
  <c r="BZ24"/>
  <c r="CB24"/>
  <c r="CD24"/>
  <c r="C25"/>
  <c r="D25"/>
  <c r="E25"/>
  <c r="BR25"/>
  <c r="BT25"/>
  <c r="BV25"/>
  <c r="BX25"/>
  <c r="CE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U29"/>
  <c r="BV29"/>
  <c r="BW29"/>
  <c r="BX29"/>
  <c r="BY29"/>
  <c r="BZ29"/>
  <c r="CA29"/>
  <c r="CB29"/>
  <c r="CC29"/>
  <c r="CD29"/>
  <c r="C30"/>
  <c r="D30"/>
  <c r="E30"/>
  <c r="E34"/>
  <c r="G34"/>
  <c r="I34"/>
  <c r="K34"/>
  <c r="O34"/>
  <c r="Q34"/>
  <c r="S34"/>
  <c r="U34"/>
  <c r="W34"/>
  <c r="K47"/>
  <c r="A48"/>
  <c r="D48"/>
  <c r="BG49"/>
  <c r="BG51"/>
  <c r="BG52"/>
  <c r="F53"/>
  <c r="D57"/>
  <c r="E57"/>
  <c r="D58"/>
  <c r="E58"/>
  <c r="D59"/>
  <c r="E59"/>
  <c r="BG59"/>
  <c r="D60"/>
  <c r="E60"/>
  <c r="D61"/>
  <c r="E61"/>
  <c r="BG61"/>
  <c r="D62"/>
  <c r="E62"/>
  <c r="D63"/>
  <c r="E63"/>
  <c r="BG63"/>
  <c r="D64"/>
  <c r="E64"/>
  <c r="BG64"/>
  <c r="BI64"/>
  <c r="E65"/>
  <c r="BG65"/>
  <c r="BI65"/>
  <c r="D66"/>
  <c r="E66"/>
  <c r="BG66"/>
  <c r="D67"/>
  <c r="E67"/>
  <c r="BG67"/>
  <c r="BI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4"/>
  <c r="BI63"/>
  <c r="BT22"/>
  <c r="BV22"/>
  <c r="BX22"/>
  <c r="BZ22"/>
  <c r="CB22"/>
  <c r="CD22"/>
  <c r="BT21"/>
  <c r="BV21"/>
  <c r="BX21"/>
  <c r="BZ21"/>
  <c r="CB21"/>
  <c r="CD21"/>
  <c r="K1"/>
  <c r="A2"/>
  <c r="BF2"/>
  <c r="G3"/>
  <c r="J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E20"/>
  <c r="BG64"/>
  <c r="BR20"/>
  <c r="C21"/>
  <c r="D21"/>
  <c r="E21"/>
  <c r="BE21"/>
  <c r="BG65"/>
  <c r="C22"/>
  <c r="D22"/>
  <c r="E22"/>
  <c r="BE22"/>
  <c r="BG66" s="1"/>
  <c r="BR22"/>
  <c r="C23"/>
  <c r="D23"/>
  <c r="E23"/>
  <c r="BE23"/>
  <c r="BG67"/>
  <c r="BR23"/>
  <c r="BT23"/>
  <c r="BV23"/>
  <c r="BX23"/>
  <c r="BZ23"/>
  <c r="CB23"/>
  <c r="CD23"/>
  <c r="C24"/>
  <c r="D24"/>
  <c r="E24"/>
  <c r="BE24"/>
  <c r="BG68"/>
  <c r="BR24"/>
  <c r="BT24"/>
  <c r="BV24"/>
  <c r="BX24"/>
  <c r="BZ24"/>
  <c r="CB24"/>
  <c r="CD24"/>
  <c r="C25"/>
  <c r="D25"/>
  <c r="E25"/>
  <c r="BR25"/>
  <c r="BT25"/>
  <c r="BV25"/>
  <c r="BX25"/>
  <c r="BZ25"/>
  <c r="CE25"/>
  <c r="CB25"/>
  <c r="CD25"/>
  <c r="C26"/>
  <c r="D26"/>
  <c r="E26"/>
  <c r="BR26"/>
  <c r="BT26"/>
  <c r="BV26"/>
  <c r="BX26"/>
  <c r="BZ26"/>
  <c r="CB26"/>
  <c r="CD26"/>
  <c r="C27"/>
  <c r="D27"/>
  <c r="E27"/>
  <c r="BF27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E34"/>
  <c r="G34"/>
  <c r="I34"/>
  <c r="M34"/>
  <c r="O34"/>
  <c r="Q34"/>
  <c r="S34"/>
  <c r="U34"/>
  <c r="W34"/>
  <c r="K47"/>
  <c r="A48"/>
  <c r="G49"/>
  <c r="BG50"/>
  <c r="BG52"/>
  <c r="F53"/>
  <c r="D57"/>
  <c r="E57"/>
  <c r="D58"/>
  <c r="E58"/>
  <c r="D59"/>
  <c r="E59"/>
  <c r="D60"/>
  <c r="E60"/>
  <c r="D61"/>
  <c r="E61"/>
  <c r="BG61"/>
  <c r="D62"/>
  <c r="E62"/>
  <c r="D63"/>
  <c r="E63"/>
  <c r="BG63"/>
  <c r="D64"/>
  <c r="E64"/>
  <c r="E65"/>
  <c r="E66"/>
  <c r="BI66"/>
  <c r="D67"/>
  <c r="E67"/>
  <c r="BI67"/>
  <c r="D68"/>
  <c r="E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K47" i="43"/>
  <c r="G80"/>
  <c r="BE20" i="41"/>
  <c r="BI64" s="1"/>
  <c r="BT23"/>
  <c r="BV23"/>
  <c r="BX23"/>
  <c r="BZ23"/>
  <c r="CB23"/>
  <c r="CD23"/>
  <c r="CE23"/>
  <c r="BE21"/>
  <c r="BI65" s="1"/>
  <c r="BT24"/>
  <c r="BV24"/>
  <c r="BX24"/>
  <c r="BZ24"/>
  <c r="CB24"/>
  <c r="CD24"/>
  <c r="BE22"/>
  <c r="BI66"/>
  <c r="BT25"/>
  <c r="BV25"/>
  <c r="CE25"/>
  <c r="BX25"/>
  <c r="BZ25"/>
  <c r="CB25"/>
  <c r="CD25"/>
  <c r="BE23"/>
  <c r="BI67" s="1"/>
  <c r="BT26"/>
  <c r="CE26"/>
  <c r="BV26"/>
  <c r="BX26"/>
  <c r="BZ26"/>
  <c r="CB26"/>
  <c r="CD26"/>
  <c r="BE24"/>
  <c r="BI68"/>
  <c r="BT27"/>
  <c r="BV27"/>
  <c r="BX27"/>
  <c r="BZ27"/>
  <c r="CB27"/>
  <c r="CD27"/>
  <c r="CE27"/>
  <c r="W34" i="43"/>
  <c r="A47"/>
  <c r="D48"/>
  <c r="A48"/>
  <c r="D76"/>
  <c r="D59"/>
  <c r="D60"/>
  <c r="D61"/>
  <c r="D62"/>
  <c r="D63"/>
  <c r="D64"/>
  <c r="D65"/>
  <c r="D67"/>
  <c r="D68"/>
  <c r="D69"/>
  <c r="D70"/>
  <c r="D71"/>
  <c r="D72"/>
  <c r="D73"/>
  <c r="D74"/>
  <c r="D75"/>
  <c r="D58"/>
  <c r="D57"/>
  <c r="BT21"/>
  <c r="BV21"/>
  <c r="BX21"/>
  <c r="CE21"/>
  <c r="BZ21"/>
  <c r="CB21"/>
  <c r="CD21"/>
  <c r="BE19"/>
  <c r="BG63" s="1"/>
  <c r="BI63"/>
  <c r="BT22"/>
  <c r="BV22"/>
  <c r="BX22"/>
  <c r="CE22"/>
  <c r="BZ22"/>
  <c r="CB22"/>
  <c r="CD22"/>
  <c r="BE20"/>
  <c r="BG64" s="1"/>
  <c r="BT23"/>
  <c r="BV23"/>
  <c r="BX23"/>
  <c r="BZ23"/>
  <c r="CB23"/>
  <c r="CD23"/>
  <c r="CE23"/>
  <c r="BE21"/>
  <c r="BI65" s="1"/>
  <c r="BT24"/>
  <c r="BV24"/>
  <c r="BX24"/>
  <c r="BZ24"/>
  <c r="CB24"/>
  <c r="CD24"/>
  <c r="CE24"/>
  <c r="BE22"/>
  <c r="BI66" s="1"/>
  <c r="BT25"/>
  <c r="BV25"/>
  <c r="BX25"/>
  <c r="BZ25"/>
  <c r="CE25"/>
  <c r="CB25"/>
  <c r="CD25"/>
  <c r="BE23"/>
  <c r="BG67"/>
  <c r="BI67"/>
  <c r="BT26"/>
  <c r="BV26"/>
  <c r="BX26"/>
  <c r="BZ26"/>
  <c r="CE26"/>
  <c r="CB26"/>
  <c r="CD26"/>
  <c r="BE24"/>
  <c r="BG68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A2"/>
  <c r="D2"/>
  <c r="BF2"/>
  <c r="D3"/>
  <c r="AZ3"/>
  <c r="BR8"/>
  <c r="BR9"/>
  <c r="BR10"/>
  <c r="C11"/>
  <c r="D11"/>
  <c r="E11"/>
  <c r="BR11"/>
  <c r="C12"/>
  <c r="D12"/>
  <c r="E12"/>
  <c r="BR12"/>
  <c r="C13"/>
  <c r="D13"/>
  <c r="E13"/>
  <c r="BR13"/>
  <c r="C14"/>
  <c r="D14"/>
  <c r="E14"/>
  <c r="C15"/>
  <c r="D15"/>
  <c r="E15"/>
  <c r="D16"/>
  <c r="E16"/>
  <c r="BR16"/>
  <c r="C17"/>
  <c r="D17"/>
  <c r="E17"/>
  <c r="BR17"/>
  <c r="C18"/>
  <c r="D18"/>
  <c r="E18"/>
  <c r="BR18"/>
  <c r="E19"/>
  <c r="BR19"/>
  <c r="C20"/>
  <c r="E20"/>
  <c r="BR20"/>
  <c r="C21"/>
  <c r="D21"/>
  <c r="E21"/>
  <c r="C22"/>
  <c r="D22"/>
  <c r="E22"/>
  <c r="BR22"/>
  <c r="C23"/>
  <c r="D23"/>
  <c r="E23"/>
  <c r="BR23"/>
  <c r="C24"/>
  <c r="D24"/>
  <c r="E24"/>
  <c r="BR24"/>
  <c r="C25"/>
  <c r="D25"/>
  <c r="E25"/>
  <c r="BR25"/>
  <c r="C26"/>
  <c r="D26"/>
  <c r="E26"/>
  <c r="BE20" i="24"/>
  <c r="BI64" s="1"/>
  <c r="BN64"/>
  <c r="BJ64" s="1"/>
  <c r="BT23"/>
  <c r="BV23"/>
  <c r="BX23"/>
  <c r="BZ23"/>
  <c r="CB23"/>
  <c r="CD23"/>
  <c r="CE23"/>
  <c r="BN64" i="34"/>
  <c r="BJ64" s="1"/>
  <c r="BE20"/>
  <c r="BI64"/>
  <c r="BX23"/>
  <c r="CE23"/>
  <c r="BT23"/>
  <c r="BV23"/>
  <c r="BZ23"/>
  <c r="CB23"/>
  <c r="CD23"/>
  <c r="BE20" i="35"/>
  <c r="BI64" s="1"/>
  <c r="BT23"/>
  <c r="BV23"/>
  <c r="BX23"/>
  <c r="BZ23"/>
  <c r="CB23"/>
  <c r="CD23"/>
  <c r="BE20" i="36"/>
  <c r="BI64" s="1"/>
  <c r="BT23"/>
  <c r="BV23"/>
  <c r="BX23"/>
  <c r="BZ23"/>
  <c r="CB23"/>
  <c r="CD23"/>
  <c r="BE20" i="37"/>
  <c r="BI64" s="1"/>
  <c r="BT23"/>
  <c r="BV23"/>
  <c r="BX23"/>
  <c r="BZ23"/>
  <c r="CB23"/>
  <c r="CD23"/>
  <c r="BE20" i="38"/>
  <c r="BI64" s="1"/>
  <c r="BT23"/>
  <c r="BV23"/>
  <c r="BX23"/>
  <c r="BZ23"/>
  <c r="CB23"/>
  <c r="CD23"/>
  <c r="BE20" i="39"/>
  <c r="BI64" s="1"/>
  <c r="BT23"/>
  <c r="CE23"/>
  <c r="BV23"/>
  <c r="BX23"/>
  <c r="BZ23"/>
  <c r="CB23"/>
  <c r="CD23"/>
  <c r="BE20" i="40"/>
  <c r="BI64"/>
  <c r="BT23"/>
  <c r="BV23"/>
  <c r="BX23"/>
  <c r="BZ23"/>
  <c r="CB23"/>
  <c r="CD23"/>
  <c r="CE23"/>
  <c r="BR26" i="43"/>
  <c r="C27"/>
  <c r="D27"/>
  <c r="E27"/>
  <c r="BE21" i="24"/>
  <c r="BI65" s="1"/>
  <c r="BN65"/>
  <c r="BJ65" s="1"/>
  <c r="BT24"/>
  <c r="BV24"/>
  <c r="BX24"/>
  <c r="BZ24"/>
  <c r="CB24"/>
  <c r="CD24"/>
  <c r="BN65" i="34"/>
  <c r="BJ65" s="1"/>
  <c r="BE21"/>
  <c r="BI65"/>
  <c r="BX24"/>
  <c r="BT24"/>
  <c r="BV24"/>
  <c r="BZ24"/>
  <c r="CB24"/>
  <c r="CD24"/>
  <c r="CE24"/>
  <c r="BE21" i="35"/>
  <c r="BI65" s="1"/>
  <c r="BT24"/>
  <c r="BV24"/>
  <c r="BX24"/>
  <c r="BZ24"/>
  <c r="CB24"/>
  <c r="CD24"/>
  <c r="BE21" i="36"/>
  <c r="BI65" s="1"/>
  <c r="BT24"/>
  <c r="BV24"/>
  <c r="BX24"/>
  <c r="BZ24"/>
  <c r="CB24"/>
  <c r="CD24"/>
  <c r="BE21" i="37"/>
  <c r="BI65"/>
  <c r="BT24"/>
  <c r="BV24"/>
  <c r="BX24"/>
  <c r="CE24" s="1"/>
  <c r="BZ24"/>
  <c r="CB24"/>
  <c r="CD24"/>
  <c r="BE21" i="38"/>
  <c r="BI65"/>
  <c r="BT24"/>
  <c r="BV24"/>
  <c r="BX24"/>
  <c r="BZ24"/>
  <c r="CB24"/>
  <c r="CD24"/>
  <c r="BE21" i="39"/>
  <c r="BI65"/>
  <c r="BT24"/>
  <c r="BV24"/>
  <c r="CE24"/>
  <c r="BX24"/>
  <c r="BZ24"/>
  <c r="CB24"/>
  <c r="CD24"/>
  <c r="BE21" i="40"/>
  <c r="BI65" s="1"/>
  <c r="BT24"/>
  <c r="CE24"/>
  <c r="BV24"/>
  <c r="BX24"/>
  <c r="BZ24"/>
  <c r="CB24"/>
  <c r="CD24"/>
  <c r="BF27" i="43"/>
  <c r="BF30"/>
  <c r="BR27"/>
  <c r="C28"/>
  <c r="D28"/>
  <c r="E28"/>
  <c r="BE22" i="24"/>
  <c r="BI66"/>
  <c r="BN66"/>
  <c r="BJ66" s="1"/>
  <c r="BT25"/>
  <c r="BV25"/>
  <c r="BX25"/>
  <c r="BZ25"/>
  <c r="CB25"/>
  <c r="CD25"/>
  <c r="BN66" i="34"/>
  <c r="BJ66" s="1"/>
  <c r="BE22"/>
  <c r="BI66"/>
  <c r="BX25"/>
  <c r="BT25"/>
  <c r="CE25"/>
  <c r="BV25"/>
  <c r="BZ25"/>
  <c r="CB25"/>
  <c r="CD25"/>
  <c r="BE22" i="35"/>
  <c r="BI66" s="1"/>
  <c r="BT25"/>
  <c r="BV25"/>
  <c r="BX25"/>
  <c r="BZ25"/>
  <c r="CB25"/>
  <c r="CD25"/>
  <c r="BE22" i="36"/>
  <c r="BI66" s="1"/>
  <c r="BT25"/>
  <c r="BV25"/>
  <c r="BX25"/>
  <c r="BZ25"/>
  <c r="CB25"/>
  <c r="CD25"/>
  <c r="BE22" i="37"/>
  <c r="BI66" s="1"/>
  <c r="BT25"/>
  <c r="BV25"/>
  <c r="BX25"/>
  <c r="BZ25"/>
  <c r="CB25"/>
  <c r="CD25"/>
  <c r="BE22" i="38"/>
  <c r="BI66" s="1"/>
  <c r="BT25"/>
  <c r="BV25"/>
  <c r="BX25"/>
  <c r="BZ25"/>
  <c r="CB25"/>
  <c r="CD25"/>
  <c r="BE22" i="39"/>
  <c r="BI66" s="1"/>
  <c r="BT25"/>
  <c r="BV25"/>
  <c r="CE25"/>
  <c r="BX25"/>
  <c r="BZ25"/>
  <c r="CB25"/>
  <c r="CD25"/>
  <c r="BE22" i="40"/>
  <c r="BI66"/>
  <c r="BT25"/>
  <c r="CE25"/>
  <c r="BV25"/>
  <c r="BX25"/>
  <c r="BZ25"/>
  <c r="CB25"/>
  <c r="CD25"/>
  <c r="C29" i="43"/>
  <c r="D29"/>
  <c r="E29"/>
  <c r="BE23" i="24"/>
  <c r="BI67"/>
  <c r="BN67"/>
  <c r="BJ67" s="1"/>
  <c r="BT26"/>
  <c r="BV26"/>
  <c r="BX26"/>
  <c r="BZ26"/>
  <c r="CB26"/>
  <c r="CD26"/>
  <c r="BN67" i="34"/>
  <c r="BJ67" s="1"/>
  <c r="BE23"/>
  <c r="BI67"/>
  <c r="BX26"/>
  <c r="BT26"/>
  <c r="CE26"/>
  <c r="BV26"/>
  <c r="BZ26"/>
  <c r="CB26"/>
  <c r="CD26"/>
  <c r="BE23" i="35"/>
  <c r="BI67" s="1"/>
  <c r="BT26"/>
  <c r="BV26"/>
  <c r="BX26"/>
  <c r="BZ26"/>
  <c r="CB26"/>
  <c r="CD26"/>
  <c r="BE23" i="36"/>
  <c r="BI67" s="1"/>
  <c r="BT26"/>
  <c r="BV26"/>
  <c r="BX26"/>
  <c r="BZ26"/>
  <c r="CB26"/>
  <c r="CD26"/>
  <c r="BE23" i="37"/>
  <c r="BI67" s="1"/>
  <c r="BT26"/>
  <c r="BV26"/>
  <c r="BX26"/>
  <c r="BZ26"/>
  <c r="CB26"/>
  <c r="CD26"/>
  <c r="BE23" i="38"/>
  <c r="BI67" s="1"/>
  <c r="BT26"/>
  <c r="BV26"/>
  <c r="BX26"/>
  <c r="BZ26"/>
  <c r="CB26"/>
  <c r="CD26"/>
  <c r="BE23" i="39"/>
  <c r="BI67" s="1"/>
  <c r="BT26"/>
  <c r="BV26"/>
  <c r="CE26"/>
  <c r="BX26"/>
  <c r="BZ26"/>
  <c r="CB26"/>
  <c r="CD26"/>
  <c r="BE23" i="40"/>
  <c r="BI67" s="1"/>
  <c r="BT26"/>
  <c r="CE26"/>
  <c r="BV26"/>
  <c r="BX26"/>
  <c r="BZ26"/>
  <c r="CB26"/>
  <c r="CD26"/>
  <c r="BS29" i="43"/>
  <c r="CE6"/>
  <c r="E78" i="52"/>
  <c r="E80" s="1"/>
  <c r="BU29" i="43"/>
  <c r="BV29"/>
  <c r="BW29"/>
  <c r="BX29"/>
  <c r="BY29"/>
  <c r="BZ29"/>
  <c r="CA29"/>
  <c r="CB29"/>
  <c r="CC29"/>
  <c r="CD29"/>
  <c r="C30"/>
  <c r="D30"/>
  <c r="E30"/>
  <c r="BE24" i="24"/>
  <c r="BI68" s="1"/>
  <c r="BN68"/>
  <c r="BJ68" s="1"/>
  <c r="BT27"/>
  <c r="BV27"/>
  <c r="BX27"/>
  <c r="BZ27"/>
  <c r="CB27"/>
  <c r="CD27"/>
  <c r="BN68" i="34"/>
  <c r="BJ68" s="1"/>
  <c r="BE24"/>
  <c r="BI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I68" s="1"/>
  <c r="BT27"/>
  <c r="BV27"/>
  <c r="BX27"/>
  <c r="BZ27"/>
  <c r="CB27"/>
  <c r="CD27"/>
  <c r="BE24" i="37"/>
  <c r="BI68" s="1"/>
  <c r="BT27"/>
  <c r="BV27"/>
  <c r="BX27"/>
  <c r="BZ27"/>
  <c r="CB27"/>
  <c r="CD27"/>
  <c r="BE24" i="38"/>
  <c r="BI68" s="1"/>
  <c r="BT27"/>
  <c r="BV27"/>
  <c r="BX27"/>
  <c r="BZ27"/>
  <c r="CB27"/>
  <c r="CD27"/>
  <c r="BE24" i="39"/>
  <c r="BI68" s="1"/>
  <c r="BT27"/>
  <c r="BV27"/>
  <c r="BX27"/>
  <c r="BZ27"/>
  <c r="CB27"/>
  <c r="CD27"/>
  <c r="BE24" i="40"/>
  <c r="BG68" s="1"/>
  <c r="BI68"/>
  <c r="BT27"/>
  <c r="BV27"/>
  <c r="BX27"/>
  <c r="BZ27"/>
  <c r="CE27"/>
  <c r="CB27"/>
  <c r="CD27"/>
  <c r="E34" i="43"/>
  <c r="G34"/>
  <c r="K34"/>
  <c r="M34"/>
  <c r="O34"/>
  <c r="Q34"/>
  <c r="S34"/>
  <c r="U34"/>
  <c r="BG50"/>
  <c r="BG52"/>
  <c r="BG59"/>
  <c r="BG61"/>
  <c r="BG66"/>
  <c r="BS29" i="41"/>
  <c r="BT29"/>
  <c r="BU29"/>
  <c r="BV29"/>
  <c r="BW29"/>
  <c r="BX29"/>
  <c r="BY29"/>
  <c r="BZ29"/>
  <c r="CA29"/>
  <c r="CB29"/>
  <c r="CC29"/>
  <c r="CD29"/>
  <c r="BS29" i="40"/>
  <c r="BT29"/>
  <c r="BU29"/>
  <c r="BV29"/>
  <c r="BW29"/>
  <c r="BX29"/>
  <c r="BY29"/>
  <c r="BZ29"/>
  <c r="CA29"/>
  <c r="CB29"/>
  <c r="CC29"/>
  <c r="CD29"/>
  <c r="BS29" i="39"/>
  <c r="BT29"/>
  <c r="BU29"/>
  <c r="BV29"/>
  <c r="BW29"/>
  <c r="BX29"/>
  <c r="BY29"/>
  <c r="BZ29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 s="1"/>
  <c r="BW29"/>
  <c r="BX29" s="1"/>
  <c r="BY29"/>
  <c r="BZ29" s="1"/>
  <c r="CA29"/>
  <c r="CB29"/>
  <c r="CC29"/>
  <c r="CD29"/>
  <c r="CA29" i="35"/>
  <c r="CB29"/>
  <c r="CC29"/>
  <c r="CD29"/>
  <c r="BU29" i="34"/>
  <c r="CE6"/>
  <c r="E30" i="52"/>
  <c r="E33" s="1"/>
  <c r="BV29" i="34"/>
  <c r="BW29"/>
  <c r="BX29"/>
  <c r="CA29"/>
  <c r="CB29"/>
  <c r="CC29"/>
  <c r="CD29"/>
  <c r="F7" i="38"/>
  <c r="A1"/>
  <c r="A1" i="40"/>
  <c r="S34" i="41"/>
  <c r="U34"/>
  <c r="K1"/>
  <c r="A2"/>
  <c r="D2"/>
  <c r="BF2"/>
  <c r="AZ3"/>
  <c r="BR8"/>
  <c r="BR9"/>
  <c r="BR10"/>
  <c r="E11"/>
  <c r="D11"/>
  <c r="BR11"/>
  <c r="E12"/>
  <c r="D12"/>
  <c r="BR12"/>
  <c r="E13"/>
  <c r="D13"/>
  <c r="E14"/>
  <c r="D14"/>
  <c r="BR14"/>
  <c r="E15"/>
  <c r="D15"/>
  <c r="E16"/>
  <c r="D16"/>
  <c r="E17"/>
  <c r="D17"/>
  <c r="BR17"/>
  <c r="E18"/>
  <c r="D18"/>
  <c r="BR18"/>
  <c r="E19"/>
  <c r="BR19"/>
  <c r="E20"/>
  <c r="D20"/>
  <c r="BR20"/>
  <c r="E21"/>
  <c r="D21"/>
  <c r="BR21"/>
  <c r="E22"/>
  <c r="D22"/>
  <c r="BR22"/>
  <c r="E23"/>
  <c r="D23"/>
  <c r="BR23"/>
  <c r="E24"/>
  <c r="D24"/>
  <c r="BR24"/>
  <c r="E25"/>
  <c r="D25"/>
  <c r="BR25"/>
  <c r="E26"/>
  <c r="D26"/>
  <c r="BR26"/>
  <c r="E27"/>
  <c r="D27"/>
  <c r="BF27"/>
  <c r="BF30"/>
  <c r="BR27"/>
  <c r="E28"/>
  <c r="D28"/>
  <c r="E29"/>
  <c r="D29"/>
  <c r="E30"/>
  <c r="D30"/>
  <c r="E34"/>
  <c r="G34"/>
  <c r="I34"/>
  <c r="K34"/>
  <c r="M34"/>
  <c r="O34"/>
  <c r="Q34"/>
  <c r="BG49"/>
  <c r="BG50"/>
  <c r="BG51"/>
  <c r="BG56"/>
  <c r="BG58"/>
  <c r="BG59"/>
  <c r="BG61"/>
  <c r="BG63"/>
  <c r="BG64"/>
  <c r="BG65"/>
  <c r="BG66"/>
  <c r="BG67"/>
  <c r="BG68"/>
  <c r="K1" i="40"/>
  <c r="A2"/>
  <c r="D2"/>
  <c r="AZ2"/>
  <c r="BF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W11"/>
  <c r="BR11"/>
  <c r="D12"/>
  <c r="W12"/>
  <c r="BR12"/>
  <c r="D13"/>
  <c r="W13"/>
  <c r="D14"/>
  <c r="W14"/>
  <c r="D15"/>
  <c r="W15"/>
  <c r="BR15"/>
  <c r="D16"/>
  <c r="W16"/>
  <c r="D17"/>
  <c r="W17"/>
  <c r="BR17"/>
  <c r="D18"/>
  <c r="W18"/>
  <c r="BR18"/>
  <c r="D19"/>
  <c r="W19"/>
  <c r="BR19"/>
  <c r="W20"/>
  <c r="BR20"/>
  <c r="D21"/>
  <c r="W21"/>
  <c r="BR21"/>
  <c r="D22"/>
  <c r="W22"/>
  <c r="BR22"/>
  <c r="D23"/>
  <c r="W23"/>
  <c r="BR23"/>
  <c r="D24"/>
  <c r="W24"/>
  <c r="BR24"/>
  <c r="D25"/>
  <c r="W25"/>
  <c r="BR25"/>
  <c r="D26"/>
  <c r="W26"/>
  <c r="BR26"/>
  <c r="D27"/>
  <c r="W27"/>
  <c r="BF27"/>
  <c r="BR27"/>
  <c r="D28"/>
  <c r="W28"/>
  <c r="D29"/>
  <c r="W29"/>
  <c r="D30"/>
  <c r="W30"/>
  <c r="W31"/>
  <c r="E34"/>
  <c r="G34"/>
  <c r="I34"/>
  <c r="K34"/>
  <c r="M34"/>
  <c r="O34"/>
  <c r="Q34"/>
  <c r="BG49"/>
  <c r="BG51"/>
  <c r="BG52"/>
  <c r="BG58"/>
  <c r="BG59"/>
  <c r="BG61"/>
  <c r="BG64"/>
  <c r="BG65"/>
  <c r="BG66"/>
  <c r="BG67"/>
  <c r="Q34" i="39"/>
  <c r="E11"/>
  <c r="E12"/>
  <c r="E13"/>
  <c r="E14"/>
  <c r="E15"/>
  <c r="E16"/>
  <c r="E17"/>
  <c r="E18"/>
  <c r="E19"/>
  <c r="E20"/>
  <c r="E21"/>
  <c r="E22"/>
  <c r="E23"/>
  <c r="K1"/>
  <c r="A2"/>
  <c r="D2"/>
  <c r="BF2"/>
  <c r="D3"/>
  <c r="G3"/>
  <c r="E24"/>
  <c r="E25"/>
  <c r="E26"/>
  <c r="E27"/>
  <c r="E28"/>
  <c r="E29"/>
  <c r="E30"/>
  <c r="AZ3"/>
  <c r="AZ4"/>
  <c r="BR8"/>
  <c r="BR9"/>
  <c r="BR10"/>
  <c r="D11"/>
  <c r="U11"/>
  <c r="W11"/>
  <c r="BR11"/>
  <c r="D12"/>
  <c r="U12"/>
  <c r="W12"/>
  <c r="BR12"/>
  <c r="D13"/>
  <c r="U13"/>
  <c r="W13"/>
  <c r="BR13"/>
  <c r="D14"/>
  <c r="U14"/>
  <c r="W14"/>
  <c r="BR14"/>
  <c r="D15"/>
  <c r="U15"/>
  <c r="W15"/>
  <c r="BR15"/>
  <c r="D16"/>
  <c r="U16"/>
  <c r="W16"/>
  <c r="BR16"/>
  <c r="D17"/>
  <c r="U17"/>
  <c r="W17"/>
  <c r="BR17"/>
  <c r="D18"/>
  <c r="U18"/>
  <c r="W18"/>
  <c r="BR18"/>
  <c r="U19"/>
  <c r="W19"/>
  <c r="BR19"/>
  <c r="D20"/>
  <c r="U20"/>
  <c r="W20"/>
  <c r="BR20"/>
  <c r="D21"/>
  <c r="U21"/>
  <c r="W21"/>
  <c r="D22"/>
  <c r="U22"/>
  <c r="W22"/>
  <c r="BR22"/>
  <c r="D23"/>
  <c r="U23"/>
  <c r="W23"/>
  <c r="BR23"/>
  <c r="D24"/>
  <c r="U24"/>
  <c r="W24"/>
  <c r="BR24"/>
  <c r="D25"/>
  <c r="U25"/>
  <c r="W25"/>
  <c r="BR25"/>
  <c r="D26"/>
  <c r="U26"/>
  <c r="W26"/>
  <c r="BR26"/>
  <c r="D27"/>
  <c r="U27"/>
  <c r="W27"/>
  <c r="BF27"/>
  <c r="BR27"/>
  <c r="D28"/>
  <c r="U28"/>
  <c r="W28"/>
  <c r="D29"/>
  <c r="U29"/>
  <c r="W29"/>
  <c r="D30"/>
  <c r="U30"/>
  <c r="W30"/>
  <c r="U31"/>
  <c r="W31"/>
  <c r="E34"/>
  <c r="G34"/>
  <c r="I34"/>
  <c r="K34"/>
  <c r="M34"/>
  <c r="O34"/>
  <c r="BG49"/>
  <c r="BG51"/>
  <c r="BG53"/>
  <c r="BG55"/>
  <c r="BG59"/>
  <c r="BG61"/>
  <c r="BG62"/>
  <c r="BG63"/>
  <c r="BG64"/>
  <c r="BG66"/>
  <c r="BG67"/>
  <c r="BG68"/>
  <c r="O34" i="38"/>
  <c r="BF2"/>
  <c r="BF2" i="37"/>
  <c r="BF2" i="36"/>
  <c r="BF2" i="35"/>
  <c r="BF2" i="34"/>
  <c r="K1" i="38"/>
  <c r="A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S11"/>
  <c r="U11"/>
  <c r="W11"/>
  <c r="BR11"/>
  <c r="D12"/>
  <c r="S12"/>
  <c r="U12"/>
  <c r="W12"/>
  <c r="D13"/>
  <c r="S13"/>
  <c r="U13"/>
  <c r="W13"/>
  <c r="BR13"/>
  <c r="D14"/>
  <c r="S14"/>
  <c r="U14"/>
  <c r="W14"/>
  <c r="BR14"/>
  <c r="D15"/>
  <c r="S15"/>
  <c r="U15"/>
  <c r="W15"/>
  <c r="D16"/>
  <c r="S16"/>
  <c r="U16"/>
  <c r="W16"/>
  <c r="BR16"/>
  <c r="D17"/>
  <c r="S17"/>
  <c r="U17"/>
  <c r="W17"/>
  <c r="BR17"/>
  <c r="D18"/>
  <c r="S18"/>
  <c r="U18"/>
  <c r="W18"/>
  <c r="BR18"/>
  <c r="S19"/>
  <c r="U19"/>
  <c r="W19"/>
  <c r="BR19"/>
  <c r="S20"/>
  <c r="U20"/>
  <c r="W20"/>
  <c r="BR20"/>
  <c r="D21"/>
  <c r="S21"/>
  <c r="U21"/>
  <c r="W21"/>
  <c r="BR21"/>
  <c r="D22"/>
  <c r="S22"/>
  <c r="U22"/>
  <c r="W22"/>
  <c r="BR22"/>
  <c r="D23"/>
  <c r="S23"/>
  <c r="U23"/>
  <c r="W23"/>
  <c r="BR23"/>
  <c r="D24"/>
  <c r="S24"/>
  <c r="U24"/>
  <c r="W24"/>
  <c r="BR24"/>
  <c r="D25"/>
  <c r="S25"/>
  <c r="U25"/>
  <c r="W25"/>
  <c r="BR25"/>
  <c r="D26"/>
  <c r="S26"/>
  <c r="U26"/>
  <c r="W26"/>
  <c r="BR26"/>
  <c r="D27"/>
  <c r="S27"/>
  <c r="U27"/>
  <c r="W27"/>
  <c r="BF27"/>
  <c r="BR27"/>
  <c r="D28"/>
  <c r="S28"/>
  <c r="U28"/>
  <c r="W28"/>
  <c r="D29"/>
  <c r="S29"/>
  <c r="U29"/>
  <c r="W29"/>
  <c r="D30"/>
  <c r="S30"/>
  <c r="U30"/>
  <c r="W30"/>
  <c r="S31"/>
  <c r="U31"/>
  <c r="W31"/>
  <c r="E34"/>
  <c r="G34"/>
  <c r="I34"/>
  <c r="K34"/>
  <c r="M34"/>
  <c r="BG50"/>
  <c r="BG59"/>
  <c r="BG63"/>
  <c r="BG64"/>
  <c r="BG65"/>
  <c r="BG66"/>
  <c r="BG67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9"/>
  <c r="BR10"/>
  <c r="D11"/>
  <c r="Q11"/>
  <c r="S11"/>
  <c r="U11"/>
  <c r="W11"/>
  <c r="BR11"/>
  <c r="D12"/>
  <c r="Q12"/>
  <c r="S12"/>
  <c r="U12"/>
  <c r="W12"/>
  <c r="D13"/>
  <c r="Q13"/>
  <c r="S13"/>
  <c r="U13"/>
  <c r="W13"/>
  <c r="D14"/>
  <c r="Q14"/>
  <c r="S14"/>
  <c r="U14"/>
  <c r="W14"/>
  <c r="BR14"/>
  <c r="D15"/>
  <c r="Q15"/>
  <c r="S15"/>
  <c r="U15"/>
  <c r="W15"/>
  <c r="BR15"/>
  <c r="D16"/>
  <c r="Q16"/>
  <c r="S16"/>
  <c r="U16"/>
  <c r="W16"/>
  <c r="D17"/>
  <c r="Q17"/>
  <c r="S17"/>
  <c r="U17"/>
  <c r="W17"/>
  <c r="BR17"/>
  <c r="D18"/>
  <c r="Q18"/>
  <c r="S18"/>
  <c r="U18"/>
  <c r="W18"/>
  <c r="BR18"/>
  <c r="Q19"/>
  <c r="S19"/>
  <c r="U19"/>
  <c r="W19"/>
  <c r="BR19"/>
  <c r="Q20"/>
  <c r="S20"/>
  <c r="U20"/>
  <c r="W20"/>
  <c r="BR20"/>
  <c r="D21"/>
  <c r="Q21"/>
  <c r="S21"/>
  <c r="U21"/>
  <c r="W21"/>
  <c r="BR21"/>
  <c r="D22"/>
  <c r="Q22"/>
  <c r="S22"/>
  <c r="U22"/>
  <c r="W22"/>
  <c r="BR22"/>
  <c r="D23"/>
  <c r="Q23"/>
  <c r="S23"/>
  <c r="U23"/>
  <c r="W23"/>
  <c r="BR23"/>
  <c r="D24"/>
  <c r="Q24"/>
  <c r="S24"/>
  <c r="U24"/>
  <c r="W24"/>
  <c r="BR24"/>
  <c r="D25"/>
  <c r="Q25"/>
  <c r="S25"/>
  <c r="U25"/>
  <c r="W25"/>
  <c r="BR25"/>
  <c r="D26"/>
  <c r="Q26"/>
  <c r="S26"/>
  <c r="U26"/>
  <c r="W26"/>
  <c r="BR26"/>
  <c r="D27"/>
  <c r="Q27"/>
  <c r="S27"/>
  <c r="U27"/>
  <c r="W27"/>
  <c r="BR27"/>
  <c r="D28"/>
  <c r="Q28"/>
  <c r="S28"/>
  <c r="U28"/>
  <c r="W28"/>
  <c r="D29"/>
  <c r="Q29"/>
  <c r="S29"/>
  <c r="U29"/>
  <c r="W29"/>
  <c r="D30"/>
  <c r="Q30"/>
  <c r="S30"/>
  <c r="U30"/>
  <c r="W30"/>
  <c r="Q31"/>
  <c r="S31"/>
  <c r="U31"/>
  <c r="W31"/>
  <c r="E34"/>
  <c r="G34"/>
  <c r="I34"/>
  <c r="K34"/>
  <c r="BG50"/>
  <c r="BG51"/>
  <c r="BG52"/>
  <c r="BG58"/>
  <c r="BG61"/>
  <c r="BG63"/>
  <c r="BG64"/>
  <c r="BG65"/>
  <c r="BG67"/>
  <c r="BG68"/>
  <c r="K34" i="36"/>
  <c r="I34"/>
  <c r="E34"/>
  <c r="G34"/>
  <c r="E34" i="35"/>
  <c r="G34"/>
  <c r="I34"/>
  <c r="E36" i="34"/>
  <c r="G36"/>
  <c r="K1" i="36"/>
  <c r="A2"/>
  <c r="D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O11"/>
  <c r="Q11"/>
  <c r="S11"/>
  <c r="U11"/>
  <c r="W11"/>
  <c r="BR11"/>
  <c r="D12"/>
  <c r="O12"/>
  <c r="Q12"/>
  <c r="S12"/>
  <c r="U12"/>
  <c r="W12"/>
  <c r="D13"/>
  <c r="O13"/>
  <c r="Q13"/>
  <c r="S13"/>
  <c r="U13"/>
  <c r="W13"/>
  <c r="BR13"/>
  <c r="D14"/>
  <c r="O14"/>
  <c r="Q14"/>
  <c r="S14"/>
  <c r="U14"/>
  <c r="W14"/>
  <c r="BR14"/>
  <c r="D15"/>
  <c r="O15"/>
  <c r="Q15"/>
  <c r="S15"/>
  <c r="U15"/>
  <c r="W15"/>
  <c r="D16"/>
  <c r="O16"/>
  <c r="Q16"/>
  <c r="S16"/>
  <c r="U16"/>
  <c r="W16"/>
  <c r="BR16"/>
  <c r="D17"/>
  <c r="O17"/>
  <c r="Q17"/>
  <c r="S17"/>
  <c r="U17"/>
  <c r="W17"/>
  <c r="BR17"/>
  <c r="D18"/>
  <c r="O18"/>
  <c r="Q18"/>
  <c r="S18"/>
  <c r="U18"/>
  <c r="W18"/>
  <c r="BR18"/>
  <c r="O19"/>
  <c r="Q19"/>
  <c r="S19"/>
  <c r="U19"/>
  <c r="W19"/>
  <c r="BR19"/>
  <c r="O20"/>
  <c r="Q20"/>
  <c r="S20"/>
  <c r="U20"/>
  <c r="W20"/>
  <c r="BR20"/>
  <c r="D21"/>
  <c r="O21"/>
  <c r="Q21"/>
  <c r="S21"/>
  <c r="U21"/>
  <c r="W21"/>
  <c r="BR21"/>
  <c r="D22"/>
  <c r="O22"/>
  <c r="Q22"/>
  <c r="S22"/>
  <c r="U22"/>
  <c r="W22"/>
  <c r="BR22"/>
  <c r="D23"/>
  <c r="O23"/>
  <c r="Q23"/>
  <c r="S23"/>
  <c r="U23"/>
  <c r="W23"/>
  <c r="BR23"/>
  <c r="D24"/>
  <c r="O24"/>
  <c r="Q24"/>
  <c r="S24"/>
  <c r="U24"/>
  <c r="W24"/>
  <c r="BR24"/>
  <c r="D25"/>
  <c r="O25"/>
  <c r="Q25"/>
  <c r="S25"/>
  <c r="U25"/>
  <c r="W25"/>
  <c r="BR25"/>
  <c r="D26"/>
  <c r="O26"/>
  <c r="Q26"/>
  <c r="S26"/>
  <c r="U26"/>
  <c r="W26"/>
  <c r="BR26"/>
  <c r="D27"/>
  <c r="O27"/>
  <c r="Q27"/>
  <c r="S27"/>
  <c r="U27"/>
  <c r="W27"/>
  <c r="BR27"/>
  <c r="D28"/>
  <c r="O28"/>
  <c r="Q28"/>
  <c r="S28"/>
  <c r="U28"/>
  <c r="W28"/>
  <c r="D29"/>
  <c r="O29"/>
  <c r="Q29"/>
  <c r="S29"/>
  <c r="U29"/>
  <c r="W29"/>
  <c r="D30"/>
  <c r="O30"/>
  <c r="Q30"/>
  <c r="S30"/>
  <c r="U30"/>
  <c r="W30"/>
  <c r="O31"/>
  <c r="Q31"/>
  <c r="S31"/>
  <c r="U31"/>
  <c r="W31"/>
  <c r="BG49"/>
  <c r="BG52"/>
  <c r="BG54"/>
  <c r="BG59"/>
  <c r="BG60"/>
  <c r="BG61"/>
  <c r="BG63"/>
  <c r="BG64"/>
  <c r="BG65"/>
  <c r="BG66"/>
  <c r="BG67"/>
  <c r="BG68"/>
  <c r="C7" i="3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D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8"/>
  <c r="BR9"/>
  <c r="BR10"/>
  <c r="D11"/>
  <c r="M11"/>
  <c r="O11"/>
  <c r="Q11"/>
  <c r="S11"/>
  <c r="U11"/>
  <c r="W11"/>
  <c r="BR11"/>
  <c r="D12"/>
  <c r="M12"/>
  <c r="O12"/>
  <c r="Q12"/>
  <c r="S12"/>
  <c r="U12"/>
  <c r="W12"/>
  <c r="BR12"/>
  <c r="D13"/>
  <c r="M13"/>
  <c r="O13"/>
  <c r="Q13"/>
  <c r="S13"/>
  <c r="U13"/>
  <c r="W13"/>
  <c r="BR13"/>
  <c r="D14"/>
  <c r="M14"/>
  <c r="O14"/>
  <c r="Q14"/>
  <c r="S14"/>
  <c r="U14"/>
  <c r="W14"/>
  <c r="BR14"/>
  <c r="D15"/>
  <c r="M15"/>
  <c r="O15"/>
  <c r="Q15"/>
  <c r="S15"/>
  <c r="U15"/>
  <c r="W15"/>
  <c r="BR15"/>
  <c r="D16"/>
  <c r="M16"/>
  <c r="O16"/>
  <c r="Q16"/>
  <c r="S16"/>
  <c r="U16"/>
  <c r="W16"/>
  <c r="BR16"/>
  <c r="D17"/>
  <c r="M17"/>
  <c r="O17"/>
  <c r="Q17"/>
  <c r="S17"/>
  <c r="U17"/>
  <c r="W17"/>
  <c r="BR17"/>
  <c r="D18"/>
  <c r="M18"/>
  <c r="O18"/>
  <c r="Q18"/>
  <c r="S18"/>
  <c r="U18"/>
  <c r="W18"/>
  <c r="BR18"/>
  <c r="M19"/>
  <c r="O19"/>
  <c r="Q19"/>
  <c r="S19"/>
  <c r="U19"/>
  <c r="W19"/>
  <c r="BR19"/>
  <c r="D20"/>
  <c r="M20"/>
  <c r="O20"/>
  <c r="Q20"/>
  <c r="S20"/>
  <c r="U20"/>
  <c r="W20"/>
  <c r="BR20"/>
  <c r="D21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BR23"/>
  <c r="D24"/>
  <c r="M24"/>
  <c r="O24"/>
  <c r="Q24"/>
  <c r="S24"/>
  <c r="U24"/>
  <c r="W24"/>
  <c r="BR24"/>
  <c r="D25"/>
  <c r="M25"/>
  <c r="O25"/>
  <c r="Q25"/>
  <c r="S25"/>
  <c r="U25"/>
  <c r="W25"/>
  <c r="BR25"/>
  <c r="D26"/>
  <c r="M26"/>
  <c r="O26"/>
  <c r="Q26"/>
  <c r="S26"/>
  <c r="U26"/>
  <c r="W26"/>
  <c r="BR26"/>
  <c r="D27"/>
  <c r="M27"/>
  <c r="O27"/>
  <c r="Q27"/>
  <c r="S27"/>
  <c r="U27"/>
  <c r="W27"/>
  <c r="BR27"/>
  <c r="D28"/>
  <c r="M28"/>
  <c r="O28"/>
  <c r="Q28"/>
  <c r="S28"/>
  <c r="U28"/>
  <c r="W28"/>
  <c r="D29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58"/>
  <c r="BG59"/>
  <c r="BG63"/>
  <c r="BG64"/>
  <c r="BG65"/>
  <c r="BG67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G3"/>
  <c r="E24"/>
  <c r="E25"/>
  <c r="E26"/>
  <c r="E27"/>
  <c r="E28"/>
  <c r="E29"/>
  <c r="E30"/>
  <c r="AZ3"/>
  <c r="AZ4"/>
  <c r="BR8"/>
  <c r="BR9"/>
  <c r="BR10"/>
  <c r="D11"/>
  <c r="K11"/>
  <c r="M11"/>
  <c r="O11"/>
  <c r="Q11"/>
  <c r="S11"/>
  <c r="U11"/>
  <c r="W11"/>
  <c r="BR11"/>
  <c r="D12"/>
  <c r="K12"/>
  <c r="M12"/>
  <c r="O12"/>
  <c r="Q12"/>
  <c r="S12"/>
  <c r="U12"/>
  <c r="W12"/>
  <c r="BR12"/>
  <c r="D13"/>
  <c r="K13"/>
  <c r="M13"/>
  <c r="O13"/>
  <c r="Q13"/>
  <c r="S13"/>
  <c r="U13"/>
  <c r="W13"/>
  <c r="D14"/>
  <c r="K14"/>
  <c r="M14"/>
  <c r="O14"/>
  <c r="Q14"/>
  <c r="S14"/>
  <c r="U14"/>
  <c r="W14"/>
  <c r="BR14"/>
  <c r="D15"/>
  <c r="K15"/>
  <c r="M15"/>
  <c r="O15"/>
  <c r="Q15"/>
  <c r="S15"/>
  <c r="U15"/>
  <c r="W15"/>
  <c r="D16"/>
  <c r="K16"/>
  <c r="M16"/>
  <c r="O16"/>
  <c r="Q16"/>
  <c r="S16"/>
  <c r="U16"/>
  <c r="W16"/>
  <c r="D17"/>
  <c r="K17"/>
  <c r="M17"/>
  <c r="O17"/>
  <c r="Q17"/>
  <c r="S17"/>
  <c r="U17"/>
  <c r="W17"/>
  <c r="BR17"/>
  <c r="D18"/>
  <c r="K18"/>
  <c r="M18"/>
  <c r="O18"/>
  <c r="Q18"/>
  <c r="S18"/>
  <c r="U18"/>
  <c r="W18"/>
  <c r="BR18"/>
  <c r="K19"/>
  <c r="M19"/>
  <c r="O19"/>
  <c r="Q19"/>
  <c r="S19"/>
  <c r="U19"/>
  <c r="W19"/>
  <c r="BR19"/>
  <c r="D20"/>
  <c r="K20"/>
  <c r="M20"/>
  <c r="O20"/>
  <c r="Q20"/>
  <c r="S20"/>
  <c r="U20"/>
  <c r="W20"/>
  <c r="BR20"/>
  <c r="D21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BR23"/>
  <c r="D24"/>
  <c r="K24"/>
  <c r="M24"/>
  <c r="O24"/>
  <c r="Q24"/>
  <c r="S24"/>
  <c r="U24"/>
  <c r="W24"/>
  <c r="BR24"/>
  <c r="D25"/>
  <c r="K25"/>
  <c r="M25"/>
  <c r="O25"/>
  <c r="Q25"/>
  <c r="S25"/>
  <c r="U25"/>
  <c r="W25"/>
  <c r="BR25"/>
  <c r="D26"/>
  <c r="K26"/>
  <c r="M26"/>
  <c r="O26"/>
  <c r="Q26"/>
  <c r="S26"/>
  <c r="U26"/>
  <c r="W26"/>
  <c r="BR26"/>
  <c r="D27"/>
  <c r="K27"/>
  <c r="M27"/>
  <c r="O27"/>
  <c r="Q27"/>
  <c r="S27"/>
  <c r="U27"/>
  <c r="W27"/>
  <c r="BR27"/>
  <c r="D28"/>
  <c r="K28"/>
  <c r="M28"/>
  <c r="O28"/>
  <c r="Q28"/>
  <c r="S28"/>
  <c r="U28"/>
  <c r="W28"/>
  <c r="D29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58"/>
  <c r="BG59"/>
  <c r="BG61"/>
  <c r="BG63"/>
  <c r="BG64"/>
  <c r="BG65"/>
  <c r="BG66"/>
  <c r="BG67"/>
  <c r="BG68"/>
  <c r="BF27" i="24"/>
  <c r="BF29"/>
  <c r="BG51"/>
  <c r="BG59"/>
  <c r="BG61"/>
  <c r="BG63"/>
  <c r="BG64"/>
  <c r="BG65"/>
  <c r="BG66"/>
  <c r="BG67"/>
  <c r="BG68"/>
  <c r="D21"/>
  <c r="D22"/>
  <c r="D23"/>
  <c r="D24"/>
  <c r="D25"/>
  <c r="D26"/>
  <c r="D27"/>
  <c r="D28"/>
  <c r="D29"/>
  <c r="D30"/>
  <c r="AJ64"/>
  <c r="AC28"/>
  <c r="AC30"/>
  <c r="AC31"/>
  <c r="AC32"/>
  <c r="AC33"/>
  <c r="BR17"/>
  <c r="BR18"/>
  <c r="BR19"/>
  <c r="BR20"/>
  <c r="BR21"/>
  <c r="BR22"/>
  <c r="BR24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8"/>
  <c r="D17"/>
  <c r="D16"/>
  <c r="D15"/>
  <c r="D14"/>
  <c r="D13"/>
  <c r="D12"/>
  <c r="D11"/>
  <c r="G3"/>
  <c r="A2"/>
  <c r="K1"/>
  <c r="A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9"/>
  <c r="BR11"/>
  <c r="BR12"/>
  <c r="BR15"/>
  <c r="BR16"/>
  <c r="AZ3"/>
  <c r="AZ2"/>
  <c r="AN39"/>
  <c r="AM39"/>
  <c r="AL39"/>
  <c r="AL40"/>
  <c r="AO39"/>
  <c r="AP39"/>
  <c r="AQ39"/>
  <c r="E8" i="3"/>
  <c r="E9"/>
  <c r="E7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BW31" i="39"/>
  <c r="AL41" i="24"/>
  <c r="BW31" i="40"/>
  <c r="BW31" i="41"/>
  <c r="BW31" i="34"/>
  <c r="CE26" i="24"/>
  <c r="CE6" i="45"/>
  <c r="E90" i="52"/>
  <c r="E93" s="1"/>
  <c r="BT29" i="45"/>
  <c r="BW31"/>
  <c r="CE25" i="46"/>
  <c r="CE28" i="41"/>
  <c r="BJ69"/>
  <c r="CE11"/>
  <c r="CE10"/>
  <c r="CE15" i="40"/>
  <c r="CE20" i="49"/>
  <c r="BG52" i="47"/>
  <c r="CE8" i="44"/>
  <c r="CE16"/>
  <c r="CE9" i="43"/>
  <c r="CE29"/>
  <c r="CE17"/>
  <c r="BG59" i="37"/>
  <c r="CE24" i="24"/>
  <c r="BG67" i="48"/>
  <c r="BW31"/>
  <c r="CE24"/>
  <c r="BG51" i="49"/>
  <c r="BI65" i="50"/>
  <c r="CF26"/>
  <c r="CE20" i="41"/>
  <c r="CE18"/>
  <c r="CE17" i="35"/>
  <c r="CF10" i="50"/>
  <c r="CF29"/>
  <c r="CF13"/>
  <c r="CE11" i="40"/>
  <c r="BG58" i="48"/>
  <c r="CE17" i="47"/>
  <c r="CE9" i="46"/>
  <c r="AL42" i="35"/>
  <c r="AL43"/>
  <c r="AM41"/>
  <c r="BG66"/>
  <c r="BG58" i="36"/>
  <c r="BG66" i="37"/>
  <c r="BG49" i="38"/>
  <c r="BG65" i="39"/>
  <c r="CE27"/>
  <c r="CE25" i="36"/>
  <c r="CE24" i="38"/>
  <c r="CE23" i="35"/>
  <c r="BI64" i="43"/>
  <c r="BI65" i="44"/>
  <c r="CE6"/>
  <c r="E84" i="52"/>
  <c r="E87" s="1"/>
  <c r="E88" s="1"/>
  <c r="CE26" i="44"/>
  <c r="CE22"/>
  <c r="BG68" i="45"/>
  <c r="CE22"/>
  <c r="CE26" i="46"/>
  <c r="BG63" i="47"/>
  <c r="CE26"/>
  <c r="CE27" i="48"/>
  <c r="CE21"/>
  <c r="CE6" i="49"/>
  <c r="E114" i="52"/>
  <c r="E117"/>
  <c r="BI63" i="49"/>
  <c r="BG63"/>
  <c r="BG52" i="50"/>
  <c r="CF27"/>
  <c r="CF28"/>
  <c r="BJ69"/>
  <c r="CE8" i="40"/>
  <c r="CE16"/>
  <c r="CE14"/>
  <c r="V24" i="41"/>
  <c r="V24" i="43" s="1"/>
  <c r="CE16" i="49"/>
  <c r="CE16" i="48"/>
  <c r="CE11" i="46"/>
  <c r="CE19"/>
  <c r="CE10" i="45"/>
  <c r="CE11"/>
  <c r="CE20"/>
  <c r="CE12" i="44"/>
  <c r="CE28" i="43"/>
  <c r="BJ69"/>
  <c r="CE23" i="45"/>
  <c r="BW31" i="46"/>
  <c r="BW31" i="47"/>
  <c r="CE27" i="49"/>
  <c r="CE19" i="37"/>
  <c r="CE12" i="49"/>
  <c r="CE8" i="48"/>
  <c r="P72" i="47"/>
  <c r="P72" i="49" s="1"/>
  <c r="BJ20" i="47"/>
  <c r="P74"/>
  <c r="BJ22"/>
  <c r="J75" i="44"/>
  <c r="BJ23"/>
  <c r="CE13" i="43"/>
  <c r="CE18" i="24"/>
  <c r="BG58" i="38"/>
  <c r="BG58" i="39"/>
  <c r="BG65" i="43"/>
  <c r="BW31" i="44"/>
  <c r="CE27" i="45"/>
  <c r="CE21"/>
  <c r="CE6" i="46"/>
  <c r="E96" i="52"/>
  <c r="BW31" i="49"/>
  <c r="CE28" i="39"/>
  <c r="BJ69"/>
  <c r="V28" i="41"/>
  <c r="CE20" i="39"/>
  <c r="CE18"/>
  <c r="CE29"/>
  <c r="CE17" i="37"/>
  <c r="CE8" i="41"/>
  <c r="CE29"/>
  <c r="CE13" i="40"/>
  <c r="BJ19" i="41"/>
  <c r="V25"/>
  <c r="V25" i="49" s="1"/>
  <c r="R73" i="48"/>
  <c r="BJ21"/>
  <c r="CE9" i="47"/>
  <c r="CE14" i="44"/>
  <c r="AL41" i="41"/>
  <c r="BG68" i="38"/>
  <c r="BG63" i="40"/>
  <c r="CE6" i="39"/>
  <c r="E60" i="52"/>
  <c r="E63" s="1"/>
  <c r="CE6" i="40"/>
  <c r="E66" i="52"/>
  <c r="E69" s="1"/>
  <c r="CE6" i="41"/>
  <c r="E72" i="52"/>
  <c r="E75" s="1"/>
  <c r="CE27" i="34"/>
  <c r="CE27" i="24"/>
  <c r="BT29" i="43"/>
  <c r="BW31"/>
  <c r="CE25" i="24"/>
  <c r="BI68" i="43"/>
  <c r="CE24" i="41"/>
  <c r="BI64" i="44"/>
  <c r="CE24"/>
  <c r="CE23"/>
  <c r="CE21"/>
  <c r="CE25" i="47"/>
  <c r="BG68" i="48"/>
  <c r="CE22"/>
  <c r="BG58" i="50"/>
  <c r="CE28" i="34"/>
  <c r="BJ69"/>
  <c r="CF6" i="50"/>
  <c r="BU29"/>
  <c r="BX31"/>
  <c r="CE22" i="24"/>
  <c r="BG68" i="50"/>
  <c r="BI68"/>
  <c r="CE20" i="36"/>
  <c r="CE15" i="38"/>
  <c r="CE14" i="39"/>
  <c r="CE12"/>
  <c r="CE10"/>
  <c r="CF9" i="50"/>
  <c r="CF14"/>
  <c r="V76"/>
  <c r="CE12" i="40"/>
  <c r="CE10"/>
  <c r="CE17" i="49"/>
  <c r="CE9"/>
  <c r="CE13" i="47"/>
  <c r="CE13" i="46"/>
  <c r="CE14" i="45"/>
  <c r="CE15"/>
  <c r="CE10" i="44"/>
  <c r="CE18"/>
  <c r="CE20"/>
  <c r="CE17" i="34"/>
  <c r="AM41" i="37"/>
  <c r="AL41"/>
  <c r="B120" i="52"/>
  <c r="B121"/>
  <c r="B123"/>
  <c r="B122"/>
  <c r="B124"/>
  <c r="B119"/>
  <c r="CE28" i="40"/>
  <c r="BJ69"/>
  <c r="CE10" i="48"/>
  <c r="CE18"/>
  <c r="CE8" i="47"/>
  <c r="CE12"/>
  <c r="CE16"/>
  <c r="CE28"/>
  <c r="BJ69"/>
  <c r="CE28" i="46"/>
  <c r="BJ69"/>
  <c r="CE9" i="44"/>
  <c r="CE11"/>
  <c r="CE13"/>
  <c r="CE15"/>
  <c r="CE17"/>
  <c r="CE19"/>
  <c r="CE10" i="43"/>
  <c r="CE14"/>
  <c r="CE18"/>
  <c r="H71"/>
  <c r="H71" i="44" s="1"/>
  <c r="BJ19" i="43"/>
  <c r="H73"/>
  <c r="H73" i="45" s="1"/>
  <c r="BJ21" i="43"/>
  <c r="H75"/>
  <c r="H75" i="49" s="1"/>
  <c r="BJ23" i="43"/>
  <c r="CE17" i="24"/>
  <c r="CE11"/>
  <c r="AE32" i="37"/>
  <c r="AF32" s="1"/>
  <c r="AG32" s="1"/>
  <c r="AJ66"/>
  <c r="AJ58"/>
  <c r="CE6" i="47"/>
  <c r="E102" i="52"/>
  <c r="E105" s="1"/>
  <c r="E106" s="1"/>
  <c r="CE6" i="48"/>
  <c r="E108" i="52"/>
  <c r="E111" s="1"/>
  <c r="E112" s="1"/>
  <c r="CF20" i="50"/>
  <c r="W32" i="51"/>
  <c r="O32"/>
  <c r="CE28" i="49"/>
  <c r="BJ69"/>
  <c r="CE12" i="48"/>
  <c r="CE20"/>
  <c r="P76" i="47"/>
  <c r="P76" i="49" s="1"/>
  <c r="BJ24" i="47"/>
  <c r="J71" i="44"/>
  <c r="BJ19"/>
  <c r="CE28"/>
  <c r="BJ69"/>
  <c r="CE18" i="34"/>
  <c r="CE15" i="24"/>
  <c r="AN41" i="36"/>
  <c r="AL42"/>
  <c r="AL43"/>
  <c r="AJ60" i="37"/>
  <c r="AN40" i="38"/>
  <c r="AJ48" i="39"/>
  <c r="CE8" i="45"/>
  <c r="CE12"/>
  <c r="CE16"/>
  <c r="BA8"/>
  <c r="BI61" s="1"/>
  <c r="CE15" i="34"/>
  <c r="CE12"/>
  <c r="CE19" i="24"/>
  <c r="CE16"/>
  <c r="AL41" i="36"/>
  <c r="AM41"/>
  <c r="AE28" i="37"/>
  <c r="AF28" s="1"/>
  <c r="AG28" s="1"/>
  <c r="AJ62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3" i="34"/>
  <c r="CE10"/>
  <c r="CE20" i="24"/>
  <c r="CE12"/>
  <c r="CE10"/>
  <c r="AE30" i="37"/>
  <c r="AF30" s="1"/>
  <c r="AG30" s="1"/>
  <c r="AJ64"/>
  <c r="AJ56"/>
  <c r="AM41" i="45"/>
  <c r="AL41"/>
  <c r="AM41" i="34"/>
  <c r="AO40"/>
  <c r="AN40" i="35"/>
  <c r="CE14" i="24"/>
  <c r="AL41" i="38"/>
  <c r="AM41"/>
  <c r="AM40"/>
  <c r="BA8" i="37"/>
  <c r="BI49" s="1"/>
  <c r="AO41" i="39"/>
  <c r="AM42"/>
  <c r="AM43"/>
  <c r="AN41"/>
  <c r="AT88" i="40"/>
  <c r="AE28" i="46"/>
  <c r="AF28" s="1"/>
  <c r="AG28" s="1"/>
  <c r="AJ62"/>
  <c r="CE20" i="34"/>
  <c r="CE11"/>
  <c r="CE9"/>
  <c r="CE29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3" i="45"/>
  <c r="AF33" s="1"/>
  <c r="AG33" s="1"/>
  <c r="AJ67"/>
  <c r="AE30" i="46"/>
  <c r="AF30" s="1"/>
  <c r="AG30" s="1"/>
  <c r="AJ64"/>
  <c r="AE28" i="47"/>
  <c r="AF28" s="1"/>
  <c r="AG28" s="1"/>
  <c r="AJ62"/>
  <c r="AM40" i="41"/>
  <c r="AM41"/>
  <c r="AM40" i="45"/>
  <c r="AL41" i="46"/>
  <c r="AM40"/>
  <c r="AM41"/>
  <c r="AE32"/>
  <c r="AF32" s="1"/>
  <c r="AG32" s="1"/>
  <c r="AJ66"/>
  <c r="AM41" i="43"/>
  <c r="AL41"/>
  <c r="AO40"/>
  <c r="AN40" i="44"/>
  <c r="AJ60" i="46"/>
  <c r="AE32" i="47"/>
  <c r="AF32" s="1"/>
  <c r="AG32" s="1"/>
  <c r="AJ66"/>
  <c r="AJ58"/>
  <c r="AJ49" i="46"/>
  <c r="AN41" i="47"/>
  <c r="AL42"/>
  <c r="AL43"/>
  <c r="AJ60"/>
  <c r="AJ58" i="41"/>
  <c r="AJ62"/>
  <c r="AJ66"/>
  <c r="AT88" i="44"/>
  <c r="AT88" i="47"/>
  <c r="AE30"/>
  <c r="AF30" s="1"/>
  <c r="AG30" s="1"/>
  <c r="AJ64"/>
  <c r="AL41" i="49"/>
  <c r="AM40"/>
  <c r="AN40"/>
  <c r="AN40" i="47"/>
  <c r="AM40" i="48"/>
  <c r="BC18" i="35"/>
  <c r="BC19"/>
  <c r="BF27"/>
  <c r="BF30"/>
  <c r="AM41" i="48"/>
  <c r="AM40" i="50"/>
  <c r="AM41"/>
  <c r="AJ67"/>
  <c r="BY1" i="49"/>
  <c r="BE1"/>
  <c r="BF30" i="50"/>
  <c r="BE1" i="39"/>
  <c r="BF30" i="49"/>
  <c r="E37" i="52"/>
  <c r="E31"/>
  <c r="BA8" i="36"/>
  <c r="BI61" s="1"/>
  <c r="H53" i="43"/>
  <c r="H53" i="49" s="1"/>
  <c r="T54" s="1"/>
  <c r="E67" i="52"/>
  <c r="E73"/>
  <c r="E115"/>
  <c r="P7" i="38"/>
  <c r="BY1"/>
  <c r="BE1"/>
  <c r="BF30" i="39"/>
  <c r="BF30" i="40"/>
  <c r="BF30" i="45"/>
  <c r="V8" i="41"/>
  <c r="C73" i="52" s="1"/>
  <c r="B73"/>
  <c r="B75"/>
  <c r="BT29" i="37"/>
  <c r="BF30" i="38"/>
  <c r="BF30" i="44"/>
  <c r="E110" i="52"/>
  <c r="BA8" i="34"/>
  <c r="C11"/>
  <c r="Z14"/>
  <c r="AJ48" s="1"/>
  <c r="C11" i="24"/>
  <c r="Z14"/>
  <c r="BE5" i="34"/>
  <c r="BG49" s="1"/>
  <c r="Z19" i="24"/>
  <c r="AJ53" s="1"/>
  <c r="BE10" i="34"/>
  <c r="C16" i="24"/>
  <c r="BJ10" s="1"/>
  <c r="Z15"/>
  <c r="AJ49" s="1"/>
  <c r="C12" i="34"/>
  <c r="BE6"/>
  <c r="BG50" s="1"/>
  <c r="Z15"/>
  <c r="C12" i="24"/>
  <c r="BE6"/>
  <c r="Z17"/>
  <c r="AJ51" s="1"/>
  <c r="Z17" i="34"/>
  <c r="Z21"/>
  <c r="BE12" i="24"/>
  <c r="BG56" s="1"/>
  <c r="Z33"/>
  <c r="Z33" i="34"/>
  <c r="Z29" i="24"/>
  <c r="Z29" i="34"/>
  <c r="Z25" i="24"/>
  <c r="AJ59" s="1"/>
  <c r="Z25" i="34"/>
  <c r="Z32" i="24"/>
  <c r="Z32" i="34"/>
  <c r="Z28" i="24"/>
  <c r="Z28" i="34"/>
  <c r="Z24" i="24"/>
  <c r="AJ58" s="1"/>
  <c r="Z24" i="34"/>
  <c r="AJ58" s="1"/>
  <c r="AM42" i="49"/>
  <c r="AM43"/>
  <c r="AO40"/>
  <c r="AO41"/>
  <c r="AE32" i="34"/>
  <c r="AF32" s="1"/>
  <c r="AG32" s="1"/>
  <c r="AJ66"/>
  <c r="AE33" i="24"/>
  <c r="AF33" s="1"/>
  <c r="AG33" s="1"/>
  <c r="AJ67"/>
  <c r="BJ5"/>
  <c r="AM42" i="44"/>
  <c r="AM43"/>
  <c r="AO41"/>
  <c r="AO40"/>
  <c r="AM42" i="38"/>
  <c r="AM43"/>
  <c r="AO40"/>
  <c r="AO41"/>
  <c r="AE32" i="24"/>
  <c r="AF32" s="1"/>
  <c r="AG32" s="1"/>
  <c r="AJ66"/>
  <c r="AE29" i="34"/>
  <c r="AF29" s="1"/>
  <c r="AG29" s="1"/>
  <c r="AJ63"/>
  <c r="H53" i="48"/>
  <c r="R54" s="1"/>
  <c r="S60" s="1"/>
  <c r="AN42" i="43"/>
  <c r="AN43"/>
  <c r="AP40"/>
  <c r="AN40" i="45"/>
  <c r="AN41"/>
  <c r="AL42"/>
  <c r="AL43"/>
  <c r="AM42" i="40"/>
  <c r="AM43"/>
  <c r="AO40"/>
  <c r="AO41"/>
  <c r="AN41"/>
  <c r="CE29" i="47"/>
  <c r="CE29" i="40"/>
  <c r="AE28" i="34"/>
  <c r="AF28" s="1"/>
  <c r="AG28" s="1"/>
  <c r="AJ62"/>
  <c r="AE29" i="24"/>
  <c r="AF29" s="1"/>
  <c r="AG29" s="1"/>
  <c r="AJ63"/>
  <c r="E74" i="52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CE29" i="44"/>
  <c r="BI50" i="34"/>
  <c r="AL42" i="49"/>
  <c r="AL43"/>
  <c r="AN41"/>
  <c r="BG50" i="24"/>
  <c r="B54" i="52"/>
  <c r="B57"/>
  <c r="B55"/>
  <c r="B53"/>
  <c r="B56"/>
  <c r="B58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/>
  <c r="AL43"/>
  <c r="AL42" i="46"/>
  <c r="AL43"/>
  <c r="AL42" i="37"/>
  <c r="AL43"/>
  <c r="AN40"/>
  <c r="AN41"/>
  <c r="AN40" i="46"/>
  <c r="AE28" i="24"/>
  <c r="AF28" s="1"/>
  <c r="AG28" s="1"/>
  <c r="AJ62"/>
  <c r="AE33" i="34"/>
  <c r="AF33" s="1"/>
  <c r="AG33" s="1"/>
  <c r="AJ67"/>
  <c r="AJ51"/>
  <c r="AJ49"/>
  <c r="AJ48" i="24"/>
  <c r="W30" i="41"/>
  <c r="E104" i="52"/>
  <c r="E116"/>
  <c r="AM42" i="47"/>
  <c r="AM43"/>
  <c r="AO40"/>
  <c r="AM41" i="49"/>
  <c r="AN40" i="41"/>
  <c r="AN41"/>
  <c r="AL42"/>
  <c r="AL43"/>
  <c r="AN41" i="44"/>
  <c r="AL42"/>
  <c r="AL43"/>
  <c r="AO41" i="43"/>
  <c r="AM42"/>
  <c r="AM43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BY1" i="41" l="1"/>
  <c r="BC31" i="40"/>
  <c r="CE19" i="38"/>
  <c r="CE20"/>
  <c r="CE16"/>
  <c r="CE14"/>
  <c r="CE17"/>
  <c r="CE28" i="37"/>
  <c r="BJ69" s="1"/>
  <c r="CE20"/>
  <c r="CE18"/>
  <c r="CE15"/>
  <c r="CE23" i="36"/>
  <c r="CE24"/>
  <c r="CE10"/>
  <c r="CE29" i="24"/>
  <c r="CE6"/>
  <c r="E24" i="52" s="1"/>
  <c r="E25"/>
  <c r="E13"/>
  <c r="E11"/>
  <c r="E15" s="1"/>
  <c r="E16" s="1"/>
  <c r="Z26" i="34"/>
  <c r="BI61" i="37"/>
  <c r="BI61" i="34"/>
  <c r="BI54"/>
  <c r="AE31" i="24"/>
  <c r="AF31" s="1"/>
  <c r="AG31" s="1"/>
  <c r="AJ65"/>
  <c r="AJ60"/>
  <c r="E76" i="52"/>
  <c r="E70"/>
  <c r="E118"/>
  <c r="E94"/>
  <c r="BA8" i="41"/>
  <c r="BI52" s="1"/>
  <c r="E78" i="49"/>
  <c r="BA8" i="39"/>
  <c r="BI53" s="1"/>
  <c r="BA8" i="49"/>
  <c r="BA8" i="47"/>
  <c r="BA8" i="46"/>
  <c r="BI50" s="1"/>
  <c r="AJ63" i="41"/>
  <c r="AJ65"/>
  <c r="AJ62" i="43"/>
  <c r="AJ64"/>
  <c r="AJ66"/>
  <c r="AJ62" i="45"/>
  <c r="AJ64"/>
  <c r="AJ66"/>
  <c r="AJ65" i="47"/>
  <c r="E61" i="52"/>
  <c r="E64" s="1"/>
  <c r="E97"/>
  <c r="E98" s="1"/>
  <c r="E32" i="24"/>
  <c r="A1" i="36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E27" i="37"/>
  <c r="AF27" s="1"/>
  <c r="AG27" s="1"/>
  <c r="AJ61"/>
  <c r="AJ61" i="40"/>
  <c r="AE27"/>
  <c r="AF27" s="1"/>
  <c r="AG27" s="1"/>
  <c r="AJ60" i="44"/>
  <c r="AJ61" i="50"/>
  <c r="AE27"/>
  <c r="AF27" s="1"/>
  <c r="AG27" s="1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C61" i="43"/>
  <c r="C61" i="44"/>
  <c r="BE9" i="46"/>
  <c r="BE9" i="34"/>
  <c r="BG53" s="1"/>
  <c r="BE9" i="36"/>
  <c r="BG53" s="1"/>
  <c r="Z18" i="39"/>
  <c r="AJ52" s="1"/>
  <c r="BE9" i="43"/>
  <c r="BG53" s="1"/>
  <c r="BE9" i="44"/>
  <c r="BG53" s="1"/>
  <c r="C61" i="46"/>
  <c r="Z18" i="34"/>
  <c r="AJ52" s="1"/>
  <c r="Z18" i="46"/>
  <c r="Z18" i="44"/>
  <c r="AJ52" s="1"/>
  <c r="Z18" i="4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C61" i="45"/>
  <c r="C61" i="48"/>
  <c r="C61" i="49"/>
  <c r="C15" i="51"/>
  <c r="C15" i="39"/>
  <c r="BE10" i="24"/>
  <c r="BG54" s="1"/>
  <c r="C16" i="34"/>
  <c r="BG62" i="36"/>
  <c r="BR13" i="34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D66" i="47"/>
  <c r="D65"/>
  <c r="C24" i="49"/>
  <c r="D65" i="50"/>
  <c r="BG49"/>
  <c r="BE18" i="37"/>
  <c r="BE18" i="24"/>
  <c r="D20" i="50"/>
  <c r="BE13" i="39"/>
  <c r="BS16" i="50"/>
  <c r="BE10" i="41"/>
  <c r="BG54" s="1"/>
  <c r="BE10" i="39"/>
  <c r="BI54" s="1"/>
  <c r="BG61" i="50"/>
  <c r="BE18"/>
  <c r="C15" i="41"/>
  <c r="C16" i="40"/>
  <c r="C24" i="38"/>
  <c r="D23" i="51"/>
  <c r="D69" i="50"/>
  <c r="D23" i="48"/>
  <c r="D23" i="47"/>
  <c r="C19" i="51"/>
  <c r="BG50" i="48"/>
  <c r="C62"/>
  <c r="BE9" i="47"/>
  <c r="BE13"/>
  <c r="BE10" i="43"/>
  <c r="C65"/>
  <c r="Z22" i="41"/>
  <c r="Z27" i="43"/>
  <c r="Z19" i="45"/>
  <c r="AJ53" s="1"/>
  <c r="Z22" i="46"/>
  <c r="AJ56" s="1"/>
  <c r="Z22" i="49"/>
  <c r="AJ56" s="1"/>
  <c r="BE9" i="35"/>
  <c r="AJ60"/>
  <c r="BG62" i="48"/>
  <c r="BI61" i="49"/>
  <c r="BG61"/>
  <c r="BI61" i="47"/>
  <c r="BG61"/>
  <c r="BI59" i="46"/>
  <c r="BG59"/>
  <c r="AJ60" i="38"/>
  <c r="C19" i="24"/>
  <c r="BJ13" s="1"/>
  <c r="BR13"/>
  <c r="Z19" i="4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G50" i="39"/>
  <c r="BR21"/>
  <c r="BG55" i="40"/>
  <c r="D20"/>
  <c r="BG62" i="41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BE9" i="41"/>
  <c r="BI53" s="1"/>
  <c r="BJ17" i="24"/>
  <c r="C19" i="37"/>
  <c r="C16" i="39"/>
  <c r="C16" i="51"/>
  <c r="C70" i="49"/>
  <c r="BE10" i="48"/>
  <c r="C61" i="47"/>
  <c r="C65"/>
  <c r="C62" i="43"/>
  <c r="BE13"/>
  <c r="BG57" s="1"/>
  <c r="Z27" i="46"/>
  <c r="AJ60" i="49"/>
  <c r="C15" i="35"/>
  <c r="Z18"/>
  <c r="AJ52" s="1"/>
  <c r="BA8" i="40"/>
  <c r="BI49" s="1"/>
  <c r="AJ60" i="43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38"/>
  <c r="BI61" s="1"/>
  <c r="BA8" i="50"/>
  <c r="BI58" s="1"/>
  <c r="BA8" i="48"/>
  <c r="Z25" i="43"/>
  <c r="C68" i="46"/>
  <c r="BE16"/>
  <c r="Z15" i="35"/>
  <c r="AJ49" s="1"/>
  <c r="C12"/>
  <c r="BE6" i="36"/>
  <c r="BG50" s="1"/>
  <c r="Z15" i="44"/>
  <c r="AJ49" s="1"/>
  <c r="Z15" i="41"/>
  <c r="Z15" i="39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Z14" i="38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C57" i="43"/>
  <c r="BE5" i="44"/>
  <c r="BG49" s="1"/>
  <c r="BE5" i="46"/>
  <c r="BA8" i="35"/>
  <c r="BI58" s="1"/>
  <c r="BA8" i="43"/>
  <c r="BI50" s="1"/>
  <c r="AC29" i="24"/>
  <c r="AK63"/>
  <c r="AL63" s="1"/>
  <c r="AC27"/>
  <c r="E78" i="44"/>
  <c r="AK60" i="24"/>
  <c r="AL60" s="1"/>
  <c r="E78" i="43"/>
  <c r="E32" i="34"/>
  <c r="E78" i="50"/>
  <c r="B26" i="52"/>
  <c r="BY1" i="24"/>
  <c r="BC31"/>
  <c r="BI49" i="34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BC31"/>
  <c r="CE8" i="38"/>
  <c r="C55" i="52"/>
  <c r="P8" i="40"/>
  <c r="CE27" i="38"/>
  <c r="CE26"/>
  <c r="CE25"/>
  <c r="CE21"/>
  <c r="CE18"/>
  <c r="CE13"/>
  <c r="CE12"/>
  <c r="CE23"/>
  <c r="CE28"/>
  <c r="BJ69" s="1"/>
  <c r="BK69" s="1"/>
  <c r="P31" s="1"/>
  <c r="CE10"/>
  <c r="CE6"/>
  <c r="E54" i="52" s="1"/>
  <c r="E56" s="1"/>
  <c r="CE9" i="38"/>
  <c r="CE11"/>
  <c r="BT29"/>
  <c r="BW31" s="1"/>
  <c r="CE14" i="37"/>
  <c r="CE27"/>
  <c r="CE26"/>
  <c r="CE25"/>
  <c r="CE23"/>
  <c r="CE10"/>
  <c r="CE8"/>
  <c r="CE6"/>
  <c r="E48" i="52" s="1"/>
  <c r="E51" s="1"/>
  <c r="E52" s="1"/>
  <c r="CE9" i="37"/>
  <c r="CE13"/>
  <c r="CE12"/>
  <c r="BW31"/>
  <c r="CE11"/>
  <c r="BE1"/>
  <c r="CE22" i="36"/>
  <c r="CE16"/>
  <c r="CE6"/>
  <c r="E42" i="52" s="1"/>
  <c r="E45" s="1"/>
  <c r="E46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K69"/>
  <c r="J31" s="1"/>
  <c r="J31" i="40" s="1"/>
  <c r="BY1" i="35"/>
  <c r="BF30" i="34"/>
  <c r="BF30" i="24"/>
  <c r="E32" i="51"/>
  <c r="AA15" i="24"/>
  <c r="BJ6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E14" i="52"/>
  <c r="D50" i="47"/>
  <c r="G50" s="1"/>
  <c r="D4" i="49"/>
  <c r="G4" s="1"/>
  <c r="E79" s="1"/>
  <c r="D50" i="43"/>
  <c r="G50" s="1"/>
  <c r="D4" i="38"/>
  <c r="G4" s="1"/>
  <c r="D4" i="24"/>
  <c r="G4" s="1"/>
  <c r="D50" i="46"/>
  <c r="G50" s="1"/>
  <c r="D4" i="39"/>
  <c r="G4" s="1"/>
  <c r="D4" i="51"/>
  <c r="G4" s="1"/>
  <c r="D4" i="50"/>
  <c r="G4" s="1"/>
  <c r="E79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E79" s="1"/>
  <c r="D4" i="45"/>
  <c r="G4" s="1"/>
  <c r="E79" s="1"/>
  <c r="D4" i="44"/>
  <c r="G4" s="1"/>
  <c r="E79" s="1"/>
  <c r="D4" i="43"/>
  <c r="G4" s="1"/>
  <c r="E79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AG4" i="24"/>
  <c r="AC25" s="1"/>
  <c r="G3" i="41"/>
  <c r="G49" i="43"/>
  <c r="G49" i="47"/>
  <c r="G3"/>
  <c r="G3" i="49"/>
  <c r="M3" i="47"/>
  <c r="G3" i="35"/>
  <c r="G3" i="37"/>
  <c r="G3" i="43"/>
  <c r="M49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BI58" i="38"/>
  <c r="BI54"/>
  <c r="BI49"/>
  <c r="BI59" i="49"/>
  <c r="BI53"/>
  <c r="BI50"/>
  <c r="BI54"/>
  <c r="BI57"/>
  <c r="BI57" i="34"/>
  <c r="BI53"/>
  <c r="BI59"/>
  <c r="BI53" i="36"/>
  <c r="BI57"/>
  <c r="BI60" i="41"/>
  <c r="BI60" i="38"/>
  <c r="BI59" i="36"/>
  <c r="BI57" i="41"/>
  <c r="BI53" i="38"/>
  <c r="BI52" i="37"/>
  <c r="BI50" i="38"/>
  <c r="D19" i="51"/>
  <c r="D19" i="48"/>
  <c r="AJ57" i="38"/>
  <c r="AJ52"/>
  <c r="AJ49"/>
  <c r="AJ52" i="41"/>
  <c r="AJ49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/>
  <c r="BR15" i="36"/>
  <c r="D19" i="37"/>
  <c r="BG60" i="38"/>
  <c r="BG60" i="39"/>
  <c r="D19"/>
  <c r="BG60" i="41"/>
  <c r="BG56" i="43"/>
  <c r="BR15"/>
  <c r="BR14"/>
  <c r="D19" i="44"/>
  <c r="D19" i="45"/>
  <c r="D65" i="46"/>
  <c r="BR15"/>
  <c r="BR14"/>
  <c r="C18" i="48"/>
  <c r="C17"/>
  <c r="D65" i="49"/>
  <c r="BI59" i="41"/>
  <c r="BI59" i="38"/>
  <c r="BI59" i="37"/>
  <c r="BE12"/>
  <c r="C17" i="50"/>
  <c r="BI53" i="37"/>
  <c r="BI52" i="39"/>
  <c r="BI50" i="41"/>
  <c r="BI49"/>
  <c r="BI50" i="50"/>
  <c r="BG50"/>
  <c r="BI52"/>
  <c r="BI53"/>
  <c r="BE11"/>
  <c r="BI57"/>
  <c r="BI59"/>
  <c r="C18" i="41"/>
  <c r="C18" i="39"/>
  <c r="BE11" i="47"/>
  <c r="BI49" i="45"/>
  <c r="C63"/>
  <c r="BI53" i="43"/>
  <c r="BI59"/>
  <c r="BI58" i="34"/>
  <c r="AJ59" i="37"/>
  <c r="Z21" i="39"/>
  <c r="AJ49"/>
  <c r="AJ59" i="43"/>
  <c r="Z21"/>
  <c r="AJ51" i="48"/>
  <c r="BJ15" i="24"/>
  <c r="P8" i="45"/>
  <c r="P8" i="47"/>
  <c r="C58" i="52"/>
  <c r="BG54" i="34"/>
  <c r="AJ55"/>
  <c r="BI58" i="41"/>
  <c r="BI57" i="37"/>
  <c r="BI56" i="41"/>
  <c r="BI54"/>
  <c r="BI54" i="37"/>
  <c r="BI53" i="47"/>
  <c r="BG53"/>
  <c r="BI57"/>
  <c r="BG57"/>
  <c r="AJ49"/>
  <c r="BE11" i="24"/>
  <c r="P8" i="49"/>
  <c r="C54" i="52"/>
  <c r="C75"/>
  <c r="BE12" i="34"/>
  <c r="BI59" i="45"/>
  <c r="BI52"/>
  <c r="BI50"/>
  <c r="D19" i="34"/>
  <c r="BR15"/>
  <c r="D19" i="35"/>
  <c r="D19" i="36"/>
  <c r="D19" i="38"/>
  <c r="BR15"/>
  <c r="BG56" i="39"/>
  <c r="BG50" i="40"/>
  <c r="BR14"/>
  <c r="BR15" i="41"/>
  <c r="D19" i="43"/>
  <c r="BR15" i="44"/>
  <c r="BR14"/>
  <c r="D65" i="45"/>
  <c r="BR15"/>
  <c r="BR14"/>
  <c r="BG52" i="46"/>
  <c r="D19"/>
  <c r="D19" i="47"/>
  <c r="BR15"/>
  <c r="BR14"/>
  <c r="D65" i="48"/>
  <c r="BI60" i="36"/>
  <c r="BI58" i="37"/>
  <c r="BI58" i="36"/>
  <c r="BI52" i="38"/>
  <c r="BI51" i="41"/>
  <c r="BI51" i="38"/>
  <c r="BI51" i="37"/>
  <c r="BI50"/>
  <c r="C64" i="50"/>
  <c r="C18" i="40"/>
  <c r="C18" i="37"/>
  <c r="BI51" i="45"/>
  <c r="BE11"/>
  <c r="BI57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/>
  <c r="AJ58" i="40"/>
  <c r="AJ5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/>
  <c r="BI52"/>
  <c r="BI59" i="48"/>
  <c r="BI59" i="47"/>
  <c r="AJ56" i="38"/>
  <c r="AJ48"/>
  <c r="AJ48" i="40"/>
  <c r="AJ56" i="41"/>
  <c r="AJ48"/>
  <c r="BI52" i="36"/>
  <c r="BI52" i="43"/>
  <c r="BI57"/>
  <c r="AJ56" i="48"/>
  <c r="AJ52"/>
  <c r="AJ48"/>
  <c r="BI54" i="36"/>
  <c r="C13"/>
  <c r="BI49"/>
  <c r="BA8" i="44"/>
  <c r="BI52" s="1"/>
  <c r="BI51" i="43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P8" i="41"/>
  <c r="P8" i="39"/>
  <c r="P8" i="46"/>
  <c r="C57" i="52"/>
  <c r="P8" i="44"/>
  <c r="P8" i="48"/>
  <c r="P8" i="50"/>
  <c r="E62" i="52"/>
  <c r="E68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/>
  <c r="E82" s="1"/>
  <c r="R53" i="50"/>
  <c r="B111" i="52"/>
  <c r="R53" i="49"/>
  <c r="B110" i="52"/>
  <c r="B107"/>
  <c r="B102"/>
  <c r="B101"/>
  <c r="B106"/>
  <c r="P53" i="49"/>
  <c r="BE1" i="47"/>
  <c r="P53" i="50"/>
  <c r="B105" i="52"/>
  <c r="B104"/>
  <c r="BC31" i="46"/>
  <c r="N53"/>
  <c r="B100" i="52"/>
  <c r="N53" i="47"/>
  <c r="BY1" i="46"/>
  <c r="B96" i="52"/>
  <c r="E99"/>
  <c r="E100" s="1"/>
  <c r="B99"/>
  <c r="N53" i="50"/>
  <c r="B95" i="52"/>
  <c r="B97"/>
  <c r="E92"/>
  <c r="BE1" i="45"/>
  <c r="L53"/>
  <c r="E86" i="52"/>
  <c r="J53" i="50"/>
  <c r="J53" i="46"/>
  <c r="J53" i="49"/>
  <c r="B83" i="52"/>
  <c r="C118"/>
  <c r="U69" i="49"/>
  <c r="U69" i="50" s="1"/>
  <c r="AA26" s="1"/>
  <c r="AK60" s="1"/>
  <c r="AL60" s="1"/>
  <c r="U75" i="49"/>
  <c r="U75" i="50" s="1"/>
  <c r="AA32" s="1"/>
  <c r="U60" i="49"/>
  <c r="U60" i="50" s="1"/>
  <c r="S65" i="48"/>
  <c r="S65" i="50" s="1"/>
  <c r="H53" i="47"/>
  <c r="P54" s="1"/>
  <c r="S61" i="48"/>
  <c r="B80" i="52"/>
  <c r="S68" i="48"/>
  <c r="S68" i="50" s="1"/>
  <c r="B79" i="52"/>
  <c r="BY1" i="43"/>
  <c r="S57" i="48"/>
  <c r="S57" i="49" s="1"/>
  <c r="H54" i="43"/>
  <c r="I71" s="1"/>
  <c r="H53" i="46"/>
  <c r="N54" s="1"/>
  <c r="N54" i="47" s="1"/>
  <c r="H53" i="45"/>
  <c r="L54" s="1"/>
  <c r="U74" i="49"/>
  <c r="U74" i="50" s="1"/>
  <c r="AA31" s="1"/>
  <c r="AK65" s="1"/>
  <c r="AL65" s="1"/>
  <c r="U67" i="49"/>
  <c r="U67" i="50" s="1"/>
  <c r="AA24" s="1"/>
  <c r="U61" i="49"/>
  <c r="U61" i="50" s="1"/>
  <c r="AA18" s="1"/>
  <c r="C107" i="52"/>
  <c r="C109"/>
  <c r="S72" i="48"/>
  <c r="S72" i="50" s="1"/>
  <c r="S66" i="48"/>
  <c r="S66" i="49" s="1"/>
  <c r="AA23" s="1"/>
  <c r="S69" i="48"/>
  <c r="S71"/>
  <c r="S71" i="49" s="1"/>
  <c r="AA28" s="1"/>
  <c r="AK62" s="1"/>
  <c r="AL62" s="1"/>
  <c r="S67" i="48"/>
  <c r="S67" i="49" s="1"/>
  <c r="AA24" s="1"/>
  <c r="R54"/>
  <c r="C112" i="52"/>
  <c r="S64" i="48"/>
  <c r="S64" i="50" s="1"/>
  <c r="S58" i="48"/>
  <c r="S58" i="50" s="1"/>
  <c r="S74" i="48"/>
  <c r="S74" i="49" s="1"/>
  <c r="AA31" s="1"/>
  <c r="AK65" s="1"/>
  <c r="AL65" s="1"/>
  <c r="C111" i="52"/>
  <c r="S73" i="48"/>
  <c r="S59"/>
  <c r="S59" i="49" s="1"/>
  <c r="AA16" s="1"/>
  <c r="AC16" s="1"/>
  <c r="T54" i="50"/>
  <c r="U58" i="49"/>
  <c r="U58" i="50" s="1"/>
  <c r="U59" i="49"/>
  <c r="U59" i="50" s="1"/>
  <c r="R54"/>
  <c r="S63" i="48"/>
  <c r="S63" i="49" s="1"/>
  <c r="AA20" s="1"/>
  <c r="AC20" s="1"/>
  <c r="S62" i="48"/>
  <c r="S62" i="50" s="1"/>
  <c r="C110" i="52"/>
  <c r="C113"/>
  <c r="U57" i="49"/>
  <c r="U57" i="50" s="1"/>
  <c r="U73" i="49"/>
  <c r="U73" i="50" s="1"/>
  <c r="AA30" s="1"/>
  <c r="U63" i="49"/>
  <c r="U63" i="50" s="1"/>
  <c r="AA20" s="1"/>
  <c r="AC20" s="1"/>
  <c r="U64" i="49"/>
  <c r="U64" i="50" s="1"/>
  <c r="AA21" s="1"/>
  <c r="U66" i="49"/>
  <c r="U66" i="50" s="1"/>
  <c r="AA23" s="1"/>
  <c r="U76" i="49"/>
  <c r="U76" i="50" s="1"/>
  <c r="AA33" s="1"/>
  <c r="AC33" s="1"/>
  <c r="C114" i="52"/>
  <c r="U65" i="49"/>
  <c r="U65" i="50" s="1"/>
  <c r="AA22" s="1"/>
  <c r="C117" i="52"/>
  <c r="U71" i="49"/>
  <c r="U71" i="50" s="1"/>
  <c r="AA28" s="1"/>
  <c r="AK62" s="1"/>
  <c r="AL62" s="1"/>
  <c r="C115" i="52"/>
  <c r="U68" i="49"/>
  <c r="U68" i="50" s="1"/>
  <c r="U70" i="49"/>
  <c r="U70" i="50" s="1"/>
  <c r="AA27" s="1"/>
  <c r="AC27" s="1"/>
  <c r="U62" i="49"/>
  <c r="U62" i="50" s="1"/>
  <c r="AA19" s="1"/>
  <c r="AC19" s="1"/>
  <c r="U72" i="49"/>
  <c r="U72" i="50" s="1"/>
  <c r="AA29" s="1"/>
  <c r="AC29" s="1"/>
  <c r="U77" i="49"/>
  <c r="U77" i="50" s="1"/>
  <c r="C116" i="52"/>
  <c r="S75" i="48"/>
  <c r="S75" i="50" s="1"/>
  <c r="S77" i="48"/>
  <c r="S77" i="50" s="1"/>
  <c r="S76" i="48"/>
  <c r="C108" i="52"/>
  <c r="C92"/>
  <c r="I64" i="43"/>
  <c r="I64" i="45" s="1"/>
  <c r="H53" i="44"/>
  <c r="J54" s="1"/>
  <c r="B82" i="52"/>
  <c r="B77"/>
  <c r="B81"/>
  <c r="BC31" i="43"/>
  <c r="BG26" s="1"/>
  <c r="BI69" s="1"/>
  <c r="BK69" s="1"/>
  <c r="H77" s="1"/>
  <c r="H77" i="47" s="1"/>
  <c r="H54"/>
  <c r="H53" i="50"/>
  <c r="V54" s="1"/>
  <c r="F54" i="46"/>
  <c r="F54" i="49"/>
  <c r="F54" i="47"/>
  <c r="V8"/>
  <c r="V8" i="48"/>
  <c r="W24" i="41"/>
  <c r="W24" i="49" s="1"/>
  <c r="C76" i="52"/>
  <c r="C72"/>
  <c r="W27" i="41"/>
  <c r="W11"/>
  <c r="W11" i="47" s="1"/>
  <c r="W21" i="41"/>
  <c r="G67" i="50" s="1"/>
  <c r="C71" i="52"/>
  <c r="B71"/>
  <c r="B74"/>
  <c r="V7" i="46"/>
  <c r="V7" i="50"/>
  <c r="F54" i="45"/>
  <c r="V8" i="43"/>
  <c r="V8" i="44"/>
  <c r="W16" i="41"/>
  <c r="W16" i="48" s="1"/>
  <c r="W14" i="41"/>
  <c r="W20"/>
  <c r="G66" i="49" s="1"/>
  <c r="W18" i="41"/>
  <c r="W18" i="47" s="1"/>
  <c r="W19" i="41"/>
  <c r="G65" i="45" s="1"/>
  <c r="W29" i="41"/>
  <c r="W29" i="44" s="1"/>
  <c r="W13" i="41"/>
  <c r="W13" i="50" s="1"/>
  <c r="F54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BC31"/>
  <c r="BG26" i="37"/>
  <c r="BI69" s="1"/>
  <c r="BK69" s="1"/>
  <c r="N31" s="1"/>
  <c r="N31" i="43" s="1"/>
  <c r="N7" i="37"/>
  <c r="B46" i="52"/>
  <c r="L7" i="43"/>
  <c r="L7" i="41"/>
  <c r="L7" i="37"/>
  <c r="B42" i="52"/>
  <c r="B44"/>
  <c r="L8" i="36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C31" i="36"/>
  <c r="BG26" s="1"/>
  <c r="BI69" s="1"/>
  <c r="BE1"/>
  <c r="BY1"/>
  <c r="BC31" i="35"/>
  <c r="BE1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C31"/>
  <c r="B32" i="52"/>
  <c r="H8" i="34"/>
  <c r="H7" i="37"/>
  <c r="H7" i="41"/>
  <c r="H7" i="43"/>
  <c r="B30" i="52"/>
  <c r="E34"/>
  <c r="H7" i="35"/>
  <c r="H7" i="36"/>
  <c r="H7" i="40"/>
  <c r="E32" i="41"/>
  <c r="E32" i="38"/>
  <c r="E33" s="1"/>
  <c r="E32" i="52"/>
  <c r="E32" i="35"/>
  <c r="E32" i="36"/>
  <c r="E32" i="49"/>
  <c r="E32" i="43"/>
  <c r="E32" i="45"/>
  <c r="E33" s="1"/>
  <c r="E32" i="40"/>
  <c r="N26" i="45"/>
  <c r="R27" i="49"/>
  <c r="N26" i="50"/>
  <c r="BW69" i="24"/>
  <c r="BZ31" s="1"/>
  <c r="N26" i="40"/>
  <c r="J30" i="38"/>
  <c r="F70" i="46"/>
  <c r="V24"/>
  <c r="F70" i="49"/>
  <c r="H72" i="46"/>
  <c r="V24" i="50"/>
  <c r="F70"/>
  <c r="R28" i="41"/>
  <c r="H29" i="37"/>
  <c r="F25" i="43"/>
  <c r="F70" i="45"/>
  <c r="H75" i="48"/>
  <c r="J28" i="36"/>
  <c r="H28" i="37"/>
  <c r="H71" i="48"/>
  <c r="N73" i="47"/>
  <c r="J72" i="45"/>
  <c r="J74" i="47"/>
  <c r="V27" i="49"/>
  <c r="P27" i="50"/>
  <c r="F29" i="35"/>
  <c r="F27"/>
  <c r="F28" i="44"/>
  <c r="H25" i="35"/>
  <c r="F28" i="37"/>
  <c r="E32" i="50"/>
  <c r="E32" i="37"/>
  <c r="E32" i="39"/>
  <c r="E32" i="47"/>
  <c r="E33" s="1"/>
  <c r="P75" i="49"/>
  <c r="P75" i="50"/>
  <c r="J72"/>
  <c r="J72" i="49"/>
  <c r="J74" i="48"/>
  <c r="J74" i="50"/>
  <c r="J74" i="45"/>
  <c r="J74" i="46"/>
  <c r="H72" i="48"/>
  <c r="H72" i="44"/>
  <c r="H72" i="45"/>
  <c r="H72" i="49"/>
  <c r="P75" i="48"/>
  <c r="J25" i="44"/>
  <c r="E32" i="46"/>
  <c r="P73" i="49"/>
  <c r="P73" i="48"/>
  <c r="H72" i="47"/>
  <c r="F70" i="44"/>
  <c r="E26" i="52"/>
  <c r="E27"/>
  <c r="E28" s="1"/>
  <c r="J76" i="46"/>
  <c r="P27" i="39"/>
  <c r="P27" i="46"/>
  <c r="L71" i="49"/>
  <c r="V26"/>
  <c r="J75" i="50"/>
  <c r="J75" i="49"/>
  <c r="P74" i="50"/>
  <c r="P74" i="49"/>
  <c r="F73" i="50"/>
  <c r="V27" i="44"/>
  <c r="V27" i="48"/>
  <c r="F73" i="45"/>
  <c r="V27"/>
  <c r="F73" i="49"/>
  <c r="V27" i="47"/>
  <c r="V27" i="46"/>
  <c r="V27" i="50"/>
  <c r="F73" i="47"/>
  <c r="V27" i="43"/>
  <c r="F73"/>
  <c r="F73" i="46"/>
  <c r="F73" i="48"/>
  <c r="N24" i="38"/>
  <c r="N24" i="43"/>
  <c r="N24" i="50"/>
  <c r="F7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F71" i="47"/>
  <c r="N26" i="49"/>
  <c r="H26" i="37"/>
  <c r="R27" i="41"/>
  <c r="R27" i="43"/>
  <c r="H26" i="45"/>
  <c r="V29" i="44"/>
  <c r="F75" i="49"/>
  <c r="F75" i="47"/>
  <c r="F75" i="48"/>
  <c r="N76" i="47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H28" i="36"/>
  <c r="F29" i="40"/>
  <c r="H30" i="41"/>
  <c r="T25" i="43"/>
  <c r="F27" i="48"/>
  <c r="H26"/>
  <c r="J25"/>
  <c r="R28"/>
  <c r="R28" i="50"/>
  <c r="R25" i="43"/>
  <c r="R25" i="48"/>
  <c r="J73" i="49"/>
  <c r="J73" i="48"/>
  <c r="J73" i="47"/>
  <c r="H76" i="50"/>
  <c r="H76" i="48"/>
  <c r="H76" i="45"/>
  <c r="H76" i="47"/>
  <c r="H76" i="44"/>
  <c r="J29"/>
  <c r="J29" i="43"/>
  <c r="J29" i="38"/>
  <c r="J29" i="37"/>
  <c r="J29" i="47"/>
  <c r="J29" i="41"/>
  <c r="J27"/>
  <c r="J27" i="38"/>
  <c r="J27" i="45"/>
  <c r="F25" i="41"/>
  <c r="F25" i="40"/>
  <c r="F25" i="34"/>
  <c r="H76" i="49"/>
  <c r="R26"/>
  <c r="F29" i="47"/>
  <c r="F25" i="35"/>
  <c r="H26"/>
  <c r="H26" i="38"/>
  <c r="H26" i="39"/>
  <c r="J27" i="40"/>
  <c r="F29" i="41"/>
  <c r="J27" i="48"/>
  <c r="H28" i="43"/>
  <c r="H73" i="44"/>
  <c r="H75" i="47"/>
  <c r="H75" i="46"/>
  <c r="H75" i="50"/>
  <c r="H75" i="44"/>
  <c r="H71" i="47"/>
  <c r="H71" i="49"/>
  <c r="H71" i="50"/>
  <c r="H71" i="46"/>
  <c r="R71" i="50"/>
  <c r="R71" i="49"/>
  <c r="P71"/>
  <c r="P71" i="48"/>
  <c r="P71" i="50"/>
  <c r="V31" i="49"/>
  <c r="F77"/>
  <c r="F75" i="46"/>
  <c r="F75" i="45"/>
  <c r="V29" i="43"/>
  <c r="V29" i="46"/>
  <c r="V29" i="50"/>
  <c r="F75" i="43"/>
  <c r="N76" i="49"/>
  <c r="N76" i="48"/>
  <c r="T29" i="47"/>
  <c r="T29" i="44"/>
  <c r="H71" i="45"/>
  <c r="H7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AK43" i="44"/>
  <c r="N28" i="45"/>
  <c r="N28" i="40"/>
  <c r="BA8" i="24"/>
  <c r="BI61" s="1"/>
  <c r="V24" i="47"/>
  <c r="F70"/>
  <c r="V24" i="45"/>
  <c r="F70" i="43"/>
  <c r="V24" i="49"/>
  <c r="F70" i="48"/>
  <c r="V24"/>
  <c r="V24" i="44"/>
  <c r="N28" i="46"/>
  <c r="T28" i="50"/>
  <c r="V28"/>
  <c r="F74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R75" i="49"/>
  <c r="J71" i="45"/>
  <c r="J71" i="46"/>
  <c r="V30" i="47"/>
  <c r="F76"/>
  <c r="R28"/>
  <c r="R28" i="40"/>
  <c r="R28" i="45"/>
  <c r="R28" i="49"/>
  <c r="R28" i="44"/>
  <c r="W30" i="49"/>
  <c r="G76"/>
  <c r="J75" i="47"/>
  <c r="N77" i="50"/>
  <c r="N77" i="48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R73" i="49"/>
  <c r="R73" i="50"/>
  <c r="T26" i="46"/>
  <c r="T26" i="50"/>
  <c r="T26" i="43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L30" i="38"/>
  <c r="N28"/>
  <c r="N28" i="48"/>
  <c r="N28" i="44"/>
  <c r="N28" i="50"/>
  <c r="N28" i="41"/>
  <c r="N71" i="50"/>
  <c r="N71" i="47"/>
  <c r="N71" i="48"/>
  <c r="L74"/>
  <c r="L74" i="49"/>
  <c r="L74" i="50"/>
  <c r="L76"/>
  <c r="L76" i="46"/>
  <c r="L76" i="49"/>
  <c r="L27" i="44"/>
  <c r="L27" i="41"/>
  <c r="L27" i="37"/>
  <c r="AK43" i="35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5" i="36"/>
  <c r="L27" i="38"/>
  <c r="J26" i="43"/>
  <c r="L29" i="45"/>
  <c r="R26"/>
  <c r="R26" i="44"/>
  <c r="R26" i="40"/>
  <c r="R26" i="48"/>
  <c r="R26" i="47"/>
  <c r="R26" i="50"/>
  <c r="R26" i="43"/>
  <c r="R26" i="46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J26" i="50"/>
  <c r="L27"/>
  <c r="L27" i="45"/>
  <c r="L27" i="48"/>
  <c r="L27" i="47"/>
  <c r="L27" i="43"/>
  <c r="L27" i="40"/>
  <c r="L27" i="39"/>
  <c r="L27" i="46"/>
  <c r="L27" i="49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5" i="40"/>
  <c r="F30" i="43"/>
  <c r="F28" i="47"/>
  <c r="H25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T26" i="47"/>
  <c r="T26" i="49"/>
  <c r="T26" i="41"/>
  <c r="T26" i="45"/>
  <c r="T26" i="48"/>
  <c r="H73" i="49"/>
  <c r="H73" i="50"/>
  <c r="H73" i="46"/>
  <c r="F74" i="49"/>
  <c r="F74" i="44"/>
  <c r="V28" i="43"/>
  <c r="V28" i="48"/>
  <c r="V28" i="44"/>
  <c r="F74" i="45"/>
  <c r="F74" i="47"/>
  <c r="V28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AK43" i="38"/>
  <c r="AK43" i="36"/>
  <c r="AK43" i="49"/>
  <c r="W32" i="37"/>
  <c r="M32" i="34"/>
  <c r="Q32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/>
  <c r="F72" i="47"/>
  <c r="F72" i="44"/>
  <c r="V26" i="47"/>
  <c r="V26" i="46"/>
  <c r="F72"/>
  <c r="V26" i="45"/>
  <c r="F72"/>
  <c r="F72" i="50"/>
  <c r="W32" i="34"/>
  <c r="W32" i="35"/>
  <c r="U32" i="36"/>
  <c r="F76" i="43"/>
  <c r="V30" i="44"/>
  <c r="T30" i="49"/>
  <c r="T30" i="50"/>
  <c r="T30" i="44"/>
  <c r="T30" i="46"/>
  <c r="T30" i="41"/>
  <c r="T25"/>
  <c r="T25" i="49"/>
  <c r="T25" i="50"/>
  <c r="R74" i="49"/>
  <c r="R74" i="50"/>
  <c r="N27" i="43"/>
  <c r="N27" i="47"/>
  <c r="J72"/>
  <c r="J72" i="48"/>
  <c r="J76" i="50"/>
  <c r="J76" i="48"/>
  <c r="J76" i="47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W30" i="48"/>
  <c r="G76" i="46"/>
  <c r="G76" i="45"/>
  <c r="W30" i="47"/>
  <c r="W30" i="44"/>
  <c r="G76" i="50"/>
  <c r="W30" i="46"/>
  <c r="W30" i="45"/>
  <c r="W30" i="43"/>
  <c r="G76"/>
  <c r="AA33" s="1"/>
  <c r="G76" i="44"/>
  <c r="G76" i="48"/>
  <c r="G76" i="47"/>
  <c r="W30" i="50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s="1"/>
  <c r="S60" i="50"/>
  <c r="P30" i="44"/>
  <c r="P30" i="45"/>
  <c r="P30" i="40"/>
  <c r="P30" i="47"/>
  <c r="P30" i="48"/>
  <c r="P30" i="41"/>
  <c r="P30" i="49"/>
  <c r="P30" i="46"/>
  <c r="P30" i="50"/>
  <c r="P30" i="39"/>
  <c r="N74" i="47"/>
  <c r="N74" i="48"/>
  <c r="N74" i="49"/>
  <c r="L71" i="46"/>
  <c r="L71" i="48"/>
  <c r="L71" i="47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/>
  <c r="K32" i="34"/>
  <c r="M32" i="35"/>
  <c r="O32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/>
  <c r="O32" i="34"/>
  <c r="U32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U32" i="35"/>
  <c r="W32" i="36"/>
  <c r="O32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72" i="50"/>
  <c r="L73" i="46"/>
  <c r="L73" i="49"/>
  <c r="R76" i="50"/>
  <c r="R76" i="49"/>
  <c r="N72"/>
  <c r="N72" i="50"/>
  <c r="N72" i="48"/>
  <c r="L76" i="47"/>
  <c r="L76" i="48"/>
  <c r="AG4" i="47" l="1"/>
  <c r="BC11"/>
  <c r="E33" i="24"/>
  <c r="AC26"/>
  <c r="AC21"/>
  <c r="M3" i="37"/>
  <c r="M3" i="46"/>
  <c r="AE26" i="24"/>
  <c r="AF26" s="1"/>
  <c r="AG26" s="1"/>
  <c r="BI57" i="48"/>
  <c r="BI61"/>
  <c r="BI61" i="50"/>
  <c r="BI61" i="35"/>
  <c r="BI61" i="43"/>
  <c r="BI61" i="39"/>
  <c r="AJ60" i="34"/>
  <c r="BI61" i="40"/>
  <c r="BI61" i="44"/>
  <c r="BI61" i="46"/>
  <c r="BI61" i="41"/>
  <c r="BJ17" i="50"/>
  <c r="BI60" i="39"/>
  <c r="BI59"/>
  <c r="BI59" i="35"/>
  <c r="BI59" i="40"/>
  <c r="BI58" i="48"/>
  <c r="BI58" i="39"/>
  <c r="BI58" i="46"/>
  <c r="BI58" i="40"/>
  <c r="BI56" i="39"/>
  <c r="BI56" i="43"/>
  <c r="BI55" i="40"/>
  <c r="BI55" i="39"/>
  <c r="BI49" i="48"/>
  <c r="BI52"/>
  <c r="BI50" i="47"/>
  <c r="BI52"/>
  <c r="BI52" i="40"/>
  <c r="BI52" i="46"/>
  <c r="BI49" i="39"/>
  <c r="BI51"/>
  <c r="BI51" i="46"/>
  <c r="BI51" i="50"/>
  <c r="BI51" i="40"/>
  <c r="BI51" i="48"/>
  <c r="BI50"/>
  <c r="BI50" i="40"/>
  <c r="BI50" i="39"/>
  <c r="BI49" i="50"/>
  <c r="BI51" i="47"/>
  <c r="BI49"/>
  <c r="I77" i="43"/>
  <c r="I77" i="46" s="1"/>
  <c r="I57" i="43"/>
  <c r="I57" i="45" s="1"/>
  <c r="M3" i="40"/>
  <c r="M3" i="43"/>
  <c r="M3" i="35"/>
  <c r="BC11"/>
  <c r="M3" i="48"/>
  <c r="M3" i="51"/>
  <c r="A14" s="1"/>
  <c r="BC11" i="24"/>
  <c r="AG4" i="49"/>
  <c r="AE24" s="1"/>
  <c r="AF24" s="1"/>
  <c r="AG24" s="1"/>
  <c r="BC11" i="46"/>
  <c r="BC11" i="39"/>
  <c r="AG4" i="41"/>
  <c r="AG4" i="38"/>
  <c r="AG4" i="45"/>
  <c r="BC11" i="49"/>
  <c r="AG4" i="37"/>
  <c r="AG4" i="40"/>
  <c r="BI49" i="35"/>
  <c r="BG49"/>
  <c r="BI50"/>
  <c r="BG50"/>
  <c r="AE27" i="46"/>
  <c r="AF27" s="1"/>
  <c r="AG27" s="1"/>
  <c r="AJ61"/>
  <c r="BG62" i="45"/>
  <c r="BI62"/>
  <c r="BI54" i="46"/>
  <c r="BG54"/>
  <c r="BG54" i="50"/>
  <c r="BI54"/>
  <c r="BI54" i="43"/>
  <c r="BG54"/>
  <c r="BI62" i="37"/>
  <c r="BG62"/>
  <c r="BG62" i="44"/>
  <c r="BI62"/>
  <c r="AJ61"/>
  <c r="AE27"/>
  <c r="AF27" s="1"/>
  <c r="AG27" s="1"/>
  <c r="F24" i="24"/>
  <c r="BJ18"/>
  <c r="BI53" i="35"/>
  <c r="BG53"/>
  <c r="AE27" i="43"/>
  <c r="AF27" s="1"/>
  <c r="AG27" s="1"/>
  <c r="AJ61"/>
  <c r="H54" i="49"/>
  <c r="BI57" i="35"/>
  <c r="BI57" i="38"/>
  <c r="BI49" i="43"/>
  <c r="BG49"/>
  <c r="BJ18" i="49"/>
  <c r="T70"/>
  <c r="T70" i="50" s="1"/>
  <c r="BI62"/>
  <c r="BG62"/>
  <c r="BI62" i="46"/>
  <c r="BG62"/>
  <c r="BG62" i="43"/>
  <c r="BI62"/>
  <c r="BI62" i="49"/>
  <c r="BG62"/>
  <c r="R24" i="39"/>
  <c r="BJ18"/>
  <c r="AE27" i="49"/>
  <c r="AF27" s="1"/>
  <c r="AG27" s="1"/>
  <c r="AJ61"/>
  <c r="BI62" i="47"/>
  <c r="BG62"/>
  <c r="V70" i="50"/>
  <c r="BJ18"/>
  <c r="L70" i="45"/>
  <c r="BJ18"/>
  <c r="AJ61" i="41"/>
  <c r="AE27"/>
  <c r="AF27" s="1"/>
  <c r="AG27" s="1"/>
  <c r="J70" i="44"/>
  <c r="BJ18"/>
  <c r="H24" i="34"/>
  <c r="BJ18"/>
  <c r="BI60" i="46"/>
  <c r="BG60"/>
  <c r="BG57" i="39"/>
  <c r="BI57"/>
  <c r="BI57" i="40"/>
  <c r="BG57"/>
  <c r="BG62" i="38"/>
  <c r="BI62"/>
  <c r="L24" i="36"/>
  <c r="BJ18"/>
  <c r="AE27" i="45"/>
  <c r="AF27" s="1"/>
  <c r="AG27" s="1"/>
  <c r="AJ61"/>
  <c r="AJ61" i="34"/>
  <c r="AE27"/>
  <c r="AF27" s="1"/>
  <c r="AG27" s="1"/>
  <c r="BI53" i="45"/>
  <c r="BI54" i="48"/>
  <c r="BG54"/>
  <c r="BI54" i="40"/>
  <c r="BG54"/>
  <c r="BI57" i="46"/>
  <c r="BG57"/>
  <c r="BI62" i="40"/>
  <c r="BG62"/>
  <c r="AE27" i="47"/>
  <c r="AF27" s="1"/>
  <c r="AG27" s="1"/>
  <c r="AJ61"/>
  <c r="BJ18" i="46"/>
  <c r="N70"/>
  <c r="AJ61" i="39"/>
  <c r="AE27"/>
  <c r="AF27" s="1"/>
  <c r="AG27" s="1"/>
  <c r="P70" i="47"/>
  <c r="BJ18"/>
  <c r="AJ61" i="48"/>
  <c r="AE27"/>
  <c r="AF27" s="1"/>
  <c r="AG27" s="1"/>
  <c r="AE27" i="24"/>
  <c r="AF27" s="1"/>
  <c r="AG27" s="1"/>
  <c r="AJ61"/>
  <c r="BI53"/>
  <c r="I72" i="43"/>
  <c r="I72" i="50" s="1"/>
  <c r="I66" i="43"/>
  <c r="I66" i="49" s="1"/>
  <c r="BI50" i="36"/>
  <c r="BG53" i="41"/>
  <c r="BI54" i="45"/>
  <c r="BG54" i="39"/>
  <c r="BG49" i="46"/>
  <c r="BI49"/>
  <c r="BI62" i="35"/>
  <c r="BG62"/>
  <c r="BI54"/>
  <c r="BG54"/>
  <c r="P24" i="38"/>
  <c r="BJ18"/>
  <c r="BI62" i="24"/>
  <c r="BG62"/>
  <c r="BI53" i="40"/>
  <c r="BG53"/>
  <c r="BG53" i="48"/>
  <c r="BI53"/>
  <c r="BG53" i="46"/>
  <c r="BI53"/>
  <c r="BI62" i="34"/>
  <c r="BG62"/>
  <c r="BJ18" i="48"/>
  <c r="R70"/>
  <c r="AE27" i="35"/>
  <c r="AF27" s="1"/>
  <c r="AG27" s="1"/>
  <c r="AJ61"/>
  <c r="BJ18" i="40"/>
  <c r="T24"/>
  <c r="AE27" i="38"/>
  <c r="AF27" s="1"/>
  <c r="AG27" s="1"/>
  <c r="AJ61"/>
  <c r="J24" i="35"/>
  <c r="BJ18"/>
  <c r="H70" i="43"/>
  <c r="BJ18"/>
  <c r="AJ61" i="36"/>
  <c r="AE27"/>
  <c r="AF27" s="1"/>
  <c r="AG27" s="1"/>
  <c r="E33" i="35"/>
  <c r="E33" i="37"/>
  <c r="E33" i="49"/>
  <c r="E33" i="46"/>
  <c r="E33" i="41"/>
  <c r="A30" i="51"/>
  <c r="A19"/>
  <c r="M49" i="50"/>
  <c r="BC11"/>
  <c r="M49" i="45"/>
  <c r="BC11" i="38"/>
  <c r="M3" i="45"/>
  <c r="A24" i="51"/>
  <c r="A27"/>
  <c r="E33" i="34"/>
  <c r="A18" i="51"/>
  <c r="A21"/>
  <c r="A12"/>
  <c r="BI59" i="24"/>
  <c r="J31" i="44"/>
  <c r="E38" i="52"/>
  <c r="P31" i="41"/>
  <c r="P31" i="39"/>
  <c r="CE29" i="38"/>
  <c r="P31" i="40"/>
  <c r="P31" i="45"/>
  <c r="P31" i="43"/>
  <c r="E57" i="52"/>
  <c r="E58" s="1"/>
  <c r="P31" i="46"/>
  <c r="P31" i="47"/>
  <c r="P31" i="44"/>
  <c r="P31" i="50"/>
  <c r="P31" i="49"/>
  <c r="P31" i="48"/>
  <c r="E50" i="52"/>
  <c r="CE29" i="37"/>
  <c r="E44" i="52"/>
  <c r="BK69" i="36"/>
  <c r="L31" s="1"/>
  <c r="L31" i="45" s="1"/>
  <c r="CE29" i="36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s="1"/>
  <c r="G62" i="43"/>
  <c r="AA19" s="1"/>
  <c r="AK53" s="1"/>
  <c r="AL53" s="1"/>
  <c r="G68" i="46"/>
  <c r="G71" i="44"/>
  <c r="G62" i="49"/>
  <c r="W25" i="50"/>
  <c r="W16"/>
  <c r="G74" i="45"/>
  <c r="G68" i="48"/>
  <c r="W19" i="45"/>
  <c r="W25" i="47"/>
  <c r="G68"/>
  <c r="G65" i="50"/>
  <c r="G74"/>
  <c r="W25" i="46"/>
  <c r="G68" i="50"/>
  <c r="H77"/>
  <c r="G62" i="47"/>
  <c r="G65" i="43"/>
  <c r="BJ13" s="1"/>
  <c r="W28"/>
  <c r="W25" i="45"/>
  <c r="W25" i="49"/>
  <c r="W22" i="48"/>
  <c r="W22" i="47"/>
  <c r="W19" i="46"/>
  <c r="W16" i="44"/>
  <c r="W19" i="47"/>
  <c r="W16"/>
  <c r="G71" i="48"/>
  <c r="W25"/>
  <c r="W22" i="45"/>
  <c r="W22" i="49"/>
  <c r="W13"/>
  <c r="W19" i="44"/>
  <c r="W16" i="45"/>
  <c r="W19" i="49"/>
  <c r="W16" i="43"/>
  <c r="I64" i="46"/>
  <c r="N31" i="38"/>
  <c r="S70" i="49"/>
  <c r="AA27" s="1"/>
  <c r="BI57" i="24"/>
  <c r="BI51"/>
  <c r="G69" i="48"/>
  <c r="N31" i="46"/>
  <c r="AK50" i="49"/>
  <c r="AL50" s="1"/>
  <c r="G63" i="48"/>
  <c r="S62" i="49"/>
  <c r="AA19" s="1"/>
  <c r="AC19" s="1"/>
  <c r="E33" i="50"/>
  <c r="E33" i="40"/>
  <c r="E33" i="39"/>
  <c r="E33" i="43"/>
  <c r="AC17" i="24"/>
  <c r="W31" i="46"/>
  <c r="G66" i="43"/>
  <c r="AA23" s="1"/>
  <c r="AK57" s="1"/>
  <c r="AL57" s="1"/>
  <c r="I77" i="44"/>
  <c r="AE22" i="24"/>
  <c r="AF22" s="1"/>
  <c r="AG22" s="1"/>
  <c r="E79" i="46"/>
  <c r="E79" i="47"/>
  <c r="G72" i="43"/>
  <c r="AA29" s="1"/>
  <c r="AC29" s="1"/>
  <c r="G77" i="50"/>
  <c r="W20" i="49"/>
  <c r="BJ11" i="50"/>
  <c r="BC11" i="41"/>
  <c r="BC11" i="48"/>
  <c r="AG4" i="35"/>
  <c r="AG4" i="44"/>
  <c r="M3" i="38"/>
  <c r="M3" i="50"/>
  <c r="BP13" s="1"/>
  <c r="BC11" i="45"/>
  <c r="BC11" i="43"/>
  <c r="AG4" i="34"/>
  <c r="BC11" i="40"/>
  <c r="M49" i="47"/>
  <c r="M3" i="36"/>
  <c r="AG4" i="39"/>
  <c r="AG4" i="50"/>
  <c r="AE22" s="1"/>
  <c r="AF22" s="1"/>
  <c r="AG22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BO18" s="1"/>
  <c r="M3" i="39"/>
  <c r="AK49" i="24"/>
  <c r="AL49" s="1"/>
  <c r="AC15"/>
  <c r="BP17" i="50"/>
  <c r="AC24" i="24"/>
  <c r="AC22"/>
  <c r="AC19"/>
  <c r="AC14"/>
  <c r="AC23"/>
  <c r="W26" i="45"/>
  <c r="W13" i="43"/>
  <c r="I64" i="47"/>
  <c r="W24" i="48"/>
  <c r="E33" i="51"/>
  <c r="AC20" i="24"/>
  <c r="L4" i="3"/>
  <c r="N22"/>
  <c r="AC16" i="24"/>
  <c r="AC18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BJ10" i="50"/>
  <c r="N31"/>
  <c r="G63"/>
  <c r="W12" i="46"/>
  <c r="G75" i="48"/>
  <c r="N31"/>
  <c r="BJ13" i="50"/>
  <c r="AE14" i="24"/>
  <c r="AF14" s="1"/>
  <c r="AG14" s="1"/>
  <c r="AE25"/>
  <c r="AF25" s="1"/>
  <c r="AG25" s="1"/>
  <c r="AE24"/>
  <c r="AF24" s="1"/>
  <c r="AG24" s="1"/>
  <c r="AE17"/>
  <c r="AF17" s="1"/>
  <c r="AG17" s="1"/>
  <c r="AE19"/>
  <c r="AF19" s="1"/>
  <c r="AG19" s="1"/>
  <c r="AE18"/>
  <c r="AF18" s="1"/>
  <c r="AG18" s="1"/>
  <c r="N31" i="45"/>
  <c r="AE15" i="24"/>
  <c r="AF15" s="1"/>
  <c r="AG15" s="1"/>
  <c r="AA14" i="50"/>
  <c r="AE14" s="1"/>
  <c r="AF14" s="1"/>
  <c r="BJ5"/>
  <c r="N31" i="49"/>
  <c r="AA16" i="50"/>
  <c r="BJ7"/>
  <c r="S73"/>
  <c r="S73" i="49"/>
  <c r="AA30" s="1"/>
  <c r="AA14"/>
  <c r="AK48" s="1"/>
  <c r="AL48" s="1"/>
  <c r="BJ5"/>
  <c r="AA17" i="50"/>
  <c r="BJ8"/>
  <c r="AJ56" i="35"/>
  <c r="AE19" i="50"/>
  <c r="AF19" s="1"/>
  <c r="AG19" s="1"/>
  <c r="AJ53"/>
  <c r="AJ58" i="45"/>
  <c r="AJ48" i="43"/>
  <c r="AJ50" i="39"/>
  <c r="AJ50" i="36"/>
  <c r="AJ50" i="49"/>
  <c r="AE16"/>
  <c r="AF16" s="1"/>
  <c r="AG16" s="1"/>
  <c r="AJ51"/>
  <c r="AE17"/>
  <c r="AF17" s="1"/>
  <c r="AG17" s="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N31" i="47"/>
  <c r="W28" i="49"/>
  <c r="W28" i="44"/>
  <c r="W18" i="43"/>
  <c r="N31" i="44"/>
  <c r="BG58" i="49"/>
  <c r="BI58"/>
  <c r="AJ57" i="43"/>
  <c r="BI58" i="45"/>
  <c r="BG58"/>
  <c r="BI58" i="24"/>
  <c r="BG58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AA15" i="43"/>
  <c r="AE15" s="1"/>
  <c r="BJ6"/>
  <c r="G60"/>
  <c r="G60" i="44"/>
  <c r="W27" i="46"/>
  <c r="G73"/>
  <c r="AC18" i="50"/>
  <c r="AE18"/>
  <c r="AF18" s="1"/>
  <c r="AG18" s="1"/>
  <c r="O65" i="46"/>
  <c r="O65" i="49" s="1"/>
  <c r="N54"/>
  <c r="Q73" i="47"/>
  <c r="Q73" i="49" s="1"/>
  <c r="Q65" i="47"/>
  <c r="Q65" i="48" s="1"/>
  <c r="W26"/>
  <c r="W26" i="46"/>
  <c r="BI49" i="24"/>
  <c r="BG49"/>
  <c r="AJ58" i="46"/>
  <c r="AJ56" i="44"/>
  <c r="AJ56" i="39"/>
  <c r="AJ50" i="44"/>
  <c r="AE16" i="24"/>
  <c r="AF16" s="1"/>
  <c r="AJ50"/>
  <c r="BI51" i="36"/>
  <c r="BG51"/>
  <c r="AJ51" i="40"/>
  <c r="BI52" i="34"/>
  <c r="BG52"/>
  <c r="AJ51" i="47"/>
  <c r="BI52" i="24"/>
  <c r="BG52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N31" i="40"/>
  <c r="N31" i="41"/>
  <c r="G72" i="50"/>
  <c r="G74" i="44"/>
  <c r="W28" i="48"/>
  <c r="G58" i="49"/>
  <c r="G60" i="50"/>
  <c r="N31" i="39"/>
  <c r="AA25" i="50"/>
  <c r="AK59" s="1"/>
  <c r="AL59" s="1"/>
  <c r="BJ16"/>
  <c r="AJ57" i="39"/>
  <c r="AJ57" i="40"/>
  <c r="AJ57" i="36"/>
  <c r="BJ8" i="49"/>
  <c r="BI55" i="24"/>
  <c r="BG55"/>
  <c r="BJ9" i="50"/>
  <c r="BG56" i="38"/>
  <c r="BI56"/>
  <c r="AJ55" i="46"/>
  <c r="BI56" i="44"/>
  <c r="BG56"/>
  <c r="AJ55" i="40"/>
  <c r="BJ12" i="24"/>
  <c r="BI56" i="35"/>
  <c r="BG56"/>
  <c r="AJ54" i="40"/>
  <c r="BI55" i="38"/>
  <c r="BG55"/>
  <c r="BI55" i="48"/>
  <c r="BG55"/>
  <c r="AJ54" i="43"/>
  <c r="AJ54" i="38"/>
  <c r="BI55" i="44"/>
  <c r="BG55"/>
  <c r="AJ54"/>
  <c r="AJ54" i="35"/>
  <c r="AJ54" i="50"/>
  <c r="AE20"/>
  <c r="AF20" s="1"/>
  <c r="AG20" s="1"/>
  <c r="F8" i="24"/>
  <c r="F8" i="38" s="1"/>
  <c r="BI56" i="24"/>
  <c r="BI54"/>
  <c r="BI50"/>
  <c r="AC24" i="49"/>
  <c r="AC24" i="50"/>
  <c r="AE24"/>
  <c r="AF24" s="1"/>
  <c r="AG24" s="1"/>
  <c r="AJ56" i="45"/>
  <c r="AJ58" i="44"/>
  <c r="AJ58" i="39"/>
  <c r="BI51" i="35"/>
  <c r="BG51"/>
  <c r="AJ50" i="45"/>
  <c r="AJ51"/>
  <c r="AJ51" i="35"/>
  <c r="BJ8" i="24"/>
  <c r="BJ7" i="49"/>
  <c r="BG58" i="43"/>
  <c r="BI58"/>
  <c r="AJ57" i="37"/>
  <c r="AJ57" i="46"/>
  <c r="AE23" i="24"/>
  <c r="AF23" s="1"/>
  <c r="AG23" s="1"/>
  <c r="AJ57"/>
  <c r="BG60" i="50"/>
  <c r="BI60"/>
  <c r="AJ59" i="48"/>
  <c r="BI60"/>
  <c r="BG60"/>
  <c r="AJ59" i="38"/>
  <c r="BI60" i="34"/>
  <c r="BG60"/>
  <c r="AJ59" i="50"/>
  <c r="AJ59" i="44"/>
  <c r="AJ59" i="35"/>
  <c r="BJ12" i="50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BJ11" i="49"/>
  <c r="AJ54" i="41"/>
  <c r="AJ54" i="45"/>
  <c r="AJ54" i="34"/>
  <c r="BI55" i="36"/>
  <c r="BG55"/>
  <c r="AA15" i="50"/>
  <c r="BJ6"/>
  <c r="AJ53" i="49"/>
  <c r="AJ48" i="44"/>
  <c r="AJ53" i="40"/>
  <c r="AJ50" i="43"/>
  <c r="BI51" i="34"/>
  <c r="BG51"/>
  <c r="AJ50" i="50"/>
  <c r="AJ51"/>
  <c r="AJ51" i="46"/>
  <c r="BI58" i="44"/>
  <c r="BG58"/>
  <c r="BJ14" i="49"/>
  <c r="AJ57" i="34"/>
  <c r="AJ57" i="49"/>
  <c r="AE23"/>
  <c r="AF23" s="1"/>
  <c r="AG23" s="1"/>
  <c r="AJ57" i="44"/>
  <c r="BJ14" i="24"/>
  <c r="BJ15" i="49"/>
  <c r="BI60" i="35"/>
  <c r="BG60"/>
  <c r="AJ59" i="46"/>
  <c r="AJ59" i="40"/>
  <c r="BJ16" i="24"/>
  <c r="AJ59" i="47"/>
  <c r="AJ55" i="39"/>
  <c r="BI55" i="47"/>
  <c r="BG55"/>
  <c r="BJ14" i="50"/>
  <c r="BG55"/>
  <c r="BI55"/>
  <c r="AE21" i="24"/>
  <c r="AF21" s="1"/>
  <c r="AG21" s="1"/>
  <c r="AJ55"/>
  <c r="BI56" i="49"/>
  <c r="BG56"/>
  <c r="BI56" i="45"/>
  <c r="BG56"/>
  <c r="AE21" i="50"/>
  <c r="AF21" s="1"/>
  <c r="AG21" s="1"/>
  <c r="AJ55"/>
  <c r="BI56" i="36"/>
  <c r="BG56"/>
  <c r="BI55" i="49"/>
  <c r="BG55"/>
  <c r="BI55" i="43"/>
  <c r="BG55"/>
  <c r="AJ54" i="48"/>
  <c r="AJ54" i="39"/>
  <c r="AJ54" i="36"/>
  <c r="AJ54" i="49"/>
  <c r="AE20"/>
  <c r="AF20" s="1"/>
  <c r="AG20" s="1"/>
  <c r="AE20" i="24"/>
  <c r="AF20" s="1"/>
  <c r="AG20" s="1"/>
  <c r="AJ54"/>
  <c r="BJ15" i="50"/>
  <c r="J53" i="45"/>
  <c r="J53" i="48"/>
  <c r="W21" i="47"/>
  <c r="AK58" i="50"/>
  <c r="AL58" s="1"/>
  <c r="G72" i="46"/>
  <c r="G72" i="49"/>
  <c r="G77" i="43"/>
  <c r="G59"/>
  <c r="G66" i="50"/>
  <c r="I64" i="44"/>
  <c r="AA21" s="1"/>
  <c r="AC21" s="1"/>
  <c r="G66"/>
  <c r="G57" i="47"/>
  <c r="G70" i="45"/>
  <c r="W26" i="47"/>
  <c r="G72" i="44"/>
  <c r="W15" i="49"/>
  <c r="G77"/>
  <c r="G59" i="44"/>
  <c r="W11"/>
  <c r="I77" i="48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/>
  <c r="G63" i="43"/>
  <c r="AA20" s="1"/>
  <c r="AK54" s="1"/>
  <c r="AL54" s="1"/>
  <c r="G63" i="49"/>
  <c r="W12" i="47"/>
  <c r="W12" i="50"/>
  <c r="G75" i="44"/>
  <c r="W14" i="47"/>
  <c r="G60"/>
  <c r="G75" i="45"/>
  <c r="W27" i="43"/>
  <c r="W14" i="44"/>
  <c r="S71" i="50"/>
  <c r="W27" i="44"/>
  <c r="AK57" i="50"/>
  <c r="AL57" s="1"/>
  <c r="S75" i="49"/>
  <c r="AA32" s="1"/>
  <c r="AK66" s="1"/>
  <c r="AL66" s="1"/>
  <c r="W28" i="47"/>
  <c r="G63" i="46"/>
  <c r="G63" i="45"/>
  <c r="W17" i="43"/>
  <c r="W17" i="45"/>
  <c r="G74" i="43"/>
  <c r="AA31" s="1"/>
  <c r="BO25" s="1"/>
  <c r="G74" i="47"/>
  <c r="G74" i="46"/>
  <c r="W28" i="50"/>
  <c r="AC30"/>
  <c r="G71" i="47"/>
  <c r="W25" i="44"/>
  <c r="G71" i="45"/>
  <c r="W12" i="48"/>
  <c r="W12" i="44"/>
  <c r="G58" i="50"/>
  <c r="G68" i="43"/>
  <c r="AA25" s="1"/>
  <c r="W22" i="50"/>
  <c r="W22" i="43"/>
  <c r="G68" i="45"/>
  <c r="H77"/>
  <c r="W29" i="48"/>
  <c r="G75" i="50"/>
  <c r="G65" i="48"/>
  <c r="G65" i="46"/>
  <c r="G65" i="49"/>
  <c r="W14" i="43"/>
  <c r="G60" i="45"/>
  <c r="G60" i="46"/>
  <c r="W16"/>
  <c r="G62"/>
  <c r="G60" i="48"/>
  <c r="AC28" i="49"/>
  <c r="W29"/>
  <c r="W19" i="48"/>
  <c r="W14" i="46"/>
  <c r="G62" i="48"/>
  <c r="W27" i="49"/>
  <c r="G73" i="45"/>
  <c r="W29" i="46"/>
  <c r="S64" i="49"/>
  <c r="AA21" s="1"/>
  <c r="BO15" s="1"/>
  <c r="G73"/>
  <c r="W27" i="50"/>
  <c r="W27" i="48"/>
  <c r="W17" i="44"/>
  <c r="W17" i="50"/>
  <c r="AK53"/>
  <c r="AL53" s="1"/>
  <c r="W12" i="43"/>
  <c r="G58" i="48"/>
  <c r="G75" i="49"/>
  <c r="W27" i="45"/>
  <c r="G58" i="46"/>
  <c r="W17" i="48"/>
  <c r="W17" i="46"/>
  <c r="G63" i="47"/>
  <c r="W17" i="49"/>
  <c r="G74"/>
  <c r="G74" i="48"/>
  <c r="W28" i="46"/>
  <c r="W22"/>
  <c r="W25" i="43"/>
  <c r="G71" i="46"/>
  <c r="G71" i="50"/>
  <c r="G71" i="43"/>
  <c r="AA28" s="1"/>
  <c r="AK62" s="1"/>
  <c r="AL62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s="1"/>
  <c r="W19" i="50"/>
  <c r="W14" i="45"/>
  <c r="W16" i="49"/>
  <c r="G73" i="50"/>
  <c r="G73" i="43"/>
  <c r="AA30" s="1"/>
  <c r="AC30" s="1"/>
  <c r="H77" i="44"/>
  <c r="W14" i="49"/>
  <c r="S57" i="50"/>
  <c r="AK67"/>
  <c r="AL67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/>
  <c r="W20" i="47"/>
  <c r="G59"/>
  <c r="G57" i="48"/>
  <c r="G70" i="47"/>
  <c r="G57" i="44"/>
  <c r="G69" i="43"/>
  <c r="W24" i="44"/>
  <c r="W24" i="43"/>
  <c r="W11" i="46"/>
  <c r="W11" i="50"/>
  <c r="S72" i="49"/>
  <c r="AA29" s="1"/>
  <c r="AK63" s="1"/>
  <c r="AL63" s="1"/>
  <c r="W23" i="50"/>
  <c r="G61" i="43"/>
  <c r="S66" i="50"/>
  <c r="G69" i="46"/>
  <c r="G69" i="44"/>
  <c r="W23" i="48"/>
  <c r="W23" i="45"/>
  <c r="W26" i="49"/>
  <c r="W26" i="50"/>
  <c r="W26" i="43"/>
  <c r="W15" i="48"/>
  <c r="W31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/>
  <c r="I71" i="49"/>
  <c r="I71" i="44"/>
  <c r="AA28" s="1"/>
  <c r="AC28" s="1"/>
  <c r="O73" i="46"/>
  <c r="O73" i="50" s="1"/>
  <c r="Q57" i="47"/>
  <c r="Q57" i="49" s="1"/>
  <c r="I72"/>
  <c r="BP23" i="50"/>
  <c r="AK54"/>
  <c r="AL54" s="1"/>
  <c r="AK64"/>
  <c r="AL64" s="1"/>
  <c r="H77" i="46"/>
  <c r="I64" i="48"/>
  <c r="I57" i="44"/>
  <c r="BP22" i="50"/>
  <c r="H77" i="49"/>
  <c r="I77" i="45"/>
  <c r="S65" i="49"/>
  <c r="I64"/>
  <c r="I57" i="50"/>
  <c r="I77" i="49"/>
  <c r="I64" i="50"/>
  <c r="S67"/>
  <c r="I58" i="43"/>
  <c r="I58" i="44" s="1"/>
  <c r="I59" i="43"/>
  <c r="I59" i="45" s="1"/>
  <c r="C78" i="52"/>
  <c r="I61" i="43"/>
  <c r="I61" i="44" s="1"/>
  <c r="H54"/>
  <c r="O61" i="46"/>
  <c r="O61" i="48" s="1"/>
  <c r="I72" i="45"/>
  <c r="C97" i="52"/>
  <c r="AK52" i="50"/>
  <c r="AL52" s="1"/>
  <c r="I72" i="48"/>
  <c r="S63" i="50"/>
  <c r="S68" i="49"/>
  <c r="AA25" s="1"/>
  <c r="AK54"/>
  <c r="AL54" s="1"/>
  <c r="I72" i="44"/>
  <c r="AA29" s="1"/>
  <c r="I77" i="47"/>
  <c r="I74" i="43"/>
  <c r="I74" i="46" s="1"/>
  <c r="I65" i="43"/>
  <c r="I65" i="44" s="1"/>
  <c r="C81" i="52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S77" i="49"/>
  <c r="S76"/>
  <c r="AA33" s="1"/>
  <c r="S76" i="50"/>
  <c r="AK55"/>
  <c r="AL55" s="1"/>
  <c r="AC21"/>
  <c r="S69"/>
  <c r="S69" i="49"/>
  <c r="M67" i="45"/>
  <c r="M59"/>
  <c r="M68"/>
  <c r="L54" i="46"/>
  <c r="M75" i="45"/>
  <c r="M62"/>
  <c r="L54" i="50"/>
  <c r="M57" i="45"/>
  <c r="C91" i="52"/>
  <c r="M65" i="45"/>
  <c r="M74"/>
  <c r="C89" i="52"/>
  <c r="M77" i="45"/>
  <c r="L54" i="47"/>
  <c r="M61" i="45"/>
  <c r="M61" i="49" s="1"/>
  <c r="L54"/>
  <c r="C90" i="52"/>
  <c r="M66" i="45"/>
  <c r="M71"/>
  <c r="M58"/>
  <c r="M63"/>
  <c r="M72"/>
  <c r="M64"/>
  <c r="M60"/>
  <c r="M69"/>
  <c r="C94" i="52"/>
  <c r="C93"/>
  <c r="M73" i="45"/>
  <c r="M73" i="49" s="1"/>
  <c r="M70" i="45"/>
  <c r="M70" i="47" s="1"/>
  <c r="M76" i="45"/>
  <c r="AC32" i="50"/>
  <c r="AK66"/>
  <c r="AL66" s="1"/>
  <c r="BP26"/>
  <c r="I71" i="48"/>
  <c r="I71" i="47"/>
  <c r="I71" i="50"/>
  <c r="I71" i="45"/>
  <c r="L54" i="48"/>
  <c r="AC22" i="50"/>
  <c r="AK56"/>
  <c r="AL56" s="1"/>
  <c r="S61"/>
  <c r="S78" i="48"/>
  <c r="S79" s="1"/>
  <c r="U50" s="1"/>
  <c r="S61" i="49"/>
  <c r="Q62" i="47"/>
  <c r="Q62" i="48" s="1"/>
  <c r="Q70" i="47"/>
  <c r="Q70" i="50" s="1"/>
  <c r="AK57" i="49"/>
  <c r="AL57" s="1"/>
  <c r="O68" i="46"/>
  <c r="O70"/>
  <c r="O57"/>
  <c r="C99" i="52"/>
  <c r="O69" i="46"/>
  <c r="C95" i="52"/>
  <c r="O67" i="46"/>
  <c r="O66"/>
  <c r="O71"/>
  <c r="O71" i="48" s="1"/>
  <c r="O74" i="46"/>
  <c r="O74" i="50" s="1"/>
  <c r="O77" i="46"/>
  <c r="O77" i="50" s="1"/>
  <c r="O60" i="46"/>
  <c r="O60" i="50" s="1"/>
  <c r="N54"/>
  <c r="N54" i="48"/>
  <c r="C100" i="52"/>
  <c r="O59" i="46"/>
  <c r="O58"/>
  <c r="O75"/>
  <c r="O62"/>
  <c r="O63"/>
  <c r="AC31" i="49"/>
  <c r="S74" i="50"/>
  <c r="C96" i="52"/>
  <c r="C98"/>
  <c r="U78" i="49"/>
  <c r="U79" s="1"/>
  <c r="Q63" i="47"/>
  <c r="Q63" i="49" s="1"/>
  <c r="C103" i="52"/>
  <c r="Q75" i="47"/>
  <c r="Q64"/>
  <c r="P54" i="50"/>
  <c r="Q61" i="47"/>
  <c r="Q72"/>
  <c r="Q59"/>
  <c r="Q67"/>
  <c r="Q76"/>
  <c r="P54" i="49"/>
  <c r="Q66" i="47"/>
  <c r="Q60"/>
  <c r="C102" i="52"/>
  <c r="C101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/>
  <c r="O64"/>
  <c r="Q77" i="47"/>
  <c r="C106" i="52"/>
  <c r="C82"/>
  <c r="C79"/>
  <c r="I60" i="43"/>
  <c r="I63"/>
  <c r="H54" i="46"/>
  <c r="I68" i="43"/>
  <c r="I67"/>
  <c r="I62"/>
  <c r="I75"/>
  <c r="C80" i="52"/>
  <c r="I70" i="43"/>
  <c r="I69"/>
  <c r="I73"/>
  <c r="H54" i="48"/>
  <c r="C77" i="52"/>
  <c r="H54" i="45"/>
  <c r="I76" i="43"/>
  <c r="H54" i="50"/>
  <c r="I72" i="46"/>
  <c r="BO10" i="49"/>
  <c r="I57"/>
  <c r="AK58"/>
  <c r="AL58" s="1"/>
  <c r="I66" i="45"/>
  <c r="AC23" i="50"/>
  <c r="BP18"/>
  <c r="AK63"/>
  <c r="AL63" s="1"/>
  <c r="I66" i="47"/>
  <c r="BP21" i="50"/>
  <c r="S59"/>
  <c r="S58" i="49"/>
  <c r="C122" i="5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K67" i="44"/>
  <c r="K61"/>
  <c r="K77"/>
  <c r="K66"/>
  <c r="K60"/>
  <c r="J54" i="48"/>
  <c r="J54" i="45"/>
  <c r="K59" i="44"/>
  <c r="K75"/>
  <c r="K69"/>
  <c r="K72"/>
  <c r="K70"/>
  <c r="K68"/>
  <c r="J54" i="46"/>
  <c r="K63" i="44"/>
  <c r="K57"/>
  <c r="K73"/>
  <c r="K58"/>
  <c r="K62"/>
  <c r="J54" i="47"/>
  <c r="J54" i="49"/>
  <c r="K71" i="44"/>
  <c r="K76"/>
  <c r="C83" i="52"/>
  <c r="K65" i="44"/>
  <c r="J54" i="50"/>
  <c r="K64" i="44"/>
  <c r="K74"/>
  <c r="G61" i="46"/>
  <c r="G61" i="47"/>
  <c r="W32" i="41"/>
  <c r="W33" s="1"/>
  <c r="U4" s="1"/>
  <c r="G64" i="49"/>
  <c r="W15" i="47"/>
  <c r="G61" i="45"/>
  <c r="G61" i="49"/>
  <c r="W15" i="45"/>
  <c r="W15" i="43"/>
  <c r="G77" i="44"/>
  <c r="G77" i="47"/>
  <c r="W31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s="1"/>
  <c r="AC27" s="1"/>
  <c r="W13" i="48"/>
  <c r="W20"/>
  <c r="G70"/>
  <c r="W21" i="49"/>
  <c r="G70" i="50"/>
  <c r="G67" i="44"/>
  <c r="G57" i="46"/>
  <c r="G67" i="49"/>
  <c r="W24" i="46"/>
  <c r="W18" i="44"/>
  <c r="W15" i="50"/>
  <c r="G64"/>
  <c r="G64" i="46"/>
  <c r="W18" i="45"/>
  <c r="W21" i="50"/>
  <c r="G67" i="45"/>
  <c r="G67" i="46"/>
  <c r="G77"/>
  <c r="W15"/>
  <c r="G61" i="48"/>
  <c r="G61" i="44"/>
  <c r="W31" i="50"/>
  <c r="W31" i="45"/>
  <c r="G77"/>
  <c r="G77" i="48"/>
  <c r="W13" i="47"/>
  <c r="G59" i="46"/>
  <c r="G64" i="47"/>
  <c r="G64" i="48"/>
  <c r="G64" i="43"/>
  <c r="AA21" s="1"/>
  <c r="AK55" s="1"/>
  <c r="AL55" s="1"/>
  <c r="W20" i="45"/>
  <c r="W20" i="43"/>
  <c r="G59" i="50"/>
  <c r="W18"/>
  <c r="W21" i="43"/>
  <c r="W21" i="45"/>
  <c r="G57" i="49"/>
  <c r="W11" i="48"/>
  <c r="W24" i="50"/>
  <c r="G70" i="46"/>
  <c r="W13"/>
  <c r="G66" i="47"/>
  <c r="W21" i="44"/>
  <c r="G70" i="49"/>
  <c r="G57" i="45"/>
  <c r="G67" i="47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C59" i="52"/>
  <c r="S26" i="39"/>
  <c r="C61" i="52"/>
  <c r="R8" i="49"/>
  <c r="R8" i="47"/>
  <c r="R8" i="45"/>
  <c r="C60" i="52"/>
  <c r="S30" i="39"/>
  <c r="S27"/>
  <c r="R8" i="44"/>
  <c r="R8" i="46"/>
  <c r="R8" i="40"/>
  <c r="C64" i="52"/>
  <c r="C63"/>
  <c r="S24" i="39"/>
  <c r="S29"/>
  <c r="S25"/>
  <c r="R8" i="50"/>
  <c r="R8" i="43"/>
  <c r="C62" i="52"/>
  <c r="S28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L8" i="50"/>
  <c r="L8" i="45"/>
  <c r="L8" i="47"/>
  <c r="C44" i="52"/>
  <c r="C41"/>
  <c r="M24" i="36"/>
  <c r="M26"/>
  <c r="M28"/>
  <c r="M30"/>
  <c r="L8" i="49"/>
  <c r="L8" i="38"/>
  <c r="C46" i="52"/>
  <c r="C42"/>
  <c r="L8" i="43"/>
  <c r="L8" i="41"/>
  <c r="L8" i="39"/>
  <c r="C43" i="52"/>
  <c r="M25" i="36"/>
  <c r="M27"/>
  <c r="M29"/>
  <c r="L8" i="48"/>
  <c r="L8" i="46"/>
  <c r="L8" i="44"/>
  <c r="L8" i="40"/>
  <c r="L8" i="37"/>
  <c r="C45" i="52"/>
  <c r="B36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I27" i="34"/>
  <c r="C33" i="52"/>
  <c r="H8" i="43"/>
  <c r="H8" i="49"/>
  <c r="H8" i="48"/>
  <c r="H8" i="39"/>
  <c r="I25" i="34"/>
  <c r="H8" i="37"/>
  <c r="I30" i="34"/>
  <c r="H8" i="50"/>
  <c r="H8" i="41"/>
  <c r="C32" i="52"/>
  <c r="I24" i="34"/>
  <c r="I28"/>
  <c r="H8" i="44"/>
  <c r="H8" i="40"/>
  <c r="H8" i="45"/>
  <c r="H8" i="35"/>
  <c r="C30" i="52"/>
  <c r="I29" i="34"/>
  <c r="H8" i="47"/>
  <c r="H8" i="38"/>
  <c r="C34" i="52"/>
  <c r="I26" i="34"/>
  <c r="H8" i="46"/>
  <c r="H8" i="36"/>
  <c r="F8" i="45"/>
  <c r="BX30" i="24"/>
  <c r="F8" i="44"/>
  <c r="F8" i="46"/>
  <c r="F8" i="37"/>
  <c r="F8" i="47"/>
  <c r="AC17" i="49"/>
  <c r="BO11"/>
  <c r="AK51"/>
  <c r="AL51" s="1"/>
  <c r="BZ31"/>
  <c r="BX30"/>
  <c r="BZ31" i="45"/>
  <c r="BX30"/>
  <c r="BZ31" i="40"/>
  <c r="BX30"/>
  <c r="BX30" i="34"/>
  <c r="BZ31"/>
  <c r="BO27" i="43"/>
  <c r="AK67"/>
  <c r="AL67" s="1"/>
  <c r="AC33"/>
  <c r="BZ31" i="48"/>
  <c r="BX30"/>
  <c r="BZ31" i="44"/>
  <c r="BX30"/>
  <c r="BX30" i="39"/>
  <c r="BZ31"/>
  <c r="BZ31" i="47"/>
  <c r="BX30"/>
  <c r="BZ31" i="43"/>
  <c r="BX30"/>
  <c r="BX30" i="35"/>
  <c r="BZ31"/>
  <c r="BY30" i="50"/>
  <c r="CA31"/>
  <c r="BZ31" i="46"/>
  <c r="BX30"/>
  <c r="BZ31" i="41"/>
  <c r="BX30"/>
  <c r="BZ31" i="37"/>
  <c r="BX30"/>
  <c r="I57" i="48" l="1"/>
  <c r="I57" i="46"/>
  <c r="I57" i="47"/>
  <c r="BO26" i="43"/>
  <c r="I72" i="47"/>
  <c r="A13" i="51"/>
  <c r="A26"/>
  <c r="A23"/>
  <c r="A20"/>
  <c r="A25"/>
  <c r="A22"/>
  <c r="A28"/>
  <c r="A29"/>
  <c r="A11"/>
  <c r="A15"/>
  <c r="A17"/>
  <c r="A16"/>
  <c r="AE26" i="50"/>
  <c r="AF26" s="1"/>
  <c r="AG26" s="1"/>
  <c r="AA26" i="49"/>
  <c r="AE26" s="1"/>
  <c r="AF26" s="1"/>
  <c r="AG26" s="1"/>
  <c r="BJ17"/>
  <c r="AA26" i="43"/>
  <c r="AK60" s="1"/>
  <c r="AL60" s="1"/>
  <c r="BJ17"/>
  <c r="BP14" i="50"/>
  <c r="BO17" i="49"/>
  <c r="BP16" i="50"/>
  <c r="BP15"/>
  <c r="BP27"/>
  <c r="I66" i="44"/>
  <c r="I66" i="50"/>
  <c r="BP20"/>
  <c r="I66" i="46"/>
  <c r="BO22" i="49"/>
  <c r="BP25" i="50"/>
  <c r="BP9"/>
  <c r="BP10"/>
  <c r="BP24"/>
  <c r="BO24" i="49"/>
  <c r="BO1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AE23" i="50"/>
  <c r="AF23" s="1"/>
  <c r="AG23" s="1"/>
  <c r="AE17"/>
  <c r="AF17" s="1"/>
  <c r="AG17" s="1"/>
  <c r="BO21" i="49"/>
  <c r="F8" i="48"/>
  <c r="C25" i="52"/>
  <c r="C23"/>
  <c r="L31" i="38"/>
  <c r="L31" i="46"/>
  <c r="L31" i="48"/>
  <c r="L31" i="47"/>
  <c r="L31" i="41"/>
  <c r="M31" i="36"/>
  <c r="M31" i="37" s="1"/>
  <c r="L31" i="49"/>
  <c r="L31" i="40"/>
  <c r="L31" i="50"/>
  <c r="L31" i="37"/>
  <c r="L31" i="44"/>
  <c r="L31" i="43"/>
  <c r="L31" i="39"/>
  <c r="BO13" i="43"/>
  <c r="BJ10"/>
  <c r="AC19"/>
  <c r="AE19"/>
  <c r="AF19" s="1"/>
  <c r="AG19" s="1"/>
  <c r="AA22"/>
  <c r="BO16" s="1"/>
  <c r="AK61" i="49"/>
  <c r="AL61" s="1"/>
  <c r="Q73" i="50"/>
  <c r="O60" i="48"/>
  <c r="AK63" i="43"/>
  <c r="AL63" s="1"/>
  <c r="BO14"/>
  <c r="BP19" i="50"/>
  <c r="BJ14" i="43"/>
  <c r="AK49" i="50"/>
  <c r="AL49" s="1"/>
  <c r="G78" i="47"/>
  <c r="G79" s="1"/>
  <c r="AC23" i="43"/>
  <c r="BO13" i="49"/>
  <c r="BO8"/>
  <c r="AK50" i="50"/>
  <c r="AL50" s="1"/>
  <c r="AC16"/>
  <c r="AC27" i="49"/>
  <c r="BO20" i="43"/>
  <c r="G24" i="24"/>
  <c r="G24" i="40" s="1"/>
  <c r="F8" i="49"/>
  <c r="G26" i="24"/>
  <c r="G26" i="43" s="1"/>
  <c r="AC32"/>
  <c r="F8" i="50"/>
  <c r="F8" i="35"/>
  <c r="AC15" i="43"/>
  <c r="AF15" s="1"/>
  <c r="AG15" s="1"/>
  <c r="BO23"/>
  <c r="O65" i="50"/>
  <c r="O65" i="48"/>
  <c r="BJ10" i="49"/>
  <c r="AK53"/>
  <c r="AL53" s="1"/>
  <c r="M73" i="50"/>
  <c r="O65" i="47"/>
  <c r="BJ13" s="1"/>
  <c r="AE19" i="49"/>
  <c r="AF19" s="1"/>
  <c r="AG19" s="1"/>
  <c r="C26" i="52"/>
  <c r="G28" i="24"/>
  <c r="G28" i="36" s="1"/>
  <c r="C24" i="52"/>
  <c r="G27" i="24"/>
  <c r="G27" i="38" s="1"/>
  <c r="F8" i="39"/>
  <c r="G30" i="24"/>
  <c r="G30" i="50" s="1"/>
  <c r="F8" i="43"/>
  <c r="Q65" i="49"/>
  <c r="AE16" i="50"/>
  <c r="AF16" s="1"/>
  <c r="AG16" s="1"/>
  <c r="AC28" i="43"/>
  <c r="F8" i="41"/>
  <c r="G29" i="24"/>
  <c r="G29" i="50" s="1"/>
  <c r="G25" i="24"/>
  <c r="G25" i="43" s="1"/>
  <c r="F8" i="36"/>
  <c r="F8" i="34"/>
  <c r="C27" i="52"/>
  <c r="F8" i="40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AC32" i="49"/>
  <c r="BO17" i="43"/>
  <c r="AK64" i="49"/>
  <c r="AL64" s="1"/>
  <c r="AK48" i="50"/>
  <c r="AL48" s="1"/>
  <c r="BJ12" i="49"/>
  <c r="AE23" i="43"/>
  <c r="AF23" s="1"/>
  <c r="AG23" s="1"/>
  <c r="BO9"/>
  <c r="BO22"/>
  <c r="BP8" i="50"/>
  <c r="Q73" i="48"/>
  <c r="AA30" s="1"/>
  <c r="AC30" s="1"/>
  <c r="AE25" i="49"/>
  <c r="AF25" s="1"/>
  <c r="AG25" s="1"/>
  <c r="AK49" i="43"/>
  <c r="AL49" s="1"/>
  <c r="AC14" i="50"/>
  <c r="AC30" i="49"/>
  <c r="BJ11" i="43"/>
  <c r="AE25" i="50"/>
  <c r="AF25" s="1"/>
  <c r="AG25" s="1"/>
  <c r="AA22" i="48"/>
  <c r="AC22" s="1"/>
  <c r="BJ13"/>
  <c r="AA14" i="43"/>
  <c r="AC14" s="1"/>
  <c r="BJ5"/>
  <c r="AA18" i="49"/>
  <c r="AC18" s="1"/>
  <c r="BJ9"/>
  <c r="BO19" i="43"/>
  <c r="AE25"/>
  <c r="AF25" s="1"/>
  <c r="AG25" s="1"/>
  <c r="AG16" i="24"/>
  <c r="AG2"/>
  <c r="AG3"/>
  <c r="BC12" s="1"/>
  <c r="AE21" i="43"/>
  <c r="AF21" s="1"/>
  <c r="AG21" s="1"/>
  <c r="BP11" i="50"/>
  <c r="AC17"/>
  <c r="G78" i="45"/>
  <c r="G79" s="1"/>
  <c r="AA15" i="49"/>
  <c r="AC15" s="1"/>
  <c r="BJ6"/>
  <c r="O73" i="48"/>
  <c r="Q65" i="50"/>
  <c r="AA22" i="49"/>
  <c r="AK56" s="1"/>
  <c r="AL56" s="1"/>
  <c r="BJ13"/>
  <c r="AA14" i="44"/>
  <c r="BO8" s="1"/>
  <c r="BJ5"/>
  <c r="AK51" i="50"/>
  <c r="AL51" s="1"/>
  <c r="BJ16" i="49"/>
  <c r="AC15" i="50"/>
  <c r="AE15"/>
  <c r="AF15" s="1"/>
  <c r="AG15" s="1"/>
  <c r="AE20" i="43"/>
  <c r="BJ12" i="44"/>
  <c r="AA24" i="43"/>
  <c r="BO18" s="1"/>
  <c r="BJ15"/>
  <c r="AA19" i="48"/>
  <c r="AC19" s="1"/>
  <c r="BJ10"/>
  <c r="AA22" i="44"/>
  <c r="BO16" s="1"/>
  <c r="BJ13"/>
  <c r="AA15"/>
  <c r="AC15" s="1"/>
  <c r="BJ6"/>
  <c r="AA16" i="43"/>
  <c r="BJ7"/>
  <c r="AE21" i="44"/>
  <c r="AF21" s="1"/>
  <c r="AG21" s="1"/>
  <c r="AC14" i="49"/>
  <c r="AE14"/>
  <c r="AF14" s="1"/>
  <c r="AC29"/>
  <c r="AC25" i="50"/>
  <c r="AA23" i="44"/>
  <c r="AC23" s="1"/>
  <c r="BJ14"/>
  <c r="AA18"/>
  <c r="BJ9"/>
  <c r="AA18" i="43"/>
  <c r="AC18" s="1"/>
  <c r="BJ9"/>
  <c r="BJ12"/>
  <c r="AA17"/>
  <c r="BJ8"/>
  <c r="AE21" i="49"/>
  <c r="AF21" s="1"/>
  <c r="AG21" s="1"/>
  <c r="BJ16" i="43"/>
  <c r="AG14" i="50"/>
  <c r="BO15" i="44"/>
  <c r="AK55"/>
  <c r="AL55" s="1"/>
  <c r="BO24" i="43"/>
  <c r="I61" i="50"/>
  <c r="I74" i="49"/>
  <c r="AK64" i="43"/>
  <c r="AL64" s="1"/>
  <c r="BO26" i="49"/>
  <c r="AK59" i="43"/>
  <c r="AL59" s="1"/>
  <c r="AK66"/>
  <c r="AL66" s="1"/>
  <c r="M70" i="48"/>
  <c r="I74" i="50"/>
  <c r="W32"/>
  <c r="W33" s="1"/>
  <c r="AK65" i="43"/>
  <c r="AL65" s="1"/>
  <c r="M70" i="50"/>
  <c r="I74" i="47"/>
  <c r="W32" i="43"/>
  <c r="W33" s="1"/>
  <c r="AK62" i="44"/>
  <c r="AL62" s="1"/>
  <c r="AC20" i="43"/>
  <c r="AC25"/>
  <c r="BO21"/>
  <c r="AK55" i="49"/>
  <c r="AL55" s="1"/>
  <c r="AC21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s="1"/>
  <c r="AK65" s="1"/>
  <c r="AL65" s="1"/>
  <c r="AC29"/>
  <c r="O74" i="49"/>
  <c r="I59" i="46"/>
  <c r="I58"/>
  <c r="O61" i="49"/>
  <c r="M78" i="45"/>
  <c r="M78" i="48" s="1"/>
  <c r="AK59" i="49"/>
  <c r="AL59" s="1"/>
  <c r="I59"/>
  <c r="Q57" i="50"/>
  <c r="O61" i="47"/>
  <c r="I65" i="49"/>
  <c r="I65" i="48"/>
  <c r="AC25" i="49"/>
  <c r="AK63" i="44"/>
  <c r="AL63" s="1"/>
  <c r="AC26" i="49"/>
  <c r="O73"/>
  <c r="I59" i="48"/>
  <c r="I58" i="49"/>
  <c r="O73" i="47"/>
  <c r="AA30" s="1"/>
  <c r="AC30" s="1"/>
  <c r="O61" i="50"/>
  <c r="I65" i="46"/>
  <c r="BO22" i="44"/>
  <c r="I59" i="50"/>
  <c r="I58" i="48"/>
  <c r="I65" i="45"/>
  <c r="I65" i="50"/>
  <c r="S78"/>
  <c r="S79"/>
  <c r="S78" i="49"/>
  <c r="U4" i="48"/>
  <c r="S79" i="49"/>
  <c r="Q78" i="47"/>
  <c r="Q78" i="50" s="1"/>
  <c r="I70" i="46"/>
  <c r="I70" i="50"/>
  <c r="I70" i="45"/>
  <c r="I70" i="49"/>
  <c r="I70" i="44"/>
  <c r="AA27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/>
  <c r="O59" i="47"/>
  <c r="O59" i="50"/>
  <c r="O59" i="49"/>
  <c r="O60" i="47"/>
  <c r="O60" i="49"/>
  <c r="M76" i="47"/>
  <c r="M76" i="48"/>
  <c r="M76" i="46"/>
  <c r="AA33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/>
  <c r="AA28" s="1"/>
  <c r="Q71" i="50"/>
  <c r="Q71" i="49"/>
  <c r="Q66" i="50"/>
  <c r="Q66" i="49"/>
  <c r="Q66" i="48"/>
  <c r="O67" i="49"/>
  <c r="O67" i="47"/>
  <c r="O67" i="48"/>
  <c r="O67" i="50"/>
  <c r="M70" i="46"/>
  <c r="AA27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s="1"/>
  <c r="O76" i="50"/>
  <c r="O76" i="49"/>
  <c r="O76" i="48"/>
  <c r="Q58" i="50"/>
  <c r="Q58" i="48"/>
  <c r="Q58" i="49"/>
  <c r="Q68" i="48"/>
  <c r="Q68" i="49"/>
  <c r="Q76" i="48"/>
  <c r="AA33" s="1"/>
  <c r="Q76" i="49"/>
  <c r="Q76" i="50"/>
  <c r="Q61"/>
  <c r="Q61" i="49"/>
  <c r="Q61" i="48"/>
  <c r="O58" i="47"/>
  <c r="O58" i="50"/>
  <c r="O58" i="48"/>
  <c r="O58" i="49"/>
  <c r="O71" i="50"/>
  <c r="O71" i="47"/>
  <c r="AA28" s="1"/>
  <c r="O71" i="49"/>
  <c r="O69" i="48"/>
  <c r="O69" i="50"/>
  <c r="O69" i="47"/>
  <c r="O69" i="49"/>
  <c r="O68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s="1"/>
  <c r="M71" i="47"/>
  <c r="M71" i="48"/>
  <c r="M71" i="50"/>
  <c r="M61" i="48"/>
  <c r="M61" i="46"/>
  <c r="M61" i="50"/>
  <c r="M61" i="47"/>
  <c r="M74" i="50"/>
  <c r="M74" i="46"/>
  <c r="AA31" s="1"/>
  <c r="M74" i="47"/>
  <c r="M74" i="48"/>
  <c r="M74" i="49"/>
  <c r="M68" i="50"/>
  <c r="M68" i="47"/>
  <c r="M68" i="46"/>
  <c r="M68" i="49"/>
  <c r="M68" i="48"/>
  <c r="I67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s="1"/>
  <c r="M72" i="48"/>
  <c r="M72" i="49"/>
  <c r="M72" i="50"/>
  <c r="M72" i="47"/>
  <c r="M66" i="48"/>
  <c r="Q63"/>
  <c r="I68" i="46"/>
  <c r="I68" i="49"/>
  <c r="I68" i="47"/>
  <c r="I68" i="48"/>
  <c r="I68" i="44"/>
  <c r="I68" i="50"/>
  <c r="I68" i="45"/>
  <c r="Q74" i="49"/>
  <c r="Q74" i="48"/>
  <c r="AA31" s="1"/>
  <c r="Q59" i="49"/>
  <c r="Q59" i="50"/>
  <c r="Q59" i="48"/>
  <c r="Q64"/>
  <c r="Q64" i="49"/>
  <c r="Q64" i="50"/>
  <c r="O62" i="47"/>
  <c r="O62" i="49"/>
  <c r="O62" i="50"/>
  <c r="O62" i="48"/>
  <c r="O77" i="47"/>
  <c r="O77" i="48"/>
  <c r="O77" i="49"/>
  <c r="O57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s="1"/>
  <c r="M75" i="47"/>
  <c r="I78" i="43"/>
  <c r="I78" i="45" s="1"/>
  <c r="O78" i="46"/>
  <c r="O78" i="49" s="1"/>
  <c r="M76" i="50"/>
  <c r="M76" i="49"/>
  <c r="I76" i="48"/>
  <c r="I76" i="50"/>
  <c r="I76" i="44"/>
  <c r="AA33" s="1"/>
  <c r="I76" i="49"/>
  <c r="I76" i="47"/>
  <c r="I76" i="46"/>
  <c r="I76" i="45"/>
  <c r="I73" i="46"/>
  <c r="I73" i="50"/>
  <c r="I73" i="45"/>
  <c r="I73" i="47"/>
  <c r="I73" i="48"/>
  <c r="I73" i="49"/>
  <c r="I73" i="44"/>
  <c r="AA30" s="1"/>
  <c r="I75" i="48"/>
  <c r="I75" i="46"/>
  <c r="I75" i="49"/>
  <c r="I75" i="50"/>
  <c r="I75" i="44"/>
  <c r="AA32" s="1"/>
  <c r="I75" i="47"/>
  <c r="I75" i="45"/>
  <c r="O72" i="48"/>
  <c r="O72" i="50"/>
  <c r="O72" i="47"/>
  <c r="AA29" s="1"/>
  <c r="O72" i="49"/>
  <c r="Q69" i="50"/>
  <c r="Q69" i="48"/>
  <c r="Q72" i="49"/>
  <c r="Q72" i="50"/>
  <c r="Q72" i="48"/>
  <c r="AA29" s="1"/>
  <c r="Q75" i="49"/>
  <c r="Q75" i="50"/>
  <c r="Q75" i="48"/>
  <c r="AA32" s="1"/>
  <c r="O75" i="47"/>
  <c r="AA32" s="1"/>
  <c r="O75" i="49"/>
  <c r="O75" i="50"/>
  <c r="O75" i="48"/>
  <c r="O74" i="47"/>
  <c r="AA31" s="1"/>
  <c r="O74" i="48"/>
  <c r="O70" i="49"/>
  <c r="O70" i="48"/>
  <c r="O70" i="47"/>
  <c r="AA27" s="1"/>
  <c r="O70" i="50"/>
  <c r="Q70" i="48"/>
  <c r="AA27" s="1"/>
  <c r="Q70" i="49"/>
  <c r="M73" i="48"/>
  <c r="M73" i="46"/>
  <c r="AA30" s="1"/>
  <c r="M73" i="47"/>
  <c r="M60"/>
  <c r="M60" i="50"/>
  <c r="M60" i="46"/>
  <c r="M60" i="49"/>
  <c r="M60" i="48"/>
  <c r="M58"/>
  <c r="M58" i="49"/>
  <c r="M58" i="47"/>
  <c r="M58" i="50"/>
  <c r="M58" i="46"/>
  <c r="M57"/>
  <c r="M57" i="47"/>
  <c r="M57" i="48"/>
  <c r="M57" i="49"/>
  <c r="M57" i="50"/>
  <c r="AK67" i="49"/>
  <c r="AL67" s="1"/>
  <c r="AC33"/>
  <c r="BO27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s="1"/>
  <c r="K72" i="48"/>
  <c r="K71" i="47"/>
  <c r="K71" i="46"/>
  <c r="K71" i="50"/>
  <c r="K71" i="49"/>
  <c r="K71" i="45"/>
  <c r="AA28" s="1"/>
  <c r="K71" i="48"/>
  <c r="K58" i="46"/>
  <c r="K58" i="45"/>
  <c r="K58" i="49"/>
  <c r="K58" i="47"/>
  <c r="K58" i="50"/>
  <c r="K58" i="48"/>
  <c r="K69"/>
  <c r="K69" i="45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s="1"/>
  <c r="K70" i="47"/>
  <c r="K70" i="49"/>
  <c r="K70" i="48"/>
  <c r="K70" i="50"/>
  <c r="K70" i="45"/>
  <c r="AA27" s="1"/>
  <c r="K70" i="46"/>
  <c r="K66" i="45"/>
  <c r="K66" i="48"/>
  <c r="K66" i="49"/>
  <c r="K66" i="50"/>
  <c r="K66" i="47"/>
  <c r="K66" i="46"/>
  <c r="W78" i="50"/>
  <c r="W79" s="1"/>
  <c r="K64" i="46"/>
  <c r="K64" i="49"/>
  <c r="K64" i="45"/>
  <c r="K64" i="48"/>
  <c r="K64" i="47"/>
  <c r="K64" i="50"/>
  <c r="K76" i="47"/>
  <c r="K76" i="45"/>
  <c r="AA33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s="1"/>
  <c r="K73" i="46"/>
  <c r="K73" i="48"/>
  <c r="K73" i="47"/>
  <c r="K68"/>
  <c r="K68" i="50"/>
  <c r="K68" i="48"/>
  <c r="K68" i="46"/>
  <c r="K68" i="45"/>
  <c r="K68" i="49"/>
  <c r="K75"/>
  <c r="K75" i="46"/>
  <c r="K75" i="47"/>
  <c r="K75" i="50"/>
  <c r="K75" i="45"/>
  <c r="AA32" s="1"/>
  <c r="K75" i="48"/>
  <c r="K60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s="1"/>
  <c r="W32"/>
  <c r="W33" s="1"/>
  <c r="W32" i="48"/>
  <c r="W33" s="1"/>
  <c r="G78" i="50"/>
  <c r="G79" s="1"/>
  <c r="W32" i="47"/>
  <c r="W33" s="1"/>
  <c r="G78" i="49"/>
  <c r="G79" s="1"/>
  <c r="W32"/>
  <c r="W33" s="1"/>
  <c r="G78" i="43"/>
  <c r="G79" s="1"/>
  <c r="AK61"/>
  <c r="AL61" s="1"/>
  <c r="W32" i="44"/>
  <c r="W33" s="1"/>
  <c r="G78"/>
  <c r="G79" s="1"/>
  <c r="G78" i="48"/>
  <c r="G79" s="1"/>
  <c r="W32" i="45"/>
  <c r="W33" s="1"/>
  <c r="C70" i="52"/>
  <c r="U25" i="40"/>
  <c r="U24"/>
  <c r="U30"/>
  <c r="T8" i="44"/>
  <c r="T8" i="43"/>
  <c r="C67" i="52"/>
  <c r="U29" i="40"/>
  <c r="U28"/>
  <c r="T8" i="49"/>
  <c r="T8" i="50"/>
  <c r="T8" i="47"/>
  <c r="C66" i="52"/>
  <c r="C69"/>
  <c r="C65"/>
  <c r="U26" i="40"/>
  <c r="T8" i="48"/>
  <c r="T8" i="41"/>
  <c r="C68" i="52"/>
  <c r="U27" i="40"/>
  <c r="T8" i="45"/>
  <c r="T8" i="46"/>
  <c r="S24" i="48"/>
  <c r="S24" i="45"/>
  <c r="S24" i="49"/>
  <c r="S24" i="47"/>
  <c r="S24" i="41"/>
  <c r="S24" i="50"/>
  <c r="S24" i="46"/>
  <c r="S24" i="44"/>
  <c r="S24" i="40"/>
  <c r="AA27" s="1"/>
  <c r="S24" i="43"/>
  <c r="S26" i="48"/>
  <c r="S26" i="43"/>
  <c r="S26" i="50"/>
  <c r="S26" i="49"/>
  <c r="S26" i="40"/>
  <c r="AA29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s="1"/>
  <c r="S29" i="50"/>
  <c r="S29" i="49"/>
  <c r="S29" i="48"/>
  <c r="S29" i="41"/>
  <c r="S29" i="40"/>
  <c r="AA32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s="1"/>
  <c r="S27" i="48"/>
  <c r="S30" i="43"/>
  <c r="S30" i="47"/>
  <c r="S30" i="41"/>
  <c r="S30" i="48"/>
  <c r="S30" i="44"/>
  <c r="S30" i="49"/>
  <c r="S30" i="45"/>
  <c r="S30" i="46"/>
  <c r="S30" i="40"/>
  <c r="AA33" s="1"/>
  <c r="S30" i="50"/>
  <c r="S25" i="44"/>
  <c r="S25" i="45"/>
  <c r="S25" i="40"/>
  <c r="AA28" s="1"/>
  <c r="S25" i="49"/>
  <c r="S25" i="43"/>
  <c r="S25" i="46"/>
  <c r="S25" i="48"/>
  <c r="S25" i="47"/>
  <c r="S25" i="41"/>
  <c r="S25" i="50"/>
  <c r="C51" i="52"/>
  <c r="C47"/>
  <c r="O26" i="37"/>
  <c r="N8" i="47"/>
  <c r="N8" i="43"/>
  <c r="N8" i="50"/>
  <c r="N8" i="39"/>
  <c r="C50" i="52"/>
  <c r="O30" i="37"/>
  <c r="O24"/>
  <c r="O27"/>
  <c r="O25"/>
  <c r="N8" i="38"/>
  <c r="N8" i="46"/>
  <c r="N8" i="48"/>
  <c r="C52" i="52"/>
  <c r="O28" i="37"/>
  <c r="N8" i="45"/>
  <c r="O31" i="37"/>
  <c r="N8" i="49"/>
  <c r="C49" i="52"/>
  <c r="C48"/>
  <c r="O29" i="37"/>
  <c r="N8" i="44"/>
  <c r="N8" i="40"/>
  <c r="N8" i="41"/>
  <c r="M27" i="45"/>
  <c r="M27" i="40"/>
  <c r="M27" i="48"/>
  <c r="M27" i="38"/>
  <c r="M27" i="39"/>
  <c r="M27" i="43"/>
  <c r="M27" i="46"/>
  <c r="M27" i="37"/>
  <c r="AA30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s="1"/>
  <c r="M30" i="49"/>
  <c r="M25"/>
  <c r="M25" i="43"/>
  <c r="M25" i="37"/>
  <c r="AA28" s="1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s="1"/>
  <c r="M28" i="50"/>
  <c r="M28" i="40"/>
  <c r="M28" i="43"/>
  <c r="M28" i="48"/>
  <c r="M28" i="45"/>
  <c r="M28" i="46"/>
  <c r="M28" i="41"/>
  <c r="M28" i="38"/>
  <c r="M28" i="39"/>
  <c r="M28" i="49"/>
  <c r="M31" i="45"/>
  <c r="M26" i="41"/>
  <c r="M26" i="38"/>
  <c r="M26" i="37"/>
  <c r="AA29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AA27" s="1"/>
  <c r="M24" i="41"/>
  <c r="M24" i="39"/>
  <c r="M24" i="38"/>
  <c r="M24" i="45"/>
  <c r="C36" i="52"/>
  <c r="C39"/>
  <c r="K26" i="35"/>
  <c r="K30"/>
  <c r="J8" i="45"/>
  <c r="J8" i="47"/>
  <c r="J8" i="37"/>
  <c r="C40" i="52"/>
  <c r="K23" i="35"/>
  <c r="K31"/>
  <c r="J8" i="50"/>
  <c r="J8" i="40"/>
  <c r="K24" i="35"/>
  <c r="C37" i="52"/>
  <c r="J8" i="44"/>
  <c r="J8" i="36"/>
  <c r="C35" i="52"/>
  <c r="K25" i="35"/>
  <c r="K29"/>
  <c r="J8" i="48"/>
  <c r="J8" i="43"/>
  <c r="J8" i="39"/>
  <c r="J8" i="46"/>
  <c r="K27" i="35"/>
  <c r="J8" i="41"/>
  <c r="C38" i="52"/>
  <c r="K28" i="35"/>
  <c r="J8" i="49"/>
  <c r="J8" i="38"/>
  <c r="I26" i="43"/>
  <c r="I26" i="35"/>
  <c r="AA29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s="1"/>
  <c r="I30" i="50"/>
  <c r="I30" i="37"/>
  <c r="I30" i="44"/>
  <c r="I30" i="39"/>
  <c r="I24" i="48"/>
  <c r="I24" i="37"/>
  <c r="I24" i="47"/>
  <c r="I24" i="35"/>
  <c r="AA27" s="1"/>
  <c r="I24" i="45"/>
  <c r="I24" i="36"/>
  <c r="I24" i="44"/>
  <c r="I24" i="46"/>
  <c r="I24" i="49"/>
  <c r="I24" i="50"/>
  <c r="I24" i="38"/>
  <c r="I24" i="39"/>
  <c r="I24" i="43"/>
  <c r="I24" i="40"/>
  <c r="I24" i="41"/>
  <c r="I25" i="36"/>
  <c r="I25" i="48"/>
  <c r="I25" i="39"/>
  <c r="I25" i="35"/>
  <c r="AA28" s="1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s="1"/>
  <c r="I29" i="39"/>
  <c r="I29" i="43"/>
  <c r="I29" i="40"/>
  <c r="I28" i="43"/>
  <c r="I28" i="44"/>
  <c r="I28" i="35"/>
  <c r="AA31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U50" i="49"/>
  <c r="U79" i="50"/>
  <c r="AF20" i="43" l="1"/>
  <c r="AG20" s="1"/>
  <c r="AK60" i="49"/>
  <c r="AL60" s="1"/>
  <c r="BO20"/>
  <c r="AA26" i="44"/>
  <c r="AE26" s="1"/>
  <c r="AF26" s="1"/>
  <c r="AG26" s="1"/>
  <c r="BJ17"/>
  <c r="AC26" i="43"/>
  <c r="AE26"/>
  <c r="AF26" s="1"/>
  <c r="AG26" s="1"/>
  <c r="AA26" i="45"/>
  <c r="AE26" s="1"/>
  <c r="AF26" s="1"/>
  <c r="AG26" s="1"/>
  <c r="BJ17"/>
  <c r="AA26" i="48"/>
  <c r="AE26" s="1"/>
  <c r="AF26" s="1"/>
  <c r="AG26" s="1"/>
  <c r="BJ17"/>
  <c r="AA26" i="46"/>
  <c r="AE26" s="1"/>
  <c r="AF26" s="1"/>
  <c r="AG26" s="1"/>
  <c r="BJ17"/>
  <c r="AA26" i="47"/>
  <c r="AE26" s="1"/>
  <c r="AF26" s="1"/>
  <c r="AG26" s="1"/>
  <c r="BJ17"/>
  <c r="G25" i="36"/>
  <c r="G25" i="45"/>
  <c r="G25" i="35"/>
  <c r="G25" i="47"/>
  <c r="M31" i="40"/>
  <c r="M31" i="44"/>
  <c r="M31" i="49"/>
  <c r="M31" i="43"/>
  <c r="M31" i="39"/>
  <c r="M31" i="38"/>
  <c r="M31" i="50"/>
  <c r="M31" i="46"/>
  <c r="M31" i="48"/>
  <c r="M31" i="41"/>
  <c r="M31" i="47"/>
  <c r="AC14" i="44"/>
  <c r="AK49" i="49"/>
  <c r="AL49" s="1"/>
  <c r="AA22" i="47"/>
  <c r="AC22" s="1"/>
  <c r="G25" i="34"/>
  <c r="AA28" s="1"/>
  <c r="AK62" s="1"/>
  <c r="AL62" s="1"/>
  <c r="G25" i="49"/>
  <c r="G25" i="46"/>
  <c r="BO12" i="49"/>
  <c r="AC22" i="43"/>
  <c r="G25" i="44"/>
  <c r="A25" i="24"/>
  <c r="BN22" s="1"/>
  <c r="AK64" i="48"/>
  <c r="AL64" s="1"/>
  <c r="AK56"/>
  <c r="AL56" s="1"/>
  <c r="A24" i="24"/>
  <c r="BI18" s="1"/>
  <c r="G28" i="40"/>
  <c r="AE22" i="43"/>
  <c r="AK56"/>
  <c r="AL56" s="1"/>
  <c r="G24" i="44"/>
  <c r="G28" i="35"/>
  <c r="G24"/>
  <c r="G27" i="39"/>
  <c r="G24" i="46"/>
  <c r="G27" i="34"/>
  <c r="AA30" s="1"/>
  <c r="BO24" s="1"/>
  <c r="G27" i="40"/>
  <c r="AL47" i="50"/>
  <c r="AL46" s="1"/>
  <c r="AL20" s="1"/>
  <c r="G24" i="47"/>
  <c r="G24" i="41"/>
  <c r="G26" i="36"/>
  <c r="G24" i="34"/>
  <c r="AA27" s="1"/>
  <c r="AK61" s="1"/>
  <c r="AL61" s="1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BO8" i="43"/>
  <c r="G24" i="39"/>
  <c r="G24" i="38"/>
  <c r="G24" i="45"/>
  <c r="G25" i="37"/>
  <c r="G25" i="40"/>
  <c r="G26" i="34"/>
  <c r="AA29" s="1"/>
  <c r="AC29" s="1"/>
  <c r="G25" i="39"/>
  <c r="A26" i="24"/>
  <c r="BI20" s="1"/>
  <c r="G26" i="47"/>
  <c r="G26" i="50"/>
  <c r="G26" i="48"/>
  <c r="G26" i="40"/>
  <c r="G26" i="49"/>
  <c r="G26" i="35"/>
  <c r="G26" i="38"/>
  <c r="A30" i="24"/>
  <c r="BN27" s="1"/>
  <c r="G29" i="45"/>
  <c r="AC22" i="44"/>
  <c r="G26" i="41"/>
  <c r="G30" i="49"/>
  <c r="G30" i="34"/>
  <c r="AA33" s="1"/>
  <c r="AC33" s="1"/>
  <c r="G30" i="41"/>
  <c r="G28" i="37"/>
  <c r="A29" i="24"/>
  <c r="BN26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7" i="41"/>
  <c r="G29" i="48"/>
  <c r="A27" i="24"/>
  <c r="BI21" s="1"/>
  <c r="G27" i="37"/>
  <c r="G29" i="34"/>
  <c r="AA32" s="1"/>
  <c r="AC32" s="1"/>
  <c r="G27" i="35"/>
  <c r="G29" i="44"/>
  <c r="G27" i="46"/>
  <c r="G27" i="44"/>
  <c r="G29" i="43"/>
  <c r="AK53" i="48"/>
  <c r="AL53" s="1"/>
  <c r="G28" i="43"/>
  <c r="G28" i="49"/>
  <c r="G28" i="41"/>
  <c r="G28" i="34"/>
  <c r="AA31" s="1"/>
  <c r="AK65" s="1"/>
  <c r="AL65" s="1"/>
  <c r="G29" i="39"/>
  <c r="G29" i="40"/>
  <c r="G27" i="48"/>
  <c r="G30" i="36"/>
  <c r="G29" i="35"/>
  <c r="G27" i="49"/>
  <c r="G27" i="47"/>
  <c r="G28" i="44"/>
  <c r="G29" i="38"/>
  <c r="G28" i="47"/>
  <c r="AK49" i="44"/>
  <c r="AL49" s="1"/>
  <c r="A26" i="34"/>
  <c r="BN23" s="1"/>
  <c r="AK58" i="43"/>
  <c r="AL58" s="1"/>
  <c r="BO24" i="48"/>
  <c r="AG2" i="50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M78" i="50"/>
  <c r="AA25" i="45"/>
  <c r="AE25" s="1"/>
  <c r="AF25" s="1"/>
  <c r="AG25" s="1"/>
  <c r="BJ16"/>
  <c r="AA22"/>
  <c r="AE22" s="1"/>
  <c r="AF22" s="1"/>
  <c r="AG22" s="1"/>
  <c r="BJ13"/>
  <c r="AA15" i="46"/>
  <c r="AE15" s="1"/>
  <c r="AF15" s="1"/>
  <c r="AG15" s="1"/>
  <c r="BJ6"/>
  <c r="AA14" i="47"/>
  <c r="AE14" s="1"/>
  <c r="AF14" s="1"/>
  <c r="BJ5"/>
  <c r="AA25" i="46"/>
  <c r="AE25" s="1"/>
  <c r="AF25" s="1"/>
  <c r="AG25" s="1"/>
  <c r="BJ16"/>
  <c r="AA25" i="47"/>
  <c r="AE25" s="1"/>
  <c r="AF25" s="1"/>
  <c r="AG25" s="1"/>
  <c r="BJ16"/>
  <c r="AA15" i="48"/>
  <c r="AE15" s="1"/>
  <c r="AF15" s="1"/>
  <c r="AG15" s="1"/>
  <c r="BJ6"/>
  <c r="AA19" i="44"/>
  <c r="AE19" s="1"/>
  <c r="AF19" s="1"/>
  <c r="AG19" s="1"/>
  <c r="BJ10"/>
  <c r="AA24" i="47"/>
  <c r="AE24" s="1"/>
  <c r="AF24" s="1"/>
  <c r="AG24" s="1"/>
  <c r="BJ15"/>
  <c r="AK52" i="44"/>
  <c r="AL52" s="1"/>
  <c r="AE18"/>
  <c r="AF18" s="1"/>
  <c r="AG18" s="1"/>
  <c r="BO12"/>
  <c r="BO16" i="49"/>
  <c r="AE22"/>
  <c r="AF22" s="1"/>
  <c r="AG22" s="1"/>
  <c r="BO9"/>
  <c r="AE15"/>
  <c r="AF15" s="1"/>
  <c r="AG15" s="1"/>
  <c r="AA23" i="45"/>
  <c r="AE23" s="1"/>
  <c r="AF23" s="1"/>
  <c r="AG23" s="1"/>
  <c r="BJ14"/>
  <c r="AA18"/>
  <c r="AE18" s="1"/>
  <c r="AF18" s="1"/>
  <c r="AG18" s="1"/>
  <c r="BJ9"/>
  <c r="AA16"/>
  <c r="AE16" s="1"/>
  <c r="AF16" s="1"/>
  <c r="AG16" s="1"/>
  <c r="BJ7"/>
  <c r="AA14"/>
  <c r="AE14" s="1"/>
  <c r="AF14" s="1"/>
  <c r="BJ5"/>
  <c r="AA21" i="48"/>
  <c r="AE21" s="1"/>
  <c r="AF21" s="1"/>
  <c r="AG21" s="1"/>
  <c r="BJ12"/>
  <c r="AA25" i="44"/>
  <c r="AE25" s="1"/>
  <c r="AF25" s="1"/>
  <c r="AG25" s="1"/>
  <c r="BJ16"/>
  <c r="AA23" i="47"/>
  <c r="AE23" s="1"/>
  <c r="AF23" s="1"/>
  <c r="AG23" s="1"/>
  <c r="BJ14"/>
  <c r="AA17" i="48"/>
  <c r="AE17" s="1"/>
  <c r="AF17" s="1"/>
  <c r="AG17" s="1"/>
  <c r="BJ8"/>
  <c r="AA24" i="46"/>
  <c r="AE24" s="1"/>
  <c r="AF24" s="1"/>
  <c r="AG24" s="1"/>
  <c r="BJ15"/>
  <c r="AA21" i="47"/>
  <c r="AE21" s="1"/>
  <c r="AF21" s="1"/>
  <c r="AG21" s="1"/>
  <c r="BJ12"/>
  <c r="AA16"/>
  <c r="AE16" s="1"/>
  <c r="AF16" s="1"/>
  <c r="AG16" s="1"/>
  <c r="BJ7"/>
  <c r="AA17" i="44"/>
  <c r="AE17" s="1"/>
  <c r="AF17" s="1"/>
  <c r="AG17" s="1"/>
  <c r="BJ8"/>
  <c r="AC22" i="49"/>
  <c r="AA18" i="47"/>
  <c r="BO12" s="1"/>
  <c r="BJ9"/>
  <c r="AA14" i="48"/>
  <c r="BO8" s="1"/>
  <c r="BJ5"/>
  <c r="AC18" i="44"/>
  <c r="AG3" i="50"/>
  <c r="BC12" s="1"/>
  <c r="AC17" i="43"/>
  <c r="AE17"/>
  <c r="AF17" s="1"/>
  <c r="AG17" s="1"/>
  <c r="BO11"/>
  <c r="AK51"/>
  <c r="AL51" s="1"/>
  <c r="BO9" i="44"/>
  <c r="AE15"/>
  <c r="AF15" s="1"/>
  <c r="AG15" s="1"/>
  <c r="BO13" i="48"/>
  <c r="AE19"/>
  <c r="AF19" s="1"/>
  <c r="AG19" s="1"/>
  <c r="AK52" i="49"/>
  <c r="AL52" s="1"/>
  <c r="AE18"/>
  <c r="AF18" s="1"/>
  <c r="AG18" s="1"/>
  <c r="AK48" i="43"/>
  <c r="AL48" s="1"/>
  <c r="AE14"/>
  <c r="AF14" s="1"/>
  <c r="AA24" i="45"/>
  <c r="AE24" s="1"/>
  <c r="AF24" s="1"/>
  <c r="AG24" s="1"/>
  <c r="BJ15"/>
  <c r="AA17"/>
  <c r="AE17" s="1"/>
  <c r="AF17" s="1"/>
  <c r="AG17" s="1"/>
  <c r="BJ8"/>
  <c r="AA15"/>
  <c r="AE15" s="1"/>
  <c r="AF15" s="1"/>
  <c r="AG15" s="1"/>
  <c r="BJ6"/>
  <c r="AA19"/>
  <c r="AE19" s="1"/>
  <c r="AF19" s="1"/>
  <c r="AG19" s="1"/>
  <c r="BJ10"/>
  <c r="AA19" i="47"/>
  <c r="AE19" s="1"/>
  <c r="AF19" s="1"/>
  <c r="AG19" s="1"/>
  <c r="BJ10"/>
  <c r="AA16" i="48"/>
  <c r="AE16" s="1"/>
  <c r="AF16" s="1"/>
  <c r="AG16" s="1"/>
  <c r="BJ7"/>
  <c r="AA20"/>
  <c r="BO14" s="1"/>
  <c r="BJ11"/>
  <c r="AA18" i="46"/>
  <c r="AE18" s="1"/>
  <c r="AF18" s="1"/>
  <c r="AG18" s="1"/>
  <c r="BJ9"/>
  <c r="AA21"/>
  <c r="AE21" s="1"/>
  <c r="AF21" s="1"/>
  <c r="AG21" s="1"/>
  <c r="BJ12"/>
  <c r="AA15" i="47"/>
  <c r="AE15" s="1"/>
  <c r="AF15" s="1"/>
  <c r="AG15" s="1"/>
  <c r="BJ6"/>
  <c r="AA25" i="48"/>
  <c r="AE25" s="1"/>
  <c r="AF25" s="1"/>
  <c r="AG25" s="1"/>
  <c r="BJ16"/>
  <c r="AA23"/>
  <c r="AE23" s="1"/>
  <c r="AF23" s="1"/>
  <c r="AG23" s="1"/>
  <c r="BJ14"/>
  <c r="AA16" i="46"/>
  <c r="AE16" s="1"/>
  <c r="AF16" s="1"/>
  <c r="AG16" s="1"/>
  <c r="BJ7"/>
  <c r="AA19"/>
  <c r="AE19" s="1"/>
  <c r="AF19" s="1"/>
  <c r="AG19" s="1"/>
  <c r="BJ10"/>
  <c r="AA17" i="47"/>
  <c r="AE17" s="1"/>
  <c r="AF17" s="1"/>
  <c r="AG17" s="1"/>
  <c r="BJ8"/>
  <c r="AA16" i="44"/>
  <c r="BO10" s="1"/>
  <c r="BJ7"/>
  <c r="BO12" i="43"/>
  <c r="AE18"/>
  <c r="AF18" s="1"/>
  <c r="AG18" s="1"/>
  <c r="AK57" i="44"/>
  <c r="AL57" s="1"/>
  <c r="AE23"/>
  <c r="AF23" s="1"/>
  <c r="AG23" s="1"/>
  <c r="AE16" i="43"/>
  <c r="AF16" s="1"/>
  <c r="AG16" s="1"/>
  <c r="AC16"/>
  <c r="AK50"/>
  <c r="AL50" s="1"/>
  <c r="BO10"/>
  <c r="AK48" i="44"/>
  <c r="AL48" s="1"/>
  <c r="AE14"/>
  <c r="AF14" s="1"/>
  <c r="BC29" i="24"/>
  <c r="BC23"/>
  <c r="BC24" s="1"/>
  <c r="BC25" s="1"/>
  <c r="BG26" s="1"/>
  <c r="BI69" s="1"/>
  <c r="BK69" s="1"/>
  <c r="F31" s="1"/>
  <c r="AA20" i="45"/>
  <c r="AE20" s="1"/>
  <c r="AF20" s="1"/>
  <c r="AG20" s="1"/>
  <c r="BJ11"/>
  <c r="AA21"/>
  <c r="AE21" s="1"/>
  <c r="AF21" s="1"/>
  <c r="AG21" s="1"/>
  <c r="BJ12"/>
  <c r="AA14" i="46"/>
  <c r="AE14" s="1"/>
  <c r="AF14" s="1"/>
  <c r="BJ5"/>
  <c r="AA17"/>
  <c r="AE17" s="1"/>
  <c r="AF17" s="1"/>
  <c r="AG17" s="1"/>
  <c r="BJ8"/>
  <c r="AA20" i="47"/>
  <c r="AE20" s="1"/>
  <c r="AF20" s="1"/>
  <c r="AG20" s="1"/>
  <c r="BJ11"/>
  <c r="AA24" i="44"/>
  <c r="AE24" s="1"/>
  <c r="AF24" s="1"/>
  <c r="AG24" s="1"/>
  <c r="BJ15"/>
  <c r="AA18" i="48"/>
  <c r="AE18" s="1"/>
  <c r="AF18" s="1"/>
  <c r="AG18" s="1"/>
  <c r="BJ9"/>
  <c r="AA20" i="44"/>
  <c r="AE20" s="1"/>
  <c r="AF20" s="1"/>
  <c r="AG20" s="1"/>
  <c r="BJ11"/>
  <c r="AA23" i="46"/>
  <c r="AE23" s="1"/>
  <c r="AF23" s="1"/>
  <c r="AG23" s="1"/>
  <c r="BJ14"/>
  <c r="M78"/>
  <c r="AA20"/>
  <c r="AE20" s="1"/>
  <c r="AF20" s="1"/>
  <c r="AG20" s="1"/>
  <c r="BJ11"/>
  <c r="AA22"/>
  <c r="AE22" s="1"/>
  <c r="AF22" s="1"/>
  <c r="AG22" s="1"/>
  <c r="BJ13"/>
  <c r="AA24" i="48"/>
  <c r="AE24" s="1"/>
  <c r="AF24" s="1"/>
  <c r="AG24" s="1"/>
  <c r="BJ15"/>
  <c r="AK52" i="43"/>
  <c r="AL52" s="1"/>
  <c r="BO17" i="44"/>
  <c r="AG14" i="49"/>
  <c r="AK56" i="44"/>
  <c r="AL56" s="1"/>
  <c r="AE22"/>
  <c r="AF22" s="1"/>
  <c r="AG22" s="1"/>
  <c r="AC24" i="43"/>
  <c r="AE24"/>
  <c r="AF24" s="1"/>
  <c r="AG24" s="1"/>
  <c r="AN20" i="24"/>
  <c r="BO16" i="48"/>
  <c r="AE22"/>
  <c r="AF22" s="1"/>
  <c r="AG22" s="1"/>
  <c r="M78" i="47"/>
  <c r="M79" i="45"/>
  <c r="U50" s="1"/>
  <c r="M78" i="49"/>
  <c r="BO24" i="47"/>
  <c r="I78" i="44"/>
  <c r="AC31"/>
  <c r="BO25"/>
  <c r="I78" i="50"/>
  <c r="AK64" i="47"/>
  <c r="AL64" s="1"/>
  <c r="Q78" i="49"/>
  <c r="Q78" i="48"/>
  <c r="Q79" i="47"/>
  <c r="Q79" i="48" s="1"/>
  <c r="O78" i="47"/>
  <c r="O78" i="50"/>
  <c r="O78" i="48"/>
  <c r="O79" i="46"/>
  <c r="O79" i="49" s="1"/>
  <c r="I78" i="46"/>
  <c r="BO20" i="48"/>
  <c r="AK60"/>
  <c r="AL60" s="1"/>
  <c r="AC26"/>
  <c r="AC32" i="44"/>
  <c r="AK66"/>
  <c r="AL66" s="1"/>
  <c r="BO26"/>
  <c r="AK67"/>
  <c r="AL67" s="1"/>
  <c r="BO27"/>
  <c r="AC33"/>
  <c r="AK60" i="46"/>
  <c r="AL60" s="1"/>
  <c r="BO20"/>
  <c r="AC26"/>
  <c r="AK65" i="48"/>
  <c r="AL65" s="1"/>
  <c r="BO25"/>
  <c r="AC31"/>
  <c r="AK61" i="46"/>
  <c r="AL61" s="1"/>
  <c r="BO21"/>
  <c r="AC27"/>
  <c r="I78" i="49"/>
  <c r="AC30" i="46"/>
  <c r="AK64"/>
  <c r="AL64" s="1"/>
  <c r="BO24"/>
  <c r="AC27" i="47"/>
  <c r="AK61"/>
  <c r="AL61" s="1"/>
  <c r="BO21"/>
  <c r="AC31"/>
  <c r="AK65"/>
  <c r="AL65" s="1"/>
  <c r="BO25"/>
  <c r="BO26"/>
  <c r="AC32"/>
  <c r="AK66"/>
  <c r="AL66" s="1"/>
  <c r="AC29" i="48"/>
  <c r="BO23"/>
  <c r="AK63"/>
  <c r="AL63" s="1"/>
  <c r="AK64" i="44"/>
  <c r="AL64" s="1"/>
  <c r="AC30"/>
  <c r="BO24"/>
  <c r="AC31" i="46"/>
  <c r="AK65"/>
  <c r="AL65" s="1"/>
  <c r="BO25"/>
  <c r="AC33" i="48"/>
  <c r="AK67"/>
  <c r="AL67" s="1"/>
  <c r="BO27"/>
  <c r="AK60" i="44"/>
  <c r="AL60" s="1"/>
  <c r="BO20"/>
  <c r="AC26"/>
  <c r="BO26" i="48"/>
  <c r="AC32"/>
  <c r="AK66"/>
  <c r="AL66" s="1"/>
  <c r="I78"/>
  <c r="I79" i="43"/>
  <c r="BO26" i="46"/>
  <c r="AK66"/>
  <c r="AL66" s="1"/>
  <c r="AC32"/>
  <c r="BO22"/>
  <c r="AK62"/>
  <c r="AL62" s="1"/>
  <c r="AC28"/>
  <c r="AC26" i="47"/>
  <c r="AK60"/>
  <c r="AL60" s="1"/>
  <c r="BO20"/>
  <c r="AC28"/>
  <c r="BO22"/>
  <c r="AK62"/>
  <c r="AL62" s="1"/>
  <c r="AC33"/>
  <c r="BO27"/>
  <c r="AK67"/>
  <c r="AL67" s="1"/>
  <c r="AC28" i="48"/>
  <c r="BO22"/>
  <c r="AK62"/>
  <c r="AL62" s="1"/>
  <c r="BO27" i="46"/>
  <c r="AC33"/>
  <c r="AK67"/>
  <c r="AL67" s="1"/>
  <c r="I78" i="47"/>
  <c r="BO21" i="48"/>
  <c r="AC27"/>
  <c r="AK61"/>
  <c r="AL61" s="1"/>
  <c r="AC29" i="47"/>
  <c r="AK63"/>
  <c r="AL63" s="1"/>
  <c r="BO23"/>
  <c r="BO23" i="46"/>
  <c r="AC29"/>
  <c r="AK63"/>
  <c r="AL63" s="1"/>
  <c r="AK61" i="44"/>
  <c r="AL61" s="1"/>
  <c r="BO21"/>
  <c r="AC27"/>
  <c r="BO26" i="45"/>
  <c r="AC32"/>
  <c r="AK66"/>
  <c r="AL66" s="1"/>
  <c r="AC28"/>
  <c r="AK62"/>
  <c r="AL62" s="1"/>
  <c r="BO22"/>
  <c r="BO23"/>
  <c r="AK63"/>
  <c r="AL63" s="1"/>
  <c r="AC29"/>
  <c r="AC33"/>
  <c r="BO27"/>
  <c r="AK67"/>
  <c r="AL67" s="1"/>
  <c r="K78" i="46"/>
  <c r="K78" i="48"/>
  <c r="K78" i="49"/>
  <c r="K78" i="45"/>
  <c r="K79" i="44"/>
  <c r="K78" i="47"/>
  <c r="K78" i="50"/>
  <c r="AC30" i="45"/>
  <c r="AK64"/>
  <c r="AL64" s="1"/>
  <c r="BO24"/>
  <c r="T4" i="50"/>
  <c r="T50"/>
  <c r="BO21" i="45"/>
  <c r="AC27"/>
  <c r="AK61"/>
  <c r="AL61" s="1"/>
  <c r="BO25"/>
  <c r="AC31"/>
  <c r="AK65"/>
  <c r="AL65" s="1"/>
  <c r="AC26"/>
  <c r="BO20"/>
  <c r="AK60"/>
  <c r="AL60" s="1"/>
  <c r="U28" i="43"/>
  <c r="U28" i="45"/>
  <c r="U28" i="48"/>
  <c r="U28" i="49"/>
  <c r="U28" i="47"/>
  <c r="U28" i="50"/>
  <c r="U28" i="41"/>
  <c r="AA31" s="1"/>
  <c r="U28" i="44"/>
  <c r="U28" i="46"/>
  <c r="U30" i="47"/>
  <c r="U30" i="44"/>
  <c r="U30" i="49"/>
  <c r="U30" i="43"/>
  <c r="U30" i="45"/>
  <c r="U30" i="50"/>
  <c r="U30" i="41"/>
  <c r="AA33" s="1"/>
  <c r="U30" i="46"/>
  <c r="U30" i="48"/>
  <c r="U26" i="47"/>
  <c r="U26" i="46"/>
  <c r="U26" i="44"/>
  <c r="U26" i="48"/>
  <c r="U26" i="49"/>
  <c r="U26" i="45"/>
  <c r="U26" i="50"/>
  <c r="U26" i="43"/>
  <c r="U26" i="41"/>
  <c r="AA29" s="1"/>
  <c r="U25" i="49"/>
  <c r="U25" i="43"/>
  <c r="U25" i="50"/>
  <c r="U25" i="45"/>
  <c r="U25" i="44"/>
  <c r="U25" i="41"/>
  <c r="AA28" s="1"/>
  <c r="U25" i="46"/>
  <c r="U25" i="47"/>
  <c r="U25" i="48"/>
  <c r="U27" i="43"/>
  <c r="U27" i="44"/>
  <c r="U27" i="49"/>
  <c r="U27" i="47"/>
  <c r="U27" i="50"/>
  <c r="U27" i="46"/>
  <c r="U27" i="41"/>
  <c r="AA30" s="1"/>
  <c r="U27" i="45"/>
  <c r="U27" i="48"/>
  <c r="U29" i="49"/>
  <c r="U29" i="43"/>
  <c r="U29" i="44"/>
  <c r="U29" i="41"/>
  <c r="AA32" s="1"/>
  <c r="U29" i="45"/>
  <c r="U29" i="48"/>
  <c r="U29" i="47"/>
  <c r="U29" i="46"/>
  <c r="U29" i="50"/>
  <c r="U24" i="41"/>
  <c r="AA27" s="1"/>
  <c r="U24" i="43"/>
  <c r="U24" i="44"/>
  <c r="U24" i="46"/>
  <c r="U24" i="45"/>
  <c r="U24" i="48"/>
  <c r="U24" i="47"/>
  <c r="U24" i="50"/>
  <c r="U24" i="49"/>
  <c r="AK67" i="40"/>
  <c r="AL67" s="1"/>
  <c r="AC33"/>
  <c r="BO27"/>
  <c r="BO26"/>
  <c r="AC32"/>
  <c r="AK66"/>
  <c r="AL66" s="1"/>
  <c r="AC29"/>
  <c r="BO23"/>
  <c r="AK63"/>
  <c r="AL63" s="1"/>
  <c r="AC27"/>
  <c r="BO21"/>
  <c r="AK61"/>
  <c r="AL61" s="1"/>
  <c r="BO22"/>
  <c r="AC28"/>
  <c r="AK62"/>
  <c r="AL62" s="1"/>
  <c r="BO25"/>
  <c r="AK65"/>
  <c r="AL65" s="1"/>
  <c r="AC31"/>
  <c r="AK64"/>
  <c r="AL64" s="1"/>
  <c r="AC30"/>
  <c r="BO24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/>
  <c r="Q31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C27" i="37"/>
  <c r="AK61"/>
  <c r="AL61" s="1"/>
  <c r="BO21"/>
  <c r="BO22"/>
  <c r="AC28"/>
  <c r="AK62"/>
  <c r="AL62" s="1"/>
  <c r="BO24"/>
  <c r="AK64"/>
  <c r="AL64" s="1"/>
  <c r="AC30"/>
  <c r="BO26"/>
  <c r="AC32"/>
  <c r="AK66"/>
  <c r="AL66" s="1"/>
  <c r="BO25"/>
  <c r="AC31"/>
  <c r="AK65"/>
  <c r="AL65" s="1"/>
  <c r="AC33"/>
  <c r="BO27"/>
  <c r="AK67"/>
  <c r="AL67" s="1"/>
  <c r="BO23"/>
  <c r="AC29"/>
  <c r="AK63"/>
  <c r="AL63" s="1"/>
  <c r="K25" i="45"/>
  <c r="K25" i="46"/>
  <c r="K25" i="47"/>
  <c r="K25" i="41"/>
  <c r="K25" i="44"/>
  <c r="K25" i="36"/>
  <c r="AA28" s="1"/>
  <c r="K25" i="39"/>
  <c r="K25" i="49"/>
  <c r="K25" i="50"/>
  <c r="K25" i="40"/>
  <c r="K25" i="37"/>
  <c r="K25" i="38"/>
  <c r="K25" i="43"/>
  <c r="K25" i="48"/>
  <c r="K23" i="40"/>
  <c r="K23" i="45"/>
  <c r="K23" i="37"/>
  <c r="K23" i="48"/>
  <c r="K23" i="38"/>
  <c r="K23" i="49"/>
  <c r="K23" i="39"/>
  <c r="K23" i="50"/>
  <c r="K23" i="43"/>
  <c r="K23" i="36"/>
  <c r="K23" i="41"/>
  <c r="K23" i="47"/>
  <c r="K23" i="46"/>
  <c r="K23" i="44"/>
  <c r="K26" i="39"/>
  <c r="K26" i="40"/>
  <c r="K26" i="38"/>
  <c r="K26" i="48"/>
  <c r="K26" i="36"/>
  <c r="AA29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s="1"/>
  <c r="K28" i="49"/>
  <c r="K27" i="38"/>
  <c r="K27" i="47"/>
  <c r="K27" i="37"/>
  <c r="K27" i="44"/>
  <c r="K27" i="39"/>
  <c r="K27" i="41"/>
  <c r="K27" i="36"/>
  <c r="AA30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s="1"/>
  <c r="K29" i="48"/>
  <c r="K29" i="46"/>
  <c r="K29" i="39"/>
  <c r="K29" i="50"/>
  <c r="K29" i="49"/>
  <c r="K29" i="43"/>
  <c r="K24" i="40"/>
  <c r="K24" i="50"/>
  <c r="K24" i="44"/>
  <c r="K24" i="36"/>
  <c r="AA27" s="1"/>
  <c r="K24" i="39"/>
  <c r="K24" i="47"/>
  <c r="K24" i="37"/>
  <c r="K24" i="48"/>
  <c r="K24" i="41"/>
  <c r="K24" i="38"/>
  <c r="K24" i="45"/>
  <c r="K24" i="49"/>
  <c r="K24" i="46"/>
  <c r="K24" i="43"/>
  <c r="K31"/>
  <c r="K31" i="40"/>
  <c r="K31" i="36"/>
  <c r="K31" i="39"/>
  <c r="K31" i="46"/>
  <c r="K31" i="41"/>
  <c r="K31" i="48"/>
  <c r="K31" i="44"/>
  <c r="K31" i="45"/>
  <c r="K31" i="50"/>
  <c r="K31" i="49"/>
  <c r="K31" i="47"/>
  <c r="K31" i="37"/>
  <c r="K31" i="38"/>
  <c r="K30" i="39"/>
  <c r="K30" i="37"/>
  <c r="K30" i="40"/>
  <c r="K30" i="36"/>
  <c r="AA33" s="1"/>
  <c r="K30" i="38"/>
  <c r="K30" i="50"/>
  <c r="K30" i="41"/>
  <c r="K30" i="48"/>
  <c r="K30" i="47"/>
  <c r="K30" i="46"/>
  <c r="K30" i="44"/>
  <c r="K30" i="43"/>
  <c r="K30" i="45"/>
  <c r="K30" i="49"/>
  <c r="AC31" i="35"/>
  <c r="AK65"/>
  <c r="AL65" s="1"/>
  <c r="BO25"/>
  <c r="AK62"/>
  <c r="AL62" s="1"/>
  <c r="BO22"/>
  <c r="AC28"/>
  <c r="BO27"/>
  <c r="AC33"/>
  <c r="AK67"/>
  <c r="AL67" s="1"/>
  <c r="AK63"/>
  <c r="AL63" s="1"/>
  <c r="AC29"/>
  <c r="BO23"/>
  <c r="AC32"/>
  <c r="BO26"/>
  <c r="AK66"/>
  <c r="AL66" s="1"/>
  <c r="BO24"/>
  <c r="AK64"/>
  <c r="AL64" s="1"/>
  <c r="AC30"/>
  <c r="AC27"/>
  <c r="AK61"/>
  <c r="AL61" s="1"/>
  <c r="BO21"/>
  <c r="A25" i="34"/>
  <c r="BN22" s="1"/>
  <c r="AF22" i="43" l="1"/>
  <c r="AG22" s="1"/>
  <c r="AA26" i="36"/>
  <c r="AE26" s="1"/>
  <c r="AF26" s="1"/>
  <c r="AG26" s="1"/>
  <c r="BJ17"/>
  <c r="BI22" i="24"/>
  <c r="BO22" i="34"/>
  <c r="BI19" i="24"/>
  <c r="AC28" i="34"/>
  <c r="BO23"/>
  <c r="A28"/>
  <c r="BN25" s="1"/>
  <c r="A27"/>
  <c r="BN24" s="1"/>
  <c r="BN24" i="24"/>
  <c r="BI23"/>
  <c r="AA29" i="38"/>
  <c r="AK63" s="1"/>
  <c r="AL63" s="1"/>
  <c r="Q26"/>
  <c r="AA28"/>
  <c r="BO22" s="1"/>
  <c r="Q25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s="1"/>
  <c r="Q28"/>
  <c r="AA32"/>
  <c r="BO26" s="1"/>
  <c r="Q29"/>
  <c r="AA27"/>
  <c r="AC27" s="1"/>
  <c r="Q24"/>
  <c r="AA33"/>
  <c r="AC33" s="1"/>
  <c r="Q30"/>
  <c r="AA30"/>
  <c r="AK64" s="1"/>
  <c r="AL64" s="1"/>
  <c r="Q27"/>
  <c r="BO16" i="47"/>
  <c r="AK56"/>
  <c r="AL56" s="1"/>
  <c r="AL47" i="49"/>
  <c r="AM50" s="1"/>
  <c r="AN50" s="1"/>
  <c r="BO19" i="44"/>
  <c r="BO15" i="48"/>
  <c r="A24" i="34"/>
  <c r="BN21" s="1"/>
  <c r="BO8" i="46"/>
  <c r="BN21" i="24"/>
  <c r="AE22" i="47"/>
  <c r="AF22" s="1"/>
  <c r="AG22" s="1"/>
  <c r="AM63" i="50"/>
  <c r="AN63" s="1"/>
  <c r="AK64" i="34"/>
  <c r="AL64" s="1"/>
  <c r="AM62" i="50"/>
  <c r="AN62" s="1"/>
  <c r="AC30" i="34"/>
  <c r="AM58" i="50"/>
  <c r="AN58" s="1"/>
  <c r="BO21" i="34"/>
  <c r="AK63"/>
  <c r="AL63" s="1"/>
  <c r="AK66"/>
  <c r="AL66" s="1"/>
  <c r="BI24" i="24"/>
  <c r="A30" i="34"/>
  <c r="BN27" s="1"/>
  <c r="A29"/>
  <c r="BI23" s="1"/>
  <c r="BO26"/>
  <c r="BO12" i="45"/>
  <c r="AM48" i="50"/>
  <c r="AN48" s="1"/>
  <c r="AM56"/>
  <c r="AN56" s="1"/>
  <c r="AC20" i="45"/>
  <c r="BO19"/>
  <c r="AC15"/>
  <c r="AM66" i="50"/>
  <c r="AN66" s="1"/>
  <c r="BO18" i="45"/>
  <c r="AM52" i="50"/>
  <c r="AN52" s="1"/>
  <c r="AM60"/>
  <c r="AN60" s="1"/>
  <c r="BO14" i="44"/>
  <c r="AC21" i="45"/>
  <c r="AC24" i="44"/>
  <c r="AC20"/>
  <c r="AM64" i="50"/>
  <c r="AN64" s="1"/>
  <c r="AM57"/>
  <c r="AN57" s="1"/>
  <c r="AM67"/>
  <c r="AN67" s="1"/>
  <c r="AK54" i="45"/>
  <c r="AL54" s="1"/>
  <c r="BO14" i="47"/>
  <c r="BO11" i="46"/>
  <c r="AC14" i="48"/>
  <c r="AM55" i="50"/>
  <c r="AN55" s="1"/>
  <c r="AM54"/>
  <c r="AN54" s="1"/>
  <c r="AM49"/>
  <c r="AN49" s="1"/>
  <c r="AM59"/>
  <c r="AN59" s="1"/>
  <c r="AM61"/>
  <c r="AN61" s="1"/>
  <c r="AC20" i="47"/>
  <c r="AC23" i="46"/>
  <c r="BN23" i="24"/>
  <c r="AM51" i="50"/>
  <c r="AN51" s="1"/>
  <c r="AM53"/>
  <c r="AN53" s="1"/>
  <c r="AM65"/>
  <c r="AN65" s="1"/>
  <c r="AM50"/>
  <c r="AN50" s="1"/>
  <c r="BO10" i="47"/>
  <c r="AC27" i="34"/>
  <c r="AC14" i="45"/>
  <c r="AK50"/>
  <c r="AL50" s="1"/>
  <c r="AC23"/>
  <c r="BO18" i="48"/>
  <c r="AK51" i="44"/>
  <c r="AL51" s="1"/>
  <c r="AC21" i="47"/>
  <c r="BO18" i="46"/>
  <c r="BO11" i="48"/>
  <c r="BO8" i="45"/>
  <c r="BO11" i="44"/>
  <c r="AK55" i="47"/>
  <c r="AL55" s="1"/>
  <c r="BO1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/>
  <c r="AK58" i="46"/>
  <c r="AL58" s="1"/>
  <c r="AK51" i="48"/>
  <c r="AL51" s="1"/>
  <c r="AK59" i="44"/>
  <c r="AL59" s="1"/>
  <c r="AC21" i="48"/>
  <c r="AC16" i="46"/>
  <c r="BO27" i="34"/>
  <c r="AK59" i="48"/>
  <c r="AL59" s="1"/>
  <c r="BI20" i="34"/>
  <c r="BO18" i="47"/>
  <c r="AC31" i="34"/>
  <c r="AK67"/>
  <c r="AL67" s="1"/>
  <c r="BO9" i="46"/>
  <c r="BO17" i="48"/>
  <c r="AK53" i="44"/>
  <c r="AL53" s="1"/>
  <c r="BO15" i="46"/>
  <c r="AC20" i="48"/>
  <c r="BO25" i="34"/>
  <c r="BO9" i="45"/>
  <c r="AK58"/>
  <c r="AL58" s="1"/>
  <c r="AK58" i="47"/>
  <c r="AL58" s="1"/>
  <c r="AC15" i="48"/>
  <c r="AK55" i="46"/>
  <c r="AL55" s="1"/>
  <c r="A26" i="35"/>
  <c r="A26" i="36" s="1"/>
  <c r="A26" i="37" s="1"/>
  <c r="BO13" i="45"/>
  <c r="AK59"/>
  <c r="AL59" s="1"/>
  <c r="AC22" i="46"/>
  <c r="AK59"/>
  <c r="AL59" s="1"/>
  <c r="AK53" i="47"/>
  <c r="AL53" s="1"/>
  <c r="BO11"/>
  <c r="AK50" i="46"/>
  <c r="AL50" s="1"/>
  <c r="AK49"/>
  <c r="AL49" s="1"/>
  <c r="AK48" i="47"/>
  <c r="AL48" s="1"/>
  <c r="U50" i="46"/>
  <c r="BO16" i="45"/>
  <c r="AC15" i="47"/>
  <c r="AC20" i="46"/>
  <c r="AK59" i="47"/>
  <c r="AL59" s="1"/>
  <c r="AK50" i="48"/>
  <c r="AL50" s="1"/>
  <c r="AN47" i="24"/>
  <c r="AO51" s="1"/>
  <c r="AP51" s="1"/>
  <c r="AK58" i="48"/>
  <c r="AL58" s="1"/>
  <c r="AK53" i="46"/>
  <c r="AL53" s="1"/>
  <c r="AK57" i="48"/>
  <c r="AL57" s="1"/>
  <c r="AC14" i="47"/>
  <c r="AC22" i="45"/>
  <c r="BO11"/>
  <c r="AK49" i="47"/>
  <c r="AL49" s="1"/>
  <c r="AK54" i="46"/>
  <c r="AL54" s="1"/>
  <c r="BO13" i="44"/>
  <c r="AC18" i="46"/>
  <c r="AK50" i="44"/>
  <c r="AL50" s="1"/>
  <c r="AK52" i="47"/>
  <c r="AL52" s="1"/>
  <c r="AO57" i="24"/>
  <c r="AP57" s="1"/>
  <c r="AO59"/>
  <c r="AP59" s="1"/>
  <c r="AO52"/>
  <c r="AP52" s="1"/>
  <c r="AO61"/>
  <c r="AP61" s="1"/>
  <c r="M79" i="48"/>
  <c r="AL47" i="43"/>
  <c r="AM48" s="1"/>
  <c r="AN48" s="1"/>
  <c r="AC19" i="45"/>
  <c r="AC25"/>
  <c r="AK51"/>
  <c r="AL51" s="1"/>
  <c r="AC24"/>
  <c r="AK56" i="46"/>
  <c r="AL56" s="1"/>
  <c r="AC24" i="47"/>
  <c r="BO19" i="48"/>
  <c r="AC25" i="46"/>
  <c r="BO13" i="47"/>
  <c r="AC17"/>
  <c r="BO13" i="46"/>
  <c r="BO14"/>
  <c r="AC23" i="48"/>
  <c r="AK49"/>
  <c r="AL49" s="1"/>
  <c r="BO19" i="47"/>
  <c r="AK52" i="46"/>
  <c r="AL52" s="1"/>
  <c r="BO10" i="48"/>
  <c r="BO8" i="47"/>
  <c r="M79" i="46"/>
  <c r="AK53" i="45"/>
  <c r="AL53" s="1"/>
  <c r="AK56"/>
  <c r="AL56" s="1"/>
  <c r="AK49"/>
  <c r="AL49" s="1"/>
  <c r="AC17"/>
  <c r="AC24" i="48"/>
  <c r="BO16" i="46"/>
  <c r="AC25" i="48"/>
  <c r="BO9" i="47"/>
  <c r="BO19" i="46"/>
  <c r="AC19" i="47"/>
  <c r="AK51"/>
  <c r="AL51" s="1"/>
  <c r="AC19" i="46"/>
  <c r="BO10"/>
  <c r="AC15"/>
  <c r="AC19" i="44"/>
  <c r="BO9" i="48"/>
  <c r="AC25" i="47"/>
  <c r="AC21" i="46"/>
  <c r="BO12"/>
  <c r="AC16" i="48"/>
  <c r="AG3" i="49"/>
  <c r="BC12" s="1"/>
  <c r="BC23" s="1"/>
  <c r="AG14" i="46"/>
  <c r="AG2"/>
  <c r="AG3"/>
  <c r="BC12" s="1"/>
  <c r="AG2" i="43"/>
  <c r="AG3"/>
  <c r="BC12" s="1"/>
  <c r="AG14"/>
  <c r="BC23" i="50"/>
  <c r="BC25"/>
  <c r="BC24"/>
  <c r="BC29"/>
  <c r="AG14" i="45"/>
  <c r="AG2"/>
  <c r="AG3"/>
  <c r="BC12" s="1"/>
  <c r="BO15"/>
  <c r="BO10"/>
  <c r="AK52"/>
  <c r="AL52" s="1"/>
  <c r="BO17"/>
  <c r="AK58" i="44"/>
  <c r="AL58" s="1"/>
  <c r="AC17"/>
  <c r="AK50" i="47"/>
  <c r="AL50" s="1"/>
  <c r="AK51" i="46"/>
  <c r="AL51" s="1"/>
  <c r="AC24"/>
  <c r="BO17"/>
  <c r="BO12" i="48"/>
  <c r="AC17"/>
  <c r="AK57" i="47"/>
  <c r="AL57" s="1"/>
  <c r="AK55" i="48"/>
  <c r="AL55" s="1"/>
  <c r="M79" i="47"/>
  <c r="AC16" i="44"/>
  <c r="AE16"/>
  <c r="AF16" s="1"/>
  <c r="AG16" s="1"/>
  <c r="AC18" i="47"/>
  <c r="AE18"/>
  <c r="AF18" s="1"/>
  <c r="AG18" s="1"/>
  <c r="AG14"/>
  <c r="AC14" i="46"/>
  <c r="AK52" i="48"/>
  <c r="AL52" s="1"/>
  <c r="AG14" i="44"/>
  <c r="AK55" i="45"/>
  <c r="AL55" s="1"/>
  <c r="BO14"/>
  <c r="AK48"/>
  <c r="AL48" s="1"/>
  <c r="AK57"/>
  <c r="AL57" s="1"/>
  <c r="BO18" i="44"/>
  <c r="AK54" i="47"/>
  <c r="AL54" s="1"/>
  <c r="AC16"/>
  <c r="AC17" i="46"/>
  <c r="AK48"/>
  <c r="AL48" s="1"/>
  <c r="BO15" i="47"/>
  <c r="AK57" i="46"/>
  <c r="AL57" s="1"/>
  <c r="AK54" i="44"/>
  <c r="AL54" s="1"/>
  <c r="AC18" i="48"/>
  <c r="AC23" i="47"/>
  <c r="AC25" i="44"/>
  <c r="M79" i="49"/>
  <c r="M79" i="50"/>
  <c r="U4" i="45"/>
  <c r="AQ20" i="24"/>
  <c r="AQ82" s="1"/>
  <c r="AG2" i="49"/>
  <c r="BG13" i="24"/>
  <c r="BK57" s="1"/>
  <c r="F19" s="1"/>
  <c r="G19" s="1"/>
  <c r="BG10"/>
  <c r="BK54" s="1"/>
  <c r="F16" s="1"/>
  <c r="G16" s="1"/>
  <c r="BG16"/>
  <c r="BK60" s="1"/>
  <c r="F22" s="1"/>
  <c r="G22" s="1"/>
  <c r="BG21"/>
  <c r="BK65" s="1"/>
  <c r="BG22"/>
  <c r="BK66" s="1"/>
  <c r="BG7"/>
  <c r="BK51" s="1"/>
  <c r="F13" s="1"/>
  <c r="G13" s="1"/>
  <c r="BG5"/>
  <c r="BG6"/>
  <c r="BK50" s="1"/>
  <c r="F12" s="1"/>
  <c r="G12" s="1"/>
  <c r="BG17"/>
  <c r="BK61" s="1"/>
  <c r="F23" s="1"/>
  <c r="G23" s="1"/>
  <c r="BG18"/>
  <c r="BK62" s="1"/>
  <c r="BG11"/>
  <c r="BK55" s="1"/>
  <c r="F17" s="1"/>
  <c r="G17" s="1"/>
  <c r="A17" s="1"/>
  <c r="BG15"/>
  <c r="BK59" s="1"/>
  <c r="F21" s="1"/>
  <c r="G21" s="1"/>
  <c r="BG19"/>
  <c r="BK63" s="1"/>
  <c r="BG9"/>
  <c r="BK53" s="1"/>
  <c r="F15" s="1"/>
  <c r="G15" s="1"/>
  <c r="BG8"/>
  <c r="BK52" s="1"/>
  <c r="F14" s="1"/>
  <c r="G14" s="1"/>
  <c r="BG14"/>
  <c r="BK58" s="1"/>
  <c r="F20" s="1"/>
  <c r="G20" s="1"/>
  <c r="BG24"/>
  <c r="BK68" s="1"/>
  <c r="BG23"/>
  <c r="BK67" s="1"/>
  <c r="BG12"/>
  <c r="BK56" s="1"/>
  <c r="F18" s="1"/>
  <c r="G18" s="1"/>
  <c r="A18" s="1"/>
  <c r="BG20"/>
  <c r="BK64" s="1"/>
  <c r="AE20" i="48"/>
  <c r="AF20" s="1"/>
  <c r="AG20" s="1"/>
  <c r="AK54"/>
  <c r="AL54" s="1"/>
  <c r="AK48"/>
  <c r="AL48" s="1"/>
  <c r="AE14"/>
  <c r="AF14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/>
  <c r="K79" i="45"/>
  <c r="K79" i="46"/>
  <c r="K79" i="48"/>
  <c r="AK63" i="41"/>
  <c r="AL63" s="1"/>
  <c r="AC29"/>
  <c r="BO23"/>
  <c r="AC28"/>
  <c r="BO22"/>
  <c r="AK62"/>
  <c r="AL62" s="1"/>
  <c r="AK66"/>
  <c r="AL66" s="1"/>
  <c r="BO26"/>
  <c r="AC32"/>
  <c r="BO25"/>
  <c r="AC31"/>
  <c r="AK65"/>
  <c r="AL65" s="1"/>
  <c r="AK61"/>
  <c r="AL61" s="1"/>
  <c r="BO21"/>
  <c r="AC27"/>
  <c r="AK64"/>
  <c r="AL64" s="1"/>
  <c r="BO24"/>
  <c r="AC30"/>
  <c r="AK67"/>
  <c r="AL67" s="1"/>
  <c r="AC33"/>
  <c r="BO27"/>
  <c r="BO25" i="38"/>
  <c r="BO23"/>
  <c r="BO20" i="36"/>
  <c r="AK60"/>
  <c r="AL60" s="1"/>
  <c r="AC26"/>
  <c r="BO24"/>
  <c r="AK64"/>
  <c r="AL64" s="1"/>
  <c r="AC30"/>
  <c r="AC31"/>
  <c r="BO25"/>
  <c r="AK65"/>
  <c r="AL65" s="1"/>
  <c r="BO23"/>
  <c r="AC29"/>
  <c r="AK63"/>
  <c r="AL63" s="1"/>
  <c r="AK66"/>
  <c r="AL66" s="1"/>
  <c r="AC32"/>
  <c r="BO26"/>
  <c r="AC33"/>
  <c r="BO27"/>
  <c r="AK67"/>
  <c r="AL67" s="1"/>
  <c r="BO21"/>
  <c r="AK61"/>
  <c r="AL61" s="1"/>
  <c r="AC27"/>
  <c r="AK62"/>
  <c r="AL62" s="1"/>
  <c r="AC28"/>
  <c r="BO22"/>
  <c r="BI19" i="34"/>
  <c r="A25" i="35"/>
  <c r="AN20" i="50"/>
  <c r="AL21"/>
  <c r="G23" i="37" l="1"/>
  <c r="G23" i="36"/>
  <c r="G23" i="50"/>
  <c r="G23" i="49"/>
  <c r="G23" i="48"/>
  <c r="A23" i="24"/>
  <c r="G23" i="34"/>
  <c r="G23" i="38"/>
  <c r="G23" i="45"/>
  <c r="G23" i="41"/>
  <c r="G23" i="35"/>
  <c r="G23" i="44"/>
  <c r="G23" i="47"/>
  <c r="G23" i="40"/>
  <c r="G23" i="46"/>
  <c r="G23" i="39"/>
  <c r="G23" i="43"/>
  <c r="AO64" i="24"/>
  <c r="AP64" s="1"/>
  <c r="AO60"/>
  <c r="AP60" s="1"/>
  <c r="AO50"/>
  <c r="AP50" s="1"/>
  <c r="AO66"/>
  <c r="AP66" s="1"/>
  <c r="AO63"/>
  <c r="AP63" s="1"/>
  <c r="AO53"/>
  <c r="AP53" s="1"/>
  <c r="AO58"/>
  <c r="AP58" s="1"/>
  <c r="AO48"/>
  <c r="AP48" s="1"/>
  <c r="F23" i="46"/>
  <c r="F23" i="48"/>
  <c r="F23" i="37"/>
  <c r="F23" i="39"/>
  <c r="F23" i="44"/>
  <c r="F23" i="50"/>
  <c r="F23" i="49"/>
  <c r="F23" i="43"/>
  <c r="F23" i="36"/>
  <c r="F23" i="35"/>
  <c r="F23" i="40"/>
  <c r="F23" i="34"/>
  <c r="F23" i="38"/>
  <c r="F23" i="47"/>
  <c r="F23" i="45"/>
  <c r="F23" i="41"/>
  <c r="A28" i="35"/>
  <c r="BI18" i="34"/>
  <c r="BI21"/>
  <c r="AC29" i="38"/>
  <c r="BN15" i="24"/>
  <c r="BI12"/>
  <c r="BN14"/>
  <c r="BI11"/>
  <c r="A27" i="35"/>
  <c r="A27" i="36" s="1"/>
  <c r="BI21" s="1"/>
  <c r="A29" i="35"/>
  <c r="BN26" s="1"/>
  <c r="BI22" i="34"/>
  <c r="BN26"/>
  <c r="AC28" i="38"/>
  <c r="BO24"/>
  <c r="AK67"/>
  <c r="AL67" s="1"/>
  <c r="AK61"/>
  <c r="AL61" s="1"/>
  <c r="BO27"/>
  <c r="AK66"/>
  <c r="AL66" s="1"/>
  <c r="AC30"/>
  <c r="AC32"/>
  <c r="AK62"/>
  <c r="AL62" s="1"/>
  <c r="Q27" i="41"/>
  <c r="Q27" i="43"/>
  <c r="Q27" i="39"/>
  <c r="AA30" s="1"/>
  <c r="Q27" i="46"/>
  <c r="Q27" i="40"/>
  <c r="Q27" i="45"/>
  <c r="Q27" i="49"/>
  <c r="Q27" i="50"/>
  <c r="Q27" i="47"/>
  <c r="Q27" i="44"/>
  <c r="Q27" i="48"/>
  <c r="Q30" i="39"/>
  <c r="AA33" s="1"/>
  <c r="Q30" i="48"/>
  <c r="Q30" i="50"/>
  <c r="Q30" i="46"/>
  <c r="Q30" i="44"/>
  <c r="Q30" i="47"/>
  <c r="Q30" i="45"/>
  <c r="Q30" i="43"/>
  <c r="Q30" i="41"/>
  <c r="Q30" i="49"/>
  <c r="Q30" i="40"/>
  <c r="Q29" i="39"/>
  <c r="AA32" s="1"/>
  <c r="Q29" i="47"/>
  <c r="Q29" i="48"/>
  <c r="Q29" i="41"/>
  <c r="Q29" i="40"/>
  <c r="Q29" i="45"/>
  <c r="Q29" i="44"/>
  <c r="Q29" i="49"/>
  <c r="Q29" i="43"/>
  <c r="Q29" i="46"/>
  <c r="Q29" i="50"/>
  <c r="BO21" i="38"/>
  <c r="AK65"/>
  <c r="AL65" s="1"/>
  <c r="Q26" i="40"/>
  <c r="Q26" i="48"/>
  <c r="Q26" i="44"/>
  <c r="Q26" i="39"/>
  <c r="AA29" s="1"/>
  <c r="Q26" i="46"/>
  <c r="Q26" i="43"/>
  <c r="Q26" i="47"/>
  <c r="Q26" i="49"/>
  <c r="Q26" i="45"/>
  <c r="Q26" i="41"/>
  <c r="Q26" i="50"/>
  <c r="Q25" i="49"/>
  <c r="Q25" i="39"/>
  <c r="AA28" s="1"/>
  <c r="Q25" i="41"/>
  <c r="Q25" i="44"/>
  <c r="Q25" i="50"/>
  <c r="Q25" i="40"/>
  <c r="Q25" i="43"/>
  <c r="Q25" i="45"/>
  <c r="Q25" i="47"/>
  <c r="Q25" i="46"/>
  <c r="Q25" i="48"/>
  <c r="Q24" i="39"/>
  <c r="AA27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s="1"/>
  <c r="Q28" i="48"/>
  <c r="AM48" i="49"/>
  <c r="AN48" s="1"/>
  <c r="AM53"/>
  <c r="AN53" s="1"/>
  <c r="AM60"/>
  <c r="AN60" s="1"/>
  <c r="AM62"/>
  <c r="AN62" s="1"/>
  <c r="AM58"/>
  <c r="AN58" s="1"/>
  <c r="AM66"/>
  <c r="AN66" s="1"/>
  <c r="AM63"/>
  <c r="AN63" s="1"/>
  <c r="AM57"/>
  <c r="AN57" s="1"/>
  <c r="AM54"/>
  <c r="AN54" s="1"/>
  <c r="AM52"/>
  <c r="AN52" s="1"/>
  <c r="AM67"/>
  <c r="AN67" s="1"/>
  <c r="AM51"/>
  <c r="AN51" s="1"/>
  <c r="AM65"/>
  <c r="AN65" s="1"/>
  <c r="AM49"/>
  <c r="AN49" s="1"/>
  <c r="AM64"/>
  <c r="AN64" s="1"/>
  <c r="AM61"/>
  <c r="AN61" s="1"/>
  <c r="AM55"/>
  <c r="AN55" s="1"/>
  <c r="AM59"/>
  <c r="AN59" s="1"/>
  <c r="AM56"/>
  <c r="AN56" s="1"/>
  <c r="AL46"/>
  <c r="AL20" s="1"/>
  <c r="AL21" s="1"/>
  <c r="AM21" s="1"/>
  <c r="AQ6" s="1"/>
  <c r="A24" i="35"/>
  <c r="BN21" s="1"/>
  <c r="A30"/>
  <c r="BN27" s="1"/>
  <c r="BI24" i="34"/>
  <c r="AM57" i="43"/>
  <c r="AN57" s="1"/>
  <c r="BI20" i="35"/>
  <c r="BN23" i="36"/>
  <c r="AN47" i="50"/>
  <c r="AN46" s="1"/>
  <c r="AL47" i="44"/>
  <c r="AL46" s="1"/>
  <c r="AL20" s="1"/>
  <c r="AM51" i="43"/>
  <c r="AN51" s="1"/>
  <c r="AM58"/>
  <c r="AN58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M61" i="43"/>
  <c r="AN61" s="1"/>
  <c r="AG3" i="44"/>
  <c r="BC12" s="1"/>
  <c r="BC29" s="1"/>
  <c r="AM65" i="43"/>
  <c r="AN65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M60" i="43"/>
  <c r="AN60" s="1"/>
  <c r="AM56"/>
  <c r="AN56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s="1"/>
  <c r="AM54"/>
  <c r="AN54" s="1"/>
  <c r="BI20" i="36"/>
  <c r="AL47" i="48"/>
  <c r="AM58" s="1"/>
  <c r="AN58" s="1"/>
  <c r="BN23" i="35"/>
  <c r="BC24" i="49"/>
  <c r="AM64" i="43"/>
  <c r="AN64" s="1"/>
  <c r="AM59"/>
  <c r="AN59" s="1"/>
  <c r="AL47" i="45"/>
  <c r="AM60" s="1"/>
  <c r="AN60" s="1"/>
  <c r="BC29" i="49"/>
  <c r="BG24" s="1"/>
  <c r="BK68" s="1"/>
  <c r="AM67" i="43"/>
  <c r="AN67" s="1"/>
  <c r="AM62"/>
  <c r="AN62" s="1"/>
  <c r="AM49"/>
  <c r="AN49" s="1"/>
  <c r="AM52"/>
  <c r="AN52" s="1"/>
  <c r="AM55"/>
  <c r="AN55" s="1"/>
  <c r="AM50"/>
  <c r="AN50" s="1"/>
  <c r="AM66"/>
  <c r="AN66" s="1"/>
  <c r="AL47" i="47"/>
  <c r="AM67" s="1"/>
  <c r="AN67" s="1"/>
  <c r="AO67" i="24"/>
  <c r="AP67" s="1"/>
  <c r="AN46"/>
  <c r="AL21" s="1"/>
  <c r="AO49"/>
  <c r="AP49" s="1"/>
  <c r="AO54"/>
  <c r="AP54" s="1"/>
  <c r="AO55"/>
  <c r="AP55" s="1"/>
  <c r="AO62"/>
  <c r="AP62" s="1"/>
  <c r="AO56"/>
  <c r="AP56" s="1"/>
  <c r="AO65"/>
  <c r="AP65" s="1"/>
  <c r="AL47" i="46"/>
  <c r="AM50" s="1"/>
  <c r="AN50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s="1"/>
  <c r="BK70" s="1"/>
  <c r="BK49"/>
  <c r="F11" s="1"/>
  <c r="G11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s="1"/>
  <c r="V62" s="1"/>
  <c r="BG13"/>
  <c r="BK57" s="1"/>
  <c r="V65" s="1"/>
  <c r="BG21"/>
  <c r="BK65" s="1"/>
  <c r="BG18"/>
  <c r="BK62" s="1"/>
  <c r="BG7"/>
  <c r="BK51" s="1"/>
  <c r="V59" s="1"/>
  <c r="BG24"/>
  <c r="BK68" s="1"/>
  <c r="BG6"/>
  <c r="BK50" s="1"/>
  <c r="V58" s="1"/>
  <c r="BG11"/>
  <c r="BK55" s="1"/>
  <c r="V63" s="1"/>
  <c r="BG23"/>
  <c r="BK67" s="1"/>
  <c r="BG8"/>
  <c r="BK52" s="1"/>
  <c r="V60" s="1"/>
  <c r="BG5"/>
  <c r="BG22"/>
  <c r="BK66" s="1"/>
  <c r="BG17"/>
  <c r="BK61" s="1"/>
  <c r="V69" s="1"/>
  <c r="BG9"/>
  <c r="BK53" s="1"/>
  <c r="V61" s="1"/>
  <c r="BG15"/>
  <c r="BK59" s="1"/>
  <c r="V67" s="1"/>
  <c r="BG14"/>
  <c r="BK58" s="1"/>
  <c r="V66" s="1"/>
  <c r="BG16"/>
  <c r="BK60" s="1"/>
  <c r="V68" s="1"/>
  <c r="BG20"/>
  <c r="BK64" s="1"/>
  <c r="BG12"/>
  <c r="BK56" s="1"/>
  <c r="V64" s="1"/>
  <c r="BG19"/>
  <c r="BK63" s="1"/>
  <c r="BC24" i="46"/>
  <c r="BC25"/>
  <c r="BC29"/>
  <c r="BC23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/>
  <c r="BC29"/>
  <c r="BC24"/>
  <c r="BC25"/>
  <c r="BG26" s="1"/>
  <c r="BI69" s="1"/>
  <c r="BK69" s="1"/>
  <c r="L77" s="1"/>
  <c r="BC23" i="43"/>
  <c r="BC24"/>
  <c r="BC29"/>
  <c r="BC25"/>
  <c r="AG14" i="48"/>
  <c r="AG2"/>
  <c r="AG3"/>
  <c r="BC12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s="1"/>
  <c r="BI20" i="37"/>
  <c r="BN23"/>
  <c r="BN25" i="35"/>
  <c r="BI22"/>
  <c r="A25" i="36"/>
  <c r="A25" i="37" s="1"/>
  <c r="BN22" i="35"/>
  <c r="BI19"/>
  <c r="A28" i="36"/>
  <c r="BI22" s="1"/>
  <c r="A26" i="38"/>
  <c r="AN21" i="50"/>
  <c r="AM21"/>
  <c r="AQ6" s="1"/>
  <c r="AQ20"/>
  <c r="AQ82" s="1"/>
  <c r="AO20"/>
  <c r="AR20"/>
  <c r="AR82" s="1"/>
  <c r="BJ17" i="34" l="1"/>
  <c r="AA26"/>
  <c r="BN20" i="24"/>
  <c r="BI17"/>
  <c r="BI21" i="35"/>
  <c r="BN24"/>
  <c r="BI23"/>
  <c r="A29" i="36"/>
  <c r="BI23" s="1"/>
  <c r="BI18" i="35"/>
  <c r="A24" i="36"/>
  <c r="BI18" s="1"/>
  <c r="AC29" i="39"/>
  <c r="AK63"/>
  <c r="AL63" s="1"/>
  <c r="BO23"/>
  <c r="AC33"/>
  <c r="BO27"/>
  <c r="AK67"/>
  <c r="AL67" s="1"/>
  <c r="BO25"/>
  <c r="AC31"/>
  <c r="AK65"/>
  <c r="AL65" s="1"/>
  <c r="AC27"/>
  <c r="BO21"/>
  <c r="AK61"/>
  <c r="AL61" s="1"/>
  <c r="AK66"/>
  <c r="AL66" s="1"/>
  <c r="AC32"/>
  <c r="BO26"/>
  <c r="BO24"/>
  <c r="AC30"/>
  <c r="AK64"/>
  <c r="AL64" s="1"/>
  <c r="AC28"/>
  <c r="AK62"/>
  <c r="AL62" s="1"/>
  <c r="BO22"/>
  <c r="AN20" i="49"/>
  <c r="AN21" s="1"/>
  <c r="AO21" s="1"/>
  <c r="AU28" s="1"/>
  <c r="AN47"/>
  <c r="AO66" s="1"/>
  <c r="AP66" s="1"/>
  <c r="AO52" i="50"/>
  <c r="AP52" s="1"/>
  <c r="BI24" i="35"/>
  <c r="A30" i="36"/>
  <c r="A30" i="37" s="1"/>
  <c r="BN27" s="1"/>
  <c r="AM66" i="48"/>
  <c r="AN66" s="1"/>
  <c r="AO58" i="50"/>
  <c r="AP58" s="1"/>
  <c r="AM50" i="44"/>
  <c r="AN50" s="1"/>
  <c r="AM59"/>
  <c r="AN59" s="1"/>
  <c r="AM67"/>
  <c r="AN67" s="1"/>
  <c r="AO60" i="50"/>
  <c r="AP60" s="1"/>
  <c r="AO59"/>
  <c r="AP59" s="1"/>
  <c r="AO50"/>
  <c r="AP50" s="1"/>
  <c r="AO53"/>
  <c r="AP53" s="1"/>
  <c r="AO55"/>
  <c r="AP55" s="1"/>
  <c r="AO56"/>
  <c r="AP56" s="1"/>
  <c r="BG11" i="49"/>
  <c r="BK55" s="1"/>
  <c r="T63" s="1"/>
  <c r="T63" i="50" s="1"/>
  <c r="AO61"/>
  <c r="AP61" s="1"/>
  <c r="AO66"/>
  <c r="AP66" s="1"/>
  <c r="AO57"/>
  <c r="AP57" s="1"/>
  <c r="AM61" i="45"/>
  <c r="AN61" s="1"/>
  <c r="AM51" i="48"/>
  <c r="AN51" s="1"/>
  <c r="AM52" i="45"/>
  <c r="AN52" s="1"/>
  <c r="AM65" i="44"/>
  <c r="AN65" s="1"/>
  <c r="AM48"/>
  <c r="AN48" s="1"/>
  <c r="AM65" i="45"/>
  <c r="AN65" s="1"/>
  <c r="AM63" i="44"/>
  <c r="AN63" s="1"/>
  <c r="AM62"/>
  <c r="AN62" s="1"/>
  <c r="AM55"/>
  <c r="AN55" s="1"/>
  <c r="AL46" i="48"/>
  <c r="AL20" s="1"/>
  <c r="AN20" s="1"/>
  <c r="AM60" i="46"/>
  <c r="AN60" s="1"/>
  <c r="AM58" i="44"/>
  <c r="AN58" s="1"/>
  <c r="AM56"/>
  <c r="AN56" s="1"/>
  <c r="AM54" i="48"/>
  <c r="AN54" s="1"/>
  <c r="AM57"/>
  <c r="AN57" s="1"/>
  <c r="BG16" i="49"/>
  <c r="BK60" s="1"/>
  <c r="T68" s="1"/>
  <c r="T68" i="50" s="1"/>
  <c r="AO51"/>
  <c r="AP51" s="1"/>
  <c r="AO64"/>
  <c r="AP64" s="1"/>
  <c r="AO49"/>
  <c r="AP49" s="1"/>
  <c r="AO67"/>
  <c r="AP67" s="1"/>
  <c r="AM56" i="45"/>
  <c r="AN56" s="1"/>
  <c r="AM49" i="44"/>
  <c r="AN49" s="1"/>
  <c r="AM54"/>
  <c r="AN54" s="1"/>
  <c r="AM61"/>
  <c r="AN61" s="1"/>
  <c r="AM52"/>
  <c r="AN52" s="1"/>
  <c r="AM51"/>
  <c r="AN51" s="1"/>
  <c r="AM66"/>
  <c r="AN66" s="1"/>
  <c r="AM52" i="48"/>
  <c r="AN52" s="1"/>
  <c r="AM62"/>
  <c r="AN62" s="1"/>
  <c r="AM50"/>
  <c r="AN50" s="1"/>
  <c r="BG21" i="49"/>
  <c r="BK65" s="1"/>
  <c r="BG14"/>
  <c r="BK58" s="1"/>
  <c r="T66" s="1"/>
  <c r="T66" i="50" s="1"/>
  <c r="AM49" i="45"/>
  <c r="AN49" s="1"/>
  <c r="AM53" i="44"/>
  <c r="AN53" s="1"/>
  <c r="AM64"/>
  <c r="AN64" s="1"/>
  <c r="AM57"/>
  <c r="AN57" s="1"/>
  <c r="AM60"/>
  <c r="AN60" s="1"/>
  <c r="AM53" i="48"/>
  <c r="AN53" s="1"/>
  <c r="AM65"/>
  <c r="AN65" s="1"/>
  <c r="AM63"/>
  <c r="AN63" s="1"/>
  <c r="BG15" i="49"/>
  <c r="BK59" s="1"/>
  <c r="T67" s="1"/>
  <c r="T67" i="50" s="1"/>
  <c r="AN20" i="43"/>
  <c r="AR20" s="1"/>
  <c r="AR82" s="1"/>
  <c r="AO65" i="50"/>
  <c r="AP65" s="1"/>
  <c r="AO62"/>
  <c r="AP62" s="1"/>
  <c r="AO48"/>
  <c r="AP48" s="1"/>
  <c r="AO63"/>
  <c r="AP63" s="1"/>
  <c r="AO54"/>
  <c r="AP54" s="1"/>
  <c r="AM53" i="47"/>
  <c r="AN53" s="1"/>
  <c r="BC24" i="44"/>
  <c r="BC23"/>
  <c r="BG19" s="1"/>
  <c r="BK63" s="1"/>
  <c r="AM50" i="47"/>
  <c r="AN50" s="1"/>
  <c r="AM53" i="46"/>
  <c r="AN53" s="1"/>
  <c r="AM61" i="47"/>
  <c r="AN61" s="1"/>
  <c r="BC25" i="44"/>
  <c r="AM49" i="47"/>
  <c r="AN49" s="1"/>
  <c r="AM54"/>
  <c r="AN54" s="1"/>
  <c r="AM62"/>
  <c r="AN62" s="1"/>
  <c r="AA22" i="34"/>
  <c r="BJ13"/>
  <c r="AA16"/>
  <c r="BJ7"/>
  <c r="BJ9"/>
  <c r="AA18"/>
  <c r="BI8" i="24"/>
  <c r="BN11"/>
  <c r="BJ12" i="34"/>
  <c r="AA21"/>
  <c r="AM48" i="47"/>
  <c r="AN48" s="1"/>
  <c r="AM66"/>
  <c r="AN66" s="1"/>
  <c r="AM61" i="48"/>
  <c r="AN61" s="1"/>
  <c r="AM60"/>
  <c r="AN60" s="1"/>
  <c r="AM48"/>
  <c r="AN48" s="1"/>
  <c r="AM55"/>
  <c r="AN55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/>
  <c r="AA24"/>
  <c r="BJ15"/>
  <c r="BN16" i="24"/>
  <c r="BI13"/>
  <c r="AA25" i="34"/>
  <c r="BJ16"/>
  <c r="AA23"/>
  <c r="BJ14"/>
  <c r="BN13" i="24"/>
  <c r="BI10"/>
  <c r="BI7"/>
  <c r="BN10"/>
  <c r="BI16"/>
  <c r="BN19"/>
  <c r="AA20" i="34"/>
  <c r="BJ11"/>
  <c r="AA17"/>
  <c r="BJ8"/>
  <c r="AM57" i="47"/>
  <c r="AN57" s="1"/>
  <c r="AM65"/>
  <c r="AN65" s="1"/>
  <c r="AM67" i="48"/>
  <c r="AN67" s="1"/>
  <c r="AM59"/>
  <c r="AN59" s="1"/>
  <c r="AM49"/>
  <c r="AN49" s="1"/>
  <c r="AM56"/>
  <c r="AN56" s="1"/>
  <c r="AM64"/>
  <c r="AN64" s="1"/>
  <c r="BN9" i="24"/>
  <c r="BI6"/>
  <c r="BN18"/>
  <c r="BI15"/>
  <c r="BI14"/>
  <c r="BN17"/>
  <c r="BJ10" i="34"/>
  <c r="AA19"/>
  <c r="BI9" i="24"/>
  <c r="BN12"/>
  <c r="AL46" i="45"/>
  <c r="AL20" s="1"/>
  <c r="AN20" s="1"/>
  <c r="AM58"/>
  <c r="AN58" s="1"/>
  <c r="AM61" i="46"/>
  <c r="AN61" s="1"/>
  <c r="BG5" i="49"/>
  <c r="BK49" s="1"/>
  <c r="T57" s="1"/>
  <c r="T57" i="50" s="1"/>
  <c r="BG20" i="49"/>
  <c r="BK64" s="1"/>
  <c r="BG7"/>
  <c r="BK51" s="1"/>
  <c r="T59" s="1"/>
  <c r="T59" i="50" s="1"/>
  <c r="AN47" i="43"/>
  <c r="AO53" s="1"/>
  <c r="AP53" s="1"/>
  <c r="AM55" i="45"/>
  <c r="AN55" s="1"/>
  <c r="AM54"/>
  <c r="AN54" s="1"/>
  <c r="AM49" i="46"/>
  <c r="AN49" s="1"/>
  <c r="AM63" i="45"/>
  <c r="AN63" s="1"/>
  <c r="BG8" i="49"/>
  <c r="BK52" s="1"/>
  <c r="T60" s="1"/>
  <c r="T60" i="50" s="1"/>
  <c r="BG22" i="49"/>
  <c r="BK66" s="1"/>
  <c r="AM67" i="45"/>
  <c r="AN67" s="1"/>
  <c r="AM64"/>
  <c r="AN64" s="1"/>
  <c r="AM62"/>
  <c r="AN62" s="1"/>
  <c r="AM58" i="47"/>
  <c r="AN58" s="1"/>
  <c r="AM53" i="45"/>
  <c r="AN53" s="1"/>
  <c r="AM48"/>
  <c r="AN48" s="1"/>
  <c r="AM60" i="47"/>
  <c r="AN60" s="1"/>
  <c r="AL46"/>
  <c r="AL20" s="1"/>
  <c r="AN20" s="1"/>
  <c r="AM56"/>
  <c r="AN56" s="1"/>
  <c r="AM57" i="45"/>
  <c r="AN57" s="1"/>
  <c r="AM59" i="47"/>
  <c r="AN59" s="1"/>
  <c r="BG12" i="49"/>
  <c r="BK56" s="1"/>
  <c r="T64" s="1"/>
  <c r="T64" i="50" s="1"/>
  <c r="BG13" i="49"/>
  <c r="BK57" s="1"/>
  <c r="T65" s="1"/>
  <c r="T65" i="50" s="1"/>
  <c r="BG17" i="49"/>
  <c r="BK61" s="1"/>
  <c r="T69" s="1"/>
  <c r="T69" i="50" s="1"/>
  <c r="BG10" i="49"/>
  <c r="BK54" s="1"/>
  <c r="T62" s="1"/>
  <c r="T62" i="50" s="1"/>
  <c r="BG23" i="49"/>
  <c r="BK67" s="1"/>
  <c r="AM51" i="45"/>
  <c r="AN51" s="1"/>
  <c r="AM59"/>
  <c r="AN59" s="1"/>
  <c r="AM50"/>
  <c r="AN50" s="1"/>
  <c r="AM66"/>
  <c r="AN66" s="1"/>
  <c r="AM51" i="47"/>
  <c r="AN51" s="1"/>
  <c r="AM63"/>
  <c r="AN63" s="1"/>
  <c r="AM64"/>
  <c r="AN64" s="1"/>
  <c r="AM55"/>
  <c r="AN55" s="1"/>
  <c r="AM52"/>
  <c r="AN52" s="1"/>
  <c r="BG6" i="49"/>
  <c r="BK50" s="1"/>
  <c r="T58" s="1"/>
  <c r="T58" i="50" s="1"/>
  <c r="BG9" i="49"/>
  <c r="BK53" s="1"/>
  <c r="T61" s="1"/>
  <c r="T61" i="50" s="1"/>
  <c r="BG18" i="49"/>
  <c r="BK62" s="1"/>
  <c r="BG19"/>
  <c r="BK63" s="1"/>
  <c r="AM62" i="46"/>
  <c r="AN62" s="1"/>
  <c r="AM63"/>
  <c r="AN63" s="1"/>
  <c r="AM21" i="24"/>
  <c r="AO20"/>
  <c r="AN21"/>
  <c r="AM54" i="46"/>
  <c r="AN54" s="1"/>
  <c r="AM52"/>
  <c r="AN52" s="1"/>
  <c r="AM48"/>
  <c r="AN48" s="1"/>
  <c r="AM51"/>
  <c r="AN51" s="1"/>
  <c r="AM55"/>
  <c r="AN55" s="1"/>
  <c r="AM67"/>
  <c r="AN67" s="1"/>
  <c r="AM58"/>
  <c r="AN58" s="1"/>
  <c r="AM59"/>
  <c r="AN59" s="1"/>
  <c r="AL46"/>
  <c r="AL20" s="1"/>
  <c r="AN20" s="1"/>
  <c r="AM66"/>
  <c r="AN66" s="1"/>
  <c r="AM64"/>
  <c r="AN64" s="1"/>
  <c r="AM56"/>
  <c r="AN56" s="1"/>
  <c r="AM57"/>
  <c r="AN57" s="1"/>
  <c r="AM65"/>
  <c r="AN65" s="1"/>
  <c r="AP47" i="24"/>
  <c r="AQ56" s="1"/>
  <c r="AR56" s="1"/>
  <c r="BC31" i="47"/>
  <c r="BC25"/>
  <c r="BG26" s="1"/>
  <c r="BI69" s="1"/>
  <c r="BK69" s="1"/>
  <c r="P77" s="1"/>
  <c r="BC23"/>
  <c r="BC24"/>
  <c r="BC29"/>
  <c r="BG25" i="50"/>
  <c r="BG27" s="1"/>
  <c r="BK70" s="1"/>
  <c r="BK49"/>
  <c r="V57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A27" i="37"/>
  <c r="BI21" s="1"/>
  <c r="BC31" i="48"/>
  <c r="BC23"/>
  <c r="BC25"/>
  <c r="BG26" s="1"/>
  <c r="BI69" s="1"/>
  <c r="BK69" s="1"/>
  <c r="R77" s="1"/>
  <c r="BC24"/>
  <c r="BC29"/>
  <c r="BG24" i="43"/>
  <c r="BK68" s="1"/>
  <c r="BG17"/>
  <c r="BK61" s="1"/>
  <c r="H69" s="1"/>
  <c r="BG14"/>
  <c r="BK58" s="1"/>
  <c r="H66" s="1"/>
  <c r="BG5"/>
  <c r="BG7"/>
  <c r="BK51" s="1"/>
  <c r="H59" s="1"/>
  <c r="BG16"/>
  <c r="BK60" s="1"/>
  <c r="H68" s="1"/>
  <c r="BG20"/>
  <c r="BK64" s="1"/>
  <c r="BG21"/>
  <c r="BK65" s="1"/>
  <c r="BG12"/>
  <c r="BK56" s="1"/>
  <c r="H64" s="1"/>
  <c r="BG6"/>
  <c r="BK50" s="1"/>
  <c r="H58" s="1"/>
  <c r="BG9"/>
  <c r="BK53" s="1"/>
  <c r="H61" s="1"/>
  <c r="BG22"/>
  <c r="BK66" s="1"/>
  <c r="BG23"/>
  <c r="BK67" s="1"/>
  <c r="BG8"/>
  <c r="BK52" s="1"/>
  <c r="H60" s="1"/>
  <c r="BG13"/>
  <c r="BK57" s="1"/>
  <c r="H65" s="1"/>
  <c r="BG15"/>
  <c r="BK59" s="1"/>
  <c r="H67" s="1"/>
  <c r="BG18"/>
  <c r="BK62" s="1"/>
  <c r="BG19"/>
  <c r="BK63" s="1"/>
  <c r="BG10"/>
  <c r="BK54" s="1"/>
  <c r="H62" s="1"/>
  <c r="BG11"/>
  <c r="BK55" s="1"/>
  <c r="H63" s="1"/>
  <c r="BG24" i="45"/>
  <c r="BK68" s="1"/>
  <c r="BG22"/>
  <c r="BK66" s="1"/>
  <c r="BG21"/>
  <c r="BK65" s="1"/>
  <c r="BG15"/>
  <c r="BK59" s="1"/>
  <c r="L67" s="1"/>
  <c r="BG8"/>
  <c r="BK52" s="1"/>
  <c r="L60" s="1"/>
  <c r="BG18"/>
  <c r="BK62" s="1"/>
  <c r="BG23"/>
  <c r="BK67" s="1"/>
  <c r="BG6"/>
  <c r="BK50" s="1"/>
  <c r="L58" s="1"/>
  <c r="BG7"/>
  <c r="BK51" s="1"/>
  <c r="L59" s="1"/>
  <c r="BG16"/>
  <c r="BK60" s="1"/>
  <c r="L68" s="1"/>
  <c r="BG13"/>
  <c r="BK57" s="1"/>
  <c r="L65" s="1"/>
  <c r="BG10"/>
  <c r="BK54" s="1"/>
  <c r="L62" s="1"/>
  <c r="BG14"/>
  <c r="BK58" s="1"/>
  <c r="L66" s="1"/>
  <c r="BG19"/>
  <c r="BK63" s="1"/>
  <c r="BG17"/>
  <c r="BK61" s="1"/>
  <c r="L69" s="1"/>
  <c r="BG5"/>
  <c r="BG20"/>
  <c r="BK64" s="1"/>
  <c r="BG12"/>
  <c r="BK56" s="1"/>
  <c r="L64" s="1"/>
  <c r="BG9"/>
  <c r="BK53" s="1"/>
  <c r="L61" s="1"/>
  <c r="BG11"/>
  <c r="BK55" s="1"/>
  <c r="L63" s="1"/>
  <c r="L77" i="49"/>
  <c r="L77" i="47"/>
  <c r="L77" i="48"/>
  <c r="L77" i="46"/>
  <c r="L77" i="50"/>
  <c r="BG18" i="46"/>
  <c r="BK62" s="1"/>
  <c r="BG6"/>
  <c r="BK50" s="1"/>
  <c r="N58" s="1"/>
  <c r="BG16"/>
  <c r="BK60" s="1"/>
  <c r="N68" s="1"/>
  <c r="BG22"/>
  <c r="BK66" s="1"/>
  <c r="BG15"/>
  <c r="BK59" s="1"/>
  <c r="N67" s="1"/>
  <c r="BG23"/>
  <c r="BK67" s="1"/>
  <c r="BG8"/>
  <c r="BK52" s="1"/>
  <c r="N60" s="1"/>
  <c r="BG17"/>
  <c r="BK61" s="1"/>
  <c r="N69" s="1"/>
  <c r="BG7"/>
  <c r="BK51" s="1"/>
  <c r="N59" s="1"/>
  <c r="BG11"/>
  <c r="BK55" s="1"/>
  <c r="N63" s="1"/>
  <c r="BG13"/>
  <c r="BK57" s="1"/>
  <c r="N65" s="1"/>
  <c r="BG24"/>
  <c r="BK68" s="1"/>
  <c r="BG10"/>
  <c r="BK54" s="1"/>
  <c r="N62" s="1"/>
  <c r="BG14"/>
  <c r="BK58" s="1"/>
  <c r="N66" s="1"/>
  <c r="BG5"/>
  <c r="BG12"/>
  <c r="BK56" s="1"/>
  <c r="N64" s="1"/>
  <c r="BG19"/>
  <c r="BK63" s="1"/>
  <c r="BG9"/>
  <c r="BK53" s="1"/>
  <c r="N61" s="1"/>
  <c r="BG21"/>
  <c r="BK65" s="1"/>
  <c r="BG20"/>
  <c r="BK64" s="1"/>
  <c r="BI20" i="38"/>
  <c r="BN23"/>
  <c r="AL21" i="44"/>
  <c r="AM21" s="1"/>
  <c r="AQ6" s="1"/>
  <c r="AN20"/>
  <c r="BI19" i="37"/>
  <c r="BN22"/>
  <c r="BN21" i="36"/>
  <c r="BN22"/>
  <c r="BI19"/>
  <c r="BN25"/>
  <c r="BN24"/>
  <c r="A28" i="37"/>
  <c r="BN25" s="1"/>
  <c r="A26" i="39"/>
  <c r="BI20" s="1"/>
  <c r="AW27" i="50"/>
  <c r="AT27" s="1"/>
  <c r="A25" i="38"/>
  <c r="AO82" i="50"/>
  <c r="AT82" s="1"/>
  <c r="AU27"/>
  <c r="AV27" s="1"/>
  <c r="AO21"/>
  <c r="AQ21"/>
  <c r="AQ83" s="1"/>
  <c r="AR21"/>
  <c r="AR83" s="1"/>
  <c r="AC26" i="34" l="1"/>
  <c r="AK60"/>
  <c r="AL60" s="1"/>
  <c r="BO20"/>
  <c r="AE26"/>
  <c r="AF26" s="1"/>
  <c r="AG26" s="1"/>
  <c r="N69" i="49"/>
  <c r="N69" i="50"/>
  <c r="N69" i="48"/>
  <c r="N69" i="47"/>
  <c r="L69" i="50"/>
  <c r="L69" i="46"/>
  <c r="L69" i="49"/>
  <c r="L69" i="47"/>
  <c r="L69" i="48"/>
  <c r="H69" i="46"/>
  <c r="H69" i="44"/>
  <c r="H69" i="45"/>
  <c r="H69" i="49"/>
  <c r="H69" i="47"/>
  <c r="H69" i="48"/>
  <c r="H69" i="50"/>
  <c r="AQ49" i="24"/>
  <c r="AR49" s="1"/>
  <c r="AQ62"/>
  <c r="AR62" s="1"/>
  <c r="BN26" i="36"/>
  <c r="A29" i="37"/>
  <c r="BN26" s="1"/>
  <c r="A24"/>
  <c r="BN21" s="1"/>
  <c r="AO83" i="49"/>
  <c r="AO20"/>
  <c r="AO82" s="1"/>
  <c r="AR21"/>
  <c r="AR83" s="1"/>
  <c r="AR20"/>
  <c r="AR82" s="1"/>
  <c r="AQ21"/>
  <c r="AQ83" s="1"/>
  <c r="AQ20"/>
  <c r="AQ82" s="1"/>
  <c r="AW27"/>
  <c r="AT27" s="1"/>
  <c r="AO53"/>
  <c r="AP53" s="1"/>
  <c r="AO50"/>
  <c r="AP50" s="1"/>
  <c r="AO60"/>
  <c r="AP60" s="1"/>
  <c r="AO67"/>
  <c r="AP67" s="1"/>
  <c r="AO55"/>
  <c r="AP55" s="1"/>
  <c r="AO61"/>
  <c r="AP61" s="1"/>
  <c r="BI24" i="36"/>
  <c r="AO57" i="49"/>
  <c r="AP57" s="1"/>
  <c r="AO51"/>
  <c r="AP51" s="1"/>
  <c r="AN46"/>
  <c r="AO54"/>
  <c r="AP54" s="1"/>
  <c r="AO58"/>
  <c r="AP58" s="1"/>
  <c r="AO63"/>
  <c r="AP63" s="1"/>
  <c r="AO48"/>
  <c r="AP48" s="1"/>
  <c r="AO56"/>
  <c r="AP56" s="1"/>
  <c r="AO64"/>
  <c r="AP64" s="1"/>
  <c r="AO52"/>
  <c r="AP52" s="1"/>
  <c r="AO59"/>
  <c r="AP59" s="1"/>
  <c r="AO49"/>
  <c r="AP49" s="1"/>
  <c r="AO62"/>
  <c r="AP62" s="1"/>
  <c r="AO65"/>
  <c r="AP65" s="1"/>
  <c r="BN27" i="36"/>
  <c r="AL21" i="48"/>
  <c r="AN21" s="1"/>
  <c r="AL21" i="47"/>
  <c r="AM21" s="1"/>
  <c r="AQ6" s="1"/>
  <c r="BG13" i="44"/>
  <c r="BK57" s="1"/>
  <c r="J65" s="1"/>
  <c r="J65" i="49" s="1"/>
  <c r="BG23" i="44"/>
  <c r="BK67" s="1"/>
  <c r="BG5"/>
  <c r="BK49" s="1"/>
  <c r="J57" s="1"/>
  <c r="BG16"/>
  <c r="BK60" s="1"/>
  <c r="J68" s="1"/>
  <c r="J68" i="48" s="1"/>
  <c r="BG14" i="44"/>
  <c r="BK58" s="1"/>
  <c r="J66" s="1"/>
  <c r="J66" i="46" s="1"/>
  <c r="AN47" i="44"/>
  <c r="AO58" s="1"/>
  <c r="AP58" s="1"/>
  <c r="AP47" i="50"/>
  <c r="AQ50" s="1"/>
  <c r="AR50" s="1"/>
  <c r="BG15" i="44"/>
  <c r="BK59" s="1"/>
  <c r="J67" s="1"/>
  <c r="J67" i="46" s="1"/>
  <c r="BG9" i="44"/>
  <c r="BK53" s="1"/>
  <c r="J61" s="1"/>
  <c r="J61" i="47" s="1"/>
  <c r="BG24" i="44"/>
  <c r="BK68" s="1"/>
  <c r="AO20" i="43"/>
  <c r="AO82" s="1"/>
  <c r="BG21" i="44"/>
  <c r="BK65" s="1"/>
  <c r="BG17"/>
  <c r="BK61" s="1"/>
  <c r="J69" s="1"/>
  <c r="AQ20" i="43"/>
  <c r="AQ82" s="1"/>
  <c r="BG12" i="44"/>
  <c r="BK56" s="1"/>
  <c r="J64" s="1"/>
  <c r="J64" i="48" s="1"/>
  <c r="BG11" i="44"/>
  <c r="BK55" s="1"/>
  <c r="J63" s="1"/>
  <c r="J63" i="49" s="1"/>
  <c r="BG18" i="44"/>
  <c r="BK62" s="1"/>
  <c r="BG20"/>
  <c r="BK64" s="1"/>
  <c r="BG22"/>
  <c r="BK66" s="1"/>
  <c r="BG8"/>
  <c r="BK52" s="1"/>
  <c r="J60" s="1"/>
  <c r="J60" i="46" s="1"/>
  <c r="BG10" i="44"/>
  <c r="BK54" s="1"/>
  <c r="J62" s="1"/>
  <c r="J62" i="46" s="1"/>
  <c r="BG6" i="44"/>
  <c r="BK50" s="1"/>
  <c r="J58" s="1"/>
  <c r="J58" i="46" s="1"/>
  <c r="BG7" i="44"/>
  <c r="BK51" s="1"/>
  <c r="J59" s="1"/>
  <c r="J59" i="45" s="1"/>
  <c r="AL21" i="46"/>
  <c r="AM21" s="1"/>
  <c r="AQ6" s="1"/>
  <c r="AO62" i="43"/>
  <c r="AP62" s="1"/>
  <c r="AO63"/>
  <c r="AP63" s="1"/>
  <c r="AO64"/>
  <c r="AP64" s="1"/>
  <c r="AO48"/>
  <c r="AP48" s="1"/>
  <c r="AN46"/>
  <c r="AL21" s="1"/>
  <c r="AM21" s="1"/>
  <c r="AQ6" s="1"/>
  <c r="AO65"/>
  <c r="AP65" s="1"/>
  <c r="AO49"/>
  <c r="AP49" s="1"/>
  <c r="AO56"/>
  <c r="AP56" s="1"/>
  <c r="AL21" i="45"/>
  <c r="AM21" s="1"/>
  <c r="AO50" i="43"/>
  <c r="AP50" s="1"/>
  <c r="AO60"/>
  <c r="AP60" s="1"/>
  <c r="AO57"/>
  <c r="AP57" s="1"/>
  <c r="AN47" i="48"/>
  <c r="AO54" s="1"/>
  <c r="AP54" s="1"/>
  <c r="BN24" i="37"/>
  <c r="AN47" i="47"/>
  <c r="AO66" s="1"/>
  <c r="AP66" s="1"/>
  <c r="AK53" i="34"/>
  <c r="AL53" s="1"/>
  <c r="AC19"/>
  <c r="BO13"/>
  <c r="AE19"/>
  <c r="AF19" s="1"/>
  <c r="AG19" s="1"/>
  <c r="AC17"/>
  <c r="AK51"/>
  <c r="AL51" s="1"/>
  <c r="BO11"/>
  <c r="AE17"/>
  <c r="AF17" s="1"/>
  <c r="AG17" s="1"/>
  <c r="AC24"/>
  <c r="BO18"/>
  <c r="AE24"/>
  <c r="AF24" s="1"/>
  <c r="AG24" s="1"/>
  <c r="AK58"/>
  <c r="AL58" s="1"/>
  <c r="AC23"/>
  <c r="AK57"/>
  <c r="AL57" s="1"/>
  <c r="AE23"/>
  <c r="AF23" s="1"/>
  <c r="AG23" s="1"/>
  <c r="BO17"/>
  <c r="AA14"/>
  <c r="BJ5"/>
  <c r="AE21"/>
  <c r="AC21"/>
  <c r="BO15"/>
  <c r="AK55"/>
  <c r="AL55" s="1"/>
  <c r="BO10"/>
  <c r="AE16"/>
  <c r="AF16" s="1"/>
  <c r="AG16" s="1"/>
  <c r="AK50"/>
  <c r="AL50" s="1"/>
  <c r="AC16"/>
  <c r="AK54"/>
  <c r="AL54" s="1"/>
  <c r="AC20"/>
  <c r="BO14"/>
  <c r="AE20"/>
  <c r="AC15"/>
  <c r="AK49"/>
  <c r="AL49" s="1"/>
  <c r="AE15"/>
  <c r="AF15" s="1"/>
  <c r="AG15" s="1"/>
  <c r="BO9"/>
  <c r="AC18"/>
  <c r="BO12"/>
  <c r="AE18"/>
  <c r="AF18" s="1"/>
  <c r="AG18" s="1"/>
  <c r="AK52"/>
  <c r="AL52" s="1"/>
  <c r="AC25"/>
  <c r="AE25"/>
  <c r="AF25" s="1"/>
  <c r="AG25" s="1"/>
  <c r="BO19"/>
  <c r="AK59"/>
  <c r="AL59" s="1"/>
  <c r="G32" i="49"/>
  <c r="G33" s="1"/>
  <c r="G33" i="24"/>
  <c r="U4" s="1"/>
  <c r="G32" i="36"/>
  <c r="G33" s="1"/>
  <c r="G32" i="34"/>
  <c r="G33" s="1"/>
  <c r="G32" i="46"/>
  <c r="G33" s="1"/>
  <c r="G32" i="50"/>
  <c r="G33" s="1"/>
  <c r="G32" i="44"/>
  <c r="G33" s="1"/>
  <c r="G32" i="35"/>
  <c r="G33" s="1"/>
  <c r="G32" i="45"/>
  <c r="G33" s="1"/>
  <c r="G32" i="38"/>
  <c r="G33" s="1"/>
  <c r="G32" i="40"/>
  <c r="G33" s="1"/>
  <c r="G32" i="43"/>
  <c r="G33" s="1"/>
  <c r="G32" i="41"/>
  <c r="G33" s="1"/>
  <c r="G32" i="48"/>
  <c r="G33" s="1"/>
  <c r="G32" i="37"/>
  <c r="G33" s="1"/>
  <c r="G32" i="47"/>
  <c r="G33" s="1"/>
  <c r="G32" i="39"/>
  <c r="G33" s="1"/>
  <c r="BN8" i="24"/>
  <c r="BI5"/>
  <c r="BO16" i="34"/>
  <c r="AC22"/>
  <c r="AK56"/>
  <c r="AL56" s="1"/>
  <c r="AE22"/>
  <c r="AF22" s="1"/>
  <c r="AG22" s="1"/>
  <c r="AN47" i="45"/>
  <c r="AO50" s="1"/>
  <c r="AP50" s="1"/>
  <c r="AO51" i="43"/>
  <c r="AP51" s="1"/>
  <c r="AO61"/>
  <c r="AP61" s="1"/>
  <c r="AO67"/>
  <c r="AP67" s="1"/>
  <c r="AO59"/>
  <c r="AP59" s="1"/>
  <c r="AO58"/>
  <c r="AP58" s="1"/>
  <c r="AN47" i="46"/>
  <c r="AO54" s="1"/>
  <c r="AP54" s="1"/>
  <c r="AO52" i="43"/>
  <c r="AP52" s="1"/>
  <c r="AO54"/>
  <c r="AP54" s="1"/>
  <c r="AO55"/>
  <c r="AP55" s="1"/>
  <c r="AO66"/>
  <c r="AP66" s="1"/>
  <c r="BG25" i="49"/>
  <c r="BG27" s="1"/>
  <c r="BK70" s="1"/>
  <c r="AU27" i="24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BG25" i="46"/>
  <c r="BG27" s="1"/>
  <c r="BK70" s="1"/>
  <c r="BK49"/>
  <c r="N57" s="1"/>
  <c r="N65" i="50"/>
  <c r="N65" i="48"/>
  <c r="N65" i="47"/>
  <c r="N65" i="49"/>
  <c r="N60" i="48"/>
  <c r="N60" i="50"/>
  <c r="N60" i="47"/>
  <c r="N60" i="49"/>
  <c r="N68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A27" i="38"/>
  <c r="BI21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/>
  <c r="N58" i="50"/>
  <c r="N58" i="48"/>
  <c r="N58" i="47"/>
  <c r="L64" i="49"/>
  <c r="L64" i="50"/>
  <c r="L64" i="48"/>
  <c r="L64" i="46"/>
  <c r="L64" i="47"/>
  <c r="L68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N62" i="49"/>
  <c r="N62" i="50"/>
  <c r="N62" i="48"/>
  <c r="N62" i="47"/>
  <c r="N59" i="50"/>
  <c r="N59" i="48"/>
  <c r="N59" i="49"/>
  <c r="N59" i="47"/>
  <c r="N6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/>
  <c r="L60" i="50"/>
  <c r="L60" i="48"/>
  <c r="L60" i="49"/>
  <c r="L60" i="47"/>
  <c r="H64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s="1"/>
  <c r="R68" s="1"/>
  <c r="BG11"/>
  <c r="BK55" s="1"/>
  <c r="R63" s="1"/>
  <c r="BG6"/>
  <c r="BK50" s="1"/>
  <c r="R58" s="1"/>
  <c r="BG23"/>
  <c r="BK67" s="1"/>
  <c r="BG24"/>
  <c r="BK68" s="1"/>
  <c r="BG13"/>
  <c r="BK57" s="1"/>
  <c r="R65" s="1"/>
  <c r="BG8"/>
  <c r="BK52" s="1"/>
  <c r="R60" s="1"/>
  <c r="BG14"/>
  <c r="BK58" s="1"/>
  <c r="R66" s="1"/>
  <c r="BG9"/>
  <c r="BK53" s="1"/>
  <c r="R61" s="1"/>
  <c r="BG22"/>
  <c r="BK66" s="1"/>
  <c r="BG21"/>
  <c r="BK65" s="1"/>
  <c r="BG15"/>
  <c r="BK59" s="1"/>
  <c r="R67" s="1"/>
  <c r="BG10"/>
  <c r="BK54" s="1"/>
  <c r="R62" s="1"/>
  <c r="BG5"/>
  <c r="BG18"/>
  <c r="BK62" s="1"/>
  <c r="BG17"/>
  <c r="BK61" s="1"/>
  <c r="R69" s="1"/>
  <c r="BG12"/>
  <c r="BK56" s="1"/>
  <c r="R64" s="1"/>
  <c r="BG7"/>
  <c r="BK51" s="1"/>
  <c r="R59" s="1"/>
  <c r="BG19"/>
  <c r="BK63" s="1"/>
  <c r="BG20"/>
  <c r="BK64" s="1"/>
  <c r="BG22" i="47"/>
  <c r="BK66" s="1"/>
  <c r="BG8"/>
  <c r="BK52" s="1"/>
  <c r="P60" s="1"/>
  <c r="BG7"/>
  <c r="BK51" s="1"/>
  <c r="P59" s="1"/>
  <c r="BG23"/>
  <c r="BK67" s="1"/>
  <c r="BG14"/>
  <c r="BK58" s="1"/>
  <c r="P66" s="1"/>
  <c r="BG17"/>
  <c r="BK61" s="1"/>
  <c r="P69" s="1"/>
  <c r="BG19"/>
  <c r="BK63" s="1"/>
  <c r="BG16"/>
  <c r="BK60" s="1"/>
  <c r="P68" s="1"/>
  <c r="BG15"/>
  <c r="BK59" s="1"/>
  <c r="P67" s="1"/>
  <c r="BG10"/>
  <c r="BK54" s="1"/>
  <c r="P62" s="1"/>
  <c r="BG9"/>
  <c r="BK53" s="1"/>
  <c r="P61" s="1"/>
  <c r="BG20"/>
  <c r="BK64" s="1"/>
  <c r="BG11"/>
  <c r="BK55" s="1"/>
  <c r="P63" s="1"/>
  <c r="BG12"/>
  <c r="BK56" s="1"/>
  <c r="P64" s="1"/>
  <c r="BG5"/>
  <c r="BG6"/>
  <c r="BK50" s="1"/>
  <c r="P58" s="1"/>
  <c r="BG24"/>
  <c r="BK68" s="1"/>
  <c r="BG21"/>
  <c r="BK65" s="1"/>
  <c r="BG13"/>
  <c r="BK57" s="1"/>
  <c r="P65" s="1"/>
  <c r="BG18"/>
  <c r="BK62" s="1"/>
  <c r="A30" i="38"/>
  <c r="BI24" s="1"/>
  <c r="N64" i="50"/>
  <c r="N64" i="47"/>
  <c r="N64" i="48"/>
  <c r="N64" i="49"/>
  <c r="L63"/>
  <c r="L63" i="47"/>
  <c r="L63" i="46"/>
  <c r="L63" i="48"/>
  <c r="L63" i="50"/>
  <c r="BG25" i="45"/>
  <c r="BG27" s="1"/>
  <c r="BK70" s="1"/>
  <c r="BK49"/>
  <c r="L57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/>
  <c r="H67" i="44"/>
  <c r="H67" i="48"/>
  <c r="H67" i="49"/>
  <c r="H67" i="46"/>
  <c r="H67" i="50"/>
  <c r="H67" i="47"/>
  <c r="BK49" i="43"/>
  <c r="H57" s="1"/>
  <c r="BG25"/>
  <c r="BG27" s="1"/>
  <c r="BK70" s="1"/>
  <c r="P77" i="48"/>
  <c r="P77" i="50"/>
  <c r="P77" i="49"/>
  <c r="BI19" i="38"/>
  <c r="BN22"/>
  <c r="AO20" i="48"/>
  <c r="AR20"/>
  <c r="AR82" s="1"/>
  <c r="AQ20"/>
  <c r="AQ82" s="1"/>
  <c r="AO20" i="46"/>
  <c r="AQ20"/>
  <c r="AQ82" s="1"/>
  <c r="AR20"/>
  <c r="AR82" s="1"/>
  <c r="AN21" i="44"/>
  <c r="AR20"/>
  <c r="AR82" s="1"/>
  <c r="AO20"/>
  <c r="AW27"/>
  <c r="AT27" s="1"/>
  <c r="AQ20"/>
  <c r="AQ82" s="1"/>
  <c r="AR20" i="47"/>
  <c r="AR82" s="1"/>
  <c r="AO20"/>
  <c r="AQ20"/>
  <c r="AQ82" s="1"/>
  <c r="AO20" i="45"/>
  <c r="AR20"/>
  <c r="AR82" s="1"/>
  <c r="AQ20"/>
  <c r="AQ82" s="1"/>
  <c r="BN23" i="39"/>
  <c r="BI18" i="37"/>
  <c r="BI22"/>
  <c r="BI24"/>
  <c r="BI23"/>
  <c r="A28" i="38"/>
  <c r="A26" i="40"/>
  <c r="A24" i="38"/>
  <c r="A25" i="39"/>
  <c r="AO83" i="50"/>
  <c r="AT83" s="1"/>
  <c r="AU28"/>
  <c r="AV28" s="1"/>
  <c r="AN21" i="43" l="1"/>
  <c r="AO21" s="1"/>
  <c r="AU28" s="1"/>
  <c r="AW27"/>
  <c r="AT27" s="1"/>
  <c r="J69" i="50"/>
  <c r="J69" i="48"/>
  <c r="J69" i="49"/>
  <c r="J69" i="45"/>
  <c r="J69" i="46"/>
  <c r="J69" i="47"/>
  <c r="P69" i="48"/>
  <c r="P69" i="50"/>
  <c r="P69" i="49"/>
  <c r="R69" i="50"/>
  <c r="R69" i="49"/>
  <c r="A29" i="38"/>
  <c r="AT82" i="49"/>
  <c r="AT83"/>
  <c r="AU27"/>
  <c r="AV27" s="1"/>
  <c r="AV28" s="1"/>
  <c r="AO61" i="44"/>
  <c r="AP61" s="1"/>
  <c r="AP47" i="49"/>
  <c r="AP46" s="1"/>
  <c r="AL22" s="1"/>
  <c r="AN22" s="1"/>
  <c r="AQ22" s="1"/>
  <c r="AQ84" s="1"/>
  <c r="J64"/>
  <c r="J67" i="48"/>
  <c r="AN21" i="47"/>
  <c r="AO21" s="1"/>
  <c r="J65"/>
  <c r="J58" i="49"/>
  <c r="AQ66" i="50"/>
  <c r="AR66" s="1"/>
  <c r="AO48" i="44"/>
  <c r="AP48" s="1"/>
  <c r="J61" i="45"/>
  <c r="J68" i="46"/>
  <c r="J65" i="50"/>
  <c r="AM21" i="48"/>
  <c r="AW27" s="1"/>
  <c r="AT27" s="1"/>
  <c r="J65" i="45"/>
  <c r="AO57" i="48"/>
  <c r="AP57" s="1"/>
  <c r="J66" i="45"/>
  <c r="AO54" i="44"/>
  <c r="AP54" s="1"/>
  <c r="J60" i="47"/>
  <c r="AQ63" i="50"/>
  <c r="AR63" s="1"/>
  <c r="AO53" i="44"/>
  <c r="AP53" s="1"/>
  <c r="AO63"/>
  <c r="AP63" s="1"/>
  <c r="AO52"/>
  <c r="AP52" s="1"/>
  <c r="J63" i="46"/>
  <c r="A30" i="39"/>
  <c r="BN27" s="1"/>
  <c r="AO49" i="48"/>
  <c r="AP49" s="1"/>
  <c r="J66"/>
  <c r="J65"/>
  <c r="J59"/>
  <c r="J67" i="50"/>
  <c r="AO66" i="48"/>
  <c r="AP66" s="1"/>
  <c r="AO60" i="46"/>
  <c r="AP60" s="1"/>
  <c r="J66" i="49"/>
  <c r="J65" i="46"/>
  <c r="J62" i="49"/>
  <c r="AQ49" i="50"/>
  <c r="AR49" s="1"/>
  <c r="AO57" i="44"/>
  <c r="AP57" s="1"/>
  <c r="AO64"/>
  <c r="AP64" s="1"/>
  <c r="AO56"/>
  <c r="AP56" s="1"/>
  <c r="J68" i="50"/>
  <c r="J58"/>
  <c r="AQ60"/>
  <c r="AR60" s="1"/>
  <c r="AQ48"/>
  <c r="AR48" s="1"/>
  <c r="AO62" i="44"/>
  <c r="AP62" s="1"/>
  <c r="AO50"/>
  <c r="AP50" s="1"/>
  <c r="AO59" i="47"/>
  <c r="AP59" s="1"/>
  <c r="J63" i="48"/>
  <c r="J68" i="47"/>
  <c r="J61" i="46"/>
  <c r="AO54" i="45"/>
  <c r="AP54" s="1"/>
  <c r="J64" i="46"/>
  <c r="J66" i="47"/>
  <c r="J59" i="46"/>
  <c r="J62" i="45"/>
  <c r="J67" i="49"/>
  <c r="AU27" i="43"/>
  <c r="AV27" s="1"/>
  <c r="AV28" s="1"/>
  <c r="AO54" i="47"/>
  <c r="AP54" s="1"/>
  <c r="J66" i="50"/>
  <c r="AQ64"/>
  <c r="AR64" s="1"/>
  <c r="AQ53"/>
  <c r="AR53" s="1"/>
  <c r="AO67" i="44"/>
  <c r="AP67" s="1"/>
  <c r="AO60"/>
  <c r="AP60" s="1"/>
  <c r="AO51"/>
  <c r="AP51" s="1"/>
  <c r="AO59"/>
  <c r="AP59" s="1"/>
  <c r="AO59" i="48"/>
  <c r="AP59" s="1"/>
  <c r="J63" i="45"/>
  <c r="J68"/>
  <c r="J58" i="47"/>
  <c r="J60" i="49"/>
  <c r="AQ58" i="50"/>
  <c r="AR58" s="1"/>
  <c r="AQ67"/>
  <c r="AR67" s="1"/>
  <c r="AQ57"/>
  <c r="AR57" s="1"/>
  <c r="AO55" i="44"/>
  <c r="AP55" s="1"/>
  <c r="AO49"/>
  <c r="AP49" s="1"/>
  <c r="AN46"/>
  <c r="AO65"/>
  <c r="AP65" s="1"/>
  <c r="AO66"/>
  <c r="AP66" s="1"/>
  <c r="AO52" i="48"/>
  <c r="AP52" s="1"/>
  <c r="J68" i="49"/>
  <c r="J60" i="48"/>
  <c r="J61" i="49"/>
  <c r="AO55" i="45"/>
  <c r="AP55" s="1"/>
  <c r="AO58" i="47"/>
  <c r="AP58" s="1"/>
  <c r="J64" i="50"/>
  <c r="J59" i="49"/>
  <c r="J67" i="47"/>
  <c r="J67" i="45"/>
  <c r="AN21" i="46"/>
  <c r="AQ21" s="1"/>
  <c r="AQ83" s="1"/>
  <c r="AN46" i="47"/>
  <c r="J62"/>
  <c r="AT82" i="43"/>
  <c r="AO83"/>
  <c r="AQ51" i="50"/>
  <c r="AR51" s="1"/>
  <c r="AQ61"/>
  <c r="AR61" s="1"/>
  <c r="AQ54"/>
  <c r="AR54" s="1"/>
  <c r="AQ62"/>
  <c r="AR62" s="1"/>
  <c r="AQ56"/>
  <c r="AR56" s="1"/>
  <c r="AO51" i="45"/>
  <c r="AP51" s="1"/>
  <c r="AO56"/>
  <c r="AP56" s="1"/>
  <c r="AO49" i="47"/>
  <c r="AP49" s="1"/>
  <c r="AO57"/>
  <c r="AP57" s="1"/>
  <c r="AO62"/>
  <c r="AP62" s="1"/>
  <c r="J63" i="50"/>
  <c r="J58" i="48"/>
  <c r="J58" i="45"/>
  <c r="J60"/>
  <c r="J60" i="50"/>
  <c r="J61"/>
  <c r="J61" i="48"/>
  <c r="AQ65" i="50"/>
  <c r="AR65" s="1"/>
  <c r="AQ59"/>
  <c r="AR59" s="1"/>
  <c r="AQ52"/>
  <c r="AR52" s="1"/>
  <c r="AQ55"/>
  <c r="AR55" s="1"/>
  <c r="AP46"/>
  <c r="AL22" s="1"/>
  <c r="AN22" s="1"/>
  <c r="AO52" i="45"/>
  <c r="AP52" s="1"/>
  <c r="AO64" i="47"/>
  <c r="AP64" s="1"/>
  <c r="AO55"/>
  <c r="AP55" s="1"/>
  <c r="AO51"/>
  <c r="AP51" s="1"/>
  <c r="J63"/>
  <c r="AF20" i="34"/>
  <c r="AG20" s="1"/>
  <c r="AQ21" i="43"/>
  <c r="AQ83" s="1"/>
  <c r="AR21"/>
  <c r="AR83" s="1"/>
  <c r="AN21" i="45"/>
  <c r="AR21" s="1"/>
  <c r="AR83" s="1"/>
  <c r="AO67" i="48"/>
  <c r="AP67" s="1"/>
  <c r="AO65"/>
  <c r="AP65" s="1"/>
  <c r="AO48"/>
  <c r="AP48" s="1"/>
  <c r="AO56" i="46"/>
  <c r="AP56" s="1"/>
  <c r="J64" i="47"/>
  <c r="J64" i="45"/>
  <c r="BG25" i="44"/>
  <c r="BG27" s="1"/>
  <c r="BK70" s="1"/>
  <c r="J59" i="50"/>
  <c r="J59" i="47"/>
  <c r="J62" i="50"/>
  <c r="J62" i="48"/>
  <c r="AO56"/>
  <c r="AP56" s="1"/>
  <c r="AO55"/>
  <c r="AP55" s="1"/>
  <c r="AO50"/>
  <c r="AP50" s="1"/>
  <c r="AO63"/>
  <c r="AP63" s="1"/>
  <c r="AN46"/>
  <c r="AO58"/>
  <c r="AP58" s="1"/>
  <c r="AO60"/>
  <c r="AP60" s="1"/>
  <c r="AO51"/>
  <c r="AP51" s="1"/>
  <c r="AO51" i="46"/>
  <c r="AP51" s="1"/>
  <c r="AO53" i="48"/>
  <c r="AP53" s="1"/>
  <c r="AO62"/>
  <c r="AP62" s="1"/>
  <c r="AO64"/>
  <c r="AP64" s="1"/>
  <c r="AO61"/>
  <c r="AP61" s="1"/>
  <c r="AO63" i="46"/>
  <c r="AP63" s="1"/>
  <c r="AN46"/>
  <c r="AO50"/>
  <c r="AP50" s="1"/>
  <c r="AO67" i="45"/>
  <c r="AP67" s="1"/>
  <c r="AO53"/>
  <c r="AP53" s="1"/>
  <c r="AO65" i="47"/>
  <c r="AP65" s="1"/>
  <c r="AO50"/>
  <c r="AP50" s="1"/>
  <c r="AO67"/>
  <c r="AP67" s="1"/>
  <c r="AO63"/>
  <c r="AP63" s="1"/>
  <c r="AO61"/>
  <c r="AP61" s="1"/>
  <c r="AO53"/>
  <c r="AP53" s="1"/>
  <c r="AO48" i="45"/>
  <c r="AP48" s="1"/>
  <c r="AO49"/>
  <c r="AP49" s="1"/>
  <c r="AN46"/>
  <c r="AO59"/>
  <c r="AP59" s="1"/>
  <c r="AO48" i="47"/>
  <c r="AP48" s="1"/>
  <c r="AO56"/>
  <c r="AP56" s="1"/>
  <c r="AO52"/>
  <c r="AP52" s="1"/>
  <c r="AO60"/>
  <c r="AP60" s="1"/>
  <c r="AO66" i="46"/>
  <c r="AP66" s="1"/>
  <c r="AO61"/>
  <c r="AP61" s="1"/>
  <c r="AO52"/>
  <c r="AP52" s="1"/>
  <c r="AO64"/>
  <c r="AP64" s="1"/>
  <c r="AO58"/>
  <c r="AP58" s="1"/>
  <c r="AO62" i="45"/>
  <c r="AP62" s="1"/>
  <c r="AO58"/>
  <c r="AP58" s="1"/>
  <c r="AO63"/>
  <c r="AP63" s="1"/>
  <c r="AO61"/>
  <c r="AP61" s="1"/>
  <c r="BN27" i="38"/>
  <c r="AF21" i="34"/>
  <c r="AG21" s="1"/>
  <c r="AO66" i="45"/>
  <c r="AP66" s="1"/>
  <c r="AO57"/>
  <c r="AP57" s="1"/>
  <c r="AO65"/>
  <c r="AP65" s="1"/>
  <c r="AO60"/>
  <c r="AP60" s="1"/>
  <c r="AO64"/>
  <c r="AP64" s="1"/>
  <c r="AK48" i="34"/>
  <c r="AL48" s="1"/>
  <c r="AC14"/>
  <c r="BO8"/>
  <c r="AE14"/>
  <c r="AF14" s="1"/>
  <c r="AO48" i="46"/>
  <c r="AP48" s="1"/>
  <c r="AO55"/>
  <c r="AP55" s="1"/>
  <c r="AO59"/>
  <c r="AP59" s="1"/>
  <c r="AO62"/>
  <c r="AP62" s="1"/>
  <c r="BN24" i="38"/>
  <c r="AO65" i="46"/>
  <c r="AP65" s="1"/>
  <c r="AO57"/>
  <c r="AP57" s="1"/>
  <c r="AO49"/>
  <c r="AP49" s="1"/>
  <c r="AO53"/>
  <c r="AP53" s="1"/>
  <c r="AO67"/>
  <c r="AP67" s="1"/>
  <c r="AP47" i="43"/>
  <c r="AQ52" s="1"/>
  <c r="AR52" s="1"/>
  <c r="A27" i="39"/>
  <c r="BN24" s="1"/>
  <c r="AO83" i="24"/>
  <c r="AU28"/>
  <c r="AV28" s="1"/>
  <c r="AR47"/>
  <c r="AT52" s="1"/>
  <c r="AU52" s="1"/>
  <c r="AM22"/>
  <c r="AN22"/>
  <c r="AT82"/>
  <c r="P58" i="48"/>
  <c r="P58" i="50"/>
  <c r="P58" i="49"/>
  <c r="P68" i="50"/>
  <c r="P68" i="48"/>
  <c r="P68" i="49"/>
  <c r="R59" i="50"/>
  <c r="R59" i="49"/>
  <c r="BG25" i="48"/>
  <c r="BG27" s="1"/>
  <c r="BK70" s="1"/>
  <c r="BK49"/>
  <c r="R57" s="1"/>
  <c r="R65" i="49"/>
  <c r="R65" i="50"/>
  <c r="R63" i="49"/>
  <c r="R63" i="50"/>
  <c r="L57"/>
  <c r="L57" i="49"/>
  <c r="L57" i="47"/>
  <c r="L57" i="48"/>
  <c r="L57" i="46"/>
  <c r="P65" i="49"/>
  <c r="P65" i="48"/>
  <c r="P65" i="50"/>
  <c r="BK49" i="47"/>
  <c r="P57" s="1"/>
  <c r="BG25"/>
  <c r="BG27" s="1"/>
  <c r="BK70" s="1"/>
  <c r="P61" i="50"/>
  <c r="P61" i="48"/>
  <c r="P61" i="49"/>
  <c r="P59"/>
  <c r="P59" i="48"/>
  <c r="P59" i="50"/>
  <c r="R64"/>
  <c r="R64" i="49"/>
  <c r="R62"/>
  <c r="R62" i="50"/>
  <c r="R61" i="49"/>
  <c r="R61" i="50"/>
  <c r="R68" i="49"/>
  <c r="R68" i="50"/>
  <c r="P64" i="48"/>
  <c r="P64" i="50"/>
  <c r="P64" i="49"/>
  <c r="P62"/>
  <c r="P62" i="48"/>
  <c r="P62" i="50"/>
  <c r="P60"/>
  <c r="P60" i="48"/>
  <c r="P60" i="49"/>
  <c r="R67"/>
  <c r="R67" i="50"/>
  <c r="R66" i="49"/>
  <c r="R66" i="50"/>
  <c r="J57" i="46"/>
  <c r="J57" i="47"/>
  <c r="J57" i="50"/>
  <c r="J57" i="45"/>
  <c r="J57" i="48"/>
  <c r="J57" i="49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BI22" i="38"/>
  <c r="BN25"/>
  <c r="BI18"/>
  <c r="BN21"/>
  <c r="BI23"/>
  <c r="BN26"/>
  <c r="BN22" i="39"/>
  <c r="BI19"/>
  <c r="BI20" i="40"/>
  <c r="BN23"/>
  <c r="AW27" i="46"/>
  <c r="AT27" s="1"/>
  <c r="AU27" i="48"/>
  <c r="AV27" s="1"/>
  <c r="AO82"/>
  <c r="AT82" s="1"/>
  <c r="AO21"/>
  <c r="AQ21"/>
  <c r="AQ83" s="1"/>
  <c r="AR21"/>
  <c r="AR83" s="1"/>
  <c r="AU27" i="44"/>
  <c r="AV27" s="1"/>
  <c r="AO82"/>
  <c r="AT82" s="1"/>
  <c r="AW27" i="47"/>
  <c r="AT27" s="1"/>
  <c r="AO82" i="46"/>
  <c r="AT82" s="1"/>
  <c r="AU27"/>
  <c r="AV27" s="1"/>
  <c r="AO82" i="47"/>
  <c r="AT82" s="1"/>
  <c r="AU27"/>
  <c r="AV27" s="1"/>
  <c r="AO21" i="44"/>
  <c r="AQ21"/>
  <c r="AQ83" s="1"/>
  <c r="AR21"/>
  <c r="AR83" s="1"/>
  <c r="AU27" i="45"/>
  <c r="AV27" s="1"/>
  <c r="AO82"/>
  <c r="AT82" s="1"/>
  <c r="AQ6"/>
  <c r="AW27"/>
  <c r="AT27" s="1"/>
  <c r="A29" i="39"/>
  <c r="BI23" s="1"/>
  <c r="A28"/>
  <c r="BI22" s="1"/>
  <c r="A26" i="41"/>
  <c r="BN23" s="1"/>
  <c r="A24" i="39"/>
  <c r="A25" i="40"/>
  <c r="AT58" i="24" l="1"/>
  <c r="AU58" s="1"/>
  <c r="AT60"/>
  <c r="AU60" s="1"/>
  <c r="AT65"/>
  <c r="AU65" s="1"/>
  <c r="AT48"/>
  <c r="AU48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Q64" i="49"/>
  <c r="AR64" s="1"/>
  <c r="AQ53"/>
  <c r="AR53" s="1"/>
  <c r="AQ56"/>
  <c r="AR56" s="1"/>
  <c r="AO22"/>
  <c r="AO84" s="1"/>
  <c r="AQ66"/>
  <c r="AR66" s="1"/>
  <c r="AQ67"/>
  <c r="AR67" s="1"/>
  <c r="AQ63"/>
  <c r="AR63" s="1"/>
  <c r="AQ52"/>
  <c r="AR52" s="1"/>
  <c r="AQ59"/>
  <c r="AR59" s="1"/>
  <c r="AQ54"/>
  <c r="AR54" s="1"/>
  <c r="AQ55"/>
  <c r="AR55" s="1"/>
  <c r="AM22"/>
  <c r="AW28" s="1"/>
  <c r="AT28" s="1"/>
  <c r="AQ57"/>
  <c r="AR57" s="1"/>
  <c r="AQ58"/>
  <c r="AR58" s="1"/>
  <c r="AQ61"/>
  <c r="AR61" s="1"/>
  <c r="AQ49"/>
  <c r="AR49" s="1"/>
  <c r="AQ48"/>
  <c r="AR48" s="1"/>
  <c r="AQ51"/>
  <c r="AR51" s="1"/>
  <c r="AQ62"/>
  <c r="AR62" s="1"/>
  <c r="AQ50"/>
  <c r="AR50" s="1"/>
  <c r="AR22"/>
  <c r="AR84" s="1"/>
  <c r="AQ60"/>
  <c r="AR60" s="1"/>
  <c r="AQ65"/>
  <c r="AR65" s="1"/>
  <c r="AR21" i="47"/>
  <c r="AR83" s="1"/>
  <c r="AQ21"/>
  <c r="AQ83" s="1"/>
  <c r="BI24" i="39"/>
  <c r="AO21" i="46"/>
  <c r="AU28" s="1"/>
  <c r="AV28" s="1"/>
  <c r="A30" i="40"/>
  <c r="BN27" s="1"/>
  <c r="AQ6" i="48"/>
  <c r="AM22" i="50"/>
  <c r="AW28" s="1"/>
  <c r="AT28" s="1"/>
  <c r="AP47" i="44"/>
  <c r="AQ51" s="1"/>
  <c r="AR51" s="1"/>
  <c r="AR21" i="46"/>
  <c r="AR83" s="1"/>
  <c r="AO21" i="45"/>
  <c r="AU28" s="1"/>
  <c r="AV28" s="1"/>
  <c r="AR47" i="50"/>
  <c r="AT65" s="1"/>
  <c r="AU65" s="1"/>
  <c r="AQ21" i="45"/>
  <c r="AQ83" s="1"/>
  <c r="AP47" i="48"/>
  <c r="AQ57" s="1"/>
  <c r="AR57" s="1"/>
  <c r="AT83" i="43"/>
  <c r="AP47" i="47"/>
  <c r="AQ62" s="1"/>
  <c r="AR62" s="1"/>
  <c r="AP47" i="45"/>
  <c r="AQ57" s="1"/>
  <c r="AR57" s="1"/>
  <c r="A27" i="40"/>
  <c r="BI21" s="1"/>
  <c r="BI21" i="39"/>
  <c r="AP47" i="46"/>
  <c r="AQ66" s="1"/>
  <c r="AR66" s="1"/>
  <c r="AL47" i="34"/>
  <c r="AG3"/>
  <c r="BC12" s="1"/>
  <c r="AG2"/>
  <c r="AG14"/>
  <c r="AQ60" i="43"/>
  <c r="AR60" s="1"/>
  <c r="AQ63"/>
  <c r="AR63" s="1"/>
  <c r="AQ56"/>
  <c r="AR56" s="1"/>
  <c r="AQ57"/>
  <c r="AR57" s="1"/>
  <c r="AQ49"/>
  <c r="AR49" s="1"/>
  <c r="AQ66"/>
  <c r="AR66" s="1"/>
  <c r="AQ67"/>
  <c r="AR67" s="1"/>
  <c r="AQ61"/>
  <c r="AR61" s="1"/>
  <c r="AQ50"/>
  <c r="AR50" s="1"/>
  <c r="AQ59"/>
  <c r="AR59" s="1"/>
  <c r="AQ53"/>
  <c r="AR53" s="1"/>
  <c r="AQ64"/>
  <c r="AR64" s="1"/>
  <c r="AQ54"/>
  <c r="AR54" s="1"/>
  <c r="AQ48"/>
  <c r="AR48" s="1"/>
  <c r="AP46"/>
  <c r="AL22" s="1"/>
  <c r="AQ58"/>
  <c r="AR58" s="1"/>
  <c r="AQ62"/>
  <c r="AR62" s="1"/>
  <c r="AQ51"/>
  <c r="AR51" s="1"/>
  <c r="AQ65"/>
  <c r="AR65" s="1"/>
  <c r="AQ55"/>
  <c r="AR55" s="1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R57" i="49"/>
  <c r="R57" i="50"/>
  <c r="P57" i="48"/>
  <c r="P57" i="50"/>
  <c r="P57" i="49"/>
  <c r="BN21" i="39"/>
  <c r="BI18"/>
  <c r="BI19" i="40"/>
  <c r="BN22"/>
  <c r="AO83" i="48"/>
  <c r="AT83" s="1"/>
  <c r="AU28"/>
  <c r="AV28" s="1"/>
  <c r="AO83" i="47"/>
  <c r="AU28"/>
  <c r="AV28" s="1"/>
  <c r="AU28" i="44"/>
  <c r="AV28" s="1"/>
  <c r="AO83"/>
  <c r="AT83" s="1"/>
  <c r="BI20" i="41"/>
  <c r="BN25" i="39"/>
  <c r="A29" i="40"/>
  <c r="BN26" i="39"/>
  <c r="A28" i="40"/>
  <c r="BN25" s="1"/>
  <c r="A72" i="43"/>
  <c r="A26" s="1"/>
  <c r="A24" i="40"/>
  <c r="A30" i="41"/>
  <c r="A25"/>
  <c r="AO22" i="50"/>
  <c r="AQ22"/>
  <c r="AQ84" s="1"/>
  <c r="AR22"/>
  <c r="AR84" s="1"/>
  <c r="BI20" i="43" l="1"/>
  <c r="BN23"/>
  <c r="AT84" i="49"/>
  <c r="AU29"/>
  <c r="AV29" s="1"/>
  <c r="BI24" i="40"/>
  <c r="AR47" i="49"/>
  <c r="AT51" s="1"/>
  <c r="AU51" s="1"/>
  <c r="AO83" i="46"/>
  <c r="AT83" s="1"/>
  <c r="AQ65"/>
  <c r="AR65" s="1"/>
  <c r="AT64" i="50"/>
  <c r="AU64" s="1"/>
  <c r="AT83" i="47"/>
  <c r="AQ65" i="44"/>
  <c r="AR65" s="1"/>
  <c r="AQ53"/>
  <c r="AR53" s="1"/>
  <c r="AQ49"/>
  <c r="AR49" s="1"/>
  <c r="AQ56"/>
  <c r="AR56" s="1"/>
  <c r="AQ59"/>
  <c r="AR59" s="1"/>
  <c r="AP46"/>
  <c r="AL22" s="1"/>
  <c r="AN22" s="1"/>
  <c r="AQ61"/>
  <c r="AR61" s="1"/>
  <c r="AQ54"/>
  <c r="AR54" s="1"/>
  <c r="AQ62"/>
  <c r="AR62" s="1"/>
  <c r="AQ60" i="45"/>
  <c r="AR60" s="1"/>
  <c r="AQ60" i="44"/>
  <c r="AR60" s="1"/>
  <c r="AT61" i="50"/>
  <c r="AU61" s="1"/>
  <c r="AT48"/>
  <c r="AU48" s="1"/>
  <c r="AQ49" i="48"/>
  <c r="AR49" s="1"/>
  <c r="AT57" i="50"/>
  <c r="AU57" s="1"/>
  <c r="AO83" i="45"/>
  <c r="AT83" s="1"/>
  <c r="AQ59" i="48"/>
  <c r="AR59" s="1"/>
  <c r="AT66" i="50"/>
  <c r="AU66" s="1"/>
  <c r="A27" i="41"/>
  <c r="BI21" s="1"/>
  <c r="AQ67" i="44"/>
  <c r="AR67" s="1"/>
  <c r="AQ52"/>
  <c r="AR52" s="1"/>
  <c r="AQ55"/>
  <c r="AR55" s="1"/>
  <c r="AQ57"/>
  <c r="AR57" s="1"/>
  <c r="AQ50"/>
  <c r="AR50" s="1"/>
  <c r="AQ63"/>
  <c r="AR63" s="1"/>
  <c r="AQ58"/>
  <c r="AR58" s="1"/>
  <c r="AQ48"/>
  <c r="AR48" s="1"/>
  <c r="AQ66"/>
  <c r="AR66" s="1"/>
  <c r="AQ64"/>
  <c r="AR64" s="1"/>
  <c r="AT50" i="50"/>
  <c r="AU50" s="1"/>
  <c r="AT62"/>
  <c r="AU62" s="1"/>
  <c r="AQ51" i="45"/>
  <c r="AR51" s="1"/>
  <c r="AQ56" i="47"/>
  <c r="AR56" s="1"/>
  <c r="AT54" i="50"/>
  <c r="AU54" s="1"/>
  <c r="AT55"/>
  <c r="AU55" s="1"/>
  <c r="AT59"/>
  <c r="AU59" s="1"/>
  <c r="AQ50" i="45"/>
  <c r="AR50" s="1"/>
  <c r="AQ56" i="48"/>
  <c r="AR56" s="1"/>
  <c r="AT67" i="50"/>
  <c r="AU67" s="1"/>
  <c r="AR46"/>
  <c r="AL23" s="1"/>
  <c r="AT53"/>
  <c r="AU53" s="1"/>
  <c r="AT51"/>
  <c r="AU51" s="1"/>
  <c r="AT49"/>
  <c r="AU49" s="1"/>
  <c r="AQ65" i="48"/>
  <c r="AR65" s="1"/>
  <c r="AT52" i="50"/>
  <c r="AU52" s="1"/>
  <c r="AT56"/>
  <c r="AU56" s="1"/>
  <c r="AT60"/>
  <c r="AU60" s="1"/>
  <c r="AT63"/>
  <c r="AU63" s="1"/>
  <c r="AT58"/>
  <c r="AU58" s="1"/>
  <c r="AQ56" i="45"/>
  <c r="AR56" s="1"/>
  <c r="AQ65" i="47"/>
  <c r="AR65" s="1"/>
  <c r="AQ60" i="48"/>
  <c r="AR60" s="1"/>
  <c r="AQ48" i="46"/>
  <c r="AR48" s="1"/>
  <c r="AQ58" i="47"/>
  <c r="AR58" s="1"/>
  <c r="AQ53"/>
  <c r="AR53" s="1"/>
  <c r="AQ63"/>
  <c r="AR63" s="1"/>
  <c r="AQ50" i="48"/>
  <c r="AR50" s="1"/>
  <c r="AQ55"/>
  <c r="AR55" s="1"/>
  <c r="AQ48"/>
  <c r="AR48" s="1"/>
  <c r="AQ61"/>
  <c r="AR61" s="1"/>
  <c r="AQ63"/>
  <c r="AR63" s="1"/>
  <c r="AQ52" i="47"/>
  <c r="AR52" s="1"/>
  <c r="AQ66" i="48"/>
  <c r="AR66" s="1"/>
  <c r="AQ51"/>
  <c r="AR51" s="1"/>
  <c r="AQ67"/>
  <c r="AR67" s="1"/>
  <c r="AQ52"/>
  <c r="AR52" s="1"/>
  <c r="AQ64"/>
  <c r="AR64" s="1"/>
  <c r="AQ66" i="45"/>
  <c r="AR66" s="1"/>
  <c r="AQ60" i="47"/>
  <c r="AR60" s="1"/>
  <c r="AQ55"/>
  <c r="AR55" s="1"/>
  <c r="AQ51"/>
  <c r="AR51" s="1"/>
  <c r="AQ54" i="48"/>
  <c r="AR54" s="1"/>
  <c r="AQ58"/>
  <c r="AR58" s="1"/>
  <c r="AQ53"/>
  <c r="AR53" s="1"/>
  <c r="AP46"/>
  <c r="AL22" s="1"/>
  <c r="AN22" s="1"/>
  <c r="AQ62"/>
  <c r="AR62" s="1"/>
  <c r="AQ54" i="47"/>
  <c r="AR54" s="1"/>
  <c r="AQ59" i="46"/>
  <c r="AR59" s="1"/>
  <c r="BN24" i="40"/>
  <c r="AQ53" i="46"/>
  <c r="AR53" s="1"/>
  <c r="AQ54"/>
  <c r="AR54" s="1"/>
  <c r="AP46"/>
  <c r="AL22" s="1"/>
  <c r="AN22" s="1"/>
  <c r="AQ61"/>
  <c r="AR61" s="1"/>
  <c r="AQ51"/>
  <c r="AR51" s="1"/>
  <c r="AQ60"/>
  <c r="AR60" s="1"/>
  <c r="AQ55"/>
  <c r="AR55" s="1"/>
  <c r="AQ49"/>
  <c r="AR49" s="1"/>
  <c r="AQ57"/>
  <c r="AR57" s="1"/>
  <c r="AQ62"/>
  <c r="AR62" s="1"/>
  <c r="AQ50"/>
  <c r="AR50" s="1"/>
  <c r="AQ52"/>
  <c r="AR52" s="1"/>
  <c r="AP46" i="45"/>
  <c r="AL22" s="1"/>
  <c r="AN22" s="1"/>
  <c r="AQ64" i="47"/>
  <c r="AR64" s="1"/>
  <c r="AQ66"/>
  <c r="AR66" s="1"/>
  <c r="AQ50"/>
  <c r="AR50" s="1"/>
  <c r="AQ67"/>
  <c r="AR67" s="1"/>
  <c r="AQ48"/>
  <c r="AR48" s="1"/>
  <c r="AQ67" i="45"/>
  <c r="AR67" s="1"/>
  <c r="AQ53"/>
  <c r="AR53" s="1"/>
  <c r="AQ55"/>
  <c r="AR55" s="1"/>
  <c r="AQ57" i="47"/>
  <c r="AR57" s="1"/>
  <c r="AQ59"/>
  <c r="AR59" s="1"/>
  <c r="AQ61"/>
  <c r="AR61" s="1"/>
  <c r="AQ49"/>
  <c r="AR49" s="1"/>
  <c r="AP46"/>
  <c r="AL22" s="1"/>
  <c r="AM22" s="1"/>
  <c r="AW28" s="1"/>
  <c r="AT28" s="1"/>
  <c r="AQ64" i="45"/>
  <c r="AR64" s="1"/>
  <c r="AQ48"/>
  <c r="AR48" s="1"/>
  <c r="AQ52"/>
  <c r="AR52" s="1"/>
  <c r="AQ63"/>
  <c r="AR63" s="1"/>
  <c r="AQ61"/>
  <c r="AR61" s="1"/>
  <c r="AQ62"/>
  <c r="AR62" s="1"/>
  <c r="AQ49"/>
  <c r="AR49" s="1"/>
  <c r="AQ59"/>
  <c r="AR59" s="1"/>
  <c r="AQ54"/>
  <c r="AR54" s="1"/>
  <c r="AQ65"/>
  <c r="AR65" s="1"/>
  <c r="AQ58"/>
  <c r="AR58" s="1"/>
  <c r="AQ67" i="46"/>
  <c r="AR67" s="1"/>
  <c r="AQ63"/>
  <c r="AR63" s="1"/>
  <c r="AQ58"/>
  <c r="AR58" s="1"/>
  <c r="AQ56"/>
  <c r="AR56" s="1"/>
  <c r="AQ64"/>
  <c r="AR64" s="1"/>
  <c r="BC29" i="34"/>
  <c r="BC24"/>
  <c r="BC25" s="1"/>
  <c r="BG26" s="1"/>
  <c r="BI69" s="1"/>
  <c r="BK69" s="1"/>
  <c r="H31" s="1"/>
  <c r="BC23"/>
  <c r="AM58"/>
  <c r="AN58" s="1"/>
  <c r="AM66"/>
  <c r="AN66" s="1"/>
  <c r="AM61"/>
  <c r="AN61" s="1"/>
  <c r="AM65"/>
  <c r="AN65" s="1"/>
  <c r="AM63"/>
  <c r="AN63" s="1"/>
  <c r="AM60"/>
  <c r="AN60" s="1"/>
  <c r="AM67"/>
  <c r="AN67" s="1"/>
  <c r="AM62"/>
  <c r="AN62" s="1"/>
  <c r="AL46"/>
  <c r="AL20" s="1"/>
  <c r="AM64"/>
  <c r="AN64" s="1"/>
  <c r="AM54"/>
  <c r="AN54" s="1"/>
  <c r="AM50"/>
  <c r="AN50" s="1"/>
  <c r="AM52"/>
  <c r="AN52" s="1"/>
  <c r="AM56"/>
  <c r="AN56" s="1"/>
  <c r="AM55"/>
  <c r="AN55" s="1"/>
  <c r="AM59"/>
  <c r="AN59" s="1"/>
  <c r="AM57"/>
  <c r="AN57" s="1"/>
  <c r="AM51"/>
  <c r="AN51" s="1"/>
  <c r="AM49"/>
  <c r="AN49" s="1"/>
  <c r="AM53"/>
  <c r="AN53" s="1"/>
  <c r="AM48"/>
  <c r="AN48" s="1"/>
  <c r="AR47" i="43"/>
  <c r="AT55" s="1"/>
  <c r="AU55" s="1"/>
  <c r="AM22"/>
  <c r="AW28" s="1"/>
  <c r="AT28" s="1"/>
  <c r="AN22"/>
  <c r="AL23" i="24"/>
  <c r="AU47"/>
  <c r="AV62" s="1"/>
  <c r="AW62" s="1"/>
  <c r="BI18" i="40"/>
  <c r="BN21"/>
  <c r="BI23"/>
  <c r="BN26"/>
  <c r="A29" i="41"/>
  <c r="BI23" s="1"/>
  <c r="BI24"/>
  <c r="BN27"/>
  <c r="BI19"/>
  <c r="BN22"/>
  <c r="A28"/>
  <c r="BI22" i="40"/>
  <c r="A72" i="44"/>
  <c r="A24" i="41"/>
  <c r="A71" i="43"/>
  <c r="A25" s="1"/>
  <c r="A76"/>
  <c r="A30" s="1"/>
  <c r="AU29" i="50"/>
  <c r="AV29" s="1"/>
  <c r="AO84"/>
  <c r="AT84" s="1"/>
  <c r="A72" i="45" l="1"/>
  <c r="A26" s="1"/>
  <c r="A26" i="44"/>
  <c r="BI24" i="43"/>
  <c r="BN27"/>
  <c r="BI19"/>
  <c r="BN22"/>
  <c r="AT52" i="49"/>
  <c r="AU52" s="1"/>
  <c r="AT53"/>
  <c r="AU53" s="1"/>
  <c r="AT58"/>
  <c r="AU58" s="1"/>
  <c r="AR46"/>
  <c r="AL23" s="1"/>
  <c r="AN23" s="1"/>
  <c r="AO23" s="1"/>
  <c r="AT65"/>
  <c r="AU65" s="1"/>
  <c r="AT50"/>
  <c r="AU50" s="1"/>
  <c r="AT61"/>
  <c r="AU61" s="1"/>
  <c r="AT66"/>
  <c r="AU66" s="1"/>
  <c r="AT62"/>
  <c r="AU62" s="1"/>
  <c r="AT54"/>
  <c r="AU54" s="1"/>
  <c r="AT67"/>
  <c r="AU67" s="1"/>
  <c r="AT55"/>
  <c r="AU55" s="1"/>
  <c r="AT60"/>
  <c r="AU60" s="1"/>
  <c r="AT59"/>
  <c r="AU59" s="1"/>
  <c r="AT48"/>
  <c r="AU48" s="1"/>
  <c r="AT49"/>
  <c r="AU49" s="1"/>
  <c r="AT57"/>
  <c r="AU57" s="1"/>
  <c r="AT64"/>
  <c r="AU64" s="1"/>
  <c r="AT63"/>
  <c r="AU63" s="1"/>
  <c r="AT56"/>
  <c r="AU56" s="1"/>
  <c r="AM22" i="44"/>
  <c r="AW28" s="1"/>
  <c r="AT28" s="1"/>
  <c r="BN24" i="41"/>
  <c r="A73" i="43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s="1"/>
  <c r="AT28" s="1"/>
  <c r="AR47" i="44"/>
  <c r="AT52" s="1"/>
  <c r="AU52" s="1"/>
  <c r="AU47" i="50"/>
  <c r="AV52" s="1"/>
  <c r="AW52" s="1"/>
  <c r="AM22" i="45"/>
  <c r="AW28" s="1"/>
  <c r="AT28" s="1"/>
  <c r="AM22" i="46"/>
  <c r="AW28" s="1"/>
  <c r="AT28" s="1"/>
  <c r="AR47" i="48"/>
  <c r="AT56" s="1"/>
  <c r="AU56" s="1"/>
  <c r="AR47" i="47"/>
  <c r="AT50" s="1"/>
  <c r="AU50" s="1"/>
  <c r="AN22"/>
  <c r="AQ22" s="1"/>
  <c r="AQ84" s="1"/>
  <c r="AR47" i="45"/>
  <c r="AT67" s="1"/>
  <c r="AU67" s="1"/>
  <c r="AR47" i="46"/>
  <c r="AT67" s="1"/>
  <c r="AU67" s="1"/>
  <c r="AN20" i="34"/>
  <c r="AN47"/>
  <c r="AN46" s="1"/>
  <c r="AL21" s="1"/>
  <c r="AM21" s="1"/>
  <c r="AQ6" s="1"/>
  <c r="BG20"/>
  <c r="BK64" s="1"/>
  <c r="BG12"/>
  <c r="BK56" s="1"/>
  <c r="H18" s="1"/>
  <c r="I18" s="1"/>
  <c r="A18" s="1"/>
  <c r="BG16"/>
  <c r="BK60" s="1"/>
  <c r="H22" s="1"/>
  <c r="I22" s="1"/>
  <c r="BG21"/>
  <c r="BK65" s="1"/>
  <c r="BG6"/>
  <c r="BK50" s="1"/>
  <c r="H12" s="1"/>
  <c r="I12" s="1"/>
  <c r="BG23"/>
  <c r="BK67" s="1"/>
  <c r="BG7"/>
  <c r="BK51" s="1"/>
  <c r="H13" s="1"/>
  <c r="I13" s="1"/>
  <c r="BG24"/>
  <c r="BK68" s="1"/>
  <c r="BG18"/>
  <c r="BK62" s="1"/>
  <c r="BG8"/>
  <c r="BK52" s="1"/>
  <c r="H14" s="1"/>
  <c r="I14" s="1"/>
  <c r="BG19"/>
  <c r="BK63" s="1"/>
  <c r="BG5"/>
  <c r="BG22"/>
  <c r="BK66" s="1"/>
  <c r="BG9"/>
  <c r="BK53" s="1"/>
  <c r="H15" s="1"/>
  <c r="I15" s="1"/>
  <c r="BG15"/>
  <c r="BK59" s="1"/>
  <c r="H21" s="1"/>
  <c r="I21" s="1"/>
  <c r="BG10"/>
  <c r="BK54" s="1"/>
  <c r="H16" s="1"/>
  <c r="I16" s="1"/>
  <c r="BG14"/>
  <c r="BK58" s="1"/>
  <c r="H20" s="1"/>
  <c r="I20" s="1"/>
  <c r="BG17"/>
  <c r="BK61" s="1"/>
  <c r="H23" s="1"/>
  <c r="I23" s="1"/>
  <c r="BG13"/>
  <c r="BK57" s="1"/>
  <c r="H19" s="1"/>
  <c r="I19" s="1"/>
  <c r="BG11"/>
  <c r="BK55" s="1"/>
  <c r="H17" s="1"/>
  <c r="I17" s="1"/>
  <c r="A17" s="1"/>
  <c r="AQ22" i="43"/>
  <c r="AQ84" s="1"/>
  <c r="AR22"/>
  <c r="AR84" s="1"/>
  <c r="AO22"/>
  <c r="AT54"/>
  <c r="AU54" s="1"/>
  <c r="AR46"/>
  <c r="AL23" s="1"/>
  <c r="AM23" s="1"/>
  <c r="AW29" s="1"/>
  <c r="AT29" s="1"/>
  <c r="AT53"/>
  <c r="AU53" s="1"/>
  <c r="AT56"/>
  <c r="AU56" s="1"/>
  <c r="AT66"/>
  <c r="AU66" s="1"/>
  <c r="AT51"/>
  <c r="AU51" s="1"/>
  <c r="AT65"/>
  <c r="AU65" s="1"/>
  <c r="AT52"/>
  <c r="AU52" s="1"/>
  <c r="AT67"/>
  <c r="AU67" s="1"/>
  <c r="AT62"/>
  <c r="AU62" s="1"/>
  <c r="AT61"/>
  <c r="AU61" s="1"/>
  <c r="AT58"/>
  <c r="AU58" s="1"/>
  <c r="AT60"/>
  <c r="AU60" s="1"/>
  <c r="AT50"/>
  <c r="AU50" s="1"/>
  <c r="AT57"/>
  <c r="AU57" s="1"/>
  <c r="AT59"/>
  <c r="AU59" s="1"/>
  <c r="AT49"/>
  <c r="AU49" s="1"/>
  <c r="AT64"/>
  <c r="AU64" s="1"/>
  <c r="AT48"/>
  <c r="AU48" s="1"/>
  <c r="AT63"/>
  <c r="AU63" s="1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BN26" i="41"/>
  <c r="A75" i="43"/>
  <c r="BI18" i="41"/>
  <c r="BN21"/>
  <c r="BI22"/>
  <c r="BN25"/>
  <c r="AO22" i="46"/>
  <c r="AR22"/>
  <c r="AR84" s="1"/>
  <c r="AQ22"/>
  <c r="AQ84" s="1"/>
  <c r="AR22" i="48"/>
  <c r="AR84" s="1"/>
  <c r="AO22"/>
  <c r="AQ22"/>
  <c r="AQ84" s="1"/>
  <c r="AQ22" i="44"/>
  <c r="AQ84" s="1"/>
  <c r="AO22"/>
  <c r="AR22"/>
  <c r="AR84" s="1"/>
  <c r="AR22" i="45"/>
  <c r="AR84" s="1"/>
  <c r="AQ22"/>
  <c r="AQ84" s="1"/>
  <c r="AO22"/>
  <c r="A74" i="43"/>
  <c r="A28" s="1"/>
  <c r="A70"/>
  <c r="A24" s="1"/>
  <c r="A76" i="44"/>
  <c r="A30" s="1"/>
  <c r="A71"/>
  <c r="A25" s="1"/>
  <c r="AM23" i="50"/>
  <c r="AW29" s="1"/>
  <c r="AT29" s="1"/>
  <c r="AN23"/>
  <c r="I23" i="37" l="1"/>
  <c r="I23" i="39"/>
  <c r="I23" i="38"/>
  <c r="I23" i="41"/>
  <c r="I23" i="45"/>
  <c r="I23" i="43"/>
  <c r="I23" i="46"/>
  <c r="I23" i="40"/>
  <c r="I23" i="44"/>
  <c r="I23" i="48"/>
  <c r="I23" i="47"/>
  <c r="I23" i="50"/>
  <c r="I23" i="35"/>
  <c r="I23" i="49"/>
  <c r="I23" i="36"/>
  <c r="A23" i="34"/>
  <c r="H23" i="47"/>
  <c r="H23" i="39"/>
  <c r="H23" i="44"/>
  <c r="H23" i="49"/>
  <c r="H23" i="35"/>
  <c r="H23" i="38"/>
  <c r="H23" i="45"/>
  <c r="H23" i="36"/>
  <c r="H23" i="43"/>
  <c r="H23" i="41"/>
  <c r="H23" i="46"/>
  <c r="H23" i="40"/>
  <c r="H23" i="37"/>
  <c r="H23" i="48"/>
  <c r="H23" i="50"/>
  <c r="AW47" i="24"/>
  <c r="BI11" i="34"/>
  <c r="BN14"/>
  <c r="BN15"/>
  <c r="BI12"/>
  <c r="A72" i="46"/>
  <c r="A72" i="47" s="1"/>
  <c r="A75" i="44"/>
  <c r="A29" s="1"/>
  <c r="A29" i="43"/>
  <c r="BI18"/>
  <c r="BN21"/>
  <c r="BN25"/>
  <c r="BI22"/>
  <c r="A73" i="44"/>
  <c r="A27" s="1"/>
  <c r="A27" i="43"/>
  <c r="AM23" i="49"/>
  <c r="AW29" s="1"/>
  <c r="AT29" s="1"/>
  <c r="AR23"/>
  <c r="AR85" s="1"/>
  <c r="AQ23"/>
  <c r="AQ85" s="1"/>
  <c r="AT48" i="48"/>
  <c r="AU48" s="1"/>
  <c r="AT58"/>
  <c r="AU58" s="1"/>
  <c r="AT66" i="45"/>
  <c r="AU66" s="1"/>
  <c r="AU47" i="49"/>
  <c r="AU46" s="1"/>
  <c r="AL24" s="1"/>
  <c r="AN24" s="1"/>
  <c r="AR24" s="1"/>
  <c r="AR86" s="1"/>
  <c r="AT62" i="44"/>
  <c r="AU62" s="1"/>
  <c r="AT54" i="45"/>
  <c r="AU54" s="1"/>
  <c r="AV58" i="50"/>
  <c r="AW58" s="1"/>
  <c r="AT56" i="44"/>
  <c r="AU56" s="1"/>
  <c r="AR46"/>
  <c r="AL23" s="1"/>
  <c r="AM23" s="1"/>
  <c r="AW29" s="1"/>
  <c r="AT29" s="1"/>
  <c r="AT60"/>
  <c r="AU60" s="1"/>
  <c r="AT58" i="45"/>
  <c r="AU58" s="1"/>
  <c r="AT61"/>
  <c r="AU61" s="1"/>
  <c r="AT59" i="48"/>
  <c r="AU59" s="1"/>
  <c r="AT50"/>
  <c r="AU50" s="1"/>
  <c r="AV65" i="50"/>
  <c r="AW65" s="1"/>
  <c r="AT48" i="44"/>
  <c r="AU48" s="1"/>
  <c r="AT67"/>
  <c r="AU67" s="1"/>
  <c r="AT65"/>
  <c r="AU65" s="1"/>
  <c r="AT52" i="48"/>
  <c r="AU52" s="1"/>
  <c r="AV48" i="50"/>
  <c r="AW48" s="1"/>
  <c r="AV50"/>
  <c r="AW50" s="1"/>
  <c r="AT57" i="45"/>
  <c r="AU57" s="1"/>
  <c r="AT62" i="47"/>
  <c r="AU62" s="1"/>
  <c r="AT51" i="44"/>
  <c r="AU51" s="1"/>
  <c r="AT63"/>
  <c r="AU63" s="1"/>
  <c r="AT66" i="48"/>
  <c r="AU66" s="1"/>
  <c r="I31" i="38"/>
  <c r="I31" i="39"/>
  <c r="I31" i="35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s="1"/>
  <c r="AT50"/>
  <c r="AU50" s="1"/>
  <c r="AT59"/>
  <c r="AU59" s="1"/>
  <c r="AT66"/>
  <c r="AU66" s="1"/>
  <c r="AT53"/>
  <c r="AU53" s="1"/>
  <c r="AT61" i="48"/>
  <c r="AU61" s="1"/>
  <c r="AT51"/>
  <c r="AU51" s="1"/>
  <c r="AV49" i="50"/>
  <c r="AW49" s="1"/>
  <c r="AV61"/>
  <c r="AW61" s="1"/>
  <c r="AT58" i="44"/>
  <c r="AU58" s="1"/>
  <c r="AT64"/>
  <c r="AU64" s="1"/>
  <c r="AT61"/>
  <c r="AU61" s="1"/>
  <c r="AT49"/>
  <c r="AU49" s="1"/>
  <c r="AT54"/>
  <c r="AU54" s="1"/>
  <c r="AT55"/>
  <c r="AU55" s="1"/>
  <c r="AT62" i="48"/>
  <c r="AU62" s="1"/>
  <c r="AR46"/>
  <c r="AL23" s="1"/>
  <c r="AM23" s="1"/>
  <c r="AW29" s="1"/>
  <c r="AT29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s="1"/>
  <c r="AU46"/>
  <c r="AL24" s="1"/>
  <c r="AN24" s="1"/>
  <c r="I15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s="1"/>
  <c r="AV64"/>
  <c r="AW64" s="1"/>
  <c r="AV59"/>
  <c r="AW59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s="1"/>
  <c r="AV51"/>
  <c r="AW51" s="1"/>
  <c r="AV57"/>
  <c r="AW57" s="1"/>
  <c r="AV53"/>
  <c r="AW53" s="1"/>
  <c r="AV60"/>
  <c r="AW60" s="1"/>
  <c r="AV63"/>
  <c r="AW63" s="1"/>
  <c r="AV67"/>
  <c r="AW67" s="1"/>
  <c r="AV66"/>
  <c r="AW66" s="1"/>
  <c r="AV55"/>
  <c r="AW55" s="1"/>
  <c r="AR46" i="45"/>
  <c r="AL23" s="1"/>
  <c r="AN23" s="1"/>
  <c r="AT64"/>
  <c r="AU64" s="1"/>
  <c r="AT57" i="48"/>
  <c r="AU57" s="1"/>
  <c r="AT53"/>
  <c r="AU53" s="1"/>
  <c r="AT49"/>
  <c r="AU49" s="1"/>
  <c r="AT54"/>
  <c r="AU54" s="1"/>
  <c r="AT49" i="45"/>
  <c r="AU49" s="1"/>
  <c r="AT63"/>
  <c r="AU63" s="1"/>
  <c r="AT64" i="48"/>
  <c r="AU64" s="1"/>
  <c r="AT55"/>
  <c r="AU55" s="1"/>
  <c r="AT60"/>
  <c r="AU60" s="1"/>
  <c r="AT67"/>
  <c r="AU67" s="1"/>
  <c r="AT50" i="45"/>
  <c r="AU50" s="1"/>
  <c r="AT63" i="48"/>
  <c r="AU63" s="1"/>
  <c r="AT65"/>
  <c r="AU65" s="1"/>
  <c r="AN23" i="43"/>
  <c r="AO23" s="1"/>
  <c r="AT48" i="47"/>
  <c r="AU48" s="1"/>
  <c r="AT59"/>
  <c r="AU59" s="1"/>
  <c r="AT60"/>
  <c r="AU60" s="1"/>
  <c r="AT54"/>
  <c r="AU54" s="1"/>
  <c r="AT50" i="46"/>
  <c r="AU50" s="1"/>
  <c r="AT58" i="47"/>
  <c r="AU58" s="1"/>
  <c r="AR46"/>
  <c r="AL23" s="1"/>
  <c r="AN23" s="1"/>
  <c r="AT56"/>
  <c r="AU56" s="1"/>
  <c r="AT63"/>
  <c r="AU63" s="1"/>
  <c r="AT65"/>
  <c r="AU65" s="1"/>
  <c r="AT49"/>
  <c r="AU49" s="1"/>
  <c r="AT64"/>
  <c r="AU64" s="1"/>
  <c r="AR46" i="46"/>
  <c r="AL23" s="1"/>
  <c r="AM23" s="1"/>
  <c r="AW29" s="1"/>
  <c r="AT29" s="1"/>
  <c r="AT51" i="47"/>
  <c r="AU51" s="1"/>
  <c r="AT55"/>
  <c r="AU55" s="1"/>
  <c r="AT61"/>
  <c r="AU61" s="1"/>
  <c r="AO22"/>
  <c r="AO84" s="1"/>
  <c r="AT58" i="46"/>
  <c r="AU58" s="1"/>
  <c r="AT64"/>
  <c r="AU64" s="1"/>
  <c r="AT66" i="47"/>
  <c r="AU66" s="1"/>
  <c r="AT52"/>
  <c r="AU52" s="1"/>
  <c r="AT57"/>
  <c r="AU57" s="1"/>
  <c r="AT53"/>
  <c r="AU53" s="1"/>
  <c r="AR22"/>
  <c r="AR84" s="1"/>
  <c r="AT52" i="46"/>
  <c r="AU52" s="1"/>
  <c r="AT66"/>
  <c r="AU66" s="1"/>
  <c r="AT67" i="47"/>
  <c r="AU67" s="1"/>
  <c r="AT59" i="45"/>
  <c r="AU59" s="1"/>
  <c r="AT55"/>
  <c r="AU55" s="1"/>
  <c r="AT51"/>
  <c r="AU51" s="1"/>
  <c r="AT62"/>
  <c r="AU62" s="1"/>
  <c r="AT56"/>
  <c r="AU56" s="1"/>
  <c r="AT60"/>
  <c r="AU60" s="1"/>
  <c r="AT65"/>
  <c r="AU65" s="1"/>
  <c r="AT53"/>
  <c r="AU53" s="1"/>
  <c r="AT52"/>
  <c r="AU52" s="1"/>
  <c r="AT48"/>
  <c r="AU48" s="1"/>
  <c r="AT61" i="46"/>
  <c r="AU61" s="1"/>
  <c r="AT49"/>
  <c r="AU49" s="1"/>
  <c r="AT54"/>
  <c r="AU54" s="1"/>
  <c r="AT65"/>
  <c r="AU65" s="1"/>
  <c r="AT59"/>
  <c r="AU59" s="1"/>
  <c r="AO54" i="34"/>
  <c r="AP54" s="1"/>
  <c r="AO50"/>
  <c r="AP50" s="1"/>
  <c r="AT56" i="46"/>
  <c r="AU56" s="1"/>
  <c r="AT62"/>
  <c r="AU62" s="1"/>
  <c r="AT60"/>
  <c r="AU60" s="1"/>
  <c r="AT63"/>
  <c r="AU63" s="1"/>
  <c r="AT48"/>
  <c r="AU48" s="1"/>
  <c r="AT53"/>
  <c r="AU53" s="1"/>
  <c r="AT57"/>
  <c r="AU57" s="1"/>
  <c r="AT51"/>
  <c r="AU51" s="1"/>
  <c r="AT55"/>
  <c r="AU55" s="1"/>
  <c r="AO60" i="34"/>
  <c r="AP60" s="1"/>
  <c r="AO49"/>
  <c r="AP49" s="1"/>
  <c r="AO65"/>
  <c r="AP65" s="1"/>
  <c r="AO61"/>
  <c r="AP61" s="1"/>
  <c r="AO53"/>
  <c r="AP53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s="1"/>
  <c r="AO52"/>
  <c r="AP52" s="1"/>
  <c r="AO56"/>
  <c r="AP56" s="1"/>
  <c r="AO55"/>
  <c r="AP55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s="1"/>
  <c r="AO63"/>
  <c r="AP63" s="1"/>
  <c r="AO57"/>
  <c r="AP57" s="1"/>
  <c r="AO66"/>
  <c r="AP66" s="1"/>
  <c r="AO51"/>
  <c r="AP51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s="1"/>
  <c r="BK70" s="1"/>
  <c r="BK49"/>
  <c r="H11" s="1"/>
  <c r="I11" s="1"/>
  <c r="AN21"/>
  <c r="AQ20"/>
  <c r="AQ82" s="1"/>
  <c r="AO20"/>
  <c r="AW27"/>
  <c r="AT27" s="1"/>
  <c r="AR20"/>
  <c r="AR82" s="1"/>
  <c r="AO67"/>
  <c r="AP67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s="1"/>
  <c r="AO48"/>
  <c r="AP48" s="1"/>
  <c r="AO64"/>
  <c r="AP64" s="1"/>
  <c r="AO84" i="43"/>
  <c r="AT84" s="1"/>
  <c r="AU29"/>
  <c r="AV29" s="1"/>
  <c r="AU47"/>
  <c r="AO84" i="24"/>
  <c r="AU29"/>
  <c r="AV29" s="1"/>
  <c r="AW46"/>
  <c r="AL25" s="1"/>
  <c r="AQ23"/>
  <c r="AQ85" s="1"/>
  <c r="AO23"/>
  <c r="AW29"/>
  <c r="AT29" s="1"/>
  <c r="AR22"/>
  <c r="AR84" s="1"/>
  <c r="AM24"/>
  <c r="AW30" s="1"/>
  <c r="AT30" s="1"/>
  <c r="AN24"/>
  <c r="AU29" i="48"/>
  <c r="AV29" s="1"/>
  <c r="AO84"/>
  <c r="AT84" s="1"/>
  <c r="AO84" i="46"/>
  <c r="AT84" s="1"/>
  <c r="AU29"/>
  <c r="AV29" s="1"/>
  <c r="BI20" i="45"/>
  <c r="BN23"/>
  <c r="BN23" i="44"/>
  <c r="BI20"/>
  <c r="AO84"/>
  <c r="AT84" s="1"/>
  <c r="AU29"/>
  <c r="AV29" s="1"/>
  <c r="A74"/>
  <c r="AO84" i="45"/>
  <c r="AT84" s="1"/>
  <c r="AU29"/>
  <c r="AV29" s="1"/>
  <c r="A70" i="44"/>
  <c r="A24" s="1"/>
  <c r="A71" i="45"/>
  <c r="A76"/>
  <c r="AO85" i="49"/>
  <c r="AU30"/>
  <c r="AV30" s="1"/>
  <c r="AR23" i="50"/>
  <c r="AR85" s="1"/>
  <c r="AQ23"/>
  <c r="AQ85" s="1"/>
  <c r="AO23"/>
  <c r="BJ17" i="35" l="1"/>
  <c r="AA26"/>
  <c r="BI17" i="34"/>
  <c r="BN20"/>
  <c r="A23" i="35"/>
  <c r="AR23" i="24"/>
  <c r="AR85" s="1"/>
  <c r="A75" i="45"/>
  <c r="A75" i="46" s="1"/>
  <c r="A73" i="45"/>
  <c r="A27" s="1"/>
  <c r="A26" i="46"/>
  <c r="BI20" s="1"/>
  <c r="A74" i="45"/>
  <c r="A28" s="1"/>
  <c r="A28" i="44"/>
  <c r="BN25" s="1"/>
  <c r="BN24" i="43"/>
  <c r="BI21"/>
  <c r="BN26"/>
  <c r="BI23"/>
  <c r="AM24" i="49"/>
  <c r="AW30" s="1"/>
  <c r="AT30" s="1"/>
  <c r="AT85"/>
  <c r="AV64"/>
  <c r="AW64" s="1"/>
  <c r="AQ24"/>
  <c r="AQ86" s="1"/>
  <c r="AV55"/>
  <c r="AW55" s="1"/>
  <c r="AV60"/>
  <c r="AW60" s="1"/>
  <c r="AV51"/>
  <c r="AW51" s="1"/>
  <c r="AV54"/>
  <c r="AW54" s="1"/>
  <c r="AV59"/>
  <c r="AW59" s="1"/>
  <c r="AV56"/>
  <c r="AW56" s="1"/>
  <c r="AO24"/>
  <c r="AO86" s="1"/>
  <c r="AV53"/>
  <c r="AW53" s="1"/>
  <c r="AV52"/>
  <c r="AW52" s="1"/>
  <c r="AV67"/>
  <c r="AW67" s="1"/>
  <c r="AV58"/>
  <c r="AW58" s="1"/>
  <c r="AV65"/>
  <c r="AW65" s="1"/>
  <c r="AV57"/>
  <c r="AW57" s="1"/>
  <c r="AV49"/>
  <c r="AW49" s="1"/>
  <c r="AV63"/>
  <c r="AW63" s="1"/>
  <c r="AV62"/>
  <c r="AW62" s="1"/>
  <c r="AV48"/>
  <c r="AW48" s="1"/>
  <c r="AV61"/>
  <c r="AW61" s="1"/>
  <c r="AV50"/>
  <c r="AW50" s="1"/>
  <c r="AV66"/>
  <c r="AW66" s="1"/>
  <c r="AN23" i="44"/>
  <c r="AR23" s="1"/>
  <c r="AR85" s="1"/>
  <c r="AN23" i="48"/>
  <c r="AO23" s="1"/>
  <c r="AU47" i="44"/>
  <c r="AV66" s="1"/>
  <c r="AW66" s="1"/>
  <c r="AM24" i="50"/>
  <c r="AW30" s="1"/>
  <c r="AT3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/>
  <c r="BN19"/>
  <c r="BJ16" i="35"/>
  <c r="AA25"/>
  <c r="BN10" i="34"/>
  <c r="BI7"/>
  <c r="AA16" i="35"/>
  <c r="BJ7"/>
  <c r="BN18" i="34"/>
  <c r="BI15"/>
  <c r="BI13"/>
  <c r="BN16"/>
  <c r="AU47" i="48"/>
  <c r="AV67" s="1"/>
  <c r="AW67" s="1"/>
  <c r="BI10" i="34"/>
  <c r="BN13"/>
  <c r="BJ6" i="35"/>
  <c r="AA15"/>
  <c r="BJ12"/>
  <c r="AA21"/>
  <c r="AA17"/>
  <c r="BJ8"/>
  <c r="AA18"/>
  <c r="BJ9"/>
  <c r="AA24"/>
  <c r="BJ15"/>
  <c r="AA22"/>
  <c r="BJ13"/>
  <c r="BJ11"/>
  <c r="AA20"/>
  <c r="BN11" i="34"/>
  <c r="BI8"/>
  <c r="BI9"/>
  <c r="BN12"/>
  <c r="AA19" i="35"/>
  <c r="BJ10"/>
  <c r="BN9" i="34"/>
  <c r="BI6"/>
  <c r="BN17"/>
  <c r="BI14"/>
  <c r="BJ14" i="35"/>
  <c r="AA23"/>
  <c r="AW47" i="50"/>
  <c r="AW46" s="1"/>
  <c r="AL25" s="1"/>
  <c r="AN25" s="1"/>
  <c r="AM23" i="45"/>
  <c r="AW29" s="1"/>
  <c r="AT29" s="1"/>
  <c r="AR23" i="43"/>
  <c r="AR85" s="1"/>
  <c r="AQ23"/>
  <c r="AQ85" s="1"/>
  <c r="AM23" i="47"/>
  <c r="AW29" s="1"/>
  <c r="AT29" s="1"/>
  <c r="AN23" i="46"/>
  <c r="AR23" s="1"/>
  <c r="AR85" s="1"/>
  <c r="AU29" i="47"/>
  <c r="AV29" s="1"/>
  <c r="AT84"/>
  <c r="AU47" i="45"/>
  <c r="AV64" s="1"/>
  <c r="AW64" s="1"/>
  <c r="AU47" i="47"/>
  <c r="AV56" s="1"/>
  <c r="AW56" s="1"/>
  <c r="AU47" i="46"/>
  <c r="AV56" s="1"/>
  <c r="AW56" s="1"/>
  <c r="AP47" i="34"/>
  <c r="AQ63" s="1"/>
  <c r="AR63" s="1"/>
  <c r="AQ21"/>
  <c r="AQ83" s="1"/>
  <c r="AO82"/>
  <c r="AT82" s="1"/>
  <c r="AU27"/>
  <c r="AV27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s="1"/>
  <c r="AV61"/>
  <c r="AW61" s="1"/>
  <c r="AV48"/>
  <c r="AW48" s="1"/>
  <c r="AV66"/>
  <c r="AW66" s="1"/>
  <c r="AV55"/>
  <c r="AW55" s="1"/>
  <c r="AV57"/>
  <c r="AW57" s="1"/>
  <c r="AU46"/>
  <c r="AL24" s="1"/>
  <c r="AV56"/>
  <c r="AW56" s="1"/>
  <c r="AV64"/>
  <c r="AW64" s="1"/>
  <c r="AV63"/>
  <c r="AW63" s="1"/>
  <c r="AV60"/>
  <c r="AW60" s="1"/>
  <c r="AV58"/>
  <c r="AW58" s="1"/>
  <c r="AV52"/>
  <c r="AW52" s="1"/>
  <c r="AV51"/>
  <c r="AW51" s="1"/>
  <c r="AV50"/>
  <c r="AW50" s="1"/>
  <c r="AV49"/>
  <c r="AW49" s="1"/>
  <c r="AV65"/>
  <c r="AW65" s="1"/>
  <c r="AV62"/>
  <c r="AW62" s="1"/>
  <c r="AV54"/>
  <c r="AW54" s="1"/>
  <c r="AV53"/>
  <c r="AW53" s="1"/>
  <c r="AV67"/>
  <c r="AW67" s="1"/>
  <c r="AT84" i="24"/>
  <c r="AO24"/>
  <c r="AQ24"/>
  <c r="AQ86" s="1"/>
  <c r="AU30"/>
  <c r="AV30" s="1"/>
  <c r="AO85"/>
  <c r="AT85" s="1"/>
  <c r="AM25"/>
  <c r="AW31" s="1"/>
  <c r="AT31" s="1"/>
  <c r="AN25"/>
  <c r="BN24" i="44"/>
  <c r="BI21"/>
  <c r="BN27"/>
  <c r="BI24"/>
  <c r="BN22"/>
  <c r="BI19"/>
  <c r="BN23" i="46"/>
  <c r="BN26" i="44"/>
  <c r="BI23"/>
  <c r="AR23" i="47"/>
  <c r="AR85" s="1"/>
  <c r="AO23"/>
  <c r="AQ23"/>
  <c r="AQ85" s="1"/>
  <c r="AR23" i="45"/>
  <c r="AR85" s="1"/>
  <c r="AQ23"/>
  <c r="AQ85" s="1"/>
  <c r="AO23"/>
  <c r="A70"/>
  <c r="A71" i="46"/>
  <c r="A25" i="45"/>
  <c r="A26" i="47"/>
  <c r="A72" i="48"/>
  <c r="A76" i="46"/>
  <c r="A30" i="45"/>
  <c r="AO85" i="43"/>
  <c r="AU30"/>
  <c r="AV30" s="1"/>
  <c r="AU30" i="50"/>
  <c r="AV30" s="1"/>
  <c r="AO85"/>
  <c r="AT85" s="1"/>
  <c r="AQ24"/>
  <c r="AQ86" s="1"/>
  <c r="AR24"/>
  <c r="AR86" s="1"/>
  <c r="AO24"/>
  <c r="BI17" i="35" l="1"/>
  <c r="A23" i="36"/>
  <c r="BN20" i="35"/>
  <c r="AE26"/>
  <c r="AF26" s="1"/>
  <c r="AG26" s="1"/>
  <c r="BO20"/>
  <c r="AC26"/>
  <c r="AK60"/>
  <c r="AL60" s="1"/>
  <c r="AR24" i="24"/>
  <c r="AR86" s="1"/>
  <c r="A74" i="46"/>
  <c r="A74" i="47" s="1"/>
  <c r="A29" i="45"/>
  <c r="BI23" s="1"/>
  <c r="A73" i="46"/>
  <c r="A73" i="47" s="1"/>
  <c r="AT86" i="49"/>
  <c r="AU31"/>
  <c r="AV31" s="1"/>
  <c r="AQ23" i="48"/>
  <c r="AQ85" s="1"/>
  <c r="AW47" i="49"/>
  <c r="AW46" s="1"/>
  <c r="AL25" s="1"/>
  <c r="AN25" s="1"/>
  <c r="AO25" s="1"/>
  <c r="AO87" s="1"/>
  <c r="AQ23" i="44"/>
  <c r="AQ85" s="1"/>
  <c r="AR23" i="48"/>
  <c r="AR85" s="1"/>
  <c r="AO23" i="44"/>
  <c r="AU30" s="1"/>
  <c r="AV30" s="1"/>
  <c r="AV50" i="48"/>
  <c r="AW50" s="1"/>
  <c r="AV57" i="47"/>
  <c r="AW57" s="1"/>
  <c r="AV51" i="48"/>
  <c r="AW51" s="1"/>
  <c r="AV48"/>
  <c r="AW48" s="1"/>
  <c r="AV56" i="44"/>
  <c r="AW56" s="1"/>
  <c r="AV58" i="48"/>
  <c r="AW58" s="1"/>
  <c r="AV60" i="44"/>
  <c r="AW60" s="1"/>
  <c r="AV55"/>
  <c r="AW55" s="1"/>
  <c r="AV49" i="45"/>
  <c r="AW49" s="1"/>
  <c r="AV54" i="44"/>
  <c r="AW54" s="1"/>
  <c r="AV58"/>
  <c r="AW58" s="1"/>
  <c r="AV59"/>
  <c r="AW59" s="1"/>
  <c r="AV52"/>
  <c r="AW52" s="1"/>
  <c r="AV65" i="48"/>
  <c r="AW65" s="1"/>
  <c r="AV56"/>
  <c r="AW56" s="1"/>
  <c r="AV64" i="44"/>
  <c r="AW64" s="1"/>
  <c r="AV53"/>
  <c r="AW53" s="1"/>
  <c r="AV61"/>
  <c r="AW61" s="1"/>
  <c r="AV51"/>
  <c r="AW51" s="1"/>
  <c r="AV60" i="48"/>
  <c r="AW60" s="1"/>
  <c r="AV55"/>
  <c r="AW55" s="1"/>
  <c r="AV61"/>
  <c r="AW61" s="1"/>
  <c r="AV59"/>
  <c r="AW59" s="1"/>
  <c r="AV57" i="45"/>
  <c r="AW57" s="1"/>
  <c r="AV50" i="44"/>
  <c r="AW50" s="1"/>
  <c r="AV49"/>
  <c r="AW49" s="1"/>
  <c r="AV57"/>
  <c r="AW57" s="1"/>
  <c r="AV48"/>
  <c r="AW48" s="1"/>
  <c r="AV63"/>
  <c r="AW63" s="1"/>
  <c r="AV62"/>
  <c r="AW62" s="1"/>
  <c r="AV65"/>
  <c r="AW65" s="1"/>
  <c r="AU46"/>
  <c r="AL24" s="1"/>
  <c r="AN24" s="1"/>
  <c r="AV67"/>
  <c r="AW67" s="1"/>
  <c r="AV66" i="48"/>
  <c r="AW66" s="1"/>
  <c r="AV64"/>
  <c r="AW64" s="1"/>
  <c r="AV53" i="45"/>
  <c r="AW53" s="1"/>
  <c r="AV55"/>
  <c r="AW55" s="1"/>
  <c r="AV51" i="46"/>
  <c r="AW51" s="1"/>
  <c r="AM25" i="50"/>
  <c r="AW31" s="1"/>
  <c r="AT31" s="1"/>
  <c r="AV62" i="45"/>
  <c r="AW62" s="1"/>
  <c r="AV52" i="46"/>
  <c r="AW52" s="1"/>
  <c r="AE22" i="35"/>
  <c r="AF22" s="1"/>
  <c r="AG22" s="1"/>
  <c r="AK56"/>
  <c r="AL56" s="1"/>
  <c r="AC22"/>
  <c r="BO16"/>
  <c r="AE18"/>
  <c r="AF18" s="1"/>
  <c r="AG18" s="1"/>
  <c r="AC18"/>
  <c r="AK52"/>
  <c r="AL52" s="1"/>
  <c r="BO12"/>
  <c r="I32" i="46"/>
  <c r="I33" s="1"/>
  <c r="I32" i="45"/>
  <c r="I33" s="1"/>
  <c r="I32" i="41"/>
  <c r="I33" s="1"/>
  <c r="I32" i="35"/>
  <c r="I33" s="1"/>
  <c r="I32" i="48"/>
  <c r="I33" s="1"/>
  <c r="I32" i="44"/>
  <c r="I33" s="1"/>
  <c r="I33" i="34"/>
  <c r="U4" s="1"/>
  <c r="I32" i="47"/>
  <c r="I33" s="1"/>
  <c r="I32" i="36"/>
  <c r="I33" s="1"/>
  <c r="I32" i="38"/>
  <c r="I33" s="1"/>
  <c r="I32" i="39"/>
  <c r="I33" s="1"/>
  <c r="I32" i="50"/>
  <c r="I33" s="1"/>
  <c r="I32" i="40"/>
  <c r="I33" s="1"/>
  <c r="I32" i="43"/>
  <c r="I33" s="1"/>
  <c r="I32" i="49"/>
  <c r="I33" s="1"/>
  <c r="I32" i="37"/>
  <c r="I33" s="1"/>
  <c r="AV58" i="45"/>
  <c r="AW58" s="1"/>
  <c r="AV51"/>
  <c r="AW51" s="1"/>
  <c r="AU46" i="46"/>
  <c r="AL24" s="1"/>
  <c r="AM24" s="1"/>
  <c r="AW30" s="1"/>
  <c r="AT30" s="1"/>
  <c r="AV64"/>
  <c r="AW64" s="1"/>
  <c r="AV52" i="48"/>
  <c r="AW52" s="1"/>
  <c r="AV62"/>
  <c r="AW62" s="1"/>
  <c r="AV49"/>
  <c r="AW49" s="1"/>
  <c r="AV57"/>
  <c r="AW57" s="1"/>
  <c r="AE23" i="35"/>
  <c r="AF23" s="1"/>
  <c r="AG23" s="1"/>
  <c r="AC23"/>
  <c r="BO17"/>
  <c r="AK57"/>
  <c r="AL57" s="1"/>
  <c r="AE20"/>
  <c r="AC20"/>
  <c r="BO14"/>
  <c r="AK54"/>
  <c r="AL54" s="1"/>
  <c r="AE15"/>
  <c r="AK49"/>
  <c r="AL49" s="1"/>
  <c r="BO9"/>
  <c r="AC15"/>
  <c r="AA14"/>
  <c r="BJ5"/>
  <c r="AE19"/>
  <c r="AF19" s="1"/>
  <c r="AG19" s="1"/>
  <c r="AC19"/>
  <c r="BO13"/>
  <c r="AK53"/>
  <c r="AL53" s="1"/>
  <c r="AE24"/>
  <c r="AF24" s="1"/>
  <c r="AG24" s="1"/>
  <c r="BO18"/>
  <c r="AK58"/>
  <c r="AL58" s="1"/>
  <c r="AC24"/>
  <c r="AE17"/>
  <c r="AF17" s="1"/>
  <c r="AG17" s="1"/>
  <c r="AC17"/>
  <c r="AK51"/>
  <c r="AL51" s="1"/>
  <c r="BO11"/>
  <c r="AE16"/>
  <c r="AF16" s="1"/>
  <c r="AG16" s="1"/>
  <c r="BO10"/>
  <c r="AK50"/>
  <c r="AL50" s="1"/>
  <c r="AC16"/>
  <c r="AE25"/>
  <c r="AF25" s="1"/>
  <c r="AG25" s="1"/>
  <c r="AK59"/>
  <c r="AL59" s="1"/>
  <c r="BO19"/>
  <c r="AC25"/>
  <c r="AV56" i="45"/>
  <c r="AW56" s="1"/>
  <c r="AV61"/>
  <c r="AW61" s="1"/>
  <c r="AV63"/>
  <c r="AW63" s="1"/>
  <c r="AV59" i="46"/>
  <c r="AW59" s="1"/>
  <c r="AV65"/>
  <c r="AW65" s="1"/>
  <c r="AV49"/>
  <c r="AW49" s="1"/>
  <c r="AV53" i="48"/>
  <c r="AW53" s="1"/>
  <c r="AV54"/>
  <c r="AW54" s="1"/>
  <c r="AU46"/>
  <c r="AL24" s="1"/>
  <c r="AN24" s="1"/>
  <c r="AO24" s="1"/>
  <c r="AO86" s="1"/>
  <c r="AV63"/>
  <c r="AW63" s="1"/>
  <c r="AE21" i="35"/>
  <c r="BO15"/>
  <c r="AC21"/>
  <c r="AK55"/>
  <c r="AL55" s="1"/>
  <c r="BN8" i="34"/>
  <c r="BI5"/>
  <c r="AV61" i="47"/>
  <c r="AW61" s="1"/>
  <c r="AO23" i="46"/>
  <c r="AO85" s="1"/>
  <c r="AT85" i="43"/>
  <c r="AV50" i="47"/>
  <c r="AW50" s="1"/>
  <c r="AV60" i="45"/>
  <c r="AW60" s="1"/>
  <c r="AV66"/>
  <c r="AW66" s="1"/>
  <c r="AV67"/>
  <c r="AW67" s="1"/>
  <c r="AV48"/>
  <c r="AW48" s="1"/>
  <c r="AV50" i="46"/>
  <c r="AW50" s="1"/>
  <c r="AV55"/>
  <c r="AW55" s="1"/>
  <c r="AV50" i="45"/>
  <c r="AW50" s="1"/>
  <c r="AV59"/>
  <c r="AW59" s="1"/>
  <c r="AV54"/>
  <c r="AW54" s="1"/>
  <c r="AV52"/>
  <c r="AW52" s="1"/>
  <c r="AU46"/>
  <c r="AL24" s="1"/>
  <c r="AN24" s="1"/>
  <c r="AV62" i="46"/>
  <c r="AW62" s="1"/>
  <c r="AV63"/>
  <c r="AW63" s="1"/>
  <c r="AV65" i="45"/>
  <c r="AW65" s="1"/>
  <c r="AU46" i="47"/>
  <c r="AL24" s="1"/>
  <c r="AM24" s="1"/>
  <c r="AW30" s="1"/>
  <c r="AT30" s="1"/>
  <c r="AQ23" i="46"/>
  <c r="AQ85" s="1"/>
  <c r="AV55" i="47"/>
  <c r="AW55" s="1"/>
  <c r="AV54"/>
  <c r="AW54" s="1"/>
  <c r="AV64"/>
  <c r="AW64" s="1"/>
  <c r="BI22" i="44"/>
  <c r="AV62" i="47"/>
  <c r="AW62" s="1"/>
  <c r="AV58"/>
  <c r="AW58" s="1"/>
  <c r="AV48"/>
  <c r="AW48" s="1"/>
  <c r="AV59"/>
  <c r="AW59" s="1"/>
  <c r="AV51"/>
  <c r="AW51" s="1"/>
  <c r="AV60"/>
  <c r="AW60" s="1"/>
  <c r="AV49"/>
  <c r="AW49" s="1"/>
  <c r="AV58" i="46"/>
  <c r="AW58" s="1"/>
  <c r="AV57"/>
  <c r="AW57" s="1"/>
  <c r="AV66" i="47"/>
  <c r="AW66" s="1"/>
  <c r="AV48" i="46"/>
  <c r="AW48" s="1"/>
  <c r="AV52" i="47"/>
  <c r="AW52" s="1"/>
  <c r="AV65"/>
  <c r="AW65" s="1"/>
  <c r="AV67"/>
  <c r="AW67" s="1"/>
  <c r="AV63"/>
  <c r="AW63" s="1"/>
  <c r="AV53"/>
  <c r="AW53" s="1"/>
  <c r="AV60" i="46"/>
  <c r="AW60" s="1"/>
  <c r="AV53"/>
  <c r="AW53" s="1"/>
  <c r="AV67"/>
  <c r="AW67" s="1"/>
  <c r="AV66"/>
  <c r="AW66" s="1"/>
  <c r="AV54"/>
  <c r="AW54" s="1"/>
  <c r="AV61"/>
  <c r="AW61" s="1"/>
  <c r="AQ57" i="34"/>
  <c r="AR57" s="1"/>
  <c r="AQ51"/>
  <c r="AR51" s="1"/>
  <c r="AQ67"/>
  <c r="AR67" s="1"/>
  <c r="AQ66"/>
  <c r="AR66" s="1"/>
  <c r="AQ52"/>
  <c r="AR52" s="1"/>
  <c r="AQ55"/>
  <c r="AR55" s="1"/>
  <c r="AQ64"/>
  <c r="AR64" s="1"/>
  <c r="AQ56"/>
  <c r="AR56" s="1"/>
  <c r="AQ62"/>
  <c r="AR62" s="1"/>
  <c r="AQ48"/>
  <c r="AR48" s="1"/>
  <c r="AQ58"/>
  <c r="AR58" s="1"/>
  <c r="AQ59"/>
  <c r="AR59" s="1"/>
  <c r="AQ49"/>
  <c r="AR49" s="1"/>
  <c r="AP46"/>
  <c r="AL22" s="1"/>
  <c r="AQ54"/>
  <c r="AR54" s="1"/>
  <c r="AQ50"/>
  <c r="AR50" s="1"/>
  <c r="AQ65"/>
  <c r="AR65" s="1"/>
  <c r="AQ61"/>
  <c r="AR61" s="1"/>
  <c r="AQ53"/>
  <c r="AR53" s="1"/>
  <c r="AQ60"/>
  <c r="AR60" s="1"/>
  <c r="AN24" i="43"/>
  <c r="AM24"/>
  <c r="AW30" s="1"/>
  <c r="AT30" s="1"/>
  <c r="AW47"/>
  <c r="AW46" s="1"/>
  <c r="AL25" s="1"/>
  <c r="AR25" i="24"/>
  <c r="AR87" s="1"/>
  <c r="AO25"/>
  <c r="AQ25"/>
  <c r="AQ87" s="1"/>
  <c r="AW32"/>
  <c r="AT32" s="1"/>
  <c r="AO86"/>
  <c r="AT86" s="1"/>
  <c r="AU31"/>
  <c r="AV31" s="1"/>
  <c r="BN27" i="45"/>
  <c r="BI24"/>
  <c r="BN22"/>
  <c r="BI19"/>
  <c r="BI21"/>
  <c r="BN24"/>
  <c r="BI20" i="47"/>
  <c r="BN23"/>
  <c r="BN21" i="44"/>
  <c r="BI18"/>
  <c r="AO85" i="48"/>
  <c r="AU30"/>
  <c r="AV30" s="1"/>
  <c r="BI22" i="45"/>
  <c r="BN25"/>
  <c r="AU30" i="47"/>
  <c r="AV30" s="1"/>
  <c r="AO85"/>
  <c r="AT85" s="1"/>
  <c r="AU30" i="45"/>
  <c r="AV30" s="1"/>
  <c r="AO85"/>
  <c r="AT85" s="1"/>
  <c r="A70" i="46"/>
  <c r="A24" i="45"/>
  <c r="A29" i="46"/>
  <c r="A75" i="47"/>
  <c r="A30" i="46"/>
  <c r="A76" i="47"/>
  <c r="A71"/>
  <c r="A25" i="46"/>
  <c r="A26" i="48"/>
  <c r="A72" i="49"/>
  <c r="AO25" i="50"/>
  <c r="AR25"/>
  <c r="AR87" s="1"/>
  <c r="AQ25"/>
  <c r="AQ87" s="1"/>
  <c r="AW32"/>
  <c r="AU31"/>
  <c r="AV31" s="1"/>
  <c r="AO86"/>
  <c r="AT86" s="1"/>
  <c r="AF15" i="35" l="1"/>
  <c r="AG15" s="1"/>
  <c r="BN20" i="36"/>
  <c r="BI17"/>
  <c r="A23" i="37"/>
  <c r="A28" i="46"/>
  <c r="BN25" s="1"/>
  <c r="BN26" i="45"/>
  <c r="A27" i="46"/>
  <c r="BN24" s="1"/>
  <c r="AQ25" i="49"/>
  <c r="AQ87" s="1"/>
  <c r="AO85" i="44"/>
  <c r="AT85" s="1"/>
  <c r="AR25" i="49"/>
  <c r="AR87" s="1"/>
  <c r="AW32"/>
  <c r="AU32"/>
  <c r="AV32" s="1"/>
  <c r="AV26" s="1"/>
  <c r="AM25"/>
  <c r="AW31" s="1"/>
  <c r="AT31" s="1"/>
  <c r="AT85" i="48"/>
  <c r="AM24" i="44"/>
  <c r="AW30" s="1"/>
  <c r="AT30" s="1"/>
  <c r="AQ24" i="48"/>
  <c r="AQ86" s="1"/>
  <c r="AN24" i="46"/>
  <c r="AO24" s="1"/>
  <c r="AR24" i="48"/>
  <c r="AR86" s="1"/>
  <c r="AM24"/>
  <c r="AW30" s="1"/>
  <c r="AT30" s="1"/>
  <c r="AW47" i="44"/>
  <c r="AW46" s="1"/>
  <c r="AL25" s="1"/>
  <c r="AM25" s="1"/>
  <c r="AW31" s="1"/>
  <c r="AT31" s="1"/>
  <c r="AT32" i="50"/>
  <c r="AT85" i="46"/>
  <c r="AU30"/>
  <c r="AV30" s="1"/>
  <c r="AW47" i="45"/>
  <c r="AW46" s="1"/>
  <c r="AL25" s="1"/>
  <c r="AN25" s="1"/>
  <c r="AW47" i="48"/>
  <c r="AW46" s="1"/>
  <c r="AL25" s="1"/>
  <c r="AN25" s="1"/>
  <c r="AR25" s="1"/>
  <c r="AR87" s="1"/>
  <c r="AF20" i="35"/>
  <c r="AG20" s="1"/>
  <c r="AF21"/>
  <c r="AG21" s="1"/>
  <c r="AM24" i="45"/>
  <c r="AW30" s="1"/>
  <c r="AT30" s="1"/>
  <c r="AE14" i="35"/>
  <c r="AF14" s="1"/>
  <c r="AC14"/>
  <c r="AK48"/>
  <c r="AL48" s="1"/>
  <c r="BO8"/>
  <c r="AN24" i="47"/>
  <c r="AR24" s="1"/>
  <c r="AR86" s="1"/>
  <c r="AW47" i="46"/>
  <c r="AW46" s="1"/>
  <c r="AL25" s="1"/>
  <c r="AW47" i="47"/>
  <c r="AW46" s="1"/>
  <c r="AL25" s="1"/>
  <c r="AM25" s="1"/>
  <c r="AR47" i="34"/>
  <c r="AR46" s="1"/>
  <c r="AL23" s="1"/>
  <c r="AU31" i="48"/>
  <c r="AV31" s="1"/>
  <c r="AM22" i="34"/>
  <c r="AN22"/>
  <c r="AO21"/>
  <c r="AM25" i="43"/>
  <c r="AW31" s="1"/>
  <c r="AT31" s="1"/>
  <c r="AN25"/>
  <c r="AR24"/>
  <c r="AR86" s="1"/>
  <c r="AQ24"/>
  <c r="AQ86" s="1"/>
  <c r="AO24"/>
  <c r="AO87" i="24"/>
  <c r="AT87" s="1"/>
  <c r="AT89" s="1"/>
  <c r="AQ9" s="1"/>
  <c r="AU32"/>
  <c r="AV32" s="1"/>
  <c r="AV26" s="1"/>
  <c r="BI20" i="48"/>
  <c r="BN23"/>
  <c r="BN27" i="46"/>
  <c r="BI24"/>
  <c r="BI19"/>
  <c r="BN22"/>
  <c r="BN26"/>
  <c r="BI23"/>
  <c r="BI18" i="45"/>
  <c r="BN21"/>
  <c r="AO24" i="44"/>
  <c r="AQ24"/>
  <c r="AQ86" s="1"/>
  <c r="AR24"/>
  <c r="AR86" s="1"/>
  <c r="AO24" i="45"/>
  <c r="AR24"/>
  <c r="AR86" s="1"/>
  <c r="AQ24"/>
  <c r="AQ86" s="1"/>
  <c r="A70" i="47"/>
  <c r="A24" i="46"/>
  <c r="A75" i="48"/>
  <c r="A29" i="47"/>
  <c r="A26" i="49"/>
  <c r="A72" i="50"/>
  <c r="A74" i="48"/>
  <c r="A28" i="47"/>
  <c r="A25"/>
  <c r="A71" i="48"/>
  <c r="A76"/>
  <c r="A30" i="47"/>
  <c r="A27"/>
  <c r="A73" i="48"/>
  <c r="AO87" i="50"/>
  <c r="AT87" s="1"/>
  <c r="AT89" s="1"/>
  <c r="AQ9" s="1"/>
  <c r="AU32"/>
  <c r="AV32" s="1"/>
  <c r="AV26" s="1"/>
  <c r="BI17" i="37" l="1"/>
  <c r="BN20"/>
  <c r="A23" i="38"/>
  <c r="BI22" i="46"/>
  <c r="BI21"/>
  <c r="AT87" i="49"/>
  <c r="AT89" s="1"/>
  <c r="AQ9" s="1"/>
  <c r="AT32"/>
  <c r="AQ24" i="46"/>
  <c r="AQ86" s="1"/>
  <c r="AN25"/>
  <c r="AW32" s="1"/>
  <c r="AR24"/>
  <c r="AR86" s="1"/>
  <c r="AT86" i="48"/>
  <c r="AN25" i="44"/>
  <c r="AR25" s="1"/>
  <c r="AR87" s="1"/>
  <c r="AO24" i="47"/>
  <c r="AO86" s="1"/>
  <c r="AQ24"/>
  <c r="AQ86" s="1"/>
  <c r="AM25" i="48"/>
  <c r="AW31" s="1"/>
  <c r="AT31" s="1"/>
  <c r="AQ25"/>
  <c r="AQ87" s="1"/>
  <c r="AO25"/>
  <c r="AO87" s="1"/>
  <c r="AW32"/>
  <c r="AN25" i="47"/>
  <c r="AO25" s="1"/>
  <c r="AG14" i="35"/>
  <c r="AG3"/>
  <c r="BC12" s="1"/>
  <c r="AG2"/>
  <c r="AM25" i="45"/>
  <c r="AW31" s="1"/>
  <c r="AT31" s="1"/>
  <c r="AL47" i="35"/>
  <c r="AW31" i="47"/>
  <c r="AT31" s="1"/>
  <c r="AM25" i="46"/>
  <c r="AW31" s="1"/>
  <c r="AT31" s="1"/>
  <c r="AT62" i="34"/>
  <c r="AU62" s="1"/>
  <c r="AT58"/>
  <c r="AU58" s="1"/>
  <c r="AT60"/>
  <c r="AU60" s="1"/>
  <c r="AT64"/>
  <c r="AU64" s="1"/>
  <c r="AT57"/>
  <c r="AU57" s="1"/>
  <c r="AT54"/>
  <c r="AU54" s="1"/>
  <c r="AT67"/>
  <c r="AU67" s="1"/>
  <c r="AT51"/>
  <c r="AU51" s="1"/>
  <c r="AT52"/>
  <c r="AU52" s="1"/>
  <c r="AT65"/>
  <c r="AU65" s="1"/>
  <c r="AT49"/>
  <c r="AU49" s="1"/>
  <c r="AT61"/>
  <c r="AU61" s="1"/>
  <c r="AT53"/>
  <c r="AU53" s="1"/>
  <c r="AT66"/>
  <c r="AU66" s="1"/>
  <c r="AT55"/>
  <c r="AU55" s="1"/>
  <c r="AT59"/>
  <c r="AU59" s="1"/>
  <c r="AT50"/>
  <c r="AU50" s="1"/>
  <c r="AT48"/>
  <c r="AU48" s="1"/>
  <c r="AT56"/>
  <c r="AU56" s="1"/>
  <c r="AT63"/>
  <c r="AU63" s="1"/>
  <c r="AO83"/>
  <c r="AU28"/>
  <c r="AV28" s="1"/>
  <c r="AO22"/>
  <c r="AQ22"/>
  <c r="AQ84" s="1"/>
  <c r="AN23"/>
  <c r="AM23"/>
  <c r="AW29" s="1"/>
  <c r="AW28"/>
  <c r="AT28" s="1"/>
  <c r="AR21"/>
  <c r="AR83" s="1"/>
  <c r="AO86" i="43"/>
  <c r="AT86" s="1"/>
  <c r="AU31"/>
  <c r="AV31" s="1"/>
  <c r="AQ25"/>
  <c r="AQ87" s="1"/>
  <c r="AO25"/>
  <c r="AW32"/>
  <c r="AT32" s="1"/>
  <c r="AR25"/>
  <c r="AR87" s="1"/>
  <c r="BI20" i="49"/>
  <c r="BN23"/>
  <c r="BI21" i="47"/>
  <c r="BN24"/>
  <c r="BI19"/>
  <c r="BN22"/>
  <c r="BI24"/>
  <c r="BN27"/>
  <c r="BI23"/>
  <c r="BN26"/>
  <c r="BI18" i="46"/>
  <c r="BN21"/>
  <c r="AU31"/>
  <c r="AV31" s="1"/>
  <c r="AO86"/>
  <c r="BI22" i="47"/>
  <c r="BN25"/>
  <c r="AO86" i="44"/>
  <c r="AT86" s="1"/>
  <c r="AU31"/>
  <c r="AV31" s="1"/>
  <c r="AO86" i="45"/>
  <c r="AT86" s="1"/>
  <c r="AU31"/>
  <c r="AV31" s="1"/>
  <c r="AQ25"/>
  <c r="AQ87" s="1"/>
  <c r="AR25"/>
  <c r="AR87" s="1"/>
  <c r="AW32"/>
  <c r="AO25"/>
  <c r="A70" i="48"/>
  <c r="A24" i="47"/>
  <c r="A29" i="48"/>
  <c r="A75" i="49"/>
  <c r="A26" i="50"/>
  <c r="A25" i="48"/>
  <c r="A71" i="49"/>
  <c r="A76"/>
  <c r="A30" i="48"/>
  <c r="A28"/>
  <c r="A74" i="49"/>
  <c r="A27" i="48"/>
  <c r="A73" i="49"/>
  <c r="A23" i="39" l="1"/>
  <c r="BN20" i="38"/>
  <c r="BI17"/>
  <c r="AR25" i="46"/>
  <c r="AR87" s="1"/>
  <c r="AW32" i="44"/>
  <c r="AT32" s="1"/>
  <c r="AO25" i="46"/>
  <c r="AO87" s="1"/>
  <c r="AQ25"/>
  <c r="AQ87" s="1"/>
  <c r="AT86"/>
  <c r="AO25" i="44"/>
  <c r="AO87" s="1"/>
  <c r="AQ25"/>
  <c r="AQ87" s="1"/>
  <c r="AU31" i="47"/>
  <c r="AV31" s="1"/>
  <c r="AU32" i="48"/>
  <c r="AV32" s="1"/>
  <c r="AV26" s="1"/>
  <c r="AT32"/>
  <c r="AT87"/>
  <c r="AT89" s="1"/>
  <c r="AQ9" s="1"/>
  <c r="AT86" i="47"/>
  <c r="AW32"/>
  <c r="AT32" s="1"/>
  <c r="AM61" i="35"/>
  <c r="AN61" s="1"/>
  <c r="AM63"/>
  <c r="AN63" s="1"/>
  <c r="AM67"/>
  <c r="AN67" s="1"/>
  <c r="AM65"/>
  <c r="AN65" s="1"/>
  <c r="AM66"/>
  <c r="AN66" s="1"/>
  <c r="AM60"/>
  <c r="AN60" s="1"/>
  <c r="AM64"/>
  <c r="AN64" s="1"/>
  <c r="AL46"/>
  <c r="AL20" s="1"/>
  <c r="AM62"/>
  <c r="AN62" s="1"/>
  <c r="AM51"/>
  <c r="AN51" s="1"/>
  <c r="AM52"/>
  <c r="AN52" s="1"/>
  <c r="AM58"/>
  <c r="AN58" s="1"/>
  <c r="AM59"/>
  <c r="AN59" s="1"/>
  <c r="AM54"/>
  <c r="AN54" s="1"/>
  <c r="AM56"/>
  <c r="AN56" s="1"/>
  <c r="AM49"/>
  <c r="AN49" s="1"/>
  <c r="AM53"/>
  <c r="AN53" s="1"/>
  <c r="AM55"/>
  <c r="AN55" s="1"/>
  <c r="AM50"/>
  <c r="AN50" s="1"/>
  <c r="AM57"/>
  <c r="AN57" s="1"/>
  <c r="AQ25" i="47"/>
  <c r="AQ87" s="1"/>
  <c r="AT32" i="45"/>
  <c r="AR25" i="47"/>
  <c r="AR87" s="1"/>
  <c r="BC29" i="35"/>
  <c r="BC25"/>
  <c r="BC24"/>
  <c r="BC23"/>
  <c r="AT32" i="46"/>
  <c r="AM48" i="35"/>
  <c r="AN48" s="1"/>
  <c r="AU47" i="34"/>
  <c r="AV52" s="1"/>
  <c r="AW52" s="1"/>
  <c r="AT83"/>
  <c r="AR22"/>
  <c r="AR84" s="1"/>
  <c r="AT29"/>
  <c r="AQ23"/>
  <c r="AQ85" s="1"/>
  <c r="AO84"/>
  <c r="AU29"/>
  <c r="AV29" s="1"/>
  <c r="AO87" i="43"/>
  <c r="AT87" s="1"/>
  <c r="AT89" s="1"/>
  <c r="AQ9" s="1"/>
  <c r="AU32"/>
  <c r="AV32" s="1"/>
  <c r="AV26" s="1"/>
  <c r="BI24" i="48"/>
  <c r="BN27"/>
  <c r="BN23" i="50"/>
  <c r="BI20"/>
  <c r="BI23" i="48"/>
  <c r="BN26"/>
  <c r="BI19"/>
  <c r="BN22"/>
  <c r="BI21"/>
  <c r="BN24"/>
  <c r="BI22"/>
  <c r="BN25"/>
  <c r="BN21" i="47"/>
  <c r="BI18"/>
  <c r="AU32"/>
  <c r="AO87"/>
  <c r="AO87" i="45"/>
  <c r="AT87" s="1"/>
  <c r="AT89" s="1"/>
  <c r="AQ9" s="1"/>
  <c r="AU32"/>
  <c r="AV32" s="1"/>
  <c r="AV26" s="1"/>
  <c r="A70" i="49"/>
  <c r="A24" i="48"/>
  <c r="A75" i="50"/>
  <c r="A29" i="49"/>
  <c r="A30"/>
  <c r="A76" i="50"/>
  <c r="A74"/>
  <c r="A28" i="49"/>
  <c r="A25"/>
  <c r="A71" i="50"/>
  <c r="A27" i="49"/>
  <c r="A73" i="50"/>
  <c r="BN20" i="39" l="1"/>
  <c r="BI17"/>
  <c r="A23" i="40"/>
  <c r="AU32" i="46"/>
  <c r="AV32" s="1"/>
  <c r="AV26" s="1"/>
  <c r="AT87"/>
  <c r="AT89" s="1"/>
  <c r="AQ9" s="1"/>
  <c r="AU32" i="44"/>
  <c r="AV32" s="1"/>
  <c r="AV26" s="1"/>
  <c r="AT87"/>
  <c r="AT89" s="1"/>
  <c r="AQ9" s="1"/>
  <c r="AV32" i="47"/>
  <c r="AV26" s="1"/>
  <c r="AT87"/>
  <c r="AT89" s="1"/>
  <c r="AQ9" s="1"/>
  <c r="BG6" i="35"/>
  <c r="BK50" s="1"/>
  <c r="J12" s="1"/>
  <c r="K12" s="1"/>
  <c r="BG13"/>
  <c r="BK57" s="1"/>
  <c r="J19" s="1"/>
  <c r="K19" s="1"/>
  <c r="BG10"/>
  <c r="BK54" s="1"/>
  <c r="J16" s="1"/>
  <c r="K16" s="1"/>
  <c r="BG19"/>
  <c r="BK63" s="1"/>
  <c r="BG22"/>
  <c r="BK66" s="1"/>
  <c r="BG20"/>
  <c r="BK64" s="1"/>
  <c r="BG9"/>
  <c r="BK53" s="1"/>
  <c r="J15" s="1"/>
  <c r="K15" s="1"/>
  <c r="BG16"/>
  <c r="BK60" s="1"/>
  <c r="J22" s="1"/>
  <c r="K22" s="1"/>
  <c r="BG7"/>
  <c r="BK51" s="1"/>
  <c r="J13" s="1"/>
  <c r="K13" s="1"/>
  <c r="BG14"/>
  <c r="BK58" s="1"/>
  <c r="J20" s="1"/>
  <c r="K20" s="1"/>
  <c r="BG12"/>
  <c r="BK56" s="1"/>
  <c r="J18" s="1"/>
  <c r="K18" s="1"/>
  <c r="A18" s="1"/>
  <c r="BG21"/>
  <c r="BK65" s="1"/>
  <c r="BG24"/>
  <c r="BK68" s="1"/>
  <c r="BG11"/>
  <c r="BK55" s="1"/>
  <c r="J17" s="1"/>
  <c r="K17" s="1"/>
  <c r="A17" s="1"/>
  <c r="BG23"/>
  <c r="BK67" s="1"/>
  <c r="BG15"/>
  <c r="BK59" s="1"/>
  <c r="J21" s="1"/>
  <c r="K21" s="1"/>
  <c r="BG18"/>
  <c r="BK62" s="1"/>
  <c r="BG17"/>
  <c r="BK61" s="1"/>
  <c r="J23" s="1"/>
  <c r="BG8"/>
  <c r="BK52" s="1"/>
  <c r="J14" s="1"/>
  <c r="K14" s="1"/>
  <c r="BG5"/>
  <c r="AN47"/>
  <c r="AO66" s="1"/>
  <c r="AP66" s="1"/>
  <c r="AN20"/>
  <c r="AV58" i="34"/>
  <c r="AW58" s="1"/>
  <c r="AV65"/>
  <c r="AW65" s="1"/>
  <c r="AV57"/>
  <c r="AW57" s="1"/>
  <c r="AV51"/>
  <c r="AW51" s="1"/>
  <c r="AV66"/>
  <c r="AW66" s="1"/>
  <c r="AV56"/>
  <c r="AW56" s="1"/>
  <c r="AV63"/>
  <c r="AW63" s="1"/>
  <c r="AU46"/>
  <c r="AL24" s="1"/>
  <c r="AO23" s="1"/>
  <c r="AU30" s="1"/>
  <c r="AV30" s="1"/>
  <c r="AV48"/>
  <c r="AW48" s="1"/>
  <c r="AV60"/>
  <c r="AW60" s="1"/>
  <c r="AV54"/>
  <c r="AW54" s="1"/>
  <c r="AV50"/>
  <c r="AW50" s="1"/>
  <c r="AV49"/>
  <c r="AW49" s="1"/>
  <c r="AV59"/>
  <c r="AW59" s="1"/>
  <c r="AV61"/>
  <c r="AW61" s="1"/>
  <c r="AV64"/>
  <c r="AW64" s="1"/>
  <c r="AV55"/>
  <c r="AW55" s="1"/>
  <c r="AV53"/>
  <c r="AW53" s="1"/>
  <c r="AV67"/>
  <c r="AW67" s="1"/>
  <c r="AV62"/>
  <c r="AW62" s="1"/>
  <c r="AT84"/>
  <c r="BN26" i="49"/>
  <c r="BI23"/>
  <c r="BI18" i="48"/>
  <c r="BN21"/>
  <c r="BI21" i="49"/>
  <c r="BN24"/>
  <c r="BN22"/>
  <c r="BI19"/>
  <c r="BI24"/>
  <c r="BN27"/>
  <c r="BI22"/>
  <c r="BN25"/>
  <c r="A24"/>
  <c r="A70" i="50"/>
  <c r="A29"/>
  <c r="A25"/>
  <c r="A28"/>
  <c r="A30"/>
  <c r="A27"/>
  <c r="A23" i="41" l="1"/>
  <c r="BN20" i="40"/>
  <c r="BI17"/>
  <c r="J23" i="50"/>
  <c r="J23" i="49"/>
  <c r="J23" i="48"/>
  <c r="J23" i="37"/>
  <c r="J23" i="44"/>
  <c r="J23" i="43"/>
  <c r="J23" i="39"/>
  <c r="J23" i="46"/>
  <c r="J23" i="36"/>
  <c r="J23" i="40"/>
  <c r="J23" i="47"/>
  <c r="J23" i="45"/>
  <c r="J23" i="41"/>
  <c r="J23" i="38"/>
  <c r="BI12" i="35"/>
  <c r="BN15"/>
  <c r="BN14"/>
  <c r="BI11"/>
  <c r="AO85" i="34"/>
  <c r="AO64" i="35"/>
  <c r="AP64" s="1"/>
  <c r="AO65"/>
  <c r="AP65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/>
  <c r="AP54" s="1"/>
  <c r="AO56"/>
  <c r="AP56" s="1"/>
  <c r="AO60"/>
  <c r="AP60" s="1"/>
  <c r="AO53"/>
  <c r="AP53" s="1"/>
  <c r="AO57"/>
  <c r="AP57" s="1"/>
  <c r="AO51"/>
  <c r="AP51" s="1"/>
  <c r="AO48"/>
  <c r="AP48" s="1"/>
  <c r="AO52"/>
  <c r="AP52" s="1"/>
  <c r="AO62"/>
  <c r="AP62" s="1"/>
  <c r="AO55"/>
  <c r="AP55" s="1"/>
  <c r="AO49"/>
  <c r="AP49" s="1"/>
  <c r="AO50"/>
  <c r="AP50" s="1"/>
  <c r="AO58"/>
  <c r="AP58" s="1"/>
  <c r="AO61"/>
  <c r="AP61" s="1"/>
  <c r="BK49"/>
  <c r="J11" s="1"/>
  <c r="K11" s="1"/>
  <c r="BG25"/>
  <c r="BG27" s="1"/>
  <c r="BK70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s="1"/>
  <c r="AO67"/>
  <c r="AP67" s="1"/>
  <c r="AN46"/>
  <c r="AL21" s="1"/>
  <c r="AO59"/>
  <c r="AP59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s="1"/>
  <c r="AW47" i="34"/>
  <c r="AW46" s="1"/>
  <c r="AL25" s="1"/>
  <c r="AN24"/>
  <c r="AO24" s="1"/>
  <c r="AM24"/>
  <c r="AW30" s="1"/>
  <c r="AT30" s="1"/>
  <c r="BN24" i="50"/>
  <c r="BI21"/>
  <c r="BN25"/>
  <c r="BI22"/>
  <c r="BI19"/>
  <c r="BN22"/>
  <c r="BN26"/>
  <c r="BI23"/>
  <c r="BI18" i="49"/>
  <c r="BN21"/>
  <c r="BN27" i="50"/>
  <c r="BI24"/>
  <c r="A24"/>
  <c r="A69" i="43" l="1"/>
  <c r="BI17" i="41"/>
  <c r="BN20"/>
  <c r="AQ24" i="34"/>
  <c r="AQ86" s="1"/>
  <c r="BI10" i="35"/>
  <c r="BN13"/>
  <c r="AA23" i="36"/>
  <c r="BJ14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/>
  <c r="BI9"/>
  <c r="AA18" i="36"/>
  <c r="BJ9"/>
  <c r="AA17"/>
  <c r="BJ8"/>
  <c r="BI16" i="35"/>
  <c r="BN19"/>
  <c r="AA24" i="36"/>
  <c r="BJ15"/>
  <c r="BN17" i="35"/>
  <c r="BI14"/>
  <c r="BJ11" i="36"/>
  <c r="AA20"/>
  <c r="BN16" i="35"/>
  <c r="BI13"/>
  <c r="BI7"/>
  <c r="BN10"/>
  <c r="BJ10" i="36"/>
  <c r="AA19"/>
  <c r="BJ12"/>
  <c r="AA21"/>
  <c r="BN9" i="35"/>
  <c r="BI6"/>
  <c r="BJ7" i="36"/>
  <c r="AA16"/>
  <c r="BI8" i="35"/>
  <c r="BN11"/>
  <c r="AA25" i="36"/>
  <c r="BJ16"/>
  <c r="AA15"/>
  <c r="BJ6"/>
  <c r="BJ13"/>
  <c r="AA22"/>
  <c r="BN18" i="35"/>
  <c r="BI15"/>
  <c r="AP47"/>
  <c r="AQ58" s="1"/>
  <c r="AR58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/>
  <c r="AO20"/>
  <c r="AN25" i="34"/>
  <c r="AW32" s="1"/>
  <c r="AR23"/>
  <c r="AR85" s="1"/>
  <c r="AT85" s="1"/>
  <c r="AM25"/>
  <c r="AW31" s="1"/>
  <c r="AT31" s="1"/>
  <c r="AR24"/>
  <c r="AR86" s="1"/>
  <c r="AO86"/>
  <c r="AU31"/>
  <c r="AV31" s="1"/>
  <c r="AQ25"/>
  <c r="AQ87" s="1"/>
  <c r="BN21" i="50"/>
  <c r="BI18"/>
  <c r="A23" i="43" l="1"/>
  <c r="A69" i="44"/>
  <c r="AO25" i="34"/>
  <c r="AO87" s="1"/>
  <c r="AR25"/>
  <c r="AR87" s="1"/>
  <c r="AQ49" i="35"/>
  <c r="AR49" s="1"/>
  <c r="AQ66"/>
  <c r="AR66" s="1"/>
  <c r="AQ60"/>
  <c r="AR60" s="1"/>
  <c r="AQ55"/>
  <c r="AR55" s="1"/>
  <c r="AQ63"/>
  <c r="AR63" s="1"/>
  <c r="AE15" i="36"/>
  <c r="AF15" s="1"/>
  <c r="AG15" s="1"/>
  <c r="AC15"/>
  <c r="BO9"/>
  <c r="AK49"/>
  <c r="AL49" s="1"/>
  <c r="BJ5"/>
  <c r="AA14"/>
  <c r="K32"/>
  <c r="K33" s="1"/>
  <c r="AE21"/>
  <c r="AC21"/>
  <c r="BO15"/>
  <c r="AK55"/>
  <c r="AL55" s="1"/>
  <c r="AE24"/>
  <c r="AF24" s="1"/>
  <c r="AG24" s="1"/>
  <c r="AC24"/>
  <c r="AK58"/>
  <c r="AL58" s="1"/>
  <c r="BO18"/>
  <c r="AE23"/>
  <c r="AF23" s="1"/>
  <c r="AG23" s="1"/>
  <c r="BO17"/>
  <c r="AK57"/>
  <c r="AL57" s="1"/>
  <c r="AC23"/>
  <c r="AE17"/>
  <c r="AF17" s="1"/>
  <c r="AG17" s="1"/>
  <c r="AK51"/>
  <c r="AL51" s="1"/>
  <c r="BO11"/>
  <c r="AC17"/>
  <c r="K32" i="45"/>
  <c r="K33" s="1"/>
  <c r="K32" i="43"/>
  <c r="K33" s="1"/>
  <c r="K32" i="50"/>
  <c r="K33" s="1"/>
  <c r="K32" i="49"/>
  <c r="K33" s="1"/>
  <c r="K32" i="39"/>
  <c r="K33" s="1"/>
  <c r="K32" i="41"/>
  <c r="K33" s="1"/>
  <c r="K32" i="40"/>
  <c r="K33" s="1"/>
  <c r="K32" i="38"/>
  <c r="K33" s="1"/>
  <c r="K32" i="46"/>
  <c r="K33" s="1"/>
  <c r="K32" i="47"/>
  <c r="K33" s="1"/>
  <c r="K33" i="35"/>
  <c r="U4" s="1"/>
  <c r="K32" i="48"/>
  <c r="K33" s="1"/>
  <c r="K32" i="44"/>
  <c r="K33" s="1"/>
  <c r="K32" i="37"/>
  <c r="K33" s="1"/>
  <c r="AE22" i="36"/>
  <c r="AF22" s="1"/>
  <c r="AG22" s="1"/>
  <c r="BO16"/>
  <c r="AK56"/>
  <c r="AL56" s="1"/>
  <c r="AC22"/>
  <c r="AE19"/>
  <c r="AF19" s="1"/>
  <c r="AG19" s="1"/>
  <c r="AC19"/>
  <c r="AK53"/>
  <c r="AL53" s="1"/>
  <c r="BO13"/>
  <c r="AE20"/>
  <c r="AK54"/>
  <c r="AL54" s="1"/>
  <c r="AC20"/>
  <c r="BO14"/>
  <c r="AE25"/>
  <c r="AF25" s="1"/>
  <c r="AG25" s="1"/>
  <c r="AC25"/>
  <c r="AK59"/>
  <c r="AL59" s="1"/>
  <c r="BO19"/>
  <c r="AE16"/>
  <c r="AF16" s="1"/>
  <c r="AG16" s="1"/>
  <c r="AK50"/>
  <c r="AL50" s="1"/>
  <c r="BO10"/>
  <c r="AC16"/>
  <c r="AE18"/>
  <c r="AF18" s="1"/>
  <c r="AG18" s="1"/>
  <c r="BO12"/>
  <c r="AK52"/>
  <c r="AL52" s="1"/>
  <c r="AC18"/>
  <c r="BI5" i="35"/>
  <c r="BN8"/>
  <c r="AQ48"/>
  <c r="AR48" s="1"/>
  <c r="AQ67"/>
  <c r="AR67" s="1"/>
  <c r="AQ64"/>
  <c r="AR64" s="1"/>
  <c r="AQ61"/>
  <c r="AR61" s="1"/>
  <c r="AP46"/>
  <c r="AL22" s="1"/>
  <c r="AN22" s="1"/>
  <c r="AQ56"/>
  <c r="AR56" s="1"/>
  <c r="AQ54"/>
  <c r="AR54" s="1"/>
  <c r="AQ51"/>
  <c r="AR51" s="1"/>
  <c r="AQ53"/>
  <c r="AR53" s="1"/>
  <c r="AQ57"/>
  <c r="AR57" s="1"/>
  <c r="AQ50"/>
  <c r="AR50" s="1"/>
  <c r="AQ65"/>
  <c r="AR65" s="1"/>
  <c r="AQ62"/>
  <c r="AR62" s="1"/>
  <c r="AQ52"/>
  <c r="AR52" s="1"/>
  <c r="AQ59"/>
  <c r="AR59" s="1"/>
  <c r="AQ21"/>
  <c r="AQ83" s="1"/>
  <c r="AU27"/>
  <c r="AV27" s="1"/>
  <c r="AO82"/>
  <c r="AQ6"/>
  <c r="AR20"/>
  <c r="AR82" s="1"/>
  <c r="AW27"/>
  <c r="AT27" s="1"/>
  <c r="AT86" i="34"/>
  <c r="AT32"/>
  <c r="BN52" i="36" l="1"/>
  <c r="BJ52" s="1"/>
  <c r="BW52"/>
  <c r="BW69" s="1"/>
  <c r="AO21" i="35"/>
  <c r="AU28" s="1"/>
  <c r="AV28" s="1"/>
  <c r="BI17" i="43"/>
  <c r="BN20"/>
  <c r="A23" i="44"/>
  <c r="A69" i="45"/>
  <c r="AU32" i="34"/>
  <c r="AV32" s="1"/>
  <c r="AV26" s="1"/>
  <c r="AT87"/>
  <c r="AT89" s="1"/>
  <c r="AQ9" s="1"/>
  <c r="AT82" i="35"/>
  <c r="AM22"/>
  <c r="AR47"/>
  <c r="AT59" s="1"/>
  <c r="AU59" s="1"/>
  <c r="AF21" i="36"/>
  <c r="AG21" s="1"/>
  <c r="AF20"/>
  <c r="AG20" s="1"/>
  <c r="AE14"/>
  <c r="AF14" s="1"/>
  <c r="BO8"/>
  <c r="AK48"/>
  <c r="AL48" s="1"/>
  <c r="AC14"/>
  <c r="AO83" i="35"/>
  <c r="AQ22"/>
  <c r="AQ84" s="1"/>
  <c r="BZ31" i="36" l="1"/>
  <c r="BX30"/>
  <c r="AW28" i="35"/>
  <c r="AT28" s="1"/>
  <c r="AR21"/>
  <c r="AR83" s="1"/>
  <c r="AT83" s="1"/>
  <c r="A69" i="46"/>
  <c r="A23" i="45"/>
  <c r="BN20" i="44"/>
  <c r="BI17"/>
  <c r="AT67" i="35"/>
  <c r="AU67" s="1"/>
  <c r="AT51"/>
  <c r="AU51" s="1"/>
  <c r="AT63"/>
  <c r="AU63" s="1"/>
  <c r="AT58"/>
  <c r="AU58" s="1"/>
  <c r="AT55"/>
  <c r="AU55" s="1"/>
  <c r="AR46"/>
  <c r="AL23" s="1"/>
  <c r="AO22" s="1"/>
  <c r="AU29" s="1"/>
  <c r="AV29" s="1"/>
  <c r="AT48"/>
  <c r="AU48" s="1"/>
  <c r="AT53"/>
  <c r="AU53" s="1"/>
  <c r="AT62"/>
  <c r="AU62" s="1"/>
  <c r="AT64"/>
  <c r="AU64" s="1"/>
  <c r="AT50"/>
  <c r="AU50" s="1"/>
  <c r="AT60"/>
  <c r="AU60" s="1"/>
  <c r="AT61"/>
  <c r="AU61" s="1"/>
  <c r="AT52"/>
  <c r="AU52" s="1"/>
  <c r="AT66"/>
  <c r="AU66" s="1"/>
  <c r="AT56"/>
  <c r="AU56" s="1"/>
  <c r="AT54"/>
  <c r="AU54" s="1"/>
  <c r="AT57"/>
  <c r="AU57" s="1"/>
  <c r="AT49"/>
  <c r="AU49" s="1"/>
  <c r="AT65"/>
  <c r="AU65" s="1"/>
  <c r="AL47" i="36"/>
  <c r="AM48" s="1"/>
  <c r="AN48" s="1"/>
  <c r="AG14"/>
  <c r="AG2"/>
  <c r="AG3"/>
  <c r="BC12" s="1"/>
  <c r="BN20" i="45" l="1"/>
  <c r="BI17"/>
  <c r="A23" i="46"/>
  <c r="A69" i="47"/>
  <c r="AU47" i="35"/>
  <c r="AV50" s="1"/>
  <c r="AW50" s="1"/>
  <c r="AO84"/>
  <c r="AN23"/>
  <c r="AQ23" s="1"/>
  <c r="AQ85" s="1"/>
  <c r="AM23"/>
  <c r="AW29" s="1"/>
  <c r="AT29" s="1"/>
  <c r="BC25" i="36"/>
  <c r="BC24"/>
  <c r="BC23"/>
  <c r="BC29"/>
  <c r="AM65"/>
  <c r="AN65" s="1"/>
  <c r="AM60"/>
  <c r="AN60" s="1"/>
  <c r="AM62"/>
  <c r="AN62" s="1"/>
  <c r="AM67"/>
  <c r="AN67" s="1"/>
  <c r="AM66"/>
  <c r="AN66" s="1"/>
  <c r="AL46"/>
  <c r="AL20" s="1"/>
  <c r="AN20" s="1"/>
  <c r="AM61"/>
  <c r="AN61" s="1"/>
  <c r="AM63"/>
  <c r="AN63" s="1"/>
  <c r="AM64"/>
  <c r="AN64" s="1"/>
  <c r="AM56"/>
  <c r="AN56" s="1"/>
  <c r="AM59"/>
  <c r="AN59" s="1"/>
  <c r="AM58"/>
  <c r="AN58" s="1"/>
  <c r="AM54"/>
  <c r="AN54" s="1"/>
  <c r="AM51"/>
  <c r="AN51" s="1"/>
  <c r="AM53"/>
  <c r="AN53" s="1"/>
  <c r="AM49"/>
  <c r="AN49" s="1"/>
  <c r="AM57"/>
  <c r="AN57" s="1"/>
  <c r="AM55"/>
  <c r="AN55" s="1"/>
  <c r="AM50"/>
  <c r="AN50" s="1"/>
  <c r="AM52"/>
  <c r="AN52" s="1"/>
  <c r="AR22" i="35"/>
  <c r="AR84" s="1"/>
  <c r="A23" i="47" l="1"/>
  <c r="A69" i="48"/>
  <c r="BN20" i="46"/>
  <c r="BI17"/>
  <c r="AV56" i="35"/>
  <c r="AW56" s="1"/>
  <c r="AT84"/>
  <c r="AV62"/>
  <c r="AW62" s="1"/>
  <c r="AV61"/>
  <c r="AW61" s="1"/>
  <c r="AV52"/>
  <c r="AW52" s="1"/>
  <c r="AV51"/>
  <c r="AW51" s="1"/>
  <c r="AV63"/>
  <c r="AW63" s="1"/>
  <c r="AV66"/>
  <c r="AW66" s="1"/>
  <c r="AV59"/>
  <c r="AW59" s="1"/>
  <c r="AV49"/>
  <c r="AW49" s="1"/>
  <c r="AV58"/>
  <c r="AW58" s="1"/>
  <c r="AV53"/>
  <c r="AW53" s="1"/>
  <c r="AV65"/>
  <c r="AW65" s="1"/>
  <c r="AV55"/>
  <c r="AW55" s="1"/>
  <c r="AV57"/>
  <c r="AW57" s="1"/>
  <c r="AV60"/>
  <c r="AW60" s="1"/>
  <c r="AV54"/>
  <c r="AW54" s="1"/>
  <c r="AV64"/>
  <c r="AW64" s="1"/>
  <c r="AV48"/>
  <c r="AW48" s="1"/>
  <c r="AV67"/>
  <c r="AW67" s="1"/>
  <c r="AU46"/>
  <c r="AL24" s="1"/>
  <c r="AN24" s="1"/>
  <c r="AN47" i="36"/>
  <c r="AN46" s="1"/>
  <c r="AL21" s="1"/>
  <c r="AO20" s="1"/>
  <c r="AQ20"/>
  <c r="AQ82" s="1"/>
  <c r="BG10"/>
  <c r="BK54" s="1"/>
  <c r="L16" s="1"/>
  <c r="M16" s="1"/>
  <c r="BG12"/>
  <c r="BK56" s="1"/>
  <c r="L18" s="1"/>
  <c r="M18" s="1"/>
  <c r="A18" s="1"/>
  <c r="BG7"/>
  <c r="BK51" s="1"/>
  <c r="L13" s="1"/>
  <c r="M13" s="1"/>
  <c r="BG5"/>
  <c r="BG16"/>
  <c r="BK60" s="1"/>
  <c r="L22" s="1"/>
  <c r="M22" s="1"/>
  <c r="A22" s="1"/>
  <c r="BG17"/>
  <c r="BK61" s="1"/>
  <c r="L23" s="1"/>
  <c r="M23" s="1"/>
  <c r="BG23"/>
  <c r="BK67" s="1"/>
  <c r="BG9"/>
  <c r="BK53" s="1"/>
  <c r="L15" s="1"/>
  <c r="M15" s="1"/>
  <c r="BG14"/>
  <c r="BK58" s="1"/>
  <c r="L20" s="1"/>
  <c r="M20" s="1"/>
  <c r="BG13"/>
  <c r="BK57" s="1"/>
  <c r="L19" s="1"/>
  <c r="M19" s="1"/>
  <c r="A19" s="1"/>
  <c r="BG19"/>
  <c r="BK63" s="1"/>
  <c r="BG6"/>
  <c r="BK50" s="1"/>
  <c r="L12" s="1"/>
  <c r="M12" s="1"/>
  <c r="BG18"/>
  <c r="BK62" s="1"/>
  <c r="BG24"/>
  <c r="BK68" s="1"/>
  <c r="BG20"/>
  <c r="BK64" s="1"/>
  <c r="BG21"/>
  <c r="BK65" s="1"/>
  <c r="BG22"/>
  <c r="BK66" s="1"/>
  <c r="BG11"/>
  <c r="BK55" s="1"/>
  <c r="L17" s="1"/>
  <c r="M17" s="1"/>
  <c r="A17" s="1"/>
  <c r="BG15"/>
  <c r="BK59" s="1"/>
  <c r="L21" s="1"/>
  <c r="M21" s="1"/>
  <c r="BG8"/>
  <c r="BK52" s="1"/>
  <c r="L14" s="1"/>
  <c r="M14" s="1"/>
  <c r="AO23" i="35"/>
  <c r="M23" i="41" l="1"/>
  <c r="M23" i="49"/>
  <c r="M23" i="38"/>
  <c r="M23" i="45"/>
  <c r="M23" i="48"/>
  <c r="M23" i="44"/>
  <c r="M23" i="43"/>
  <c r="M23" i="46"/>
  <c r="M23" i="47"/>
  <c r="M23" i="39"/>
  <c r="M23" i="37"/>
  <c r="M23" i="50"/>
  <c r="M23" i="40"/>
  <c r="BI17" i="47"/>
  <c r="BN20"/>
  <c r="A23" i="48"/>
  <c r="A69" i="49"/>
  <c r="L23" i="39"/>
  <c r="L23" i="49"/>
  <c r="L23" i="46"/>
  <c r="L23" i="38"/>
  <c r="L23" i="50"/>
  <c r="L23" i="45"/>
  <c r="L23" i="41"/>
  <c r="L23" i="44"/>
  <c r="L23" i="43"/>
  <c r="L23" i="37"/>
  <c r="L23" i="48"/>
  <c r="L23" i="47"/>
  <c r="L23" i="40"/>
  <c r="BN14" i="36"/>
  <c r="BI11"/>
  <c r="BN15"/>
  <c r="BI12"/>
  <c r="AM24" i="35"/>
  <c r="AW30" s="1"/>
  <c r="AT30" s="1"/>
  <c r="AW47"/>
  <c r="AW46" s="1"/>
  <c r="AL25" s="1"/>
  <c r="AN25" s="1"/>
  <c r="AO61" i="36"/>
  <c r="AP61" s="1"/>
  <c r="AO50"/>
  <c r="AP50" s="1"/>
  <c r="AO60"/>
  <c r="AP60" s="1"/>
  <c r="AO57"/>
  <c r="AP57" s="1"/>
  <c r="BI16"/>
  <c r="BN19"/>
  <c r="BN16"/>
  <c r="BI13"/>
  <c r="AO58"/>
  <c r="AP58" s="1"/>
  <c r="AO65"/>
  <c r="AP65" s="1"/>
  <c r="AO55"/>
  <c r="AP55" s="1"/>
  <c r="AO62"/>
  <c r="AP62" s="1"/>
  <c r="AO66"/>
  <c r="AP66" s="1"/>
  <c r="AO49"/>
  <c r="AP49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/>
  <c r="AP56" s="1"/>
  <c r="AO67"/>
  <c r="AP67" s="1"/>
  <c r="AO59"/>
  <c r="AP59" s="1"/>
  <c r="AO64"/>
  <c r="AP64" s="1"/>
  <c r="AO51"/>
  <c r="AP51" s="1"/>
  <c r="AO52"/>
  <c r="AP52" s="1"/>
  <c r="AO53"/>
  <c r="AP53" s="1"/>
  <c r="AO54"/>
  <c r="AP54" s="1"/>
  <c r="AO63"/>
  <c r="AP63" s="1"/>
  <c r="AO48"/>
  <c r="AP48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/>
  <c r="AV27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s="1"/>
  <c r="BK70" s="1"/>
  <c r="BK49"/>
  <c r="L11" s="1"/>
  <c r="M11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s="1"/>
  <c r="AO24"/>
  <c r="AR23"/>
  <c r="AR85" s="1"/>
  <c r="AU30"/>
  <c r="AV30" s="1"/>
  <c r="AO85"/>
  <c r="BJ17" i="37" l="1"/>
  <c r="AA26"/>
  <c r="BI17" i="48"/>
  <c r="BN20"/>
  <c r="A69" i="50"/>
  <c r="A23" s="1"/>
  <c r="A23" i="49"/>
  <c r="AM25" i="35"/>
  <c r="AW31" s="1"/>
  <c r="AT31" s="1"/>
  <c r="AT85"/>
  <c r="BJ16" i="37"/>
  <c r="AA25"/>
  <c r="BI14" i="36"/>
  <c r="BN17"/>
  <c r="BJ7" i="37"/>
  <c r="AA16"/>
  <c r="AA23"/>
  <c r="BJ14"/>
  <c r="AA18"/>
  <c r="BJ9"/>
  <c r="BJ12"/>
  <c r="AA21"/>
  <c r="BI6" i="36"/>
  <c r="BN9"/>
  <c r="BJ8" i="37"/>
  <c r="AA17"/>
  <c r="AA22"/>
  <c r="BJ13"/>
  <c r="BN18" i="36"/>
  <c r="BI15"/>
  <c r="AA24" i="37"/>
  <c r="BJ15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/>
  <c r="BN10"/>
  <c r="BN11"/>
  <c r="BI8"/>
  <c r="BN12"/>
  <c r="BI9"/>
  <c r="AA15" i="37"/>
  <c r="BJ6"/>
  <c r="BN13" i="36"/>
  <c r="BI10"/>
  <c r="BJ10" i="37"/>
  <c r="AA19"/>
  <c r="BJ11"/>
  <c r="AA20"/>
  <c r="AP47" i="36"/>
  <c r="AQ61" s="1"/>
  <c r="AR61" s="1"/>
  <c r="AQ6"/>
  <c r="AR20"/>
  <c r="AR82" s="1"/>
  <c r="AT82" s="1"/>
  <c r="AW27"/>
  <c r="AT27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s="1"/>
  <c r="AO86" i="35"/>
  <c r="AU31"/>
  <c r="AV31" s="1"/>
  <c r="AR24"/>
  <c r="AR86" s="1"/>
  <c r="AR25"/>
  <c r="AR87" s="1"/>
  <c r="AO25"/>
  <c r="AW32"/>
  <c r="AQ25"/>
  <c r="AQ87" s="1"/>
  <c r="AE26" i="37" l="1"/>
  <c r="AF26" s="1"/>
  <c r="AG26" s="1"/>
  <c r="AK60"/>
  <c r="AL60" s="1"/>
  <c r="BO20"/>
  <c r="AC26"/>
  <c r="BI17" i="50"/>
  <c r="BN20"/>
  <c r="BI17" i="49"/>
  <c r="BN20"/>
  <c r="AT32" i="35"/>
  <c r="AQ64" i="36"/>
  <c r="AR64" s="1"/>
  <c r="AP46"/>
  <c r="AL22" s="1"/>
  <c r="AO21" s="1"/>
  <c r="AU28" s="1"/>
  <c r="AV28" s="1"/>
  <c r="AQ52"/>
  <c r="AR52" s="1"/>
  <c r="AQ56"/>
  <c r="AR56" s="1"/>
  <c r="AQ51"/>
  <c r="AR51" s="1"/>
  <c r="AQ60"/>
  <c r="AR60" s="1"/>
  <c r="AE25" i="37"/>
  <c r="AF25" s="1"/>
  <c r="AG25" s="1"/>
  <c r="AC25"/>
  <c r="AK59"/>
  <c r="AL59" s="1"/>
  <c r="BO19"/>
  <c r="AE20"/>
  <c r="AC20"/>
  <c r="AK54"/>
  <c r="AL54" s="1"/>
  <c r="BO14"/>
  <c r="AE15"/>
  <c r="BO9"/>
  <c r="AC15"/>
  <c r="AK49"/>
  <c r="AL49" s="1"/>
  <c r="M32" i="46"/>
  <c r="M33" s="1"/>
  <c r="M32" i="44"/>
  <c r="M33" s="1"/>
  <c r="M32" i="40"/>
  <c r="M33" s="1"/>
  <c r="M32" i="38"/>
  <c r="M33" s="1"/>
  <c r="M32" i="45"/>
  <c r="M33" s="1"/>
  <c r="M33" i="36"/>
  <c r="U4" s="1"/>
  <c r="M32" i="50"/>
  <c r="M33" s="1"/>
  <c r="M32" i="39"/>
  <c r="M33" s="1"/>
  <c r="M32" i="43"/>
  <c r="M33" s="1"/>
  <c r="M32" i="41"/>
  <c r="M33" s="1"/>
  <c r="M32" i="47"/>
  <c r="M33" s="1"/>
  <c r="M32" i="48"/>
  <c r="M33" s="1"/>
  <c r="M32" i="37"/>
  <c r="M33" s="1"/>
  <c r="M32" i="49"/>
  <c r="M33" s="1"/>
  <c r="AE17" i="37"/>
  <c r="AF17" s="1"/>
  <c r="AG17" s="1"/>
  <c r="BO11"/>
  <c r="AK51"/>
  <c r="AL51" s="1"/>
  <c r="AC17"/>
  <c r="AE18"/>
  <c r="AF18" s="1"/>
  <c r="AG18" s="1"/>
  <c r="AK52"/>
  <c r="AL52" s="1"/>
  <c r="AC18"/>
  <c r="BO12"/>
  <c r="AE19"/>
  <c r="AF19" s="1"/>
  <c r="AG19" s="1"/>
  <c r="AC19"/>
  <c r="BO13"/>
  <c r="AK53"/>
  <c r="AL53" s="1"/>
  <c r="BN8" i="36"/>
  <c r="BI5"/>
  <c r="AE24" i="37"/>
  <c r="AF24" s="1"/>
  <c r="AG24" s="1"/>
  <c r="BO18"/>
  <c r="AK58"/>
  <c r="AL58" s="1"/>
  <c r="AC24"/>
  <c r="AE23"/>
  <c r="AF23" s="1"/>
  <c r="AG23" s="1"/>
  <c r="AC23"/>
  <c r="BO17"/>
  <c r="AK57"/>
  <c r="AL57" s="1"/>
  <c r="AE21"/>
  <c r="AC21"/>
  <c r="AK55"/>
  <c r="AL55" s="1"/>
  <c r="BO15"/>
  <c r="AA14"/>
  <c r="BJ5"/>
  <c r="AE22"/>
  <c r="AF22" s="1"/>
  <c r="AG22" s="1"/>
  <c r="BO16"/>
  <c r="AC22"/>
  <c r="AK56"/>
  <c r="AL56" s="1"/>
  <c r="AE16"/>
  <c r="AF16" s="1"/>
  <c r="AG16" s="1"/>
  <c r="BO10"/>
  <c r="AK50"/>
  <c r="AL50" s="1"/>
  <c r="AC16"/>
  <c r="AQ53" i="36"/>
  <c r="AR53" s="1"/>
  <c r="AQ62"/>
  <c r="AR62" s="1"/>
  <c r="AQ57"/>
  <c r="AR57" s="1"/>
  <c r="AQ55"/>
  <c r="AR55" s="1"/>
  <c r="AQ67"/>
  <c r="AR67" s="1"/>
  <c r="AQ58"/>
  <c r="AR58" s="1"/>
  <c r="AQ66"/>
  <c r="AR66" s="1"/>
  <c r="AQ49"/>
  <c r="AR49" s="1"/>
  <c r="AQ50"/>
  <c r="AR50" s="1"/>
  <c r="AQ65"/>
  <c r="AR65" s="1"/>
  <c r="AQ63"/>
  <c r="AR63" s="1"/>
  <c r="AQ54"/>
  <c r="AR54" s="1"/>
  <c r="AQ59"/>
  <c r="AR59" s="1"/>
  <c r="AQ48"/>
  <c r="AR48" s="1"/>
  <c r="AU32" i="35"/>
  <c r="AV32" s="1"/>
  <c r="AV26" s="1"/>
  <c r="AO87"/>
  <c r="AT87" s="1"/>
  <c r="AT86"/>
  <c r="AO83" i="36" l="1"/>
  <c r="AN22"/>
  <c r="AQ22" s="1"/>
  <c r="AQ84" s="1"/>
  <c r="AM22"/>
  <c r="AW28" s="1"/>
  <c r="AT28" s="1"/>
  <c r="AR47"/>
  <c r="AT64" s="1"/>
  <c r="AU64" s="1"/>
  <c r="AF15" i="37"/>
  <c r="AG15" s="1"/>
  <c r="AE14"/>
  <c r="AF14" s="1"/>
  <c r="AC14"/>
  <c r="BO8"/>
  <c r="AK48"/>
  <c r="AL48" s="1"/>
  <c r="AF21"/>
  <c r="AG21" s="1"/>
  <c r="AF20"/>
  <c r="AG20" s="1"/>
  <c r="AR21" i="36"/>
  <c r="AR83" s="1"/>
  <c r="AT89" i="35"/>
  <c r="AQ9" s="1"/>
  <c r="AT83" i="36" l="1"/>
  <c r="AT67"/>
  <c r="AU67" s="1"/>
  <c r="AT54"/>
  <c r="AU54" s="1"/>
  <c r="AT48"/>
  <c r="AU48" s="1"/>
  <c r="AT63"/>
  <c r="AU63" s="1"/>
  <c r="AT65"/>
  <c r="AU65" s="1"/>
  <c r="AT51"/>
  <c r="AU51" s="1"/>
  <c r="AT49"/>
  <c r="AU49" s="1"/>
  <c r="AT61"/>
  <c r="AU61" s="1"/>
  <c r="AT56"/>
  <c r="AU56" s="1"/>
  <c r="AT60"/>
  <c r="AU60" s="1"/>
  <c r="AT52"/>
  <c r="AU52" s="1"/>
  <c r="AT53"/>
  <c r="AU53" s="1"/>
  <c r="AT59"/>
  <c r="AU59" s="1"/>
  <c r="AT50"/>
  <c r="AU50" s="1"/>
  <c r="AT57"/>
  <c r="AU57" s="1"/>
  <c r="AT55"/>
  <c r="AU55" s="1"/>
  <c r="AT62"/>
  <c r="AU62" s="1"/>
  <c r="AT58"/>
  <c r="AU58" s="1"/>
  <c r="AT66"/>
  <c r="AU66" s="1"/>
  <c r="AR46"/>
  <c r="AL23" s="1"/>
  <c r="AN23" s="1"/>
  <c r="AL47" i="37"/>
  <c r="AM48" s="1"/>
  <c r="AN48" s="1"/>
  <c r="AG14"/>
  <c r="AG3"/>
  <c r="BC12" s="1"/>
  <c r="AG2"/>
  <c r="AO22" i="36"/>
  <c r="AM23" l="1"/>
  <c r="AW29" s="1"/>
  <c r="AT29" s="1"/>
  <c r="AU47"/>
  <c r="AV53" s="1"/>
  <c r="AW53" s="1"/>
  <c r="BC29" i="37"/>
  <c r="BC23"/>
  <c r="BC24"/>
  <c r="BC25"/>
  <c r="AM55"/>
  <c r="AN55" s="1"/>
  <c r="AM66"/>
  <c r="AN66" s="1"/>
  <c r="AM61"/>
  <c r="AN61" s="1"/>
  <c r="AM64"/>
  <c r="AN64" s="1"/>
  <c r="AM63"/>
  <c r="AN63" s="1"/>
  <c r="AM67"/>
  <c r="AN67" s="1"/>
  <c r="AM62"/>
  <c r="AN62" s="1"/>
  <c r="AM60"/>
  <c r="AN60" s="1"/>
  <c r="AL46"/>
  <c r="AL20" s="1"/>
  <c r="AN20" s="1"/>
  <c r="AM65"/>
  <c r="AN65" s="1"/>
  <c r="AM59"/>
  <c r="AN59" s="1"/>
  <c r="AM50"/>
  <c r="AN50" s="1"/>
  <c r="AM56"/>
  <c r="AN56" s="1"/>
  <c r="AM58"/>
  <c r="AN58" s="1"/>
  <c r="AM57"/>
  <c r="AN57" s="1"/>
  <c r="AM52"/>
  <c r="AN52" s="1"/>
  <c r="AM54"/>
  <c r="AN54" s="1"/>
  <c r="AM49"/>
  <c r="AN49" s="1"/>
  <c r="AM53"/>
  <c r="AN53" s="1"/>
  <c r="AM51"/>
  <c r="AN51" s="1"/>
  <c r="AU29" i="36"/>
  <c r="AV29" s="1"/>
  <c r="AO84"/>
  <c r="AR22"/>
  <c r="AR84" s="1"/>
  <c r="AR23"/>
  <c r="AR85" s="1"/>
  <c r="AO23"/>
  <c r="AQ23"/>
  <c r="AQ85" s="1"/>
  <c r="AV65" l="1"/>
  <c r="AW65" s="1"/>
  <c r="AV52"/>
  <c r="AW52" s="1"/>
  <c r="AV64"/>
  <c r="AW64" s="1"/>
  <c r="AV62"/>
  <c r="AW62" s="1"/>
  <c r="AV60"/>
  <c r="AW60" s="1"/>
  <c r="AU46"/>
  <c r="AL24" s="1"/>
  <c r="AM24" s="1"/>
  <c r="AW30" s="1"/>
  <c r="AT30" s="1"/>
  <c r="AV55"/>
  <c r="AW55" s="1"/>
  <c r="AV59"/>
  <c r="AW59" s="1"/>
  <c r="AV67"/>
  <c r="AW67" s="1"/>
  <c r="AV58"/>
  <c r="AW58" s="1"/>
  <c r="AV57"/>
  <c r="AW57" s="1"/>
  <c r="AV56"/>
  <c r="AW56" s="1"/>
  <c r="AV51"/>
  <c r="AW51" s="1"/>
  <c r="AV49"/>
  <c r="AW49" s="1"/>
  <c r="AV50"/>
  <c r="AW50" s="1"/>
  <c r="AV54"/>
  <c r="AW54" s="1"/>
  <c r="AV61"/>
  <c r="AW61" s="1"/>
  <c r="AV48"/>
  <c r="AW48" s="1"/>
  <c r="AV63"/>
  <c r="AW63" s="1"/>
  <c r="AV66"/>
  <c r="AW66" s="1"/>
  <c r="BG7" i="37"/>
  <c r="BK51" s="1"/>
  <c r="N13" s="1"/>
  <c r="O13" s="1"/>
  <c r="BG14"/>
  <c r="BK58" s="1"/>
  <c r="N20" s="1"/>
  <c r="O20" s="1"/>
  <c r="BG24"/>
  <c r="BK68" s="1"/>
  <c r="BG21"/>
  <c r="BK65" s="1"/>
  <c r="BG5"/>
  <c r="BG18"/>
  <c r="BK62" s="1"/>
  <c r="BG12"/>
  <c r="BK56" s="1"/>
  <c r="N18" s="1"/>
  <c r="O18" s="1"/>
  <c r="A18" s="1"/>
  <c r="BG6"/>
  <c r="BK50" s="1"/>
  <c r="N12" s="1"/>
  <c r="O12" s="1"/>
  <c r="A12" s="1"/>
  <c r="BG15"/>
  <c r="BK59" s="1"/>
  <c r="N21" s="1"/>
  <c r="O21" s="1"/>
  <c r="A21" s="1"/>
  <c r="BG19"/>
  <c r="BK63" s="1"/>
  <c r="BG23"/>
  <c r="BK67" s="1"/>
  <c r="BG16"/>
  <c r="BK60" s="1"/>
  <c r="N22" s="1"/>
  <c r="O22" s="1"/>
  <c r="A22" s="1"/>
  <c r="BG9"/>
  <c r="BK53" s="1"/>
  <c r="N15" s="1"/>
  <c r="O15" s="1"/>
  <c r="BG10"/>
  <c r="BK54" s="1"/>
  <c r="N16" s="1"/>
  <c r="O16" s="1"/>
  <c r="BG11"/>
  <c r="BK55" s="1"/>
  <c r="N17" s="1"/>
  <c r="O17" s="1"/>
  <c r="A17" s="1"/>
  <c r="BG8"/>
  <c r="BK52" s="1"/>
  <c r="N14" s="1"/>
  <c r="O14" s="1"/>
  <c r="BG17"/>
  <c r="BK61" s="1"/>
  <c r="N23" s="1"/>
  <c r="O23" s="1"/>
  <c r="BG13"/>
  <c r="BK57" s="1"/>
  <c r="N19" s="1"/>
  <c r="O19" s="1"/>
  <c r="A19" s="1"/>
  <c r="BG20"/>
  <c r="BK64" s="1"/>
  <c r="BG22"/>
  <c r="BK66" s="1"/>
  <c r="AQ20"/>
  <c r="AQ82" s="1"/>
  <c r="AN47"/>
  <c r="AO67" s="1"/>
  <c r="AP67" s="1"/>
  <c r="AO85" i="36"/>
  <c r="AT85" s="1"/>
  <c r="AU30"/>
  <c r="AV30" s="1"/>
  <c r="AT84"/>
  <c r="O23" i="45" l="1"/>
  <c r="O23" i="43"/>
  <c r="O23" i="38"/>
  <c r="O23" i="46"/>
  <c r="O23" i="50"/>
  <c r="O23" i="47"/>
  <c r="O23" i="48"/>
  <c r="O23" i="41"/>
  <c r="O23" i="39"/>
  <c r="O23" i="40"/>
  <c r="O23" i="44"/>
  <c r="O23" i="49"/>
  <c r="N23" i="50"/>
  <c r="N23" i="48"/>
  <c r="N23" i="40"/>
  <c r="N23" i="43"/>
  <c r="N23" i="39"/>
  <c r="N23" i="38"/>
  <c r="N23" i="46"/>
  <c r="N23" i="49"/>
  <c r="N23" i="45"/>
  <c r="N23" i="44"/>
  <c r="N23" i="47"/>
  <c r="N23" i="41"/>
  <c r="BI11" i="37"/>
  <c r="BN14"/>
  <c r="BN15"/>
  <c r="BI12"/>
  <c r="AN24" i="36"/>
  <c r="AQ24" s="1"/>
  <c r="AQ86" s="1"/>
  <c r="AW47"/>
  <c r="AW46" s="1"/>
  <c r="AL25" s="1"/>
  <c r="BN19" i="37"/>
  <c r="BI16"/>
  <c r="BN16"/>
  <c r="BI13"/>
  <c r="BI15"/>
  <c r="BN18"/>
  <c r="BI6"/>
  <c r="BN9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/>
  <c r="AP50" s="1"/>
  <c r="AO63"/>
  <c r="AP63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s="1"/>
  <c r="BK70" s="1"/>
  <c r="BK49"/>
  <c r="N11" s="1"/>
  <c r="O11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s="1"/>
  <c r="AN46"/>
  <c r="AL21" s="1"/>
  <c r="AO48"/>
  <c r="AP48" s="1"/>
  <c r="AO65"/>
  <c r="AP65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s="1"/>
  <c r="AO64"/>
  <c r="AP64" s="1"/>
  <c r="AO51"/>
  <c r="AP51" s="1"/>
  <c r="AO54"/>
  <c r="AP54" s="1"/>
  <c r="AO58"/>
  <c r="AP58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s="1"/>
  <c r="AO52"/>
  <c r="AP52" s="1"/>
  <c r="AO56"/>
  <c r="AP56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s="1"/>
  <c r="AO61"/>
  <c r="AP61" s="1"/>
  <c r="AO62"/>
  <c r="AP62" s="1"/>
  <c r="AO66"/>
  <c r="AP66" s="1"/>
  <c r="AO49"/>
  <c r="AP49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s="1"/>
  <c r="AM25" i="36"/>
  <c r="AR24"/>
  <c r="AR86" s="1"/>
  <c r="BJ17" i="38" l="1"/>
  <c r="AA26"/>
  <c r="AW31" i="36"/>
  <c r="AT31" s="1"/>
  <c r="AN25"/>
  <c r="AR25" s="1"/>
  <c r="AR87" s="1"/>
  <c r="AO24"/>
  <c r="AO86" s="1"/>
  <c r="AT86" s="1"/>
  <c r="BJ16" i="38"/>
  <c r="AA25"/>
  <c r="BI9" i="37"/>
  <c r="BN12"/>
  <c r="BN11"/>
  <c r="BI8"/>
  <c r="AA15" i="38"/>
  <c r="BJ6"/>
  <c r="AA16"/>
  <c r="BJ7"/>
  <c r="AA24"/>
  <c r="BJ15"/>
  <c r="BI14" i="37"/>
  <c r="BN17"/>
  <c r="AA21" i="38"/>
  <c r="BJ12"/>
  <c r="BJ13"/>
  <c r="AA22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/>
  <c r="BI7"/>
  <c r="AA18" i="38"/>
  <c r="BJ9"/>
  <c r="AA17"/>
  <c r="BJ8"/>
  <c r="AA23"/>
  <c r="BJ14"/>
  <c r="BN13" i="37"/>
  <c r="BI10"/>
  <c r="AA19" i="38"/>
  <c r="BJ10"/>
  <c r="AA20"/>
  <c r="BJ11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s="1"/>
  <c r="AR64" s="1"/>
  <c r="AM21"/>
  <c r="AN21"/>
  <c r="AO20"/>
  <c r="AQ25" i="36"/>
  <c r="AQ87" s="1"/>
  <c r="BO20" i="38" l="1"/>
  <c r="AC26"/>
  <c r="AE26"/>
  <c r="AF26" s="1"/>
  <c r="AG26" s="1"/>
  <c r="AK60"/>
  <c r="AL60" s="1"/>
  <c r="AW32" i="36"/>
  <c r="AT32" s="1"/>
  <c r="AO25"/>
  <c r="AO87" s="1"/>
  <c r="AT87" s="1"/>
  <c r="AT89" s="1"/>
  <c r="AQ9" s="1"/>
  <c r="AU31"/>
  <c r="AV31" s="1"/>
  <c r="AE25" i="38"/>
  <c r="AF25" s="1"/>
  <c r="AG25" s="1"/>
  <c r="BO19"/>
  <c r="AC25"/>
  <c r="AK59"/>
  <c r="AL59" s="1"/>
  <c r="AE20"/>
  <c r="AK54"/>
  <c r="AL54" s="1"/>
  <c r="BO14"/>
  <c r="AC20"/>
  <c r="AA14"/>
  <c r="BJ5"/>
  <c r="AE24"/>
  <c r="AF24" s="1"/>
  <c r="AG24" s="1"/>
  <c r="AC24"/>
  <c r="AK58"/>
  <c r="AL58" s="1"/>
  <c r="BO18"/>
  <c r="AE15"/>
  <c r="AC15"/>
  <c r="AK49"/>
  <c r="AL49" s="1"/>
  <c r="BO9"/>
  <c r="AE19"/>
  <c r="AK53"/>
  <c r="AL53" s="1"/>
  <c r="AC19"/>
  <c r="BO13"/>
  <c r="O32"/>
  <c r="O33" s="1"/>
  <c r="O32" i="48"/>
  <c r="O33" s="1"/>
  <c r="O32" i="41"/>
  <c r="O33" s="1"/>
  <c r="O33" i="37"/>
  <c r="O32" i="43"/>
  <c r="O33" s="1"/>
  <c r="O32" i="39"/>
  <c r="O33" s="1"/>
  <c r="O32" i="46"/>
  <c r="O33" s="1"/>
  <c r="O32" i="40"/>
  <c r="O33" s="1"/>
  <c r="O32" i="44"/>
  <c r="O33" s="1"/>
  <c r="O32" i="45"/>
  <c r="O33" s="1"/>
  <c r="O32" i="50"/>
  <c r="O33" s="1"/>
  <c r="O32" i="47"/>
  <c r="O33" s="1"/>
  <c r="O32" i="49"/>
  <c r="O33" s="1"/>
  <c r="AE21" i="38"/>
  <c r="BO15"/>
  <c r="AK55"/>
  <c r="AL55" s="1"/>
  <c r="AC21"/>
  <c r="AE17"/>
  <c r="AF17" s="1"/>
  <c r="AG17" s="1"/>
  <c r="AC17"/>
  <c r="BO11"/>
  <c r="AK51"/>
  <c r="AL51" s="1"/>
  <c r="AE22"/>
  <c r="AK56"/>
  <c r="AL56" s="1"/>
  <c r="AC22"/>
  <c r="BO16"/>
  <c r="AE23"/>
  <c r="AF23" s="1"/>
  <c r="AG23" s="1"/>
  <c r="AC23"/>
  <c r="AK57"/>
  <c r="AL57" s="1"/>
  <c r="BO17"/>
  <c r="AE18"/>
  <c r="AF18" s="1"/>
  <c r="AG18" s="1"/>
  <c r="BO12"/>
  <c r="AK52"/>
  <c r="AL52" s="1"/>
  <c r="AC18"/>
  <c r="BN8" i="37"/>
  <c r="BI5"/>
  <c r="AE16" i="38"/>
  <c r="AF16" s="1"/>
  <c r="AG16" s="1"/>
  <c r="AK50"/>
  <c r="AL50" s="1"/>
  <c r="BO10"/>
  <c r="AC16"/>
  <c r="AQ54" i="37"/>
  <c r="AR54" s="1"/>
  <c r="AQ61"/>
  <c r="AR61" s="1"/>
  <c r="AQ57"/>
  <c r="AR57" s="1"/>
  <c r="AQ62"/>
  <c r="AR62" s="1"/>
  <c r="AQ56"/>
  <c r="AR56" s="1"/>
  <c r="AQ48"/>
  <c r="AR48" s="1"/>
  <c r="AO82"/>
  <c r="AU27"/>
  <c r="AV27" s="1"/>
  <c r="AQ60"/>
  <c r="AR60" s="1"/>
  <c r="AP46"/>
  <c r="AL22" s="1"/>
  <c r="AO21" s="1"/>
  <c r="AQ67"/>
  <c r="AR67" s="1"/>
  <c r="AQ52"/>
  <c r="AR52" s="1"/>
  <c r="AQ66"/>
  <c r="AR66" s="1"/>
  <c r="AQ51"/>
  <c r="AR51" s="1"/>
  <c r="AQ49"/>
  <c r="AR49" s="1"/>
  <c r="AQ21"/>
  <c r="AQ83" s="1"/>
  <c r="AQ6"/>
  <c r="AR20"/>
  <c r="AR82" s="1"/>
  <c r="AW27"/>
  <c r="AT27" s="1"/>
  <c r="AQ50"/>
  <c r="AR50" s="1"/>
  <c r="AQ65"/>
  <c r="AR65" s="1"/>
  <c r="AQ63"/>
  <c r="AR63" s="1"/>
  <c r="AQ59"/>
  <c r="AR59" s="1"/>
  <c r="AQ55"/>
  <c r="AR55" s="1"/>
  <c r="AQ58"/>
  <c r="AR58" s="1"/>
  <c r="AQ53"/>
  <c r="AR53" s="1"/>
  <c r="AU32" i="36"/>
  <c r="AF22" i="38" l="1"/>
  <c r="AG22" s="1"/>
  <c r="AV32" i="36"/>
  <c r="AV26" s="1"/>
  <c r="BN53" i="38"/>
  <c r="BJ53" s="1"/>
  <c r="BW53"/>
  <c r="BW69" s="1"/>
  <c r="AE14"/>
  <c r="AF14" s="1"/>
  <c r="AC14"/>
  <c r="BO8"/>
  <c r="AK48"/>
  <c r="AL48" s="1"/>
  <c r="AF21"/>
  <c r="AG21" s="1"/>
  <c r="AF15"/>
  <c r="AG15" s="1"/>
  <c r="AF19"/>
  <c r="AG19" s="1"/>
  <c r="AF20"/>
  <c r="AG20" s="1"/>
  <c r="AR47" i="37"/>
  <c r="AT61" s="1"/>
  <c r="AU61" s="1"/>
  <c r="AO83"/>
  <c r="AU28"/>
  <c r="AV28" s="1"/>
  <c r="AT82"/>
  <c r="AN22"/>
  <c r="AM22"/>
  <c r="AT63" l="1"/>
  <c r="AU63" s="1"/>
  <c r="AT51"/>
  <c r="AU51" s="1"/>
  <c r="AT53"/>
  <c r="AU53" s="1"/>
  <c r="BX30" i="38"/>
  <c r="BZ31"/>
  <c r="AL47"/>
  <c r="AM48" s="1"/>
  <c r="AN48" s="1"/>
  <c r="AG14"/>
  <c r="AG2"/>
  <c r="AG3"/>
  <c r="BC12" s="1"/>
  <c r="AT59" i="37"/>
  <c r="AU59" s="1"/>
  <c r="AT55"/>
  <c r="AU55" s="1"/>
  <c r="AT67"/>
  <c r="AU67" s="1"/>
  <c r="AT52"/>
  <c r="AU52" s="1"/>
  <c r="AT58"/>
  <c r="AU58" s="1"/>
  <c r="AT66"/>
  <c r="AU66" s="1"/>
  <c r="AT65"/>
  <c r="AU65" s="1"/>
  <c r="AT56"/>
  <c r="AU56" s="1"/>
  <c r="AT50"/>
  <c r="AU50" s="1"/>
  <c r="AT49"/>
  <c r="AU49" s="1"/>
  <c r="AT60"/>
  <c r="AU60" s="1"/>
  <c r="AT54"/>
  <c r="AU54" s="1"/>
  <c r="AT64"/>
  <c r="AU64" s="1"/>
  <c r="AT48"/>
  <c r="AU48" s="1"/>
  <c r="AT62"/>
  <c r="AU62" s="1"/>
  <c r="AR46"/>
  <c r="AL23" s="1"/>
  <c r="AM23" s="1"/>
  <c r="AW29" s="1"/>
  <c r="AT57"/>
  <c r="AU57" s="1"/>
  <c r="AW28"/>
  <c r="AT28" s="1"/>
  <c r="AR21"/>
  <c r="AR83" s="1"/>
  <c r="AT83" s="1"/>
  <c r="AR22"/>
  <c r="AR84" s="1"/>
  <c r="AQ22"/>
  <c r="AQ84" s="1"/>
  <c r="AO22"/>
  <c r="BC25" i="38" l="1"/>
  <c r="BC29"/>
  <c r="BC23"/>
  <c r="BC24"/>
  <c r="AM49"/>
  <c r="AN49" s="1"/>
  <c r="AM59"/>
  <c r="AN59" s="1"/>
  <c r="AM60"/>
  <c r="AN60" s="1"/>
  <c r="AM66"/>
  <c r="AN66" s="1"/>
  <c r="AL46"/>
  <c r="AL20" s="1"/>
  <c r="AN20" s="1"/>
  <c r="AM64"/>
  <c r="AN64" s="1"/>
  <c r="AM65"/>
  <c r="AN65" s="1"/>
  <c r="AM61"/>
  <c r="AN61" s="1"/>
  <c r="AM67"/>
  <c r="AN67" s="1"/>
  <c r="AM62"/>
  <c r="AN62" s="1"/>
  <c r="AM63"/>
  <c r="AN63" s="1"/>
  <c r="AM58"/>
  <c r="AN58" s="1"/>
  <c r="AM55"/>
  <c r="AN55" s="1"/>
  <c r="AM53"/>
  <c r="AN53" s="1"/>
  <c r="AM56"/>
  <c r="AN56" s="1"/>
  <c r="AM52"/>
  <c r="AN52" s="1"/>
  <c r="AM51"/>
  <c r="AN51" s="1"/>
  <c r="AM54"/>
  <c r="AN54" s="1"/>
  <c r="AM50"/>
  <c r="AN50" s="1"/>
  <c r="AM57"/>
  <c r="AN57" s="1"/>
  <c r="AN23" i="37"/>
  <c r="AR23" s="1"/>
  <c r="AR85" s="1"/>
  <c r="AU47"/>
  <c r="AV61" s="1"/>
  <c r="AW61" s="1"/>
  <c r="AT29"/>
  <c r="AU29"/>
  <c r="AV29" s="1"/>
  <c r="AO84"/>
  <c r="AT84" s="1"/>
  <c r="AQ23" l="1"/>
  <c r="AQ85" s="1"/>
  <c r="AV66"/>
  <c r="AW66" s="1"/>
  <c r="AV67"/>
  <c r="AW67" s="1"/>
  <c r="AV49"/>
  <c r="AW49" s="1"/>
  <c r="AO23"/>
  <c r="AO85" s="1"/>
  <c r="AT85" s="1"/>
  <c r="AN47" i="38"/>
  <c r="AO66" s="1"/>
  <c r="AP66" s="1"/>
  <c r="BG17"/>
  <c r="BK61" s="1"/>
  <c r="P23" s="1"/>
  <c r="Q23" s="1"/>
  <c r="BG7"/>
  <c r="BK51" s="1"/>
  <c r="P13" s="1"/>
  <c r="Q13" s="1"/>
  <c r="BG15"/>
  <c r="BK59" s="1"/>
  <c r="P21" s="1"/>
  <c r="Q21" s="1"/>
  <c r="A21" s="1"/>
  <c r="BG12"/>
  <c r="BK56" s="1"/>
  <c r="P18" s="1"/>
  <c r="Q18" s="1"/>
  <c r="A18" s="1"/>
  <c r="BG9"/>
  <c r="BK53" s="1"/>
  <c r="P15" s="1"/>
  <c r="Q15" s="1"/>
  <c r="BG20"/>
  <c r="BK64" s="1"/>
  <c r="BG14"/>
  <c r="BK58" s="1"/>
  <c r="P20" s="1"/>
  <c r="Q20" s="1"/>
  <c r="A20" s="1"/>
  <c r="BG10"/>
  <c r="BK54" s="1"/>
  <c r="P16" s="1"/>
  <c r="Q16" s="1"/>
  <c r="A16" s="1"/>
  <c r="BG11"/>
  <c r="BK55" s="1"/>
  <c r="P17" s="1"/>
  <c r="Q17" s="1"/>
  <c r="A17" s="1"/>
  <c r="BG21"/>
  <c r="BK65" s="1"/>
  <c r="BG13"/>
  <c r="BK57" s="1"/>
  <c r="P19" s="1"/>
  <c r="Q19" s="1"/>
  <c r="A19" s="1"/>
  <c r="BG16"/>
  <c r="BK60" s="1"/>
  <c r="P22" s="1"/>
  <c r="Q22" s="1"/>
  <c r="A22" s="1"/>
  <c r="BG23"/>
  <c r="BK67" s="1"/>
  <c r="BG24"/>
  <c r="BK68" s="1"/>
  <c r="BG18"/>
  <c r="BK62" s="1"/>
  <c r="BG22"/>
  <c r="BK66" s="1"/>
  <c r="BG8"/>
  <c r="BK52" s="1"/>
  <c r="P14" s="1"/>
  <c r="Q14" s="1"/>
  <c r="BG5"/>
  <c r="BG6"/>
  <c r="BK50" s="1"/>
  <c r="P12" s="1"/>
  <c r="Q12" s="1"/>
  <c r="A12" s="1"/>
  <c r="BG19"/>
  <c r="BK63" s="1"/>
  <c r="AQ20"/>
  <c r="AQ82" s="1"/>
  <c r="AV57" i="37"/>
  <c r="AW57" s="1"/>
  <c r="AV55"/>
  <c r="AW55" s="1"/>
  <c r="AV62"/>
  <c r="AW62" s="1"/>
  <c r="AV65"/>
  <c r="AW65" s="1"/>
  <c r="AV56"/>
  <c r="AW56" s="1"/>
  <c r="AV53"/>
  <c r="AW53" s="1"/>
  <c r="AV59"/>
  <c r="AW59" s="1"/>
  <c r="AV58"/>
  <c r="AW58" s="1"/>
  <c r="AU46"/>
  <c r="AL24" s="1"/>
  <c r="AN24" s="1"/>
  <c r="AV64"/>
  <c r="AW64" s="1"/>
  <c r="AV52"/>
  <c r="AW52" s="1"/>
  <c r="AV60"/>
  <c r="AW60" s="1"/>
  <c r="AV48"/>
  <c r="AW48" s="1"/>
  <c r="AV54"/>
  <c r="AW54" s="1"/>
  <c r="AV51"/>
  <c r="AW51" s="1"/>
  <c r="AV50"/>
  <c r="AW50" s="1"/>
  <c r="AV63"/>
  <c r="AW63" s="1"/>
  <c r="AU30"/>
  <c r="AV30" s="1"/>
  <c r="Q23" i="50" l="1"/>
  <c r="Q23" i="43"/>
  <c r="Q23" i="49"/>
  <c r="Q23" i="46"/>
  <c r="Q23" i="40"/>
  <c r="Q23" i="45"/>
  <c r="Q23" i="39"/>
  <c r="Q23" i="41"/>
  <c r="Q23" i="47"/>
  <c r="Q23" i="48"/>
  <c r="Q23" i="44"/>
  <c r="P23" i="50"/>
  <c r="P23" i="46"/>
  <c r="P23" i="49"/>
  <c r="P23" i="47"/>
  <c r="P23" i="43"/>
  <c r="P23" i="45"/>
  <c r="P23" i="44"/>
  <c r="P23" i="39"/>
  <c r="P23" i="41"/>
  <c r="P23" i="40"/>
  <c r="P23" i="48"/>
  <c r="BN14" i="38"/>
  <c r="BI11"/>
  <c r="BI12"/>
  <c r="BN15"/>
  <c r="BN19"/>
  <c r="BI16"/>
  <c r="A22" i="39"/>
  <c r="BN16" i="38"/>
  <c r="BI13"/>
  <c r="A19" i="39"/>
  <c r="A21"/>
  <c r="BI15" i="38"/>
  <c r="BN18"/>
  <c r="A12" i="39"/>
  <c r="BN9" i="38"/>
  <c r="BI6"/>
  <c r="BI14"/>
  <c r="BN17"/>
  <c r="BN13"/>
  <c r="A16" i="39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/>
  <c r="AP67" s="1"/>
  <c r="AO49"/>
  <c r="AP49" s="1"/>
  <c r="AO64"/>
  <c r="AP64" s="1"/>
  <c r="AO51"/>
  <c r="AP51" s="1"/>
  <c r="AO53"/>
  <c r="AP53" s="1"/>
  <c r="AO63"/>
  <c r="AP63" s="1"/>
  <c r="AO57"/>
  <c r="AP57" s="1"/>
  <c r="AO55"/>
  <c r="AP55" s="1"/>
  <c r="AO62"/>
  <c r="AP62" s="1"/>
  <c r="AO56"/>
  <c r="AP56" s="1"/>
  <c r="AO58"/>
  <c r="AP58" s="1"/>
  <c r="AO59"/>
  <c r="AP59" s="1"/>
  <c r="AO65"/>
  <c r="AP65" s="1"/>
  <c r="AO60"/>
  <c r="AP60" s="1"/>
  <c r="AO50"/>
  <c r="AP50" s="1"/>
  <c r="BK49"/>
  <c r="P11" s="1"/>
  <c r="Q11" s="1"/>
  <c r="BG25"/>
  <c r="BG27" s="1"/>
  <c r="BK70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s="1"/>
  <c r="AN46"/>
  <c r="AL21" s="1"/>
  <c r="AO48"/>
  <c r="AP48" s="1"/>
  <c r="AO52"/>
  <c r="AP52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s="1"/>
  <c r="AW47" i="37"/>
  <c r="AW46" s="1"/>
  <c r="AL25" s="1"/>
  <c r="AN25" s="1"/>
  <c r="AM24"/>
  <c r="AW30" s="1"/>
  <c r="AT30" s="1"/>
  <c r="AR24"/>
  <c r="AR86" s="1"/>
  <c r="AO24"/>
  <c r="AQ24"/>
  <c r="AQ86" s="1"/>
  <c r="BJ17" i="39" l="1"/>
  <c r="AA26"/>
  <c r="BI16"/>
  <c r="BN19"/>
  <c r="A22" i="40"/>
  <c r="BI13" i="39"/>
  <c r="BN16"/>
  <c r="A19" i="40"/>
  <c r="BN18" i="39"/>
  <c r="A21" i="40"/>
  <c r="BI15" i="39"/>
  <c r="A12" i="40"/>
  <c r="BI6" i="39"/>
  <c r="BN9"/>
  <c r="AM25" i="37"/>
  <c r="AW31" s="1"/>
  <c r="AT31" s="1"/>
  <c r="BN13" i="39"/>
  <c r="BI10"/>
  <c r="A16" i="40"/>
  <c r="AA25" i="39"/>
  <c r="BJ16"/>
  <c r="AA22"/>
  <c r="BJ13"/>
  <c r="AA21"/>
  <c r="BJ12"/>
  <c r="AA20"/>
  <c r="BJ11"/>
  <c r="BJ9"/>
  <c r="AA18"/>
  <c r="AA24"/>
  <c r="BJ15"/>
  <c r="AA23"/>
  <c r="BJ14"/>
  <c r="BI9" i="38"/>
  <c r="BN12"/>
  <c r="A15" i="39"/>
  <c r="BJ10"/>
  <c r="AA19"/>
  <c r="BJ8"/>
  <c r="AA17"/>
  <c r="AA15"/>
  <c r="BJ6"/>
  <c r="AA16"/>
  <c r="BJ7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/>
  <c r="A14" i="39"/>
  <c r="BN11" i="38"/>
  <c r="BN10"/>
  <c r="BI7"/>
  <c r="A13" i="39"/>
  <c r="AP47" i="38"/>
  <c r="AQ54" s="1"/>
  <c r="AR54" s="1"/>
  <c r="AM21"/>
  <c r="AN21"/>
  <c r="AO20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/>
  <c r="AR87" s="1"/>
  <c r="AQ25"/>
  <c r="AQ87" s="1"/>
  <c r="AO25"/>
  <c r="AU31"/>
  <c r="AV31" s="1"/>
  <c r="AO86"/>
  <c r="AT86" s="1"/>
  <c r="AE26" i="39" l="1"/>
  <c r="AF26" s="1"/>
  <c r="AG26" s="1"/>
  <c r="AC26"/>
  <c r="BO20"/>
  <c r="AK60"/>
  <c r="AL60" s="1"/>
  <c r="BN19" i="40"/>
  <c r="BI16"/>
  <c r="A22" i="41"/>
  <c r="BN16" i="40"/>
  <c r="A19" i="41"/>
  <c r="BI13" i="40"/>
  <c r="BN18"/>
  <c r="A21" i="41"/>
  <c r="BI15" i="40"/>
  <c r="AT32" i="37"/>
  <c r="A12" i="41"/>
  <c r="BI6" i="40"/>
  <c r="BN9"/>
  <c r="BI10"/>
  <c r="BN13"/>
  <c r="A16" i="41"/>
  <c r="AK53" i="39"/>
  <c r="AL53" s="1"/>
  <c r="BO13"/>
  <c r="AE19"/>
  <c r="AC19"/>
  <c r="AK58"/>
  <c r="AL58" s="1"/>
  <c r="AC24"/>
  <c r="BO18"/>
  <c r="AE24"/>
  <c r="AF24" s="1"/>
  <c r="AG24" s="1"/>
  <c r="AC20"/>
  <c r="BO14"/>
  <c r="AK54"/>
  <c r="AL54" s="1"/>
  <c r="AE20"/>
  <c r="AK56"/>
  <c r="AL56" s="1"/>
  <c r="BO16"/>
  <c r="AC22"/>
  <c r="AE22"/>
  <c r="AF22" s="1"/>
  <c r="AG22" s="1"/>
  <c r="BO12"/>
  <c r="AE18"/>
  <c r="AF18" s="1"/>
  <c r="AG18" s="1"/>
  <c r="AK52"/>
  <c r="AL52" s="1"/>
  <c r="AC18"/>
  <c r="A15" i="40"/>
  <c r="BI9" i="39"/>
  <c r="BN12"/>
  <c r="BO17"/>
  <c r="AK57"/>
  <c r="AL57" s="1"/>
  <c r="AC23"/>
  <c r="AE23"/>
  <c r="AF23" s="1"/>
  <c r="AG23" s="1"/>
  <c r="BO15"/>
  <c r="AC21"/>
  <c r="AE21"/>
  <c r="AK55"/>
  <c r="AL55" s="1"/>
  <c r="AK59"/>
  <c r="AL59" s="1"/>
  <c r="AC25"/>
  <c r="BO19"/>
  <c r="AE25"/>
  <c r="AF25" s="1"/>
  <c r="AG25" s="1"/>
  <c r="AA14"/>
  <c r="BJ5"/>
  <c r="BI5" i="38"/>
  <c r="BN8"/>
  <c r="AK49" i="39"/>
  <c r="AL49" s="1"/>
  <c r="BO9"/>
  <c r="AE15"/>
  <c r="AC15"/>
  <c r="AK51"/>
  <c r="AL51" s="1"/>
  <c r="AE17"/>
  <c r="AF17" s="1"/>
  <c r="AG17" s="1"/>
  <c r="AC17"/>
  <c r="BO11"/>
  <c r="BI7"/>
  <c r="BN10"/>
  <c r="A13" i="40"/>
  <c r="A14"/>
  <c r="BN11" i="39"/>
  <c r="BI8"/>
  <c r="Q32" i="44"/>
  <c r="Q33" s="1"/>
  <c r="Q32" i="45"/>
  <c r="Q33" s="1"/>
  <c r="Q32" i="43"/>
  <c r="Q33" s="1"/>
  <c r="Q32" i="41"/>
  <c r="Q33" s="1"/>
  <c r="Q32" i="50"/>
  <c r="Q33" s="1"/>
  <c r="Q32" i="48"/>
  <c r="Q33" s="1"/>
  <c r="Q32" i="47"/>
  <c r="Q33" s="1"/>
  <c r="Q32" i="46"/>
  <c r="Q33" s="1"/>
  <c r="Q33" i="38"/>
  <c r="U4" s="1"/>
  <c r="Q32" i="40"/>
  <c r="Q33" s="1"/>
  <c r="Q32" i="49"/>
  <c r="Q33" s="1"/>
  <c r="Q32" i="39"/>
  <c r="Q33" s="1"/>
  <c r="AC16"/>
  <c r="AK50"/>
  <c r="AL50" s="1"/>
  <c r="BO10"/>
  <c r="AE16"/>
  <c r="AQ6" i="38"/>
  <c r="AW27"/>
  <c r="AT27" s="1"/>
  <c r="AR20"/>
  <c r="AR82" s="1"/>
  <c r="AO82"/>
  <c r="AU27"/>
  <c r="AV27" s="1"/>
  <c r="AQ62"/>
  <c r="AR62" s="1"/>
  <c r="AP46"/>
  <c r="AL22" s="1"/>
  <c r="AQ49"/>
  <c r="AR49" s="1"/>
  <c r="AQ57"/>
  <c r="AR57" s="1"/>
  <c r="AQ64"/>
  <c r="AR64" s="1"/>
  <c r="AQ58"/>
  <c r="AR58" s="1"/>
  <c r="AQ53"/>
  <c r="AR53" s="1"/>
  <c r="AQ67"/>
  <c r="AR67" s="1"/>
  <c r="AQ55"/>
  <c r="AR55" s="1"/>
  <c r="AQ63"/>
  <c r="AR63" s="1"/>
  <c r="AQ51"/>
  <c r="AR51" s="1"/>
  <c r="AQ50"/>
  <c r="AR50" s="1"/>
  <c r="AQ56"/>
  <c r="AR56" s="1"/>
  <c r="AQ59"/>
  <c r="AR59" s="1"/>
  <c r="AQ66"/>
  <c r="AR66" s="1"/>
  <c r="AQ60"/>
  <c r="AR60" s="1"/>
  <c r="AQ65"/>
  <c r="AR65" s="1"/>
  <c r="AQ52"/>
  <c r="AR52" s="1"/>
  <c r="AQ61"/>
  <c r="AR61" s="1"/>
  <c r="AQ21"/>
  <c r="AQ83" s="1"/>
  <c r="AR21"/>
  <c r="AR83" s="1"/>
  <c r="AQ48"/>
  <c r="AR48" s="1"/>
  <c r="AU32" i="37"/>
  <c r="AV32" s="1"/>
  <c r="AV26" s="1"/>
  <c r="AO87"/>
  <c r="AT87" s="1"/>
  <c r="AT89" s="1"/>
  <c r="AQ9" s="1"/>
  <c r="A68" i="43" l="1"/>
  <c r="BI16" i="41"/>
  <c r="BN19"/>
  <c r="BN16"/>
  <c r="BI13"/>
  <c r="A65" i="43"/>
  <c r="BI15" i="41"/>
  <c r="A67" i="43"/>
  <c r="BN18" i="41"/>
  <c r="BN9"/>
  <c r="BI6"/>
  <c r="A58" i="43"/>
  <c r="AF20" i="39"/>
  <c r="AG20" s="1"/>
  <c r="AF21"/>
  <c r="AG21" s="1"/>
  <c r="A62" i="43"/>
  <c r="BN13" i="41"/>
  <c r="BI10"/>
  <c r="AF15" i="39"/>
  <c r="AG15" s="1"/>
  <c r="AF19"/>
  <c r="AG19" s="1"/>
  <c r="A15" i="41"/>
  <c r="BI9" i="40"/>
  <c r="BN12"/>
  <c r="A13" i="41"/>
  <c r="BN10" i="40"/>
  <c r="BI7"/>
  <c r="AF16" i="39"/>
  <c r="AG16" s="1"/>
  <c r="BN11" i="40"/>
  <c r="BI8"/>
  <c r="A14" i="41"/>
  <c r="AC14" i="39"/>
  <c r="AK48"/>
  <c r="AL48" s="1"/>
  <c r="AE14"/>
  <c r="AF14" s="1"/>
  <c r="BO8"/>
  <c r="AO21" i="38"/>
  <c r="AM22"/>
  <c r="AW28" s="1"/>
  <c r="AT28" s="1"/>
  <c r="AN22"/>
  <c r="AT82"/>
  <c r="AR47"/>
  <c r="AT55" s="1"/>
  <c r="AU55" s="1"/>
  <c r="A68" i="44" l="1"/>
  <c r="A22" i="43"/>
  <c r="A65" i="44"/>
  <c r="A19" i="43"/>
  <c r="A67" i="44"/>
  <c r="A21" i="43"/>
  <c r="A12"/>
  <c r="A58" i="44"/>
  <c r="A62"/>
  <c r="A16" s="1"/>
  <c r="A16" i="43"/>
  <c r="BI9" i="41"/>
  <c r="A61" i="43"/>
  <c r="BN12" i="41"/>
  <c r="AG14" i="39"/>
  <c r="AG2"/>
  <c r="AG3"/>
  <c r="BC12" s="1"/>
  <c r="AL47"/>
  <c r="BN11" i="41"/>
  <c r="BI8"/>
  <c r="A60" i="43"/>
  <c r="A59"/>
  <c r="BN10" i="41"/>
  <c r="BI7"/>
  <c r="AT52" i="38"/>
  <c r="AU52" s="1"/>
  <c r="AT49"/>
  <c r="AU49" s="1"/>
  <c r="AT58"/>
  <c r="AU58" s="1"/>
  <c r="AT53"/>
  <c r="AU53" s="1"/>
  <c r="AT56"/>
  <c r="AU56" s="1"/>
  <c r="AT48"/>
  <c r="AU48" s="1"/>
  <c r="AO83"/>
  <c r="AT83" s="1"/>
  <c r="AU28"/>
  <c r="AV28" s="1"/>
  <c r="AT63"/>
  <c r="AU63" s="1"/>
  <c r="AT50"/>
  <c r="AU50" s="1"/>
  <c r="AQ22"/>
  <c r="AQ84" s="1"/>
  <c r="AR22"/>
  <c r="AR84" s="1"/>
  <c r="AO22"/>
  <c r="AT67"/>
  <c r="AU67" s="1"/>
  <c r="AR46"/>
  <c r="AL23" s="1"/>
  <c r="AT54"/>
  <c r="AU54" s="1"/>
  <c r="AT61"/>
  <c r="AU61" s="1"/>
  <c r="AT59"/>
  <c r="AU59" s="1"/>
  <c r="AT57"/>
  <c r="AU57" s="1"/>
  <c r="AT62"/>
  <c r="AU62" s="1"/>
  <c r="AT51"/>
  <c r="AU51" s="1"/>
  <c r="AT66"/>
  <c r="AU66" s="1"/>
  <c r="AT64"/>
  <c r="AU64" s="1"/>
  <c r="AT60"/>
  <c r="AU60" s="1"/>
  <c r="AT65"/>
  <c r="AU65" s="1"/>
  <c r="BN19" i="43" l="1"/>
  <c r="BI16"/>
  <c r="A22" i="44"/>
  <c r="A68" i="45"/>
  <c r="BN16" i="43"/>
  <c r="BI13"/>
  <c r="A19" i="44"/>
  <c r="A65" i="45"/>
  <c r="BI15" i="43"/>
  <c r="BN18"/>
  <c r="A21" i="44"/>
  <c r="A67" i="45"/>
  <c r="A12" i="44"/>
  <c r="A58" i="45"/>
  <c r="BI6" i="43"/>
  <c r="BN9"/>
  <c r="A59" i="44"/>
  <c r="A13" s="1"/>
  <c r="A13" i="43"/>
  <c r="A60" i="44"/>
  <c r="A14" s="1"/>
  <c r="A14" i="43"/>
  <c r="A62" i="45"/>
  <c r="A16" s="1"/>
  <c r="A61" i="44"/>
  <c r="A15" s="1"/>
  <c r="A15" i="43"/>
  <c r="BI10"/>
  <c r="BN13"/>
  <c r="BI10" i="44"/>
  <c r="BN13"/>
  <c r="AM55" i="39"/>
  <c r="AN55" s="1"/>
  <c r="AM64"/>
  <c r="AN64" s="1"/>
  <c r="AM53"/>
  <c r="AN53" s="1"/>
  <c r="AL46"/>
  <c r="AL20" s="1"/>
  <c r="AN20" s="1"/>
  <c r="AM62"/>
  <c r="AN62" s="1"/>
  <c r="AM61"/>
  <c r="AN61" s="1"/>
  <c r="AM66"/>
  <c r="AN66" s="1"/>
  <c r="AM65"/>
  <c r="AN65" s="1"/>
  <c r="AM59"/>
  <c r="AN59" s="1"/>
  <c r="AM54"/>
  <c r="AN54" s="1"/>
  <c r="AM63"/>
  <c r="AN63" s="1"/>
  <c r="AM58"/>
  <c r="AN58" s="1"/>
  <c r="AM60"/>
  <c r="AN60" s="1"/>
  <c r="AM67"/>
  <c r="AN67" s="1"/>
  <c r="AM56"/>
  <c r="AN56" s="1"/>
  <c r="AM57"/>
  <c r="AN57" s="1"/>
  <c r="AM52"/>
  <c r="AN52" s="1"/>
  <c r="AM51"/>
  <c r="AN51" s="1"/>
  <c r="AM49"/>
  <c r="AN49" s="1"/>
  <c r="AM50"/>
  <c r="AN50" s="1"/>
  <c r="BC29"/>
  <c r="BC23"/>
  <c r="BC24"/>
  <c r="BC25"/>
  <c r="BG26" s="1"/>
  <c r="BI69" s="1"/>
  <c r="BK69" s="1"/>
  <c r="R31" s="1"/>
  <c r="AM48"/>
  <c r="AN48" s="1"/>
  <c r="AU47" i="38"/>
  <c r="AU46" s="1"/>
  <c r="AL24" s="1"/>
  <c r="AU29"/>
  <c r="AV29" s="1"/>
  <c r="AO84"/>
  <c r="AT84" s="1"/>
  <c r="AM23"/>
  <c r="AW29" s="1"/>
  <c r="AT29" s="1"/>
  <c r="AN23"/>
  <c r="R31" i="40" l="1"/>
  <c r="R31" i="50"/>
  <c r="R31" i="48"/>
  <c r="R31" i="45"/>
  <c r="R31" i="43"/>
  <c r="S31" i="39"/>
  <c r="R31" i="47"/>
  <c r="R31" i="49"/>
  <c r="R31" i="46"/>
  <c r="R31" i="44"/>
  <c r="R31" i="41"/>
  <c r="A22" i="45"/>
  <c r="A68" i="46"/>
  <c r="BN19" i="44"/>
  <c r="BI16"/>
  <c r="BN16"/>
  <c r="BI13"/>
  <c r="A65" i="46"/>
  <c r="A19" i="45"/>
  <c r="A60"/>
  <c r="A14" s="1"/>
  <c r="A67" i="46"/>
  <c r="A21" i="45"/>
  <c r="BN18" i="44"/>
  <c r="BI15"/>
  <c r="AV56" i="38"/>
  <c r="AW56" s="1"/>
  <c r="A12" i="45"/>
  <c r="A58" i="46"/>
  <c r="BI6" i="44"/>
  <c r="BN9"/>
  <c r="A61" i="45"/>
  <c r="A61" i="46" s="1"/>
  <c r="A59" i="45"/>
  <c r="A59" i="46" s="1"/>
  <c r="A62"/>
  <c r="A62" i="47" s="1"/>
  <c r="BI8" i="43"/>
  <c r="BN11"/>
  <c r="BN12"/>
  <c r="BI9"/>
  <c r="BI7"/>
  <c r="BN10"/>
  <c r="BN13" i="45"/>
  <c r="BI10"/>
  <c r="BI9" i="44"/>
  <c r="BN12"/>
  <c r="AQ20" i="39"/>
  <c r="AQ82" s="1"/>
  <c r="BN11" i="44"/>
  <c r="BI8"/>
  <c r="BG9" i="39"/>
  <c r="BK53" s="1"/>
  <c r="R15" s="1"/>
  <c r="S15" s="1"/>
  <c r="BG5"/>
  <c r="BG6"/>
  <c r="BK50" s="1"/>
  <c r="R12" s="1"/>
  <c r="S12" s="1"/>
  <c r="BG11"/>
  <c r="BK55" s="1"/>
  <c r="R17" s="1"/>
  <c r="S17" s="1"/>
  <c r="BG12"/>
  <c r="BK56" s="1"/>
  <c r="R18" s="1"/>
  <c r="S18" s="1"/>
  <c r="BG21"/>
  <c r="BK65" s="1"/>
  <c r="BG20"/>
  <c r="BK64" s="1"/>
  <c r="BG18"/>
  <c r="BK62" s="1"/>
  <c r="BG19"/>
  <c r="BK63" s="1"/>
  <c r="BG24"/>
  <c r="BK68" s="1"/>
  <c r="BG22"/>
  <c r="BK66" s="1"/>
  <c r="BG14"/>
  <c r="BK58" s="1"/>
  <c r="R20" s="1"/>
  <c r="S20" s="1"/>
  <c r="BG17"/>
  <c r="BK61" s="1"/>
  <c r="R23" s="1"/>
  <c r="S23" s="1"/>
  <c r="BG10"/>
  <c r="BK54" s="1"/>
  <c r="R16" s="1"/>
  <c r="S16" s="1"/>
  <c r="BG15"/>
  <c r="BK59" s="1"/>
  <c r="R21" s="1"/>
  <c r="S21" s="1"/>
  <c r="BG23"/>
  <c r="BK67" s="1"/>
  <c r="BG8"/>
  <c r="BK52" s="1"/>
  <c r="R14" s="1"/>
  <c r="S14" s="1"/>
  <c r="BG7"/>
  <c r="BK51" s="1"/>
  <c r="R13" s="1"/>
  <c r="S13" s="1"/>
  <c r="BG16"/>
  <c r="BK60" s="1"/>
  <c r="R22" s="1"/>
  <c r="S22" s="1"/>
  <c r="BG13"/>
  <c r="BK57" s="1"/>
  <c r="R19" s="1"/>
  <c r="S19" s="1"/>
  <c r="AN47"/>
  <c r="AO67" s="1"/>
  <c r="AP67" s="1"/>
  <c r="BI7" i="44"/>
  <c r="BN10"/>
  <c r="AV48" i="38"/>
  <c r="AW48" s="1"/>
  <c r="AV64"/>
  <c r="AW64" s="1"/>
  <c r="AV67"/>
  <c r="AW67" s="1"/>
  <c r="AV52"/>
  <c r="AW52" s="1"/>
  <c r="AV57"/>
  <c r="AW57" s="1"/>
  <c r="AV63"/>
  <c r="AW63" s="1"/>
  <c r="AV61"/>
  <c r="AW61" s="1"/>
  <c r="AV65"/>
  <c r="AW65" s="1"/>
  <c r="AV59"/>
  <c r="AW59" s="1"/>
  <c r="AV62"/>
  <c r="AW62" s="1"/>
  <c r="AV53"/>
  <c r="AW53" s="1"/>
  <c r="AV50"/>
  <c r="AW50" s="1"/>
  <c r="AV51"/>
  <c r="AW51" s="1"/>
  <c r="AV54"/>
  <c r="AW54" s="1"/>
  <c r="AV66"/>
  <c r="AW66" s="1"/>
  <c r="AV60"/>
  <c r="AW60" s="1"/>
  <c r="AV58"/>
  <c r="AW58" s="1"/>
  <c r="AV49"/>
  <c r="AW49" s="1"/>
  <c r="AV55"/>
  <c r="AW55" s="1"/>
  <c r="AR23"/>
  <c r="AR85" s="1"/>
  <c r="AQ23"/>
  <c r="AQ85" s="1"/>
  <c r="AO23"/>
  <c r="AN24"/>
  <c r="AM24"/>
  <c r="AW30" s="1"/>
  <c r="AT30" s="1"/>
  <c r="S31" i="49" l="1"/>
  <c r="S31" i="46"/>
  <c r="S31" i="44"/>
  <c r="S31" i="41"/>
  <c r="S31" i="45"/>
  <c r="S31" i="40"/>
  <c r="S31" i="43"/>
  <c r="S31" i="47"/>
  <c r="S31" i="50"/>
  <c r="S31" i="48"/>
  <c r="S22" i="45"/>
  <c r="S22" i="46"/>
  <c r="S22" i="47"/>
  <c r="S22" i="49"/>
  <c r="S22" i="44"/>
  <c r="S22" i="50"/>
  <c r="S22" i="48"/>
  <c r="S22" i="40"/>
  <c r="S22" i="43"/>
  <c r="S22" i="41"/>
  <c r="S14" i="40"/>
  <c r="S14" i="44"/>
  <c r="S14" i="41"/>
  <c r="S14" i="49"/>
  <c r="S14" i="50"/>
  <c r="S14" i="45"/>
  <c r="S14" i="48"/>
  <c r="S14" i="46"/>
  <c r="S14" i="43"/>
  <c r="S14" i="47"/>
  <c r="S21" i="41"/>
  <c r="S21" i="49"/>
  <c r="S21" i="45"/>
  <c r="S21" i="40"/>
  <c r="S21" i="46"/>
  <c r="S21" i="44"/>
  <c r="S21" i="47"/>
  <c r="S21" i="48"/>
  <c r="S21" i="43"/>
  <c r="S21" i="50"/>
  <c r="S23" i="44"/>
  <c r="S23" i="47"/>
  <c r="S23" i="45"/>
  <c r="S23" i="40"/>
  <c r="S23" i="48"/>
  <c r="S23" i="41"/>
  <c r="S23" i="50"/>
  <c r="S23" i="43"/>
  <c r="S23" i="46"/>
  <c r="S23" i="49"/>
  <c r="S18" i="40"/>
  <c r="S18" i="41"/>
  <c r="S18" i="45"/>
  <c r="S18" i="44"/>
  <c r="S18" i="48"/>
  <c r="S18" i="49"/>
  <c r="S18" i="47"/>
  <c r="S18" i="50"/>
  <c r="S18" i="43"/>
  <c r="S18" i="46"/>
  <c r="A18" i="39"/>
  <c r="S12" i="40"/>
  <c r="S12" i="49"/>
  <c r="S12" i="47"/>
  <c r="S12" i="48"/>
  <c r="S12" i="46"/>
  <c r="S12" i="45"/>
  <c r="S12" i="41"/>
  <c r="S12" i="43"/>
  <c r="S12" i="50"/>
  <c r="S12" i="44"/>
  <c r="S15" i="50"/>
  <c r="S15" i="47"/>
  <c r="S15" i="43"/>
  <c r="S15" i="48"/>
  <c r="S15" i="44"/>
  <c r="S15" i="49"/>
  <c r="S15" i="41"/>
  <c r="S15" i="45"/>
  <c r="S15" i="46"/>
  <c r="S15" i="40"/>
  <c r="S19" i="47"/>
  <c r="S19" i="44"/>
  <c r="S19" i="48"/>
  <c r="S19" i="40"/>
  <c r="S19" i="46"/>
  <c r="S19" i="45"/>
  <c r="S19" i="41"/>
  <c r="S19" i="49"/>
  <c r="S19" i="43"/>
  <c r="S19" i="50"/>
  <c r="S13" i="41"/>
  <c r="S13" i="49"/>
  <c r="S13" i="48"/>
  <c r="S13" i="45"/>
  <c r="S13" i="44"/>
  <c r="S13" i="40"/>
  <c r="S13" i="43"/>
  <c r="S13" i="46"/>
  <c r="S13" i="47"/>
  <c r="S13" i="50"/>
  <c r="S16" i="46"/>
  <c r="S16" i="50"/>
  <c r="S16" i="44"/>
  <c r="S16" i="40"/>
  <c r="S16" i="45"/>
  <c r="S16" i="49"/>
  <c r="S16" i="43"/>
  <c r="S16" i="41"/>
  <c r="S16" i="48"/>
  <c r="S16" i="47"/>
  <c r="S20" i="41"/>
  <c r="S20" i="50"/>
  <c r="S20" i="45"/>
  <c r="S20" i="46"/>
  <c r="S20" i="48"/>
  <c r="S20" i="49"/>
  <c r="S20" i="40"/>
  <c r="S20" i="44"/>
  <c r="S20" i="47"/>
  <c r="S20" i="43"/>
  <c r="A20" i="39"/>
  <c r="S17" i="48"/>
  <c r="S17" i="44"/>
  <c r="S17" i="45"/>
  <c r="S17" i="46"/>
  <c r="S17" i="40"/>
  <c r="S17" i="50"/>
  <c r="S17" i="47"/>
  <c r="S17" i="41"/>
  <c r="S17" i="43"/>
  <c r="S17" i="49"/>
  <c r="A17" i="39"/>
  <c r="R23" i="43"/>
  <c r="R23" i="44"/>
  <c r="R23" i="41"/>
  <c r="R23" i="47"/>
  <c r="R23" i="40"/>
  <c r="R23" i="49"/>
  <c r="R23" i="45"/>
  <c r="R23" i="48"/>
  <c r="R23" i="46"/>
  <c r="R23" i="50"/>
  <c r="A60" i="46"/>
  <c r="A14" s="1"/>
  <c r="A68" i="47"/>
  <c r="A22" i="46"/>
  <c r="BI16" i="45"/>
  <c r="BN19"/>
  <c r="BN16"/>
  <c r="BI13"/>
  <c r="A19" i="46"/>
  <c r="A65" i="47"/>
  <c r="BN18" i="45"/>
  <c r="BI15"/>
  <c r="A21" i="46"/>
  <c r="A67" i="47"/>
  <c r="A16" i="46"/>
  <c r="BI10" s="1"/>
  <c r="A12"/>
  <c r="A58" i="47"/>
  <c r="BN9" i="45"/>
  <c r="BI6"/>
  <c r="A13"/>
  <c r="BN10" s="1"/>
  <c r="A15"/>
  <c r="BN12" s="1"/>
  <c r="AW47" i="38"/>
  <c r="AW46" s="1"/>
  <c r="AL25" s="1"/>
  <c r="AM25" s="1"/>
  <c r="AW31" s="1"/>
  <c r="AT31" s="1"/>
  <c r="AO62" i="39"/>
  <c r="AP62" s="1"/>
  <c r="A62" i="48"/>
  <c r="A16" i="47"/>
  <c r="AO60" i="39"/>
  <c r="AP60" s="1"/>
  <c r="A15" i="46"/>
  <c r="A61" i="47"/>
  <c r="AO52" i="39"/>
  <c r="AP52" s="1"/>
  <c r="AN46"/>
  <c r="AL21" s="1"/>
  <c r="AO61"/>
  <c r="AP61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s="1"/>
  <c r="BI8" i="45"/>
  <c r="BN11"/>
  <c r="AO65" i="39"/>
  <c r="AP65" s="1"/>
  <c r="AO55"/>
  <c r="AP55" s="1"/>
  <c r="AO54"/>
  <c r="AP54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s="1"/>
  <c r="AO58"/>
  <c r="AP58" s="1"/>
  <c r="A59" i="47"/>
  <c r="A13" i="46"/>
  <c r="R13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s="1"/>
  <c r="S11" s="1"/>
  <c r="BG25"/>
  <c r="BG27" s="1"/>
  <c r="BK70" s="1"/>
  <c r="AO53"/>
  <c r="AP53" s="1"/>
  <c r="AO49"/>
  <c r="AP49" s="1"/>
  <c r="AO57"/>
  <c r="AP57" s="1"/>
  <c r="AO59"/>
  <c r="AP59" s="1"/>
  <c r="AO48"/>
  <c r="AP48" s="1"/>
  <c r="AO64"/>
  <c r="AP64" s="1"/>
  <c r="AO51"/>
  <c r="AP51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s="1"/>
  <c r="AO50"/>
  <c r="AP50" s="1"/>
  <c r="AO85" i="38"/>
  <c r="AT85" s="1"/>
  <c r="AU30"/>
  <c r="AV30" s="1"/>
  <c r="AR24"/>
  <c r="AR86" s="1"/>
  <c r="AO24"/>
  <c r="AQ24"/>
  <c r="AQ86" s="1"/>
  <c r="S11" i="43" l="1"/>
  <c r="S11" i="50"/>
  <c r="S11" i="40"/>
  <c r="S11" i="49"/>
  <c r="S11" i="44"/>
  <c r="S11" i="47"/>
  <c r="S11" i="46"/>
  <c r="S11" i="48"/>
  <c r="S32" i="39"/>
  <c r="S11" i="41"/>
  <c r="S11" i="45"/>
  <c r="A11" i="39"/>
  <c r="BN14"/>
  <c r="BI11"/>
  <c r="BJ11" i="40"/>
  <c r="AA20"/>
  <c r="BJ10"/>
  <c r="AA19"/>
  <c r="AA16"/>
  <c r="BJ7"/>
  <c r="BJ13"/>
  <c r="AA22"/>
  <c r="BJ9"/>
  <c r="AA18"/>
  <c r="BN15" i="39"/>
  <c r="BI12"/>
  <c r="BJ12" i="40"/>
  <c r="AA21"/>
  <c r="BJ8"/>
  <c r="AA17"/>
  <c r="BI14" i="39"/>
  <c r="BN17"/>
  <c r="BJ14" i="40"/>
  <c r="AA23"/>
  <c r="BJ6"/>
  <c r="AA15"/>
  <c r="BJ17"/>
  <c r="AA26"/>
  <c r="BJ15"/>
  <c r="AA24"/>
  <c r="BJ16"/>
  <c r="AA25"/>
  <c r="A60" i="47"/>
  <c r="A60" i="48" s="1"/>
  <c r="BN13" i="46"/>
  <c r="BI16"/>
  <c r="BN19"/>
  <c r="A22" i="47"/>
  <c r="A68" i="48"/>
  <c r="A65"/>
  <c r="A19" i="47"/>
  <c r="BI13" i="46"/>
  <c r="BN16"/>
  <c r="A67" i="48"/>
  <c r="A21" i="47"/>
  <c r="BI15" i="46"/>
  <c r="BN18"/>
  <c r="A12" i="47"/>
  <c r="A58" i="48"/>
  <c r="BI6" i="46"/>
  <c r="BN9"/>
  <c r="AN25" i="38"/>
  <c r="AO25" s="1"/>
  <c r="BI7" i="45"/>
  <c r="BI9"/>
  <c r="BN13" i="47"/>
  <c r="BI10"/>
  <c r="A62" i="49"/>
  <c r="A16" i="48"/>
  <c r="BI9" i="46"/>
  <c r="BN12"/>
  <c r="A15" i="47"/>
  <c r="A61" i="48"/>
  <c r="A14" i="47"/>
  <c r="A13"/>
  <c r="A59" i="48"/>
  <c r="BI8" i="46"/>
  <c r="BN11"/>
  <c r="R11" i="47"/>
  <c r="R11" i="44"/>
  <c r="R11" i="48"/>
  <c r="R11" i="49"/>
  <c r="R11" i="43"/>
  <c r="R11" i="41"/>
  <c r="R11" i="40"/>
  <c r="R11" i="45"/>
  <c r="R11" i="50"/>
  <c r="R11" i="46"/>
  <c r="AM21" i="39"/>
  <c r="AN21"/>
  <c r="AO20"/>
  <c r="AP47"/>
  <c r="AQ59" s="1"/>
  <c r="AR59" s="1"/>
  <c r="BI7" i="46"/>
  <c r="BN10"/>
  <c r="AU31" i="38"/>
  <c r="AV31" s="1"/>
  <c r="AO86"/>
  <c r="AT86" s="1"/>
  <c r="AE25" i="40" l="1"/>
  <c r="AF25" s="1"/>
  <c r="AG25" s="1"/>
  <c r="AC25"/>
  <c r="AK59"/>
  <c r="AL59" s="1"/>
  <c r="BO19"/>
  <c r="AE24"/>
  <c r="AF24" s="1"/>
  <c r="AG24" s="1"/>
  <c r="BO18"/>
  <c r="AK58"/>
  <c r="AL58" s="1"/>
  <c r="AC24"/>
  <c r="AE26"/>
  <c r="AF26" s="1"/>
  <c r="AG26" s="1"/>
  <c r="AK60"/>
  <c r="AL60" s="1"/>
  <c r="BO20"/>
  <c r="AC26"/>
  <c r="AE15"/>
  <c r="BO9"/>
  <c r="AK49"/>
  <c r="AL49" s="1"/>
  <c r="AC15"/>
  <c r="AE23"/>
  <c r="AF23" s="1"/>
  <c r="AG23" s="1"/>
  <c r="BO17"/>
  <c r="AC23"/>
  <c r="AK57"/>
  <c r="AL57" s="1"/>
  <c r="AE18"/>
  <c r="AF18" s="1"/>
  <c r="AG18" s="1"/>
  <c r="BO12"/>
  <c r="AC18"/>
  <c r="AK52"/>
  <c r="AL52" s="1"/>
  <c r="AE22"/>
  <c r="AK56"/>
  <c r="AL56" s="1"/>
  <c r="BO16"/>
  <c r="AC22"/>
  <c r="AE19"/>
  <c r="AF19" s="1"/>
  <c r="AG19" s="1"/>
  <c r="AK53"/>
  <c r="AL53" s="1"/>
  <c r="BO13"/>
  <c r="AC19"/>
  <c r="AE20"/>
  <c r="AF20" s="1"/>
  <c r="AG20" s="1"/>
  <c r="AC20"/>
  <c r="AK54"/>
  <c r="AL54" s="1"/>
  <c r="BO14"/>
  <c r="S32" i="48"/>
  <c r="S33" s="1"/>
  <c r="S32" i="43"/>
  <c r="S33" s="1"/>
  <c r="S32" i="47"/>
  <c r="S33" s="1"/>
  <c r="S32" i="49"/>
  <c r="S33" s="1"/>
  <c r="S33" i="39"/>
  <c r="U4" s="1"/>
  <c r="S32" i="40"/>
  <c r="S33" s="1"/>
  <c r="S32" i="46"/>
  <c r="S33" s="1"/>
  <c r="S32" i="50"/>
  <c r="S33" s="1"/>
  <c r="S32" i="45"/>
  <c r="S33" s="1"/>
  <c r="S32" i="44"/>
  <c r="S33" s="1"/>
  <c r="S32" i="41"/>
  <c r="S33" s="1"/>
  <c r="BJ5" i="40"/>
  <c r="AA14"/>
  <c r="AE17"/>
  <c r="AF17" s="1"/>
  <c r="AG17" s="1"/>
  <c r="AC17"/>
  <c r="AK51"/>
  <c r="AL51" s="1"/>
  <c r="BO11"/>
  <c r="AE21"/>
  <c r="AF21" s="1"/>
  <c r="AG21" s="1"/>
  <c r="AC21"/>
  <c r="BO15"/>
  <c r="AK55"/>
  <c r="AL55" s="1"/>
  <c r="AE16"/>
  <c r="AC16"/>
  <c r="AK50"/>
  <c r="AL50" s="1"/>
  <c r="BO10"/>
  <c r="BN8" i="39"/>
  <c r="A11" i="40"/>
  <c r="BI5" i="39"/>
  <c r="AW32" i="38"/>
  <c r="AT32" s="1"/>
  <c r="A68" i="49"/>
  <c r="A22" i="48"/>
  <c r="BI16" i="47"/>
  <c r="BN19"/>
  <c r="BN16"/>
  <c r="BI13"/>
  <c r="A19" i="48"/>
  <c r="A65" i="49"/>
  <c r="AR25" i="38"/>
  <c r="AR87" s="1"/>
  <c r="BI15" i="47"/>
  <c r="BN18"/>
  <c r="A67" i="49"/>
  <c r="A21" i="48"/>
  <c r="A58" i="49"/>
  <c r="A12" i="48"/>
  <c r="BN9" i="47"/>
  <c r="BI6"/>
  <c r="AQ25" i="38"/>
  <c r="AQ87" s="1"/>
  <c r="BN13" i="48"/>
  <c r="BI10"/>
  <c r="A62" i="50"/>
  <c r="A16" s="1"/>
  <c r="A16" i="49"/>
  <c r="A61"/>
  <c r="A15" i="48"/>
  <c r="BN12" i="47"/>
  <c r="BI9"/>
  <c r="AQ50" i="39"/>
  <c r="AR50" s="1"/>
  <c r="AQ61"/>
  <c r="AR61" s="1"/>
  <c r="AQ65"/>
  <c r="AR65" s="1"/>
  <c r="AQ57"/>
  <c r="AR57" s="1"/>
  <c r="AQ48"/>
  <c r="AR48" s="1"/>
  <c r="AQ64"/>
  <c r="AR64" s="1"/>
  <c r="AQ55"/>
  <c r="AR55" s="1"/>
  <c r="AQ58"/>
  <c r="AR58" s="1"/>
  <c r="AU27"/>
  <c r="AV27" s="1"/>
  <c r="AO82"/>
  <c r="AR20"/>
  <c r="AR82" s="1"/>
  <c r="AQ6"/>
  <c r="AW27"/>
  <c r="AT27" s="1"/>
  <c r="BI7" i="47"/>
  <c r="BN10"/>
  <c r="AQ53" i="39"/>
  <c r="AR53" s="1"/>
  <c r="AQ52"/>
  <c r="AR52" s="1"/>
  <c r="AQ66"/>
  <c r="AR66" s="1"/>
  <c r="AQ63"/>
  <c r="AR63" s="1"/>
  <c r="AQ54"/>
  <c r="AR54" s="1"/>
  <c r="A60" i="49"/>
  <c r="A14" i="48"/>
  <c r="AP46" i="39"/>
  <c r="AL22" s="1"/>
  <c r="AO21" s="1"/>
  <c r="AQ60"/>
  <c r="AR60" s="1"/>
  <c r="AQ62"/>
  <c r="AR62" s="1"/>
  <c r="AQ67"/>
  <c r="AR67" s="1"/>
  <c r="AQ49"/>
  <c r="AR49" s="1"/>
  <c r="AQ21"/>
  <c r="AQ83" s="1"/>
  <c r="AQ56"/>
  <c r="AR56" s="1"/>
  <c r="AQ51"/>
  <c r="AR51" s="1"/>
  <c r="A59" i="49"/>
  <c r="A13" i="48"/>
  <c r="BI8" i="47"/>
  <c r="BN11"/>
  <c r="AU32" i="38"/>
  <c r="AV32" s="1"/>
  <c r="AV26" s="1"/>
  <c r="AO87"/>
  <c r="AF22" i="40" l="1"/>
  <c r="AG22" s="1"/>
  <c r="AE14"/>
  <c r="AK48"/>
  <c r="AL48" s="1"/>
  <c r="AC14"/>
  <c r="BO8"/>
  <c r="AF16"/>
  <c r="AG16" s="1"/>
  <c r="AF15"/>
  <c r="AG15" s="1"/>
  <c r="A11" i="41"/>
  <c r="BI5" i="40"/>
  <c r="BN8"/>
  <c r="AT87" i="38"/>
  <c r="AT89" s="1"/>
  <c r="AQ9" s="1"/>
  <c r="BN19" i="48"/>
  <c r="BI16"/>
  <c r="A68" i="50"/>
  <c r="A22" s="1"/>
  <c r="A22" i="49"/>
  <c r="BN16" i="48"/>
  <c r="BI13"/>
  <c r="A19" i="49"/>
  <c r="A65" i="50"/>
  <c r="A19" s="1"/>
  <c r="A21" i="49"/>
  <c r="A67" i="50"/>
  <c r="A21" s="1"/>
  <c r="BN18" i="48"/>
  <c r="BI15"/>
  <c r="BN9"/>
  <c r="BI6"/>
  <c r="A12" i="49"/>
  <c r="A58" i="50"/>
  <c r="A12" s="1"/>
  <c r="BI10"/>
  <c r="BN13"/>
  <c r="BN13" i="49"/>
  <c r="BI10"/>
  <c r="BN12" i="48"/>
  <c r="BI9"/>
  <c r="A15" i="49"/>
  <c r="A61" i="50"/>
  <c r="A15" s="1"/>
  <c r="AO83" i="39"/>
  <c r="AU28"/>
  <c r="AV28" s="1"/>
  <c r="AM22"/>
  <c r="AN22"/>
  <c r="BI7" i="48"/>
  <c r="BN10"/>
  <c r="BI8"/>
  <c r="BN11"/>
  <c r="AR47" i="39"/>
  <c r="AT67" s="1"/>
  <c r="AU67" s="1"/>
  <c r="A13" i="49"/>
  <c r="A59" i="50"/>
  <c r="A13" s="1"/>
  <c r="A60"/>
  <c r="A14" s="1"/>
  <c r="A14" i="49"/>
  <c r="AT82" i="39"/>
  <c r="AF14" i="40" l="1"/>
  <c r="AL47"/>
  <c r="AM48" s="1"/>
  <c r="AN48" s="1"/>
  <c r="BN8" i="41"/>
  <c r="BI5"/>
  <c r="A57" i="43"/>
  <c r="AG3" i="40"/>
  <c r="BC12" s="1"/>
  <c r="AG14"/>
  <c r="AG2"/>
  <c r="AT53" i="39"/>
  <c r="AU53" s="1"/>
  <c r="BI16" i="49"/>
  <c r="BN19"/>
  <c r="BN19" i="50"/>
  <c r="BI16"/>
  <c r="BN16"/>
  <c r="BI13"/>
  <c r="BI13" i="49"/>
  <c r="BN16"/>
  <c r="BI15" i="50"/>
  <c r="BN18"/>
  <c r="BI15" i="49"/>
  <c r="BN18"/>
  <c r="BI6" i="50"/>
  <c r="BN9"/>
  <c r="BI6" i="49"/>
  <c r="BN9"/>
  <c r="AW28" i="39"/>
  <c r="AT28" s="1"/>
  <c r="AR21"/>
  <c r="AR83" s="1"/>
  <c r="AT83" s="1"/>
  <c r="BN12" i="50"/>
  <c r="BI9"/>
  <c r="BI9" i="49"/>
  <c r="BN12"/>
  <c r="AT51" i="39"/>
  <c r="AU51" s="1"/>
  <c r="AT62"/>
  <c r="AU62" s="1"/>
  <c r="AT49"/>
  <c r="AU49" s="1"/>
  <c r="AT63"/>
  <c r="AU63" s="1"/>
  <c r="AT54"/>
  <c r="AU54" s="1"/>
  <c r="AT60"/>
  <c r="AU60" s="1"/>
  <c r="AT52"/>
  <c r="AU52" s="1"/>
  <c r="BN11" i="50"/>
  <c r="BI8"/>
  <c r="AT50" i="39"/>
  <c r="AU50" s="1"/>
  <c r="AR46"/>
  <c r="AL23" s="1"/>
  <c r="AT59"/>
  <c r="AU59" s="1"/>
  <c r="AT65"/>
  <c r="AU65" s="1"/>
  <c r="AT58"/>
  <c r="AU58" s="1"/>
  <c r="AT64"/>
  <c r="AU64" s="1"/>
  <c r="AT55"/>
  <c r="AU55" s="1"/>
  <c r="AT57"/>
  <c r="AU57" s="1"/>
  <c r="AT48"/>
  <c r="AU48" s="1"/>
  <c r="AT61"/>
  <c r="AU61" s="1"/>
  <c r="AT66"/>
  <c r="AU66" s="1"/>
  <c r="AT56"/>
  <c r="AU56" s="1"/>
  <c r="BI7" i="50"/>
  <c r="BN10"/>
  <c r="AQ22" i="39"/>
  <c r="AQ84" s="1"/>
  <c r="AO22"/>
  <c r="BN11" i="49"/>
  <c r="BI8"/>
  <c r="BN10"/>
  <c r="BI7"/>
  <c r="A57" i="44" l="1"/>
  <c r="A11" i="43"/>
  <c r="AM49" i="40"/>
  <c r="AN49" s="1"/>
  <c r="AL46"/>
  <c r="AL20" s="1"/>
  <c r="AM66"/>
  <c r="AN66" s="1"/>
  <c r="AM62"/>
  <c r="AN62" s="1"/>
  <c r="AM61"/>
  <c r="AN61" s="1"/>
  <c r="AM65"/>
  <c r="AN65" s="1"/>
  <c r="AM63"/>
  <c r="AN63" s="1"/>
  <c r="AM64"/>
  <c r="AN64" s="1"/>
  <c r="AM67"/>
  <c r="AN67" s="1"/>
  <c r="AM53"/>
  <c r="AN53" s="1"/>
  <c r="AM52"/>
  <c r="AN52" s="1"/>
  <c r="AM58"/>
  <c r="AN58" s="1"/>
  <c r="AM51"/>
  <c r="AN51" s="1"/>
  <c r="AM57"/>
  <c r="AN57" s="1"/>
  <c r="AM50"/>
  <c r="AN50" s="1"/>
  <c r="AM55"/>
  <c r="AN55" s="1"/>
  <c r="AN47" s="1"/>
  <c r="AM56"/>
  <c r="AN56" s="1"/>
  <c r="AM59"/>
  <c r="AN59" s="1"/>
  <c r="AM54"/>
  <c r="AN54" s="1"/>
  <c r="AM60"/>
  <c r="AN60" s="1"/>
  <c r="BC29"/>
  <c r="BC24"/>
  <c r="BC25"/>
  <c r="BG26" s="1"/>
  <c r="BI69" s="1"/>
  <c r="BK69" s="1"/>
  <c r="T31" s="1"/>
  <c r="BC23"/>
  <c r="AU29" i="39"/>
  <c r="AV29" s="1"/>
  <c r="AO84"/>
  <c r="AM23"/>
  <c r="AN23"/>
  <c r="AU47"/>
  <c r="AV65" s="1"/>
  <c r="AW65" s="1"/>
  <c r="T31" i="47" l="1"/>
  <c r="T31" i="44"/>
  <c r="T31" i="46"/>
  <c r="T31" i="41"/>
  <c r="T31" i="48"/>
  <c r="T31" i="49"/>
  <c r="T31" i="43"/>
  <c r="T31" i="50"/>
  <c r="T31" i="45"/>
  <c r="U31" i="40"/>
  <c r="AO65"/>
  <c r="AP65" s="1"/>
  <c r="AN46"/>
  <c r="AO48"/>
  <c r="AP48" s="1"/>
  <c r="A11" i="44"/>
  <c r="A57" i="45"/>
  <c r="AO60" i="40"/>
  <c r="AP60" s="1"/>
  <c r="AO54"/>
  <c r="AP54" s="1"/>
  <c r="AO56"/>
  <c r="AP56" s="1"/>
  <c r="AO50"/>
  <c r="AP50" s="1"/>
  <c r="AO51"/>
  <c r="AP51" s="1"/>
  <c r="AO52"/>
  <c r="AP52" s="1"/>
  <c r="AO67"/>
  <c r="AP67" s="1"/>
  <c r="AO63"/>
  <c r="AP63" s="1"/>
  <c r="AO61"/>
  <c r="AP61" s="1"/>
  <c r="AO66"/>
  <c r="AP66" s="1"/>
  <c r="AO49"/>
  <c r="AP49" s="1"/>
  <c r="BG21"/>
  <c r="BK65" s="1"/>
  <c r="BG16"/>
  <c r="BK60" s="1"/>
  <c r="T22" s="1"/>
  <c r="U22" s="1"/>
  <c r="BG24"/>
  <c r="BK68" s="1"/>
  <c r="BG22"/>
  <c r="BK66" s="1"/>
  <c r="BG5"/>
  <c r="BG23"/>
  <c r="BK67" s="1"/>
  <c r="BG13"/>
  <c r="BK57" s="1"/>
  <c r="T19" s="1"/>
  <c r="U19" s="1"/>
  <c r="BG17"/>
  <c r="BK61" s="1"/>
  <c r="T23" s="1"/>
  <c r="U23" s="1"/>
  <c r="BG9"/>
  <c r="BK53" s="1"/>
  <c r="T15" s="1"/>
  <c r="U15" s="1"/>
  <c r="BG14"/>
  <c r="BK58" s="1"/>
  <c r="T20" s="1"/>
  <c r="U20" s="1"/>
  <c r="BG7"/>
  <c r="BK51" s="1"/>
  <c r="T13" s="1"/>
  <c r="U13" s="1"/>
  <c r="BG18"/>
  <c r="BK62" s="1"/>
  <c r="BG8"/>
  <c r="BK52" s="1"/>
  <c r="T14" s="1"/>
  <c r="U14" s="1"/>
  <c r="BG6"/>
  <c r="BK50" s="1"/>
  <c r="T12" s="1"/>
  <c r="U12" s="1"/>
  <c r="BG19"/>
  <c r="BK63" s="1"/>
  <c r="BG10"/>
  <c r="BK54" s="1"/>
  <c r="T16" s="1"/>
  <c r="U16" s="1"/>
  <c r="BG15"/>
  <c r="BK59" s="1"/>
  <c r="T21" s="1"/>
  <c r="U21" s="1"/>
  <c r="BG11"/>
  <c r="BK55" s="1"/>
  <c r="T17" s="1"/>
  <c r="U17" s="1"/>
  <c r="BG20"/>
  <c r="BK64" s="1"/>
  <c r="BG12"/>
  <c r="BK56" s="1"/>
  <c r="T18" s="1"/>
  <c r="U18" s="1"/>
  <c r="AL21"/>
  <c r="AN20"/>
  <c r="BI5" i="43"/>
  <c r="BN8"/>
  <c r="AO59" i="40"/>
  <c r="AP59" s="1"/>
  <c r="AO55"/>
  <c r="AP55" s="1"/>
  <c r="AO57"/>
  <c r="AP57" s="1"/>
  <c r="AO58"/>
  <c r="AP58" s="1"/>
  <c r="AO53"/>
  <c r="AP53" s="1"/>
  <c r="AO64"/>
  <c r="AP64" s="1"/>
  <c r="AO62"/>
  <c r="AP62" s="1"/>
  <c r="AW29" i="39"/>
  <c r="AT29" s="1"/>
  <c r="AR22"/>
  <c r="AR84" s="1"/>
  <c r="AT84" s="1"/>
  <c r="AV58"/>
  <c r="AW58" s="1"/>
  <c r="AV66"/>
  <c r="AW66" s="1"/>
  <c r="AV48"/>
  <c r="AW48" s="1"/>
  <c r="AQ23"/>
  <c r="AQ85" s="1"/>
  <c r="AV64"/>
  <c r="AW64" s="1"/>
  <c r="AU46"/>
  <c r="AL24" s="1"/>
  <c r="AO23" s="1"/>
  <c r="AV63"/>
  <c r="AW63" s="1"/>
  <c r="AV52"/>
  <c r="AW52" s="1"/>
  <c r="AV54"/>
  <c r="AW54" s="1"/>
  <c r="AV60"/>
  <c r="AW60" s="1"/>
  <c r="AV51"/>
  <c r="AW51" s="1"/>
  <c r="AV67"/>
  <c r="AW67" s="1"/>
  <c r="AV53"/>
  <c r="AW53" s="1"/>
  <c r="AV49"/>
  <c r="AW49" s="1"/>
  <c r="AV62"/>
  <c r="AW62" s="1"/>
  <c r="AV59"/>
  <c r="AW59" s="1"/>
  <c r="AV57"/>
  <c r="AW57" s="1"/>
  <c r="AV50"/>
  <c r="AW50" s="1"/>
  <c r="AV61"/>
  <c r="AW61" s="1"/>
  <c r="AV55"/>
  <c r="AW55" s="1"/>
  <c r="AV56"/>
  <c r="AW56" s="1"/>
  <c r="U31" i="43" l="1"/>
  <c r="U31" i="48"/>
  <c r="U31" i="41"/>
  <c r="U31" i="44"/>
  <c r="U31" i="50"/>
  <c r="U31" i="45"/>
  <c r="U31" i="46"/>
  <c r="U31" i="47"/>
  <c r="U31" i="49"/>
  <c r="U18" i="48"/>
  <c r="U18" i="41"/>
  <c r="U18" i="46"/>
  <c r="U18" i="44"/>
  <c r="U18" i="45"/>
  <c r="U18" i="43"/>
  <c r="U18" i="47"/>
  <c r="U18" i="50"/>
  <c r="U18" i="49"/>
  <c r="A18" i="40"/>
  <c r="U16" i="44"/>
  <c r="U16" i="48"/>
  <c r="U16" i="45"/>
  <c r="U16" i="43"/>
  <c r="U16" i="47"/>
  <c r="U16" i="50"/>
  <c r="U16" i="49"/>
  <c r="U16" i="46"/>
  <c r="U16" i="41"/>
  <c r="U21" i="50"/>
  <c r="U21" i="43"/>
  <c r="U21" i="41"/>
  <c r="U21" i="49"/>
  <c r="U21" i="46"/>
  <c r="U21" i="47"/>
  <c r="U21" i="48"/>
  <c r="U21" i="44"/>
  <c r="U21" i="45"/>
  <c r="U14" i="48"/>
  <c r="U14" i="49"/>
  <c r="U14" i="50"/>
  <c r="U14" i="43"/>
  <c r="U14" i="45"/>
  <c r="U14" i="47"/>
  <c r="U14" i="41"/>
  <c r="U14" i="46"/>
  <c r="U14" i="44"/>
  <c r="U13" i="41"/>
  <c r="U13" i="43"/>
  <c r="U13" i="46"/>
  <c r="U13" i="47"/>
  <c r="U13" i="44"/>
  <c r="U13" i="45"/>
  <c r="U13" i="48"/>
  <c r="U13" i="49"/>
  <c r="U13" i="50"/>
  <c r="U15" i="43"/>
  <c r="U15" i="44"/>
  <c r="U15" i="48"/>
  <c r="U15" i="47"/>
  <c r="U15" i="50"/>
  <c r="U15" i="49"/>
  <c r="U15" i="46"/>
  <c r="U15" i="45"/>
  <c r="U15" i="41"/>
  <c r="U19" i="49"/>
  <c r="U19" i="47"/>
  <c r="U19" i="46"/>
  <c r="U19" i="48"/>
  <c r="U19" i="50"/>
  <c r="U19" i="45"/>
  <c r="U19" i="41"/>
  <c r="U19" i="43"/>
  <c r="U19" i="44"/>
  <c r="U17" i="41"/>
  <c r="U17" i="47"/>
  <c r="U17" i="45"/>
  <c r="U17" i="50"/>
  <c r="U17" i="49"/>
  <c r="U17" i="43"/>
  <c r="U17" i="44"/>
  <c r="U17" i="46"/>
  <c r="U17" i="48"/>
  <c r="A17" i="40"/>
  <c r="U12" i="45"/>
  <c r="U12" i="41"/>
  <c r="U12" i="47"/>
  <c r="U12" i="43"/>
  <c r="U12" i="46"/>
  <c r="U12" i="49"/>
  <c r="U12" i="44"/>
  <c r="U12" i="48"/>
  <c r="U12" i="50"/>
  <c r="U20" i="44"/>
  <c r="U20" i="45"/>
  <c r="U20" i="47"/>
  <c r="U20" i="49"/>
  <c r="U20" i="43"/>
  <c r="U20" i="41"/>
  <c r="U20" i="48"/>
  <c r="U20" i="50"/>
  <c r="U20" i="46"/>
  <c r="A20" i="40"/>
  <c r="U23" i="47"/>
  <c r="U23" i="45"/>
  <c r="U23" i="48"/>
  <c r="U23" i="43"/>
  <c r="U23" i="46"/>
  <c r="U23" i="41"/>
  <c r="U23" i="49"/>
  <c r="U23" i="50"/>
  <c r="U23" i="44"/>
  <c r="U22" i="50"/>
  <c r="U22" i="45"/>
  <c r="U22" i="48"/>
  <c r="U22" i="47"/>
  <c r="U22" i="49"/>
  <c r="U22" i="43"/>
  <c r="U22" i="41"/>
  <c r="U22" i="46"/>
  <c r="U22" i="44"/>
  <c r="T18" i="48"/>
  <c r="T18" i="46"/>
  <c r="T18" i="50"/>
  <c r="T18" i="49"/>
  <c r="T18" i="43"/>
  <c r="T18" i="47"/>
  <c r="T18" i="44"/>
  <c r="T18" i="45"/>
  <c r="T18" i="41"/>
  <c r="T16" i="49"/>
  <c r="T16" i="50"/>
  <c r="T16" i="47"/>
  <c r="T16" i="45"/>
  <c r="T16" i="48"/>
  <c r="T16" i="46"/>
  <c r="T16" i="43"/>
  <c r="T16" i="44"/>
  <c r="T16" i="41"/>
  <c r="AM21" i="40"/>
  <c r="AQ6" s="1"/>
  <c r="AN21"/>
  <c r="T21" i="41"/>
  <c r="T21" i="43"/>
  <c r="T21" i="44"/>
  <c r="T21" i="50"/>
  <c r="T21" i="46"/>
  <c r="T21" i="45"/>
  <c r="T21" i="49"/>
  <c r="T21" i="47"/>
  <c r="T21" i="48"/>
  <c r="T14" i="45"/>
  <c r="T14" i="50"/>
  <c r="T14" i="49"/>
  <c r="T14" i="47"/>
  <c r="T14" i="46"/>
  <c r="T14" i="48"/>
  <c r="T14" i="43"/>
  <c r="T14" i="44"/>
  <c r="T14" i="41"/>
  <c r="T13" i="50"/>
  <c r="T13" i="49"/>
  <c r="T13" i="47"/>
  <c r="T13" i="46"/>
  <c r="T13" i="41"/>
  <c r="T13" i="43"/>
  <c r="T13" i="44"/>
  <c r="T13" i="48"/>
  <c r="T13" i="45"/>
  <c r="T15" i="46"/>
  <c r="T15" i="47"/>
  <c r="T15" i="41"/>
  <c r="T15" i="48"/>
  <c r="T15" i="43"/>
  <c r="T15" i="44"/>
  <c r="T15" i="45"/>
  <c r="T15" i="50"/>
  <c r="T15" i="49"/>
  <c r="T19" i="46"/>
  <c r="T19" i="49"/>
  <c r="T19" i="48"/>
  <c r="T19" i="50"/>
  <c r="T19" i="44"/>
  <c r="T19" i="45"/>
  <c r="T19" i="41"/>
  <c r="T19" i="47"/>
  <c r="T19" i="43"/>
  <c r="BK49" i="40"/>
  <c r="T11" s="1"/>
  <c r="U11" s="1"/>
  <c r="BG25"/>
  <c r="BG27" s="1"/>
  <c r="BK70" s="1"/>
  <c r="A57" i="46"/>
  <c r="A11" i="45"/>
  <c r="AP47" i="40"/>
  <c r="AQ48" s="1"/>
  <c r="AR48" s="1"/>
  <c r="AQ20"/>
  <c r="AQ82" s="1"/>
  <c r="AR20"/>
  <c r="AR82" s="1"/>
  <c r="AW27"/>
  <c r="AT27" s="1"/>
  <c r="AO20"/>
  <c r="T17" i="50"/>
  <c r="T17" i="49"/>
  <c r="T17" i="44"/>
  <c r="T17" i="41"/>
  <c r="T17" i="48"/>
  <c r="T17" i="47"/>
  <c r="T17" i="46"/>
  <c r="T17" i="45"/>
  <c r="T17" i="43"/>
  <c r="T12" i="46"/>
  <c r="T12" i="50"/>
  <c r="T12" i="48"/>
  <c r="T12" i="47"/>
  <c r="T12" i="49"/>
  <c r="T12" i="44"/>
  <c r="T12" i="41"/>
  <c r="T12" i="45"/>
  <c r="T12" i="43"/>
  <c r="T20" i="47"/>
  <c r="T20" i="48"/>
  <c r="T20" i="43"/>
  <c r="T20" i="50"/>
  <c r="T20" i="45"/>
  <c r="T20" i="41"/>
  <c r="T20" i="46"/>
  <c r="T20" i="44"/>
  <c r="T20" i="49"/>
  <c r="T23" i="50"/>
  <c r="T23" i="41"/>
  <c r="T23" i="48"/>
  <c r="T23" i="47"/>
  <c r="T23" i="43"/>
  <c r="T23" i="45"/>
  <c r="T23" i="44"/>
  <c r="T23" i="46"/>
  <c r="T23" i="49"/>
  <c r="T22" i="46"/>
  <c r="T22" i="43"/>
  <c r="T22" i="45"/>
  <c r="T22" i="48"/>
  <c r="T22" i="44"/>
  <c r="T22" i="41"/>
  <c r="T22" i="50"/>
  <c r="T22" i="47"/>
  <c r="T22" i="49"/>
  <c r="BN8" i="44"/>
  <c r="BI5"/>
  <c r="AQ58" i="40"/>
  <c r="AR58" s="1"/>
  <c r="AQ61"/>
  <c r="AR61" s="1"/>
  <c r="AQ67"/>
  <c r="AR67" s="1"/>
  <c r="AQ51"/>
  <c r="AR51" s="1"/>
  <c r="AQ56"/>
  <c r="AR56" s="1"/>
  <c r="AQ60"/>
  <c r="AR60" s="1"/>
  <c r="AM24" i="39"/>
  <c r="AN24"/>
  <c r="AW47"/>
  <c r="AW46" s="1"/>
  <c r="AL25" s="1"/>
  <c r="AU30"/>
  <c r="AV30" s="1"/>
  <c r="AO85"/>
  <c r="U32" i="40" l="1"/>
  <c r="U11" i="41"/>
  <c r="U11" i="50"/>
  <c r="U11" i="43"/>
  <c r="U11" i="45"/>
  <c r="U11" i="47"/>
  <c r="U11" i="49"/>
  <c r="U11" i="46"/>
  <c r="U11" i="48"/>
  <c r="U11" i="44"/>
  <c r="AA25" i="41"/>
  <c r="BJ16"/>
  <c r="BJ17"/>
  <c r="AA26"/>
  <c r="BN17" i="40"/>
  <c r="BI14"/>
  <c r="A20" i="41"/>
  <c r="BJ14"/>
  <c r="AA23"/>
  <c r="BJ11"/>
  <c r="AA20"/>
  <c r="AA18"/>
  <c r="BJ9"/>
  <c r="AA17"/>
  <c r="BJ8"/>
  <c r="BJ10"/>
  <c r="AA19"/>
  <c r="BJ6"/>
  <c r="AA15"/>
  <c r="A17"/>
  <c r="BI11" i="40"/>
  <c r="BN14"/>
  <c r="BJ13" i="41"/>
  <c r="AA22"/>
  <c r="AA16"/>
  <c r="BJ7"/>
  <c r="BJ15"/>
  <c r="AA24"/>
  <c r="BN15" i="40"/>
  <c r="BI12"/>
  <c r="A18" i="41"/>
  <c r="AA21"/>
  <c r="BJ12"/>
  <c r="AQ63" i="40"/>
  <c r="AR63" s="1"/>
  <c r="AQ65"/>
  <c r="AR65" s="1"/>
  <c r="AQ53"/>
  <c r="AR53" s="1"/>
  <c r="AQ50"/>
  <c r="AR50" s="1"/>
  <c r="AQ59"/>
  <c r="AR59" s="1"/>
  <c r="AQ64"/>
  <c r="AR64" s="1"/>
  <c r="BN8" i="45"/>
  <c r="BI5"/>
  <c r="AQ49" i="40"/>
  <c r="AR49" s="1"/>
  <c r="AQ54"/>
  <c r="AR54" s="1"/>
  <c r="AQ52"/>
  <c r="AR52" s="1"/>
  <c r="AQ66"/>
  <c r="AR66" s="1"/>
  <c r="AQ57"/>
  <c r="AR57" s="1"/>
  <c r="AQ62"/>
  <c r="AR62" s="1"/>
  <c r="AU27"/>
  <c r="AV27" s="1"/>
  <c r="AO82"/>
  <c r="AT82" s="1"/>
  <c r="AQ55"/>
  <c r="AR55" s="1"/>
  <c r="AP46"/>
  <c r="AL22" s="1"/>
  <c r="A11" i="46"/>
  <c r="A57" i="47"/>
  <c r="T11" i="50"/>
  <c r="T11" i="47"/>
  <c r="T11" i="45"/>
  <c r="T11" i="49"/>
  <c r="T11" i="41"/>
  <c r="T11" i="46"/>
  <c r="T11" i="44"/>
  <c r="T11" i="43"/>
  <c r="T11" i="48"/>
  <c r="AR21" i="40"/>
  <c r="AR83" s="1"/>
  <c r="AO21"/>
  <c r="AQ21"/>
  <c r="AQ83" s="1"/>
  <c r="AW30" i="39"/>
  <c r="AT30" s="1"/>
  <c r="AR23"/>
  <c r="AR85" s="1"/>
  <c r="AT85" s="1"/>
  <c r="AM25"/>
  <c r="AW31" s="1"/>
  <c r="AN25"/>
  <c r="AQ24"/>
  <c r="AQ86" s="1"/>
  <c r="AO24"/>
  <c r="AR24"/>
  <c r="AR86" s="1"/>
  <c r="BI12" i="41" l="1"/>
  <c r="A64" i="43"/>
  <c r="BN15" i="41"/>
  <c r="AE16"/>
  <c r="AF16" s="1"/>
  <c r="AG16" s="1"/>
  <c r="BO10"/>
  <c r="AK50"/>
  <c r="AL50" s="1"/>
  <c r="AC16"/>
  <c r="AE15"/>
  <c r="AF15" s="1"/>
  <c r="AG15" s="1"/>
  <c r="AC15"/>
  <c r="BO9"/>
  <c r="AK49"/>
  <c r="AL49" s="1"/>
  <c r="AE19"/>
  <c r="AF19" s="1"/>
  <c r="AG19" s="1"/>
  <c r="AC19"/>
  <c r="BO13"/>
  <c r="AK53"/>
  <c r="AL53" s="1"/>
  <c r="AE20"/>
  <c r="AF20" s="1"/>
  <c r="AG20" s="1"/>
  <c r="AK54"/>
  <c r="AL54" s="1"/>
  <c r="BO14"/>
  <c r="AC20"/>
  <c r="AE23"/>
  <c r="AF23" s="1"/>
  <c r="AG23" s="1"/>
  <c r="AC23"/>
  <c r="AK57"/>
  <c r="AL57" s="1"/>
  <c r="BO17"/>
  <c r="BI14"/>
  <c r="A66" i="43"/>
  <c r="BN17" i="41"/>
  <c r="AE25"/>
  <c r="AF25" s="1"/>
  <c r="AG25" s="1"/>
  <c r="BO19"/>
  <c r="AK59"/>
  <c r="AL59" s="1"/>
  <c r="AC25"/>
  <c r="U32" i="48"/>
  <c r="U33" s="1"/>
  <c r="U32" i="46"/>
  <c r="U33" s="1"/>
  <c r="U33" i="40"/>
  <c r="U4" s="1"/>
  <c r="U32" i="47"/>
  <c r="U33" s="1"/>
  <c r="U32" i="45"/>
  <c r="U33" s="1"/>
  <c r="U32" i="50"/>
  <c r="U33" s="1"/>
  <c r="U32" i="43"/>
  <c r="U33" s="1"/>
  <c r="U32" i="44"/>
  <c r="U33" s="1"/>
  <c r="U32" i="49"/>
  <c r="U33" s="1"/>
  <c r="U4" s="1"/>
  <c r="U32" i="41"/>
  <c r="U33" s="1"/>
  <c r="AE21"/>
  <c r="AF21" s="1"/>
  <c r="AG21" s="1"/>
  <c r="AK55"/>
  <c r="AL55" s="1"/>
  <c r="AC21"/>
  <c r="BO15"/>
  <c r="AE24"/>
  <c r="AF24" s="1"/>
  <c r="AG24" s="1"/>
  <c r="AC24"/>
  <c r="BO18"/>
  <c r="AK58"/>
  <c r="AL58" s="1"/>
  <c r="AE22"/>
  <c r="BO16"/>
  <c r="AK56"/>
  <c r="AL56" s="1"/>
  <c r="AC22"/>
  <c r="A63" i="43"/>
  <c r="BI11" i="41"/>
  <c r="BN14"/>
  <c r="AE17"/>
  <c r="AF17" s="1"/>
  <c r="AG17" s="1"/>
  <c r="BO11"/>
  <c r="AC17"/>
  <c r="AK51"/>
  <c r="AL51" s="1"/>
  <c r="AE18"/>
  <c r="AF18" s="1"/>
  <c r="AG18" s="1"/>
  <c r="BO12"/>
  <c r="AK52"/>
  <c r="AL52" s="1"/>
  <c r="AC18"/>
  <c r="AE26"/>
  <c r="AF26" s="1"/>
  <c r="AG26" s="1"/>
  <c r="AK60"/>
  <c r="AL60" s="1"/>
  <c r="AC26"/>
  <c r="BO20"/>
  <c r="AA14"/>
  <c r="BJ5"/>
  <c r="A57" i="48"/>
  <c r="A11" i="47"/>
  <c r="AN22" i="40"/>
  <c r="AM22"/>
  <c r="AW28" s="1"/>
  <c r="AT28" s="1"/>
  <c r="AU28"/>
  <c r="AV28" s="1"/>
  <c r="AO83"/>
  <c r="AT83" s="1"/>
  <c r="BN8" i="46"/>
  <c r="BI5"/>
  <c r="AR47" i="40"/>
  <c r="AT57" s="1"/>
  <c r="AU57" s="1"/>
  <c r="AT66"/>
  <c r="AU66" s="1"/>
  <c r="AT31" i="39"/>
  <c r="AW32"/>
  <c r="AR25"/>
  <c r="AR87" s="1"/>
  <c r="AO25"/>
  <c r="AQ25"/>
  <c r="AQ87" s="1"/>
  <c r="AO86"/>
  <c r="AT86" s="1"/>
  <c r="AU31"/>
  <c r="AV31" s="1"/>
  <c r="AE14" i="41" l="1"/>
  <c r="BO8"/>
  <c r="AK48"/>
  <c r="AL48" s="1"/>
  <c r="AC14"/>
  <c r="A17" i="43"/>
  <c r="A63" i="44"/>
  <c r="A20" i="43"/>
  <c r="A66" i="44"/>
  <c r="AF22" i="41"/>
  <c r="AG22" s="1"/>
  <c r="A18" i="43"/>
  <c r="A64" i="44"/>
  <c r="AT54" i="40"/>
  <c r="AU54" s="1"/>
  <c r="AT62"/>
  <c r="AU62" s="1"/>
  <c r="AT49"/>
  <c r="AU49" s="1"/>
  <c r="AT58"/>
  <c r="AU58" s="1"/>
  <c r="AR46"/>
  <c r="AL23" s="1"/>
  <c r="AT48"/>
  <c r="AU48" s="1"/>
  <c r="AT63"/>
  <c r="AU63" s="1"/>
  <c r="AT67"/>
  <c r="AU67" s="1"/>
  <c r="AT53"/>
  <c r="AU53" s="1"/>
  <c r="AT51"/>
  <c r="AU51" s="1"/>
  <c r="AT56"/>
  <c r="AU56" s="1"/>
  <c r="AT60"/>
  <c r="AU60" s="1"/>
  <c r="AT65"/>
  <c r="AU65" s="1"/>
  <c r="AT59"/>
  <c r="AU59" s="1"/>
  <c r="AT64"/>
  <c r="AU64" s="1"/>
  <c r="AT61"/>
  <c r="AU61" s="1"/>
  <c r="AT50"/>
  <c r="AU50" s="1"/>
  <c r="AR22"/>
  <c r="AR84" s="1"/>
  <c r="AO22"/>
  <c r="AQ22"/>
  <c r="AQ84" s="1"/>
  <c r="A57" i="49"/>
  <c r="A11" i="48"/>
  <c r="AT52" i="40"/>
  <c r="AU52" s="1"/>
  <c r="AT55"/>
  <c r="AU55" s="1"/>
  <c r="BI5" i="47"/>
  <c r="BN8"/>
  <c r="AT32" i="39"/>
  <c r="AO87"/>
  <c r="AT87" s="1"/>
  <c r="AT89" s="1"/>
  <c r="AQ9" s="1"/>
  <c r="AU32"/>
  <c r="AV32" s="1"/>
  <c r="AV26" s="1"/>
  <c r="A18" i="44" l="1"/>
  <c r="A64" i="45"/>
  <c r="BI14" i="43"/>
  <c r="BN17"/>
  <c r="BN14"/>
  <c r="BI11"/>
  <c r="AL47" i="41"/>
  <c r="AM48"/>
  <c r="AN48" s="1"/>
  <c r="AF14"/>
  <c r="BI12" i="43"/>
  <c r="BN15"/>
  <c r="A20" i="44"/>
  <c r="A66" i="45"/>
  <c r="A63"/>
  <c r="A17" i="44"/>
  <c r="A57" i="50"/>
  <c r="A11" s="1"/>
  <c r="A11" i="49"/>
  <c r="AU29" i="40"/>
  <c r="AV29" s="1"/>
  <c r="AO84"/>
  <c r="AT84" s="1"/>
  <c r="BN8" i="48"/>
  <c r="BI5"/>
  <c r="AU47" i="40"/>
  <c r="AV55"/>
  <c r="AW55" s="1"/>
  <c r="AV61"/>
  <c r="AW61" s="1"/>
  <c r="AV60"/>
  <c r="AW60" s="1"/>
  <c r="AV67"/>
  <c r="AW67" s="1"/>
  <c r="AN23"/>
  <c r="AM23"/>
  <c r="AW29" s="1"/>
  <c r="AT29" s="1"/>
  <c r="AV50"/>
  <c r="AW50" s="1"/>
  <c r="AV65"/>
  <c r="AW65" s="1"/>
  <c r="AV53"/>
  <c r="AW53" s="1"/>
  <c r="BI11" i="44" l="1"/>
  <c r="BN14"/>
  <c r="A66" i="46"/>
  <c r="A20" i="45"/>
  <c r="AG14" i="41"/>
  <c r="AG3"/>
  <c r="BC12" s="1"/>
  <c r="AG2"/>
  <c r="AM59"/>
  <c r="AN59" s="1"/>
  <c r="AM61"/>
  <c r="AN61" s="1"/>
  <c r="AL46"/>
  <c r="AL20" s="1"/>
  <c r="AM63"/>
  <c r="AN63" s="1"/>
  <c r="AM65"/>
  <c r="AN65" s="1"/>
  <c r="AM66"/>
  <c r="AN66" s="1"/>
  <c r="AM64"/>
  <c r="AN64" s="1"/>
  <c r="AM62"/>
  <c r="AN62" s="1"/>
  <c r="AM67"/>
  <c r="AN67" s="1"/>
  <c r="AM51"/>
  <c r="AN51" s="1"/>
  <c r="AM53"/>
  <c r="AN53" s="1"/>
  <c r="AM55"/>
  <c r="AN55" s="1"/>
  <c r="AM60"/>
  <c r="AN60" s="1"/>
  <c r="AM56"/>
  <c r="AN56" s="1"/>
  <c r="AM54"/>
  <c r="AN54" s="1"/>
  <c r="AM49"/>
  <c r="AN49" s="1"/>
  <c r="AM58"/>
  <c r="AN58" s="1"/>
  <c r="AM57"/>
  <c r="AN57" s="1"/>
  <c r="AM52"/>
  <c r="AN52" s="1"/>
  <c r="AM50"/>
  <c r="AN50" s="1"/>
  <c r="BI12" i="44"/>
  <c r="BN15"/>
  <c r="A63" i="46"/>
  <c r="A17" i="45"/>
  <c r="BN17" i="44"/>
  <c r="BI14"/>
  <c r="AN47" i="41"/>
  <c r="A18" i="45"/>
  <c r="A64" i="46"/>
  <c r="AR23" i="40"/>
  <c r="AR85" s="1"/>
  <c r="AQ23"/>
  <c r="AQ85" s="1"/>
  <c r="AO23"/>
  <c r="AV49"/>
  <c r="AW49" s="1"/>
  <c r="AU46"/>
  <c r="AL24" s="1"/>
  <c r="AV62"/>
  <c r="AW62" s="1"/>
  <c r="AV66"/>
  <c r="AW66" s="1"/>
  <c r="AV57"/>
  <c r="AW57" s="1"/>
  <c r="AV54"/>
  <c r="AW54" s="1"/>
  <c r="BN8" i="50"/>
  <c r="BI5"/>
  <c r="BI5" i="49"/>
  <c r="BN8"/>
  <c r="AV63" i="40"/>
  <c r="AW63" s="1"/>
  <c r="AV56"/>
  <c r="AW56" s="1"/>
  <c r="AV64"/>
  <c r="AW64" s="1"/>
  <c r="AV58"/>
  <c r="AW58" s="1"/>
  <c r="AV51"/>
  <c r="AW51" s="1"/>
  <c r="AV59"/>
  <c r="AW59" s="1"/>
  <c r="AV52"/>
  <c r="AW52" s="1"/>
  <c r="AV48"/>
  <c r="AW48" s="1"/>
  <c r="AO64" i="41" l="1"/>
  <c r="AP64" s="1"/>
  <c r="AN46"/>
  <c r="AL21" s="1"/>
  <c r="A18" i="46"/>
  <c r="A64" i="47"/>
  <c r="BN14" i="45"/>
  <c r="BI11"/>
  <c r="A20" i="46"/>
  <c r="A66" i="47"/>
  <c r="AO58" i="41"/>
  <c r="AP58" s="1"/>
  <c r="AO60"/>
  <c r="AP60" s="1"/>
  <c r="AO48"/>
  <c r="AP48" s="1"/>
  <c r="AO50"/>
  <c r="AP50" s="1"/>
  <c r="AO57"/>
  <c r="AP57" s="1"/>
  <c r="AO49"/>
  <c r="AP49" s="1"/>
  <c r="AO56"/>
  <c r="AP56" s="1"/>
  <c r="AO55"/>
  <c r="AP55" s="1"/>
  <c r="AO51"/>
  <c r="AP51" s="1"/>
  <c r="AO62"/>
  <c r="AP62" s="1"/>
  <c r="AO66"/>
  <c r="AP66" s="1"/>
  <c r="AO63"/>
  <c r="AP63" s="1"/>
  <c r="AO61"/>
  <c r="AP61" s="1"/>
  <c r="BI12" i="45"/>
  <c r="BN15"/>
  <c r="A63" i="47"/>
  <c r="A17" i="46"/>
  <c r="AN20" i="41"/>
  <c r="BC25"/>
  <c r="BC23"/>
  <c r="BC29"/>
  <c r="BC24"/>
  <c r="BI14" i="45"/>
  <c r="BN17"/>
  <c r="AO52" i="41"/>
  <c r="AP52" s="1"/>
  <c r="AO54"/>
  <c r="AP54" s="1"/>
  <c r="AO53"/>
  <c r="AP53" s="1"/>
  <c r="AO67"/>
  <c r="AP67" s="1"/>
  <c r="AO65"/>
  <c r="AP65" s="1"/>
  <c r="AO59"/>
  <c r="AP59" s="1"/>
  <c r="AM24" i="40"/>
  <c r="AW30" s="1"/>
  <c r="AT30" s="1"/>
  <c r="AN24"/>
  <c r="AO85"/>
  <c r="AT85" s="1"/>
  <c r="AU30"/>
  <c r="AV30" s="1"/>
  <c r="AW47"/>
  <c r="AW46" s="1"/>
  <c r="AL25" s="1"/>
  <c r="AM21" i="41" l="1"/>
  <c r="AQ6" s="1"/>
  <c r="AN21"/>
  <c r="A63" i="48"/>
  <c r="A17" i="47"/>
  <c r="BG19" i="41"/>
  <c r="BK63" s="1"/>
  <c r="BG9"/>
  <c r="BK53" s="1"/>
  <c r="V15" s="1"/>
  <c r="BG14"/>
  <c r="BK58" s="1"/>
  <c r="V20" s="1"/>
  <c r="BG12"/>
  <c r="BK56" s="1"/>
  <c r="V18" s="1"/>
  <c r="BG15"/>
  <c r="BK59" s="1"/>
  <c r="V21" s="1"/>
  <c r="BG6"/>
  <c r="BK50" s="1"/>
  <c r="V12" s="1"/>
  <c r="BG20"/>
  <c r="BK64" s="1"/>
  <c r="BG7"/>
  <c r="BK51" s="1"/>
  <c r="V13" s="1"/>
  <c r="BG8"/>
  <c r="BK52" s="1"/>
  <c r="V14" s="1"/>
  <c r="BG13"/>
  <c r="BK57" s="1"/>
  <c r="V19" s="1"/>
  <c r="BG21"/>
  <c r="BK65" s="1"/>
  <c r="BG24"/>
  <c r="BK68" s="1"/>
  <c r="BG17"/>
  <c r="BK61" s="1"/>
  <c r="V23" s="1"/>
  <c r="BG5"/>
  <c r="BG16"/>
  <c r="BK60" s="1"/>
  <c r="V22" s="1"/>
  <c r="BG18"/>
  <c r="BK62" s="1"/>
  <c r="BG10"/>
  <c r="BK54" s="1"/>
  <c r="V16" s="1"/>
  <c r="BG23"/>
  <c r="BK67" s="1"/>
  <c r="BG22"/>
  <c r="BK66" s="1"/>
  <c r="BG11"/>
  <c r="BK55" s="1"/>
  <c r="V17" s="1"/>
  <c r="BI11" i="46"/>
  <c r="BN14"/>
  <c r="AP47" i="41"/>
  <c r="AQ48"/>
  <c r="AR48" s="1"/>
  <c r="BI14" i="46"/>
  <c r="BN17"/>
  <c r="BI12"/>
  <c r="BN15"/>
  <c r="AQ53" i="41"/>
  <c r="AR53" s="1"/>
  <c r="AQ55"/>
  <c r="AR55" s="1"/>
  <c r="AQ49"/>
  <c r="AR49" s="1"/>
  <c r="AQ60"/>
  <c r="AR60" s="1"/>
  <c r="AQ59"/>
  <c r="AR59" s="1"/>
  <c r="AQ67"/>
  <c r="AR67" s="1"/>
  <c r="AQ54"/>
  <c r="AR54" s="1"/>
  <c r="AQ61"/>
  <c r="AR61" s="1"/>
  <c r="AQ66"/>
  <c r="AR66" s="1"/>
  <c r="AQ51"/>
  <c r="AR51" s="1"/>
  <c r="AQ56"/>
  <c r="AR56" s="1"/>
  <c r="AQ57"/>
  <c r="AR57" s="1"/>
  <c r="AQ58"/>
  <c r="AR58" s="1"/>
  <c r="AQ64"/>
  <c r="AR64" s="1"/>
  <c r="AQ20"/>
  <c r="AQ82" s="1"/>
  <c r="AO20"/>
  <c r="AR20"/>
  <c r="AR82" s="1"/>
  <c r="AW27"/>
  <c r="AT27" s="1"/>
  <c r="A66" i="48"/>
  <c r="A20" i="47"/>
  <c r="A64" i="48"/>
  <c r="A18" i="47"/>
  <c r="AQ65" i="41"/>
  <c r="AR65" s="1"/>
  <c r="AQ52"/>
  <c r="AR52" s="1"/>
  <c r="AQ62"/>
  <c r="AR62" s="1"/>
  <c r="AQ50"/>
  <c r="AR50" s="1"/>
  <c r="AN25" i="40"/>
  <c r="AM25"/>
  <c r="AW31" s="1"/>
  <c r="AT31" s="1"/>
  <c r="AR24"/>
  <c r="AR86" s="1"/>
  <c r="AQ24"/>
  <c r="AQ86" s="1"/>
  <c r="AO24"/>
  <c r="BI12" i="47" l="1"/>
  <c r="BN15"/>
  <c r="BN17"/>
  <c r="BI14"/>
  <c r="A64" i="49"/>
  <c r="A18" i="48"/>
  <c r="A20"/>
  <c r="A66" i="49"/>
  <c r="AQ63" i="41"/>
  <c r="AR63" s="1"/>
  <c r="AP46"/>
  <c r="AL22" s="1"/>
  <c r="V16" i="45"/>
  <c r="F62" i="46"/>
  <c r="V16" i="49"/>
  <c r="F62"/>
  <c r="V16" i="46"/>
  <c r="F62" i="50"/>
  <c r="F62" i="48"/>
  <c r="V16" i="50"/>
  <c r="F62" i="45"/>
  <c r="V16" i="48"/>
  <c r="V16" i="47"/>
  <c r="V16" i="44"/>
  <c r="V16" i="43"/>
  <c r="F62"/>
  <c r="F62" i="44"/>
  <c r="F62" i="47"/>
  <c r="F68" i="49"/>
  <c r="V22" i="43"/>
  <c r="F68" i="50"/>
  <c r="F68" i="43"/>
  <c r="F68" i="46"/>
  <c r="V22" i="48"/>
  <c r="V22" i="47"/>
  <c r="F68" i="45"/>
  <c r="V22"/>
  <c r="F68" i="44"/>
  <c r="F68" i="47"/>
  <c r="V22" i="49"/>
  <c r="V22" i="50"/>
  <c r="V22" i="46"/>
  <c r="F68" i="48"/>
  <c r="V22" i="44"/>
  <c r="V23" i="47"/>
  <c r="V23" i="43"/>
  <c r="F69" i="44"/>
  <c r="V23" i="48"/>
  <c r="F69" i="45"/>
  <c r="F69" i="50"/>
  <c r="V23"/>
  <c r="F69" i="43"/>
  <c r="V23" i="46"/>
  <c r="V23" i="45"/>
  <c r="F69" i="47"/>
  <c r="F69" i="46"/>
  <c r="V23" i="44"/>
  <c r="V23" i="49"/>
  <c r="F69" i="48"/>
  <c r="F69" i="49"/>
  <c r="F60" i="44"/>
  <c r="F60" i="43"/>
  <c r="F60" i="46"/>
  <c r="V14" i="50"/>
  <c r="F60" i="48"/>
  <c r="F60" i="49"/>
  <c r="V14" i="47"/>
  <c r="V14" i="49"/>
  <c r="F60" i="47"/>
  <c r="V14" i="46"/>
  <c r="V14" i="43"/>
  <c r="F60" i="50"/>
  <c r="V14" i="48"/>
  <c r="F60" i="45"/>
  <c r="V14"/>
  <c r="V14" i="44"/>
  <c r="V21" i="43"/>
  <c r="F67" i="47"/>
  <c r="V21" i="50"/>
  <c r="F67" i="44"/>
  <c r="V21" i="49"/>
  <c r="F67" i="45"/>
  <c r="F67" i="49"/>
  <c r="V21" i="45"/>
  <c r="V21" i="46"/>
  <c r="V21" i="44"/>
  <c r="F67" i="50"/>
  <c r="V21" i="48"/>
  <c r="F67" i="46"/>
  <c r="F67" i="48"/>
  <c r="F67" i="43"/>
  <c r="V21" i="47"/>
  <c r="V20" i="46"/>
  <c r="V20" i="48"/>
  <c r="V20" i="50"/>
  <c r="V20" i="47"/>
  <c r="F66" i="43"/>
  <c r="F66" i="47"/>
  <c r="F66" i="44"/>
  <c r="V20" i="43"/>
  <c r="V20" i="49"/>
  <c r="F66" i="45"/>
  <c r="F66" i="49"/>
  <c r="F66" i="50"/>
  <c r="F66" i="46"/>
  <c r="V20" i="45"/>
  <c r="F66" i="48"/>
  <c r="V20" i="44"/>
  <c r="A17" i="48"/>
  <c r="A63" i="49"/>
  <c r="AO82" i="41"/>
  <c r="AT82" s="1"/>
  <c r="AU27"/>
  <c r="AV27" s="1"/>
  <c r="AR47"/>
  <c r="AT50" s="1"/>
  <c r="AU50" s="1"/>
  <c r="V17" i="45"/>
  <c r="F63"/>
  <c r="F63" i="49"/>
  <c r="V17" i="43"/>
  <c r="F63" i="48"/>
  <c r="F63" i="46"/>
  <c r="V17"/>
  <c r="V17" i="44"/>
  <c r="V17" i="49"/>
  <c r="F63" i="50"/>
  <c r="F63" i="47"/>
  <c r="V17"/>
  <c r="F63" i="44"/>
  <c r="F63" i="43"/>
  <c r="V17" i="48"/>
  <c r="V17" i="50"/>
  <c r="BG25" i="41"/>
  <c r="BG27" s="1"/>
  <c r="BK70" s="1"/>
  <c r="BK49"/>
  <c r="V11" s="1"/>
  <c r="F65" i="43"/>
  <c r="V19" i="48"/>
  <c r="V19" i="46"/>
  <c r="V19" i="49"/>
  <c r="F65" i="50"/>
  <c r="F65" i="47"/>
  <c r="F65" i="44"/>
  <c r="F65" i="45"/>
  <c r="V19"/>
  <c r="V19" i="50"/>
  <c r="V19" i="47"/>
  <c r="V19" i="43"/>
  <c r="F65" i="46"/>
  <c r="V19" i="44"/>
  <c r="F65" i="48"/>
  <c r="F65" i="49"/>
  <c r="V13"/>
  <c r="V13" i="46"/>
  <c r="F59"/>
  <c r="F59" i="48"/>
  <c r="V13" i="45"/>
  <c r="F59" i="49"/>
  <c r="F59" i="50"/>
  <c r="V13" i="47"/>
  <c r="V13" i="50"/>
  <c r="V13" i="44"/>
  <c r="F59" i="47"/>
  <c r="V13" i="48"/>
  <c r="F59" i="45"/>
  <c r="F59" i="43"/>
  <c r="V13"/>
  <c r="F59" i="44"/>
  <c r="F58" i="43"/>
  <c r="V12" i="48"/>
  <c r="V12" i="49"/>
  <c r="F58"/>
  <c r="F58" i="44"/>
  <c r="F58" i="50"/>
  <c r="F58" i="46"/>
  <c r="V12" i="50"/>
  <c r="V12" i="43"/>
  <c r="V12" i="47"/>
  <c r="V12" i="44"/>
  <c r="V12" i="46"/>
  <c r="F58" i="48"/>
  <c r="F58" i="45"/>
  <c r="F58" i="47"/>
  <c r="V12" i="45"/>
  <c r="F64" i="46"/>
  <c r="V18"/>
  <c r="V18" i="48"/>
  <c r="V18" i="49"/>
  <c r="V18" i="47"/>
  <c r="F64"/>
  <c r="F64" i="50"/>
  <c r="F64" i="48"/>
  <c r="F64" i="49"/>
  <c r="F64" i="43"/>
  <c r="V18" i="44"/>
  <c r="V18" i="50"/>
  <c r="V18" i="45"/>
  <c r="F64"/>
  <c r="F64" i="44"/>
  <c r="V18" i="43"/>
  <c r="F61"/>
  <c r="F61" i="47"/>
  <c r="F61" i="45"/>
  <c r="V15" i="46"/>
  <c r="V15" i="44"/>
  <c r="V15" i="48"/>
  <c r="V15" i="43"/>
  <c r="V15" i="50"/>
  <c r="V15" i="45"/>
  <c r="V15" i="49"/>
  <c r="V15" i="47"/>
  <c r="F61" i="50"/>
  <c r="F61" i="48"/>
  <c r="F61" i="44"/>
  <c r="F61" i="46"/>
  <c r="F61" i="49"/>
  <c r="BN14" i="47"/>
  <c r="BI11"/>
  <c r="AQ21" i="41"/>
  <c r="AQ83" s="1"/>
  <c r="AR21"/>
  <c r="AR83" s="1"/>
  <c r="AO21"/>
  <c r="AT57"/>
  <c r="AU57" s="1"/>
  <c r="AT61"/>
  <c r="AU61" s="1"/>
  <c r="AT55"/>
  <c r="AU55" s="1"/>
  <c r="AU31" i="40"/>
  <c r="AV31" s="1"/>
  <c r="AO86"/>
  <c r="AT86" s="1"/>
  <c r="AQ25"/>
  <c r="AQ87" s="1"/>
  <c r="AR25"/>
  <c r="AR87" s="1"/>
  <c r="AW32"/>
  <c r="AT32" s="1"/>
  <c r="AO25"/>
  <c r="AU28" i="41" l="1"/>
  <c r="AV28" s="1"/>
  <c r="AO83"/>
  <c r="AT83" s="1"/>
  <c r="F57" i="43"/>
  <c r="F57" i="45"/>
  <c r="V11" i="49"/>
  <c r="V11" i="45"/>
  <c r="F57" i="49"/>
  <c r="F57" i="47"/>
  <c r="F57" i="46"/>
  <c r="V11" i="47"/>
  <c r="F57" i="44"/>
  <c r="V11"/>
  <c r="V11" i="43"/>
  <c r="F57" i="48"/>
  <c r="V11" i="50"/>
  <c r="F57"/>
  <c r="V11" i="46"/>
  <c r="V11" i="48"/>
  <c r="BN14"/>
  <c r="BI11"/>
  <c r="BI14"/>
  <c r="BN17"/>
  <c r="A18" i="49"/>
  <c r="A64" i="50"/>
  <c r="A18" s="1"/>
  <c r="AT67" i="41"/>
  <c r="AU67" s="1"/>
  <c r="AT51"/>
  <c r="AU51" s="1"/>
  <c r="AT64"/>
  <c r="AU64" s="1"/>
  <c r="AT48"/>
  <c r="AU48" s="1"/>
  <c r="AT53"/>
  <c r="AU53" s="1"/>
  <c r="AT59"/>
  <c r="AU59" s="1"/>
  <c r="AT66"/>
  <c r="AU66" s="1"/>
  <c r="AT58"/>
  <c r="AU58" s="1"/>
  <c r="AT62"/>
  <c r="AU62" s="1"/>
  <c r="AT63"/>
  <c r="AU63" s="1"/>
  <c r="AT60"/>
  <c r="AU60" s="1"/>
  <c r="AR46"/>
  <c r="AL23" s="1"/>
  <c r="A63" i="50"/>
  <c r="A17" s="1"/>
  <c r="A17" i="49"/>
  <c r="AM22" i="41"/>
  <c r="AW28" s="1"/>
  <c r="AT28" s="1"/>
  <c r="AN22"/>
  <c r="A20" i="49"/>
  <c r="A66" i="50"/>
  <c r="A20" s="1"/>
  <c r="BN15" i="48"/>
  <c r="BI12"/>
  <c r="AT49" i="41"/>
  <c r="AU49" s="1"/>
  <c r="AT54"/>
  <c r="AU54" s="1"/>
  <c r="AT56"/>
  <c r="AU56" s="1"/>
  <c r="AT65"/>
  <c r="AU65" s="1"/>
  <c r="AT52"/>
  <c r="AU52" s="1"/>
  <c r="AO87" i="40"/>
  <c r="AT87" s="1"/>
  <c r="AT89" s="1"/>
  <c r="AQ9" s="1"/>
  <c r="AU32"/>
  <c r="AV32" s="1"/>
  <c r="AV26" s="1"/>
  <c r="BI14" i="49" l="1"/>
  <c r="BN17"/>
  <c r="BN17" i="50"/>
  <c r="BI14"/>
  <c r="AR22" i="41"/>
  <c r="AR84" s="1"/>
  <c r="AO22"/>
  <c r="AQ22"/>
  <c r="AQ84" s="1"/>
  <c r="BI11" i="49"/>
  <c r="BN14"/>
  <c r="AM23" i="41"/>
  <c r="AW29" s="1"/>
  <c r="AT29" s="1"/>
  <c r="AN23"/>
  <c r="AU47"/>
  <c r="AV65" s="1"/>
  <c r="AW65" s="1"/>
  <c r="BI12" i="50"/>
  <c r="BN15"/>
  <c r="BI11"/>
  <c r="BN14"/>
  <c r="BI12" i="49"/>
  <c r="BN15"/>
  <c r="AV62" i="41" l="1"/>
  <c r="AW62" s="1"/>
  <c r="AV58"/>
  <c r="AW58" s="1"/>
  <c r="AV66"/>
  <c r="AW66" s="1"/>
  <c r="AV64"/>
  <c r="AW64" s="1"/>
  <c r="AV51"/>
  <c r="AW51" s="1"/>
  <c r="AV56"/>
  <c r="AW56" s="1"/>
  <c r="AV63"/>
  <c r="AW63" s="1"/>
  <c r="AU46"/>
  <c r="AL24" s="1"/>
  <c r="AV55"/>
  <c r="AW55" s="1"/>
  <c r="AV50"/>
  <c r="AW50" s="1"/>
  <c r="AV57"/>
  <c r="AW57" s="1"/>
  <c r="AV61"/>
  <c r="AW61" s="1"/>
  <c r="AO84"/>
  <c r="AT84" s="1"/>
  <c r="AU29"/>
  <c r="AV29" s="1"/>
  <c r="AO23"/>
  <c r="AR23"/>
  <c r="AR85" s="1"/>
  <c r="AQ23"/>
  <c r="AQ85" s="1"/>
  <c r="AV67"/>
  <c r="AW67" s="1"/>
  <c r="AV53"/>
  <c r="AW53" s="1"/>
  <c r="AV54"/>
  <c r="AW54" s="1"/>
  <c r="AV59"/>
  <c r="AW59" s="1"/>
  <c r="AV49"/>
  <c r="AW49" s="1"/>
  <c r="AV52"/>
  <c r="AW52" s="1"/>
  <c r="AV60"/>
  <c r="AW60" s="1"/>
  <c r="AV48"/>
  <c r="AW48" s="1"/>
  <c r="AM24" l="1"/>
  <c r="AW30" s="1"/>
  <c r="AT30" s="1"/>
  <c r="AN24"/>
  <c r="AU30"/>
  <c r="AV30" s="1"/>
  <c r="AO85"/>
  <c r="AT85" s="1"/>
  <c r="AW47"/>
  <c r="AW46" s="1"/>
  <c r="AL25" s="1"/>
  <c r="AM25" l="1"/>
  <c r="AN25"/>
  <c r="AR24"/>
  <c r="AR86" s="1"/>
  <c r="AQ24"/>
  <c r="AQ86" s="1"/>
  <c r="AW31"/>
  <c r="AT31" s="1"/>
  <c r="AO24"/>
  <c r="AU31" l="1"/>
  <c r="AV31" s="1"/>
  <c r="AO86"/>
  <c r="AT86" s="1"/>
  <c r="AR25"/>
  <c r="AR87" s="1"/>
  <c r="AO25"/>
  <c r="AQ25"/>
  <c r="AQ87" s="1"/>
  <c r="AW32"/>
  <c r="AT32" s="1"/>
  <c r="AU32" l="1"/>
  <c r="AV32" s="1"/>
  <c r="AV26" s="1"/>
  <c r="AO87"/>
  <c r="AT87" s="1"/>
  <c r="AT89" s="1"/>
  <c r="AQ9" s="1"/>
</calcChain>
</file>

<file path=xl/sharedStrings.xml><?xml version="1.0" encoding="utf-8"?>
<sst xmlns="http://schemas.openxmlformats.org/spreadsheetml/2006/main" count="3779" uniqueCount="355">
  <si>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</si>
  <si>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</si>
  <si>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</si>
  <si>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</si>
  <si>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</si>
  <si>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</si>
  <si>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</si>
  <si>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</si>
  <si>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</si>
  <si>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</si>
  <si>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</si>
  <si>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</si>
  <si>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</si>
  <si>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</si>
  <si>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</si>
  <si>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</si>
  <si>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</si>
  <si>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</si>
  <si>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</si>
  <si>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</si>
  <si>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</si>
  <si>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</si>
  <si>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</si>
  <si>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</si>
  <si>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</si>
  <si>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</si>
  <si>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</si>
  <si>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</si>
  <si>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</si>
  <si>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</si>
  <si>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</si>
  <si>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</si>
  <si>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</si>
  <si>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</si>
  <si>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</si>
  <si>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</si>
  <si>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</si>
  <si>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</si>
  <si>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</si>
  <si>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</si>
  <si>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</si>
  <si>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</si>
  <si>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</si>
  <si>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</si>
  <si>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</si>
  <si>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</si>
  <si>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</si>
  <si>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</si>
  <si>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</si>
  <si>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</si>
  <si>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</si>
  <si>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</si>
  <si>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</si>
  <si>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</si>
  <si>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</si>
  <si>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</si>
  <si>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</si>
  <si>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</si>
  <si>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</si>
  <si>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</si>
  <si>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</si>
  <si>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</si>
  <si>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</si>
  <si>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</si>
  <si>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</si>
  <si>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</si>
  <si>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</si>
  <si>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</si>
  <si>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</si>
  <si>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</si>
  <si>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</si>
  <si>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</si>
  <si>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</si>
  <si>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</si>
  <si>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</si>
  <si>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</si>
  <si>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</si>
  <si>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</si>
  <si>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</si>
  <si>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</si>
  <si>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</si>
  <si>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</si>
  <si>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</si>
  <si>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</si>
  <si>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</si>
  <si>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</si>
  <si>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</si>
  <si>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</si>
  <si>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</si>
  <si>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</si>
  <si>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</si>
  <si>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</si>
  <si>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</si>
  <si>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</si>
  <si>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</si>
  <si>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</si>
  <si>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</si>
  <si>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</si>
  <si>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</si>
  <si>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</si>
  <si>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</si>
  <si>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</si>
  <si>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</si>
  <si>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</si>
  <si>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</si>
  <si>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</si>
  <si>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</si>
  <si>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</si>
  <si>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</si>
  <si>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</si>
  <si>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</si>
  <si>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</si>
  <si>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</si>
  <si>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</si>
  <si>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</si>
  <si>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</si>
  <si>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</si>
  <si>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</si>
  <si>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</si>
  <si>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</si>
  <si>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</si>
  <si>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</si>
  <si>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</si>
  <si>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</si>
  <si>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</si>
  <si>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</si>
  <si>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</si>
  <si>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</si>
  <si>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</si>
  <si>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</si>
  <si>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</si>
  <si>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</si>
  <si>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</si>
  <si>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</si>
  <si>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</si>
  <si>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</si>
  <si>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</si>
  <si>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</si>
  <si>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</si>
  <si>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</si>
  <si>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</si>
  <si>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</si>
  <si>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</si>
  <si>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</si>
  <si>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</si>
  <si>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</si>
  <si>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</si>
  <si>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</si>
  <si>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</si>
  <si>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</si>
  <si>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</si>
  <si>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</si>
  <si>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</si>
  <si>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</si>
  <si>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</si>
  <si>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</si>
  <si>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</si>
  <si>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</si>
  <si>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</si>
  <si>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</si>
  <si>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</si>
  <si>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</si>
  <si>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</si>
  <si>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</si>
  <si>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</si>
  <si>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</si>
  <si>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</si>
  <si>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</si>
  <si>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</si>
  <si>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</si>
  <si>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</si>
  <si>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</si>
  <si>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</si>
  <si>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</si>
  <si>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</si>
  <si>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</si>
  <si>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</si>
  <si>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</si>
  <si>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</si>
  <si>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</si>
  <si>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</si>
  <si>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</si>
  <si>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</si>
  <si>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</si>
  <si>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</si>
  <si>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</si>
  <si>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</si>
  <si>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</si>
  <si>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</si>
  <si>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</si>
  <si>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</si>
  <si>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</si>
  <si>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</si>
  <si>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</si>
  <si>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</si>
  <si>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</si>
  <si>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</si>
  <si>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</si>
  <si>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</si>
  <si>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</si>
  <si>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</si>
  <si>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</si>
  <si>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</si>
  <si>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</si>
  <si>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</si>
  <si>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</si>
  <si>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</si>
  <si>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</si>
  <si>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</si>
  <si>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</si>
  <si>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</si>
  <si>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</si>
  <si>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</si>
  <si>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</si>
  <si>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</si>
  <si>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</si>
  <si>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</si>
  <si>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</si>
  <si>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</si>
  <si>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</si>
  <si>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</si>
  <si>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</si>
  <si>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</si>
  <si>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</si>
  <si>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</si>
  <si>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</si>
  <si>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</si>
  <si>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</si>
  <si>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</si>
  <si>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</si>
  <si>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</si>
  <si>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</si>
  <si>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</si>
  <si>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</si>
  <si>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</si>
  <si>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</si>
  <si>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</si>
  <si>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</si>
  <si>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</si>
  <si>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</si>
  <si>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</si>
  <si>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</si>
  <si>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</si>
  <si>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</si>
  <si>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</si>
  <si>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</si>
  <si>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</si>
  <si>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</si>
  <si>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</si>
  <si>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</si>
  <si>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</si>
  <si>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</si>
  <si>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</si>
  <si>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</si>
  <si>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</si>
  <si>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</si>
  <si>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</si>
  <si>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</si>
  <si>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</si>
  <si>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</si>
  <si>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</si>
  <si>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</si>
  <si>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</si>
  <si>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</si>
  <si>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</si>
  <si>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</si>
  <si>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</si>
  <si>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</si>
  <si>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</si>
  <si>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</si>
  <si>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</si>
  <si>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</si>
  <si>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</si>
  <si>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</si>
  <si>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</si>
  <si>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</si>
  <si>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</si>
  <si>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</si>
  <si>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</si>
  <si>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</si>
  <si>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</si>
  <si>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</si>
  <si>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</si>
  <si>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</si>
  <si>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</si>
  <si>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</si>
  <si>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</si>
  <si>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</si>
  <si>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</si>
  <si>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</si>
  <si>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</si>
  <si>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</si>
  <si>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</si>
  <si>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</si>
  <si>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</si>
  <si>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</si>
  <si>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</si>
  <si>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</si>
  <si>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</si>
  <si>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</si>
  <si>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</si>
  <si>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</si>
  <si>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</si>
  <si>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</si>
  <si>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</si>
  <si>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</si>
  <si>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</si>
  <si>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</si>
  <si>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</si>
  <si>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</si>
  <si>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</si>
  <si>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</si>
  <si>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</si>
  <si>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</si>
  <si>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BIRCHES PRIMARY SCHOOL</t>
  </si>
  <si>
    <t>RICHMOUNT PRIMARY SCHOOL</t>
  </si>
  <si>
    <t>ORCHARD COUNTY PRIMARY SCHOOL</t>
  </si>
  <si>
    <t>ST PETER'S PRIMARY SCHOOL</t>
  </si>
  <si>
    <t>LOUGHGALL PRIMARY SCHOOL (THE COPE)</t>
  </si>
  <si>
    <t>ASHGROVE COMMUNITY CENTRE</t>
  </si>
  <si>
    <t>KILMORE PARISH HALL</t>
  </si>
  <si>
    <t>HART MEMORIAL PRIMARY SCHOOL</t>
  </si>
  <si>
    <t>MILLINGTON PRIMARY SCHOOL</t>
  </si>
  <si>
    <t>TANDRAGEE PRIMARY SCHOOL</t>
  </si>
  <si>
    <t>EDENDERRY PRIMARY SCHOOL</t>
  </si>
  <si>
    <t>KILLYMAN PRIMARY SCHOOL</t>
  </si>
  <si>
    <t>Local Council</t>
  </si>
  <si>
    <t>Portadown</t>
  </si>
  <si>
    <t>BEATTIE ,Doug</t>
  </si>
  <si>
    <t>BUCKLEY, Jonathan</t>
  </si>
  <si>
    <t>CAUSBY, Darryn</t>
  </si>
  <si>
    <t>COLEMAN, Paul</t>
  </si>
  <si>
    <t>DUFFY, Paul, Anthony</t>
  </si>
  <si>
    <t>GIFFEN, Pete</t>
  </si>
  <si>
    <t>HATCH, Arnold</t>
  </si>
  <si>
    <t>JONES, Robert, David</t>
  </si>
  <si>
    <t>MCKENNA, Gemma, C</t>
  </si>
  <si>
    <t>MCNEILL, Eamon</t>
  </si>
  <si>
    <t>MCWILLIAMS, Terry</t>
  </si>
  <si>
    <t>SPENCE, Kyle, Thomas</t>
  </si>
  <si>
    <t>STEVENSON, John</t>
  </si>
  <si>
    <t>Ulster Unionist Party</t>
  </si>
  <si>
    <t>Alliance Party</t>
  </si>
  <si>
    <t>United Kingdon Independence Party</t>
  </si>
  <si>
    <t>NI21</t>
  </si>
  <si>
    <t>Progressive Unionist Party of Northern Ireland</t>
  </si>
  <si>
    <t>SDLP (Social Democratic &amp; Labour Party)</t>
  </si>
  <si>
    <t>Democratic Unionist Party - DUP</t>
  </si>
  <si>
    <t>Traditional Unionist Voice - TUV</t>
  </si>
  <si>
    <t xml:space="preserve">Sinn Féin </t>
  </si>
  <si>
    <t>POSTAL</t>
  </si>
  <si>
    <t>y</t>
  </si>
  <si>
    <t>n</t>
  </si>
  <si>
    <t>SPENCE, Kyle &amp; GIFFEN, Pete</t>
  </si>
  <si>
    <t>DUFFY, Paul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</si>
</sst>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8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5" t="s">
        <v>172</v>
      </c>
      <c r="Q3" s="335"/>
      <c r="R3" s="335"/>
      <c r="S3" s="335"/>
      <c r="T3" s="335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5"/>
      <c r="Q4" s="335"/>
      <c r="R4" s="335"/>
      <c r="S4" s="335"/>
      <c r="T4" s="335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5" t="s">
        <v>301</v>
      </c>
      <c r="Q5" s="335"/>
      <c r="R5" s="335"/>
      <c r="S5" s="335"/>
      <c r="T5" s="335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5"/>
      <c r="Q6" s="335"/>
      <c r="R6" s="335"/>
      <c r="S6" s="335"/>
      <c r="T6" s="335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5" t="s">
        <v>299</v>
      </c>
      <c r="Q7" s="335"/>
      <c r="R7" s="335"/>
      <c r="S7" s="335"/>
      <c r="T7" s="335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5"/>
      <c r="Q8" s="335"/>
      <c r="R8" s="335"/>
      <c r="S8" s="335"/>
      <c r="T8" s="335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5" t="s">
        <v>170</v>
      </c>
      <c r="Q9" s="335"/>
      <c r="R9" s="335"/>
      <c r="S9" s="335"/>
      <c r="T9" s="335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5"/>
      <c r="Q10" s="335"/>
      <c r="R10" s="335"/>
      <c r="S10" s="335"/>
      <c r="T10" s="335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5" t="s">
        <v>304</v>
      </c>
      <c r="Q11" s="335"/>
      <c r="R11" s="335"/>
      <c r="S11" s="335"/>
      <c r="T11" s="335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5"/>
      <c r="Q12" s="335"/>
      <c r="R12" s="335"/>
      <c r="S12" s="335"/>
      <c r="T12" s="335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5" t="s">
        <v>171</v>
      </c>
      <c r="Q13" s="335"/>
      <c r="R13" s="335"/>
      <c r="S13" s="335"/>
      <c r="T13" s="335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5"/>
      <c r="Q14" s="335"/>
      <c r="R14" s="335"/>
      <c r="S14" s="335"/>
      <c r="T14" s="335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5" t="s">
        <v>305</v>
      </c>
      <c r="Q15" s="335"/>
      <c r="R15" s="335"/>
      <c r="S15" s="335"/>
      <c r="T15" s="335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5"/>
      <c r="Q16" s="335"/>
      <c r="R16" s="335"/>
      <c r="S16" s="335"/>
      <c r="T16" s="335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5" t="s">
        <v>173</v>
      </c>
      <c r="Q17" s="335"/>
      <c r="R17" s="335"/>
      <c r="S17" s="335"/>
      <c r="T17" s="335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5"/>
      <c r="Q18" s="335"/>
      <c r="R18" s="335"/>
      <c r="S18" s="335"/>
      <c r="T18" s="335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5" t="s">
        <v>308</v>
      </c>
      <c r="Q19" s="335"/>
      <c r="R19" s="335"/>
      <c r="S19" s="335"/>
      <c r="T19" s="335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5"/>
      <c r="Q20" s="335"/>
      <c r="R20" s="335"/>
      <c r="S20" s="335"/>
      <c r="T20" s="335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5" t="s">
        <v>174</v>
      </c>
      <c r="Q21" s="335"/>
      <c r="R21" s="335"/>
      <c r="S21" s="335"/>
      <c r="T21" s="335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5"/>
      <c r="Q22" s="335"/>
      <c r="R22" s="335"/>
      <c r="S22" s="335"/>
      <c r="T22" s="335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8" t="s">
        <v>302</v>
      </c>
      <c r="Q23" s="349"/>
      <c r="R23" s="349"/>
      <c r="S23" s="349"/>
      <c r="T23" s="350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1"/>
      <c r="Q24" s="352"/>
      <c r="R24" s="352"/>
      <c r="S24" s="352"/>
      <c r="T24" s="353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39" t="s">
        <v>121</v>
      </c>
      <c r="K25" s="340"/>
      <c r="L25" s="340"/>
      <c r="M25" s="340"/>
      <c r="N25" s="341"/>
      <c r="P25" s="335" t="s">
        <v>178</v>
      </c>
      <c r="Q25" s="335"/>
      <c r="R25" s="335"/>
      <c r="S25" s="335"/>
      <c r="T25" s="335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35"/>
      <c r="Q26" s="335"/>
      <c r="R26" s="335"/>
      <c r="S26" s="335"/>
      <c r="T26" s="335"/>
    </row>
    <row r="27" spans="1:20" ht="15">
      <c r="A27" s="342" t="s">
        <v>123</v>
      </c>
      <c r="B27" s="343"/>
      <c r="C27" s="343"/>
      <c r="D27" s="343"/>
      <c r="E27" s="344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45"/>
      <c r="B28" s="346"/>
      <c r="C28" s="346"/>
      <c r="D28" s="346"/>
      <c r="E28" s="347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36" t="s">
        <v>132</v>
      </c>
      <c r="B67" s="337"/>
      <c r="C67" s="337"/>
      <c r="D67" s="337"/>
      <c r="E67" s="338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topLeftCell="Y1" zoomScale="70" zoomScaleNormal="70" workbookViewId="0">
      <selection activeCell="AL31" sqref="AL31:AQ32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 Council</v>
      </c>
      <c r="F1" s="14" t="s">
        <v>70</v>
      </c>
      <c r="J1" s="100" t="s">
        <v>25</v>
      </c>
      <c r="K1" s="382">
        <f>'Basic Input'!C2</f>
        <v>41781</v>
      </c>
      <c r="L1" s="382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223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86.130000000000109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86.130000000000109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 t="s">
        <v>338</v>
      </c>
      <c r="BU3" s="410"/>
      <c r="BV3" s="410"/>
      <c r="BW3" s="410"/>
      <c r="BX3" s="410"/>
      <c r="BY3" s="410"/>
      <c r="BZ3" s="411"/>
    </row>
    <row r="4" spans="1:83" ht="45.7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224</v>
      </c>
      <c r="P4" s="384"/>
      <c r="Q4" s="384"/>
      <c r="R4" s="384"/>
      <c r="S4" s="385"/>
      <c r="U4" s="374" t="str">
        <f>IF(Q33="ERROR","DO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IF(C11=0,0,IF(O11=0,"Excluded",0))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IF(C12=0,0,IF(O12=0,"Excluded",0))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1077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IF($AT5=0,0,IF($AT5="T",$AZ7,$BR4))</f>
        <v>Exclude</v>
      </c>
      <c r="Q7" s="430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9" t="str">
        <f>IF($P7="Transfer",$BA8,$BT3)</f>
        <v>MCWILLIAMS, Terry</v>
      </c>
      <c r="Q8" s="430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1399.7</v>
      </c>
      <c r="BP8" s="76"/>
      <c r="BR8" s="13" t="str">
        <f>'Verification of Boxes'!J10</f>
        <v>BEATTIE ,Doug</v>
      </c>
      <c r="BS8" s="74">
        <v>49</v>
      </c>
      <c r="BT8" s="7">
        <f t="shared" ref="BT8:BT29" si="4">BS8*BT$6</f>
        <v>49</v>
      </c>
      <c r="BU8" s="74">
        <v>45</v>
      </c>
      <c r="BV8" s="7">
        <f t="shared" ref="BV8:BV29" si="5">BU8*BV$6</f>
        <v>45</v>
      </c>
      <c r="BW8" s="74">
        <v>85</v>
      </c>
      <c r="BX8" s="7">
        <f t="shared" ref="BX8:BX29" si="6">BW8*BX$6</f>
        <v>11.05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105.05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1443.84</v>
      </c>
      <c r="BP10" s="76"/>
      <c r="BQ10" s="6"/>
      <c r="BR10" s="13" t="str">
        <f>'Verification of Boxes'!J12</f>
        <v>CAUSBY, Darryn</v>
      </c>
      <c r="BS10" s="74">
        <v>592</v>
      </c>
      <c r="BT10" s="7">
        <f t="shared" si="4"/>
        <v>592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592</v>
      </c>
    </row>
    <row r="11" spans="1:83" ht="15" customHeight="1" thickBot="1">
      <c r="A11" s="329">
        <f>IF('Stage 6'!A11&lt;&gt;0,'Stage 6'!A11,IF(Q11&gt;=$M$3,"Elected",IF(BP8&lt;&gt;0,"Excluded",0)))</f>
        <v>0</v>
      </c>
      <c r="B11" s="175">
        <v>1</v>
      </c>
      <c r="C11" s="187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 t="shared" ref="P11:P30" si="12">IF($C11&lt;&gt;0,$BK49,0)</f>
        <v>105.05</v>
      </c>
      <c r="Q11" s="33">
        <f t="shared" ref="Q11:Q31" si="13">IF(P$8=0,0,O11+P11)</f>
        <v>1504.75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6'!A12&lt;&gt;0,'Stage 6'!A12,IF(Q12&gt;=$M$3,"Elected",IF(BP9&lt;&gt;0,"Excluded",0)))</f>
        <v>Elected</v>
      </c>
      <c r="B12" s="176">
        <v>2</v>
      </c>
      <c r="C12" s="188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 t="shared" si="12"/>
        <v>0</v>
      </c>
      <c r="Q12" s="33">
        <f t="shared" si="13"/>
        <v>1506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86.130000000000109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 t="shared" si="12"/>
        <v>592</v>
      </c>
      <c r="Q13" s="33">
        <f t="shared" si="13"/>
        <v>2035.84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6'!A14&lt;&gt;0,'Stage 6'!A14,IF(Q14&gt;=$M$3,"Elected",IF(BP11&lt;&gt;0,"Excluded",0)))</f>
        <v>Excluded</v>
      </c>
      <c r="B14" s="176">
        <v>4</v>
      </c>
      <c r="C14" s="188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BEATTIE ,Doug</v>
      </c>
      <c r="AA14" s="109">
        <f>O11</f>
        <v>1399.7</v>
      </c>
      <c r="AB14" s="103"/>
      <c r="AC14" s="116">
        <f t="shared" ref="AC14:AC33" si="17">IF(AA14&gt;0,AA14-AG$4,0)</f>
        <v>-106.29999999999995</v>
      </c>
      <c r="AD14" s="144"/>
      <c r="AE14" s="103" t="str">
        <f>IF(Z14=0,0,IF(AA14&gt;=AG$4,"elected",IF(AA14=0,"excluded","continuing")))</f>
        <v>continuing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1123.6600000000001</v>
      </c>
      <c r="BP14" s="76"/>
      <c r="BR14" s="13" t="str">
        <f>'Verification of Boxes'!J16</f>
        <v>HATCH, Arnold</v>
      </c>
      <c r="BS14" s="74">
        <v>52</v>
      </c>
      <c r="BT14" s="7">
        <f t="shared" si="4"/>
        <v>52</v>
      </c>
      <c r="BU14" s="74">
        <v>21</v>
      </c>
      <c r="BV14" s="7">
        <f t="shared" si="5"/>
        <v>21</v>
      </c>
      <c r="BW14" s="74">
        <v>51</v>
      </c>
      <c r="BX14" s="7">
        <f t="shared" si="6"/>
        <v>6.63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79.63</v>
      </c>
    </row>
    <row r="15" spans="1:83" ht="15" customHeight="1" thickBot="1">
      <c r="A15" s="330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BUCKLEY, Jonathan</v>
      </c>
      <c r="AA15" s="45">
        <f>O12</f>
        <v>1506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elected</v>
      </c>
      <c r="AF15" s="5">
        <f t="shared" si="18"/>
        <v>0</v>
      </c>
      <c r="AG15" s="112">
        <f t="shared" si="19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>
        <f t="shared" si="2"/>
        <v>0</v>
      </c>
      <c r="BM15" s="3"/>
      <c r="BN15" s="5">
        <f t="shared" si="11"/>
        <v>0</v>
      </c>
      <c r="BO15" s="47">
        <f t="shared" si="3"/>
        <v>1256.8000000000002</v>
      </c>
      <c r="BP15" s="76"/>
      <c r="BQ15" s="6"/>
      <c r="BR15" s="13" t="str">
        <f>'Verification of Boxes'!J17</f>
        <v>JONES, Robert, David</v>
      </c>
      <c r="BS15" s="74">
        <v>29</v>
      </c>
      <c r="BT15" s="7">
        <f t="shared" si="4"/>
        <v>29</v>
      </c>
      <c r="BU15" s="74">
        <v>35</v>
      </c>
      <c r="BV15" s="7">
        <f t="shared" si="5"/>
        <v>35</v>
      </c>
      <c r="BW15" s="74">
        <v>17</v>
      </c>
      <c r="BX15" s="7">
        <f t="shared" si="6"/>
        <v>2.21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66.209999999999994</v>
      </c>
    </row>
    <row r="16" spans="1:83" ht="15" customHeight="1" thickBot="1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CAUSBY, Darryn</v>
      </c>
      <c r="AA16" s="45">
        <f t="shared" ref="AA16:AA33" si="21">O13</f>
        <v>1443.84</v>
      </c>
      <c r="AB16" s="5"/>
      <c r="AC16" s="117">
        <f t="shared" si="17"/>
        <v>-62.160000000000082</v>
      </c>
      <c r="AD16" s="133"/>
      <c r="AE16" s="5" t="str">
        <f t="shared" si="20"/>
        <v>continuing</v>
      </c>
      <c r="AF16" s="5">
        <f t="shared" si="18"/>
        <v>0</v>
      </c>
      <c r="AG16" s="112">
        <f t="shared" si="19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 t="shared" si="12"/>
        <v>79.63</v>
      </c>
      <c r="Q17" s="33">
        <f t="shared" si="13"/>
        <v>1203.29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COLEMAN, Paul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>
        <f t="shared" si="11"/>
        <v>0</v>
      </c>
      <c r="BO17" s="47">
        <f t="shared" si="3"/>
        <v>1138.3899999999999</v>
      </c>
      <c r="BP17" s="76"/>
      <c r="BQ17" s="6"/>
      <c r="BR17" s="13" t="str">
        <f>'Verification of Boxes'!J19</f>
        <v>MCNEILL, Eamon</v>
      </c>
      <c r="BS17" s="74">
        <v>3</v>
      </c>
      <c r="BT17" s="7">
        <f t="shared" si="4"/>
        <v>3</v>
      </c>
      <c r="BU17" s="74">
        <v>4</v>
      </c>
      <c r="BV17" s="7">
        <f t="shared" si="5"/>
        <v>4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7</v>
      </c>
    </row>
    <row r="18" spans="1:83" ht="15" customHeight="1" thickBot="1">
      <c r="A18" s="330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 t="shared" si="12"/>
        <v>66.209999999999994</v>
      </c>
      <c r="Q18" s="33">
        <f t="shared" si="13"/>
        <v>1323.0100000000002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DUFFY, Paul, Anthony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906.4799999999999</v>
      </c>
      <c r="BP18" s="76" t="s">
        <v>351</v>
      </c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6'!A19&lt;&gt;0,'Stage 6'!A19,IF(Q19&gt;=$M$3,"Elected",IF(BP16&lt;&gt;0,"Excluded",0)))</f>
        <v>Elected</v>
      </c>
      <c r="B19" s="176">
        <v>9</v>
      </c>
      <c r="C19" s="188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 t="shared" si="12"/>
        <v>0</v>
      </c>
      <c r="Q19" s="33">
        <f t="shared" si="13"/>
        <v>1592.13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GIFFEN, Pete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6'!A20&lt;&gt;0,'Stage 6'!A20,IF(Q20&gt;=$M$3,"Elected",IF(BP17&lt;&gt;0,"Excluded",0)))</f>
        <v>0</v>
      </c>
      <c r="B20" s="176">
        <v>10</v>
      </c>
      <c r="C20" s="188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 t="shared" si="12"/>
        <v>7</v>
      </c>
      <c r="Q20" s="33">
        <f t="shared" si="13"/>
        <v>1145.3899999999999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HATCH, Arnold</v>
      </c>
      <c r="AA20" s="45">
        <f t="shared" si="21"/>
        <v>1123.6600000000001</v>
      </c>
      <c r="AB20" s="5"/>
      <c r="AC20" s="117">
        <f t="shared" si="17"/>
        <v>-382.33999999999992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01" t="s">
        <v>103</v>
      </c>
      <c r="AK20" s="402"/>
      <c r="AL20" s="246">
        <f>AL46</f>
        <v>906.4799999999999</v>
      </c>
      <c r="AM20" s="167"/>
      <c r="AN20" s="166">
        <f>AL20+AG2</f>
        <v>992.61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6'!A21&lt;&gt;0,'Stage 6'!A21,IF(Q21&gt;=$M$3,"Elected",IF(BP18&lt;&gt;0,"Excluded",0)))</f>
        <v>Excluded</v>
      </c>
      <c r="B21" s="176">
        <v>11</v>
      </c>
      <c r="C21" s="188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 t="shared" si="12"/>
        <v>-906.4799999999999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JONES, Robert, David</v>
      </c>
      <c r="AA21" s="45">
        <f t="shared" si="21"/>
        <v>1256.8000000000002</v>
      </c>
      <c r="AB21" s="5"/>
      <c r="AC21" s="117">
        <f t="shared" si="17"/>
        <v>-249.19999999999982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403" t="s">
        <v>102</v>
      </c>
      <c r="AK21" s="359"/>
      <c r="AL21" s="48">
        <f>IF(AL20=1000000,0,AN46)</f>
        <v>1123.6600000000001</v>
      </c>
      <c r="AM21" s="7">
        <f>AL21-AL20</f>
        <v>217.18000000000018</v>
      </c>
      <c r="AN21" s="5">
        <f>IF(AL21=1000000,0,IF(AN20=0,0,AN20+AL21))</f>
        <v>2116.27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6'!A22&lt;&gt;0,'Stage 6'!A22,IF(Q22&gt;=$M$3,"Elected",IF(BP19&lt;&gt;0,"Excluded",0)))</f>
        <v>Excluded</v>
      </c>
      <c r="B22" s="176">
        <v>12</v>
      </c>
      <c r="C22" s="188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MCKENNA, Gemma, C</v>
      </c>
      <c r="AA22" s="45">
        <f t="shared" si="21"/>
        <v>1592.13</v>
      </c>
      <c r="AB22" s="5"/>
      <c r="AC22" s="117">
        <f t="shared" si="17"/>
        <v>86.130000000000109</v>
      </c>
      <c r="AD22" s="133"/>
      <c r="AE22" s="5" t="str">
        <f t="shared" si="20"/>
        <v>elected</v>
      </c>
      <c r="AF22" s="5">
        <f t="shared" si="18"/>
        <v>86.130000000000109</v>
      </c>
      <c r="AG22" s="112" t="str">
        <f t="shared" si="19"/>
        <v>transfer largest surplus</v>
      </c>
      <c r="AJ22" s="403" t="s">
        <v>102</v>
      </c>
      <c r="AK22" s="359"/>
      <c r="AL22" s="48">
        <f>IF(AL21=1000000,0,AP46)</f>
        <v>1138.3899999999999</v>
      </c>
      <c r="AM22" s="7">
        <f>IF(AL22=1000000,0,IF(AM21=0,0,AL22-AL21))</f>
        <v>14.729999999999791</v>
      </c>
      <c r="AN22" s="5">
        <f>IF(AL22=1000000,0,IF(AN21=0,0,AN21+AL22))</f>
        <v>3254.66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6'!A23&lt;&gt;0,'Stage 6'!A23,IF(Q23&gt;=$M$3,"Elected",IF(BP20&lt;&gt;0,"Excluded",0)))</f>
        <v>Excluded</v>
      </c>
      <c r="B23" s="176">
        <v>13</v>
      </c>
      <c r="C23" s="188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MCNEILL, Eamon</v>
      </c>
      <c r="AA23" s="45">
        <f t="shared" si="21"/>
        <v>1138.3899999999999</v>
      </c>
      <c r="AB23" s="5"/>
      <c r="AC23" s="117">
        <f t="shared" si="17"/>
        <v>-367.61000000000013</v>
      </c>
      <c r="AD23" s="133"/>
      <c r="AE23" s="5" t="str">
        <f t="shared" si="20"/>
        <v>continuing</v>
      </c>
      <c r="AF23" s="5">
        <f t="shared" si="18"/>
        <v>0</v>
      </c>
      <c r="AG23" s="112">
        <f t="shared" si="19"/>
        <v>0</v>
      </c>
      <c r="AJ23" s="403" t="s">
        <v>102</v>
      </c>
      <c r="AK23" s="359"/>
      <c r="AL23" s="48">
        <f>IF(AL22=1000000,0,AR46)</f>
        <v>1256.8000000000002</v>
      </c>
      <c r="AM23" s="7">
        <f>IF(AL23=1000000,0,IF(AM22=0,0,AL23-AL22))</f>
        <v>118.41000000000031</v>
      </c>
      <c r="AN23" s="5">
        <f>IF(AL23=1000000,0,IF(AN22=0,0,AN22+AL23))</f>
        <v>4511.46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MCWILLIAMS, Terry</v>
      </c>
      <c r="AA24" s="45">
        <f t="shared" si="21"/>
        <v>906.4799999999999</v>
      </c>
      <c r="AB24" s="5"/>
      <c r="AC24" s="117">
        <f t="shared" si="17"/>
        <v>-599.5200000000001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403" t="s">
        <v>102</v>
      </c>
      <c r="AK24" s="359"/>
      <c r="AL24" s="48">
        <f>IF(AR46=1000000,0,AU46)</f>
        <v>1399.7</v>
      </c>
      <c r="AM24" s="7">
        <f>IF(AL24=1000000,0,IF(AM23=0,0,AL24-AL23))</f>
        <v>142.89999999999986</v>
      </c>
      <c r="AN24" s="5">
        <f>IF(AL24=1000000,0,IF(AN23=0,0,AN23+AL24))</f>
        <v>5911.16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SPENCE, Kyle, Thomas</v>
      </c>
      <c r="AA25" s="45">
        <f t="shared" si="21"/>
        <v>0</v>
      </c>
      <c r="AB25" s="5"/>
      <c r="AC25" s="117">
        <f t="shared" si="17"/>
        <v>0</v>
      </c>
      <c r="AD25" s="133"/>
      <c r="AE25" s="5" t="str">
        <f t="shared" si="20"/>
        <v>excluded</v>
      </c>
      <c r="AF25" s="5">
        <f t="shared" si="18"/>
        <v>0</v>
      </c>
      <c r="AG25" s="112">
        <f t="shared" si="19"/>
        <v>0</v>
      </c>
      <c r="AJ25" s="423" t="s">
        <v>102</v>
      </c>
      <c r="AK25" s="424"/>
      <c r="AL25" s="104">
        <f>IF(AL24=1000000,0,AW46)</f>
        <v>1443.84</v>
      </c>
      <c r="AM25" s="105">
        <f>IF(AL25=1000000,0,IF(AM24=0,0,AL25-AL24))</f>
        <v>44.139999999999873</v>
      </c>
      <c r="AN25" s="106">
        <f>IF(AL25=1000000,0,IF(AN24=0,0,AN24+AL25))</f>
        <v>7355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STEVENSON, John</v>
      </c>
      <c r="AA26" s="45">
        <f t="shared" si="21"/>
        <v>0</v>
      </c>
      <c r="AB26" s="5"/>
      <c r="AC26" s="117">
        <f t="shared" si="17"/>
        <v>0</v>
      </c>
      <c r="AD26" s="133"/>
      <c r="AE26" s="5" t="str">
        <f t="shared" si="20"/>
        <v>excluded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28</v>
      </c>
      <c r="BT28" s="140">
        <f t="shared" si="4"/>
        <v>28</v>
      </c>
      <c r="BU28" s="73">
        <v>23</v>
      </c>
      <c r="BV28" s="140">
        <f t="shared" si="5"/>
        <v>23</v>
      </c>
      <c r="BW28" s="73">
        <v>43</v>
      </c>
      <c r="BX28" s="140">
        <f t="shared" si="6"/>
        <v>5.59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56.59</v>
      </c>
    </row>
    <row r="29" spans="1:83" ht="13.5" thickBot="1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753</v>
      </c>
      <c r="BT29" s="7">
        <f t="shared" si="4"/>
        <v>753</v>
      </c>
      <c r="BU29" s="139">
        <f>SUM(BU8:BU28)</f>
        <v>128</v>
      </c>
      <c r="BV29" s="7">
        <f t="shared" si="5"/>
        <v>128</v>
      </c>
      <c r="BW29" s="139">
        <f>SUM(BW8:BW28)</f>
        <v>196</v>
      </c>
      <c r="BX29" s="7">
        <f t="shared" si="6"/>
        <v>25.48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906.48</v>
      </c>
    </row>
    <row r="30" spans="1:83" ht="14.25" customHeight="1" thickBot="1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$BK69</f>
        <v>56.59</v>
      </c>
      <c r="Q31" s="50">
        <f t="shared" si="13"/>
        <v>225.59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906.48</v>
      </c>
      <c r="BX31" s="391"/>
      <c r="BY31" s="391"/>
      <c r="BZ31" s="5">
        <f>BW69-BW31</f>
        <v>0</v>
      </c>
      <c r="CB31" s="342" t="s">
        <v>234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59">
        <f>SUM(Q11:Q31)</f>
        <v>10536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398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398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398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906.4799999999999</v>
      </c>
      <c r="AM46" s="5"/>
      <c r="AN46" s="45">
        <f>AN47+AL46</f>
        <v>1123.6600000000001</v>
      </c>
      <c r="AO46" s="5"/>
      <c r="AP46" s="45">
        <f>AP47+AN46</f>
        <v>1138.3899999999999</v>
      </c>
      <c r="AQ46" s="5"/>
      <c r="AR46" s="45">
        <f>AR47+AP46</f>
        <v>1256.8000000000002</v>
      </c>
      <c r="AS46" s="2"/>
      <c r="AU46" s="2">
        <f>AU47+AR46</f>
        <v>1399.7</v>
      </c>
      <c r="AW46" s="2">
        <f>AW47+AU46</f>
        <v>1443.84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906.4799999999999</v>
      </c>
      <c r="AM47" s="5"/>
      <c r="AN47" s="45">
        <f>MIN(AN48:AN67)</f>
        <v>217.18000000000018</v>
      </c>
      <c r="AO47" s="5"/>
      <c r="AP47" s="45">
        <f>MIN(AP48:AP67)</f>
        <v>14.729999999999791</v>
      </c>
      <c r="AQ47" s="5"/>
      <c r="AR47" s="45">
        <f>MIN(AR48:AR67)</f>
        <v>118.41000000000031</v>
      </c>
      <c r="AS47" s="2"/>
      <c r="AU47" s="2">
        <f>MIN(AU48:AU67)</f>
        <v>142.89999999999986</v>
      </c>
      <c r="AW47" s="2">
        <f>MIN(AW48:AW67)</f>
        <v>44.139999999999873</v>
      </c>
      <c r="AX47" s="2"/>
    </row>
    <row r="48" spans="3:78" ht="38.25">
      <c r="AJ48" t="str">
        <f t="shared" ref="AJ48:AK63" si="27">Z14</f>
        <v>BEATTIE ,Doug</v>
      </c>
      <c r="AK48" s="2">
        <f t="shared" si="27"/>
        <v>1399.7</v>
      </c>
      <c r="AL48" s="5">
        <f>IF(AK48&lt;&gt;0,AK48,1000000)</f>
        <v>1399.7</v>
      </c>
      <c r="AM48" s="45">
        <f t="shared" ref="AM48:AM67" si="28">AL48-AL$47</f>
        <v>493.22000000000014</v>
      </c>
      <c r="AN48" s="5">
        <f>IF(AM48&lt;&gt;0,AM48,1000000)</f>
        <v>493.22000000000014</v>
      </c>
      <c r="AO48" s="45">
        <f t="shared" ref="AO48:AO67" si="29">AN48-AN$47</f>
        <v>276.03999999999996</v>
      </c>
      <c r="AP48" s="5">
        <f t="shared" ref="AP48:AP67" si="30">IF(AO48&lt;&gt;0,AO48,1000000)</f>
        <v>276.03999999999996</v>
      </c>
      <c r="AQ48" s="45">
        <f t="shared" ref="AQ48:AQ67" si="31">AP48-AP$47</f>
        <v>261.31000000000017</v>
      </c>
      <c r="AR48" s="5">
        <f t="shared" ref="AR48:AR67" si="32">IF(AQ48&lt;&gt;0,AQ48,1000000)</f>
        <v>261.31000000000017</v>
      </c>
      <c r="AT48" s="2">
        <f t="shared" ref="AT48:AT67" si="33">AR48-AR$47</f>
        <v>142.89999999999986</v>
      </c>
      <c r="AU48">
        <f t="shared" ref="AU48:AU67" si="34">IF(AT48&lt;&gt;0,AT48,1000000)</f>
        <v>142.89999999999986</v>
      </c>
      <c r="AV48" s="2">
        <f t="shared" ref="AV48:AV67" si="35">AU48-AU$47</f>
        <v>0</v>
      </c>
      <c r="AW48">
        <f t="shared" ref="AW48:AW67" si="36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7"/>
        <v>BUCKLEY, Jonathan</v>
      </c>
      <c r="AK49" s="2">
        <f t="shared" si="27"/>
        <v>1506</v>
      </c>
      <c r="AL49" s="5">
        <f t="shared" ref="AL49:AL67" si="37">IF(AK49&lt;&gt;0,AK49,1000000)</f>
        <v>1506</v>
      </c>
      <c r="AM49" s="45">
        <f t="shared" si="28"/>
        <v>599.5200000000001</v>
      </c>
      <c r="AN49" s="5">
        <f t="shared" ref="AN49:AN67" si="38">IF(AM49&lt;&gt;0,AM49,1000000)</f>
        <v>599.5200000000001</v>
      </c>
      <c r="AO49" s="45">
        <f t="shared" si="29"/>
        <v>382.33999999999992</v>
      </c>
      <c r="AP49" s="5">
        <f t="shared" si="30"/>
        <v>382.33999999999992</v>
      </c>
      <c r="AQ49" s="45">
        <f t="shared" si="31"/>
        <v>367.61000000000013</v>
      </c>
      <c r="AR49" s="5">
        <f t="shared" si="32"/>
        <v>367.61000000000013</v>
      </c>
      <c r="AT49" s="2">
        <f t="shared" si="33"/>
        <v>249.19999999999982</v>
      </c>
      <c r="AU49">
        <f t="shared" si="34"/>
        <v>249.19999999999982</v>
      </c>
      <c r="AV49" s="2">
        <f t="shared" si="35"/>
        <v>106.29999999999995</v>
      </c>
      <c r="AW49">
        <f t="shared" si="36"/>
        <v>106.29999999999995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BEATTIE ,Doug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105.05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7"/>
        <v>CAUSBY, Darryn</v>
      </c>
      <c r="AK50" s="2">
        <f t="shared" si="27"/>
        <v>1443.84</v>
      </c>
      <c r="AL50" s="5">
        <f t="shared" si="37"/>
        <v>1443.84</v>
      </c>
      <c r="AM50" s="45">
        <f t="shared" si="28"/>
        <v>537.36</v>
      </c>
      <c r="AN50" s="5">
        <f t="shared" si="38"/>
        <v>537.36</v>
      </c>
      <c r="AO50" s="45">
        <f t="shared" si="29"/>
        <v>320.17999999999984</v>
      </c>
      <c r="AP50" s="5">
        <f t="shared" si="30"/>
        <v>320.17999999999984</v>
      </c>
      <c r="AQ50" s="45">
        <f t="shared" si="31"/>
        <v>305.45000000000005</v>
      </c>
      <c r="AR50" s="5">
        <f t="shared" si="32"/>
        <v>305.45000000000005</v>
      </c>
      <c r="AT50" s="2">
        <f t="shared" si="33"/>
        <v>187.03999999999974</v>
      </c>
      <c r="AU50">
        <f t="shared" si="34"/>
        <v>187.03999999999974</v>
      </c>
      <c r="AV50" s="2">
        <f t="shared" si="35"/>
        <v>44.139999999999873</v>
      </c>
      <c r="AW50">
        <f t="shared" si="36"/>
        <v>44.139999999999873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BUCKLEY, Jonathan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COLEMAN, Paul</v>
      </c>
      <c r="AK51" s="2">
        <f t="shared" si="27"/>
        <v>0</v>
      </c>
      <c r="AL51" s="5">
        <f t="shared" si="37"/>
        <v>1000000</v>
      </c>
      <c r="AM51" s="45">
        <f t="shared" si="28"/>
        <v>999093.52</v>
      </c>
      <c r="AN51" s="5">
        <f t="shared" si="38"/>
        <v>999093.52</v>
      </c>
      <c r="AO51" s="45">
        <f t="shared" si="29"/>
        <v>998876.34</v>
      </c>
      <c r="AP51" s="5">
        <f t="shared" si="30"/>
        <v>998876.34</v>
      </c>
      <c r="AQ51" s="45">
        <f t="shared" si="31"/>
        <v>998861.61</v>
      </c>
      <c r="AR51" s="5">
        <f t="shared" si="32"/>
        <v>998861.61</v>
      </c>
      <c r="AT51" s="2">
        <f t="shared" si="33"/>
        <v>998743.2</v>
      </c>
      <c r="AU51">
        <f t="shared" si="34"/>
        <v>998743.2</v>
      </c>
      <c r="AV51" s="2">
        <f t="shared" si="35"/>
        <v>998600.29999999993</v>
      </c>
      <c r="AW51">
        <f t="shared" si="36"/>
        <v>998600.29999999993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CAUSBY, Darryn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592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DUFFY, Paul, Anthony</v>
      </c>
      <c r="AK52" s="2">
        <f t="shared" si="27"/>
        <v>0</v>
      </c>
      <c r="AL52" s="5">
        <f t="shared" si="37"/>
        <v>1000000</v>
      </c>
      <c r="AM52" s="45">
        <f t="shared" si="28"/>
        <v>999093.52</v>
      </c>
      <c r="AN52" s="5">
        <f t="shared" si="38"/>
        <v>999093.52</v>
      </c>
      <c r="AO52" s="45">
        <f t="shared" si="29"/>
        <v>998876.34</v>
      </c>
      <c r="AP52" s="5">
        <f t="shared" si="30"/>
        <v>998876.34</v>
      </c>
      <c r="AQ52" s="45">
        <f t="shared" si="31"/>
        <v>998861.61</v>
      </c>
      <c r="AR52" s="5">
        <f t="shared" si="32"/>
        <v>998861.61</v>
      </c>
      <c r="AT52" s="2">
        <f t="shared" si="33"/>
        <v>998743.2</v>
      </c>
      <c r="AU52">
        <f t="shared" si="34"/>
        <v>998743.2</v>
      </c>
      <c r="AV52" s="2">
        <f t="shared" si="35"/>
        <v>998600.29999999993</v>
      </c>
      <c r="AW52">
        <f t="shared" si="36"/>
        <v>998600.29999999993</v>
      </c>
      <c r="BE52" s="5">
        <f>IF($BH23="y",$BE23,IF($BH24="y",$BE24,0))</f>
        <v>0</v>
      </c>
      <c r="BG52" s="148" t="str">
        <f t="shared" si="39"/>
        <v>COLEMAN, Paul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>
      <c r="AJ53" t="str">
        <f t="shared" si="27"/>
        <v>GIFFEN, Pete</v>
      </c>
      <c r="AK53" s="2">
        <f t="shared" si="27"/>
        <v>0</v>
      </c>
      <c r="AL53" s="5">
        <f t="shared" si="37"/>
        <v>1000000</v>
      </c>
      <c r="AM53" s="45">
        <f t="shared" si="28"/>
        <v>999093.52</v>
      </c>
      <c r="AN53" s="5">
        <f t="shared" si="38"/>
        <v>999093.52</v>
      </c>
      <c r="AO53" s="45">
        <f t="shared" si="29"/>
        <v>998876.34</v>
      </c>
      <c r="AP53" s="5">
        <f t="shared" si="30"/>
        <v>998876.34</v>
      </c>
      <c r="AQ53" s="45">
        <f t="shared" si="31"/>
        <v>998861.61</v>
      </c>
      <c r="AR53" s="5">
        <f t="shared" si="32"/>
        <v>998861.61</v>
      </c>
      <c r="AT53" s="2">
        <f t="shared" si="33"/>
        <v>998743.2</v>
      </c>
      <c r="AU53">
        <f t="shared" si="34"/>
        <v>998743.2</v>
      </c>
      <c r="AV53" s="2">
        <f t="shared" si="35"/>
        <v>998600.29999999993</v>
      </c>
      <c r="AW53">
        <f t="shared" si="36"/>
        <v>998600.29999999993</v>
      </c>
      <c r="BG53" s="148" t="str">
        <f t="shared" si="39"/>
        <v>DUFFY, Paul, Anthony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>
      <c r="AJ54" t="str">
        <f t="shared" si="27"/>
        <v>HATCH, Arnold</v>
      </c>
      <c r="AK54" s="2">
        <f t="shared" si="27"/>
        <v>1123.6600000000001</v>
      </c>
      <c r="AL54" s="5">
        <f t="shared" si="37"/>
        <v>1123.6600000000001</v>
      </c>
      <c r="AM54" s="45">
        <f t="shared" si="28"/>
        <v>217.18000000000018</v>
      </c>
      <c r="AN54" s="5">
        <f t="shared" si="38"/>
        <v>217.18000000000018</v>
      </c>
      <c r="AO54" s="45">
        <f t="shared" si="29"/>
        <v>0</v>
      </c>
      <c r="AP54" s="5">
        <f t="shared" si="30"/>
        <v>1000000</v>
      </c>
      <c r="AQ54" s="45">
        <f t="shared" si="31"/>
        <v>999985.27</v>
      </c>
      <c r="AR54" s="5">
        <f t="shared" si="32"/>
        <v>999985.27</v>
      </c>
      <c r="AT54" s="2">
        <f t="shared" si="33"/>
        <v>999866.86</v>
      </c>
      <c r="AU54">
        <f t="shared" si="34"/>
        <v>999866.86</v>
      </c>
      <c r="AV54" s="2">
        <f t="shared" si="35"/>
        <v>999723.96</v>
      </c>
      <c r="AW54">
        <f t="shared" si="36"/>
        <v>999723.96</v>
      </c>
      <c r="BG54" s="148" t="str">
        <f t="shared" si="39"/>
        <v>GIFFEN, Pete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>
      <c r="AJ55" t="str">
        <f t="shared" si="27"/>
        <v>JONES, Robert, David</v>
      </c>
      <c r="AK55" s="2">
        <f t="shared" si="27"/>
        <v>1256.8000000000002</v>
      </c>
      <c r="AL55" s="5">
        <f t="shared" si="37"/>
        <v>1256.8000000000002</v>
      </c>
      <c r="AM55" s="45">
        <f t="shared" si="28"/>
        <v>350.32000000000028</v>
      </c>
      <c r="AN55" s="5">
        <f t="shared" si="38"/>
        <v>350.32000000000028</v>
      </c>
      <c r="AO55" s="45">
        <f t="shared" si="29"/>
        <v>133.1400000000001</v>
      </c>
      <c r="AP55" s="5">
        <f t="shared" si="30"/>
        <v>133.1400000000001</v>
      </c>
      <c r="AQ55" s="45">
        <f t="shared" si="31"/>
        <v>118.41000000000031</v>
      </c>
      <c r="AR55" s="5">
        <f t="shared" si="32"/>
        <v>118.41000000000031</v>
      </c>
      <c r="AT55" s="2">
        <f t="shared" si="33"/>
        <v>0</v>
      </c>
      <c r="AU55">
        <f t="shared" si="34"/>
        <v>1000000</v>
      </c>
      <c r="AV55" s="2">
        <f t="shared" si="35"/>
        <v>999857.1</v>
      </c>
      <c r="AW55">
        <f t="shared" si="36"/>
        <v>999857.1</v>
      </c>
      <c r="BG55" s="148" t="str">
        <f t="shared" si="39"/>
        <v>HATCH, Arnold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79.63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MCKENNA, Gemma, C</v>
      </c>
      <c r="AK56" s="2">
        <f t="shared" si="27"/>
        <v>1592.13</v>
      </c>
      <c r="AL56" s="5">
        <f t="shared" si="37"/>
        <v>1592.13</v>
      </c>
      <c r="AM56" s="45">
        <f t="shared" si="28"/>
        <v>685.6500000000002</v>
      </c>
      <c r="AN56" s="5">
        <f t="shared" si="38"/>
        <v>685.6500000000002</v>
      </c>
      <c r="AO56" s="45">
        <f t="shared" si="29"/>
        <v>468.47</v>
      </c>
      <c r="AP56" s="5">
        <f t="shared" si="30"/>
        <v>468.47</v>
      </c>
      <c r="AQ56" s="45">
        <f t="shared" si="31"/>
        <v>453.74000000000024</v>
      </c>
      <c r="AR56" s="5">
        <f t="shared" si="32"/>
        <v>453.74000000000024</v>
      </c>
      <c r="AT56" s="2">
        <f t="shared" si="33"/>
        <v>335.32999999999993</v>
      </c>
      <c r="AU56">
        <f t="shared" si="34"/>
        <v>335.32999999999993</v>
      </c>
      <c r="AV56" s="2">
        <f t="shared" si="35"/>
        <v>192.43000000000006</v>
      </c>
      <c r="AW56">
        <f t="shared" si="36"/>
        <v>192.43000000000006</v>
      </c>
      <c r="BG56" s="148" t="str">
        <f t="shared" si="39"/>
        <v>JONES, Robert, David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66.209999999999994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 t="str">
        <f t="shared" si="27"/>
        <v>MCNEILL, Eamon</v>
      </c>
      <c r="AK57" s="2">
        <f t="shared" si="27"/>
        <v>1138.3899999999999</v>
      </c>
      <c r="AL57" s="5">
        <f t="shared" si="37"/>
        <v>1138.3899999999999</v>
      </c>
      <c r="AM57" s="45">
        <f t="shared" si="28"/>
        <v>231.90999999999997</v>
      </c>
      <c r="AN57" s="5">
        <f t="shared" si="38"/>
        <v>231.90999999999997</v>
      </c>
      <c r="AO57" s="45">
        <f t="shared" si="29"/>
        <v>14.729999999999791</v>
      </c>
      <c r="AP57" s="5">
        <f t="shared" si="30"/>
        <v>14.729999999999791</v>
      </c>
      <c r="AQ57" s="45">
        <f t="shared" si="31"/>
        <v>0</v>
      </c>
      <c r="AR57" s="5">
        <f t="shared" si="32"/>
        <v>1000000</v>
      </c>
      <c r="AT57" s="2">
        <f t="shared" si="33"/>
        <v>999881.59</v>
      </c>
      <c r="AU57">
        <f t="shared" si="34"/>
        <v>999881.59</v>
      </c>
      <c r="AV57" s="2">
        <f t="shared" si="35"/>
        <v>999738.69</v>
      </c>
      <c r="AW57">
        <f t="shared" si="36"/>
        <v>999738.69</v>
      </c>
      <c r="BG57" s="148" t="str">
        <f t="shared" si="39"/>
        <v>MCKENNA, Gemma, C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 t="str">
        <f t="shared" si="27"/>
        <v>MCWILLIAMS, Terry</v>
      </c>
      <c r="AK58" s="2">
        <f t="shared" si="27"/>
        <v>906.4799999999999</v>
      </c>
      <c r="AL58" s="5">
        <f t="shared" si="37"/>
        <v>906.4799999999999</v>
      </c>
      <c r="AM58" s="45">
        <f t="shared" si="28"/>
        <v>0</v>
      </c>
      <c r="AN58" s="5">
        <f t="shared" si="38"/>
        <v>1000000</v>
      </c>
      <c r="AO58" s="45">
        <f t="shared" si="29"/>
        <v>999782.82</v>
      </c>
      <c r="AP58" s="5">
        <f t="shared" si="30"/>
        <v>999782.82</v>
      </c>
      <c r="AQ58" s="45">
        <f t="shared" si="31"/>
        <v>999768.09</v>
      </c>
      <c r="AR58" s="5">
        <f t="shared" si="32"/>
        <v>999768.09</v>
      </c>
      <c r="AT58" s="2">
        <f t="shared" si="33"/>
        <v>999649.67999999993</v>
      </c>
      <c r="AU58">
        <f t="shared" si="34"/>
        <v>999649.67999999993</v>
      </c>
      <c r="AV58" s="2">
        <f t="shared" si="35"/>
        <v>999506.77999999991</v>
      </c>
      <c r="AW58">
        <f t="shared" si="36"/>
        <v>999506.77999999991</v>
      </c>
      <c r="BG58" s="148" t="str">
        <f t="shared" si="39"/>
        <v>MCNEILL, Eamon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7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 t="str">
        <f t="shared" si="27"/>
        <v>SPENCE, Kyle, Thomas</v>
      </c>
      <c r="AK59" s="2">
        <f t="shared" si="27"/>
        <v>0</v>
      </c>
      <c r="AL59" s="5">
        <f t="shared" si="37"/>
        <v>1000000</v>
      </c>
      <c r="AM59" s="45">
        <f t="shared" si="28"/>
        <v>999093.52</v>
      </c>
      <c r="AN59" s="5">
        <f t="shared" si="38"/>
        <v>999093.52</v>
      </c>
      <c r="AO59" s="45">
        <f t="shared" si="29"/>
        <v>998876.34</v>
      </c>
      <c r="AP59" s="5">
        <f t="shared" si="30"/>
        <v>998876.34</v>
      </c>
      <c r="AQ59" s="45">
        <f t="shared" si="31"/>
        <v>998861.61</v>
      </c>
      <c r="AR59" s="5">
        <f t="shared" si="32"/>
        <v>998861.61</v>
      </c>
      <c r="AT59" s="2">
        <f t="shared" si="33"/>
        <v>998743.2</v>
      </c>
      <c r="AU59">
        <f t="shared" si="34"/>
        <v>998743.2</v>
      </c>
      <c r="AV59" s="2">
        <f t="shared" si="35"/>
        <v>998600.29999999993</v>
      </c>
      <c r="AW59">
        <f t="shared" si="36"/>
        <v>998600.29999999993</v>
      </c>
      <c r="BG59" s="148" t="str">
        <f t="shared" si="39"/>
        <v>MCWILLIAMS, Terry</v>
      </c>
      <c r="BH59" s="149"/>
      <c r="BI59" s="7">
        <f t="shared" si="40"/>
        <v>0</v>
      </c>
      <c r="BJ59" s="5">
        <f t="shared" si="41"/>
        <v>-906.4799999999999</v>
      </c>
      <c r="BK59" s="5">
        <f t="shared" si="42"/>
        <v>-906.4799999999999</v>
      </c>
      <c r="BN59" s="5">
        <f t="shared" si="43"/>
        <v>-906.4799999999999</v>
      </c>
      <c r="BW59" s="5">
        <f t="shared" si="44"/>
        <v>906.4799999999999</v>
      </c>
      <c r="BZ59" s="5">
        <f t="shared" si="45"/>
        <v>0</v>
      </c>
    </row>
    <row r="60" spans="36:78" ht="12.75" customHeight="1">
      <c r="AJ60" t="str">
        <f t="shared" si="27"/>
        <v>STEVENSON, John</v>
      </c>
      <c r="AK60" s="2">
        <f t="shared" si="27"/>
        <v>0</v>
      </c>
      <c r="AL60" s="5">
        <f t="shared" si="37"/>
        <v>1000000</v>
      </c>
      <c r="AM60" s="45">
        <f t="shared" si="28"/>
        <v>999093.52</v>
      </c>
      <c r="AN60" s="5">
        <f t="shared" si="38"/>
        <v>999093.52</v>
      </c>
      <c r="AO60" s="45">
        <f t="shared" si="29"/>
        <v>998876.34</v>
      </c>
      <c r="AP60" s="5">
        <f t="shared" si="30"/>
        <v>998876.34</v>
      </c>
      <c r="AQ60" s="45">
        <f t="shared" si="31"/>
        <v>998861.61</v>
      </c>
      <c r="AR60" s="5">
        <f t="shared" si="32"/>
        <v>998861.61</v>
      </c>
      <c r="AT60" s="2">
        <f t="shared" si="33"/>
        <v>998743.2</v>
      </c>
      <c r="AU60">
        <f t="shared" si="34"/>
        <v>998743.2</v>
      </c>
      <c r="AV60" s="2">
        <f t="shared" si="35"/>
        <v>998600.29999999993</v>
      </c>
      <c r="AW60">
        <f t="shared" si="36"/>
        <v>998600.29999999993</v>
      </c>
      <c r="BG60" s="148" t="str">
        <f t="shared" si="39"/>
        <v>SPENCE, Kyle, Thomas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1</v>
      </c>
    </row>
    <row r="61" spans="36:78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999093.52</v>
      </c>
      <c r="AN61" s="5">
        <f t="shared" si="38"/>
        <v>999093.52</v>
      </c>
      <c r="AO61" s="45">
        <f t="shared" si="29"/>
        <v>998876.34</v>
      </c>
      <c r="AP61" s="5">
        <f t="shared" si="30"/>
        <v>998876.34</v>
      </c>
      <c r="AQ61" s="45">
        <f t="shared" si="31"/>
        <v>998861.61</v>
      </c>
      <c r="AR61" s="5">
        <f t="shared" si="32"/>
        <v>998861.61</v>
      </c>
      <c r="AT61" s="2">
        <f t="shared" si="33"/>
        <v>998743.2</v>
      </c>
      <c r="AU61">
        <f t="shared" si="34"/>
        <v>998743.2</v>
      </c>
      <c r="AV61" s="2">
        <f t="shared" si="35"/>
        <v>998600.29999999993</v>
      </c>
      <c r="AW61">
        <f t="shared" si="36"/>
        <v>998600.29999999993</v>
      </c>
      <c r="BG61" s="148" t="str">
        <f t="shared" si="39"/>
        <v>STEVENSON, John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999093.52</v>
      </c>
      <c r="AN62" s="5">
        <f t="shared" si="38"/>
        <v>999093.52</v>
      </c>
      <c r="AO62" s="45">
        <f t="shared" si="29"/>
        <v>998876.34</v>
      </c>
      <c r="AP62" s="5">
        <f t="shared" si="30"/>
        <v>998876.34</v>
      </c>
      <c r="AQ62" s="45">
        <f t="shared" si="31"/>
        <v>998861.61</v>
      </c>
      <c r="AR62" s="5">
        <f t="shared" si="32"/>
        <v>998861.61</v>
      </c>
      <c r="AT62" s="2">
        <f t="shared" si="33"/>
        <v>998743.2</v>
      </c>
      <c r="AU62">
        <f t="shared" si="34"/>
        <v>998743.2</v>
      </c>
      <c r="AV62" s="2">
        <f t="shared" si="35"/>
        <v>998600.29999999993</v>
      </c>
      <c r="AW62">
        <f t="shared" si="36"/>
        <v>998600.29999999993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999093.52</v>
      </c>
      <c r="AN63" s="5">
        <f t="shared" si="38"/>
        <v>999093.52</v>
      </c>
      <c r="AO63" s="45">
        <f t="shared" si="29"/>
        <v>998876.34</v>
      </c>
      <c r="AP63" s="5">
        <f t="shared" si="30"/>
        <v>998876.34</v>
      </c>
      <c r="AQ63" s="45">
        <f t="shared" si="31"/>
        <v>998861.61</v>
      </c>
      <c r="AR63" s="5">
        <f t="shared" si="32"/>
        <v>998861.61</v>
      </c>
      <c r="AT63" s="2">
        <f t="shared" si="33"/>
        <v>998743.2</v>
      </c>
      <c r="AU63">
        <f t="shared" si="34"/>
        <v>998743.2</v>
      </c>
      <c r="AV63" s="2">
        <f t="shared" si="35"/>
        <v>998600.29999999993</v>
      </c>
      <c r="AW63">
        <f t="shared" si="36"/>
        <v>998600.29999999993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999093.52</v>
      </c>
      <c r="AN64" s="5">
        <f t="shared" si="38"/>
        <v>999093.52</v>
      </c>
      <c r="AO64" s="45">
        <f t="shared" si="29"/>
        <v>998876.34</v>
      </c>
      <c r="AP64" s="5">
        <f t="shared" si="30"/>
        <v>998876.34</v>
      </c>
      <c r="AQ64" s="45">
        <f t="shared" si="31"/>
        <v>998861.61</v>
      </c>
      <c r="AR64" s="5">
        <f t="shared" si="32"/>
        <v>998861.61</v>
      </c>
      <c r="AT64" s="2">
        <f t="shared" si="33"/>
        <v>998743.2</v>
      </c>
      <c r="AU64">
        <f t="shared" si="34"/>
        <v>998743.2</v>
      </c>
      <c r="AV64" s="2">
        <f t="shared" si="35"/>
        <v>998600.29999999993</v>
      </c>
      <c r="AW64">
        <f t="shared" si="36"/>
        <v>998600.29999999993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999093.52</v>
      </c>
      <c r="AN65" s="5">
        <f t="shared" si="38"/>
        <v>999093.52</v>
      </c>
      <c r="AO65" s="45">
        <f t="shared" si="29"/>
        <v>998876.34</v>
      </c>
      <c r="AP65" s="5">
        <f t="shared" si="30"/>
        <v>998876.34</v>
      </c>
      <c r="AQ65" s="45">
        <f t="shared" si="31"/>
        <v>998861.61</v>
      </c>
      <c r="AR65" s="5">
        <f t="shared" si="32"/>
        <v>998861.61</v>
      </c>
      <c r="AT65" s="2">
        <f t="shared" si="33"/>
        <v>998743.2</v>
      </c>
      <c r="AU65">
        <f t="shared" si="34"/>
        <v>998743.2</v>
      </c>
      <c r="AV65" s="2">
        <f t="shared" si="35"/>
        <v>998600.29999999993</v>
      </c>
      <c r="AW65">
        <f t="shared" si="36"/>
        <v>998600.29999999993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999093.52</v>
      </c>
      <c r="AN66" s="5">
        <f t="shared" si="38"/>
        <v>999093.52</v>
      </c>
      <c r="AO66" s="45">
        <f t="shared" si="29"/>
        <v>998876.34</v>
      </c>
      <c r="AP66" s="5">
        <f t="shared" si="30"/>
        <v>998876.34</v>
      </c>
      <c r="AQ66" s="45">
        <f t="shared" si="31"/>
        <v>998861.61</v>
      </c>
      <c r="AR66" s="5">
        <f t="shared" si="32"/>
        <v>998861.61</v>
      </c>
      <c r="AT66" s="2">
        <f t="shared" si="33"/>
        <v>998743.2</v>
      </c>
      <c r="AU66">
        <f t="shared" si="34"/>
        <v>998743.2</v>
      </c>
      <c r="AV66" s="2">
        <f t="shared" si="35"/>
        <v>998600.29999999993</v>
      </c>
      <c r="AW66">
        <f t="shared" si="36"/>
        <v>998600.29999999993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999093.52</v>
      </c>
      <c r="AN67" s="5">
        <f t="shared" si="38"/>
        <v>999093.52</v>
      </c>
      <c r="AO67" s="45">
        <f t="shared" si="29"/>
        <v>998876.34</v>
      </c>
      <c r="AP67" s="5">
        <f t="shared" si="30"/>
        <v>998876.34</v>
      </c>
      <c r="AQ67" s="45">
        <f t="shared" si="31"/>
        <v>998861.61</v>
      </c>
      <c r="AR67" s="5">
        <f t="shared" si="32"/>
        <v>998861.61</v>
      </c>
      <c r="AT67" s="2">
        <f t="shared" si="33"/>
        <v>998743.2</v>
      </c>
      <c r="AU67">
        <f t="shared" si="34"/>
        <v>998743.2</v>
      </c>
      <c r="AV67" s="2">
        <f t="shared" si="35"/>
        <v>998600.29999999993</v>
      </c>
      <c r="AW67">
        <f t="shared" si="36"/>
        <v>998600.29999999993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56.59</v>
      </c>
      <c r="BK69" s="5">
        <f>BI69+BJ69</f>
        <v>56.59</v>
      </c>
      <c r="BM69" s="16"/>
      <c r="BN69" s="16"/>
      <c r="BO69" s="16"/>
      <c r="BP69" s="16"/>
      <c r="BW69" s="5">
        <f>SUM(BW49:BW68)</f>
        <v>906.4799999999999</v>
      </c>
      <c r="BZ69" s="5">
        <f t="shared" si="45"/>
        <v>0</v>
      </c>
    </row>
    <row r="70" spans="36:78">
      <c r="BK70" s="5">
        <f>BG27+CE29</f>
        <v>906.48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1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topLeftCell="AY1" zoomScale="70" zoomScaleNormal="70" workbookViewId="0">
      <selection activeCell="AY1" sqref="AY1:BK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71</v>
      </c>
      <c r="J1" s="100" t="s">
        <v>25</v>
      </c>
      <c r="K1" s="382">
        <f>'Basic Input'!C2</f>
        <v>41781</v>
      </c>
      <c r="L1" s="382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225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615.97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529.83999999999992</v>
      </c>
      <c r="AJ3" s="271"/>
      <c r="AK3" s="271"/>
      <c r="AL3" s="419" t="str">
        <f>IF(AQ5="n","MOVE TO EXCLUDE CANDIDATE FORM",IF(AQ5="y","MOVE TO TRANSFER OF SURPLUS VOTES FORM",0))</f>
        <v>MOVE TO TRANSFER OF SURPLUS VOTES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5.7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226</v>
      </c>
      <c r="P4" s="384"/>
      <c r="Q4" s="384"/>
      <c r="R4" s="384"/>
      <c r="S4" s="385"/>
      <c r="U4" s="374" t="str">
        <f>IF(S33="ERROR","DO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T</v>
      </c>
      <c r="BE5" s="71" t="str">
        <f>'Verification of Boxes'!J10</f>
        <v>BEATTIE ,Doug</v>
      </c>
      <c r="BF5" s="74">
        <v>234</v>
      </c>
      <c r="BG5" s="117">
        <f t="shared" ref="BG5:BG24" si="0">IF(BC$23&gt;0,BF5*BC$23,BF5*BC$29)</f>
        <v>234</v>
      </c>
      <c r="BH5" s="180"/>
      <c r="BI5" s="5" t="str">
        <f>IF(A11&lt;&gt;0,A11,0)</f>
        <v>Elected</v>
      </c>
      <c r="BJ5" s="5">
        <f>IF(C11=0,0,IF(Q11=0,"Excluded",0))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440" t="s">
        <v>72</v>
      </c>
      <c r="U6" s="441"/>
      <c r="V6" s="440" t="s">
        <v>77</v>
      </c>
      <c r="W6" s="441"/>
      <c r="Z6" s="342" t="s">
        <v>235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IF(C12=0,0,IF(Q12=0,"Excluded",0))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IF($AT5=0,0,IF($AT5="T",$AZ7,$BR4))</f>
        <v>Transfer</v>
      </c>
      <c r="S7" s="438"/>
      <c r="T7" s="442"/>
      <c r="U7" s="443"/>
      <c r="V7" s="443"/>
      <c r="W7" s="444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 t="s">
        <v>351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9" t="str">
        <f>IF($R7="Transfer",$BA8,$BT3)</f>
        <v>CAUSBY, Darryn</v>
      </c>
      <c r="S8" s="438"/>
      <c r="T8" s="434"/>
      <c r="U8" s="435"/>
      <c r="V8" s="435"/>
      <c r="W8" s="439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CAUSBY, Darryn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1504.75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436" t="s">
        <v>64</v>
      </c>
      <c r="U9" s="437"/>
      <c r="V9" s="163" t="s">
        <v>64</v>
      </c>
      <c r="W9" s="164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2035.84</v>
      </c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7'!A11&lt;&gt;0,'Stage 7'!A11,IF(S11&gt;=$M$3,"Elected",IF(BP8&lt;&gt;0,"Excluded",0)))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 t="shared" ref="R11:R30" si="12">IF($C11&lt;&gt;0,$BK49,0)</f>
        <v>234</v>
      </c>
      <c r="S11" s="33">
        <f t="shared" ref="S11:S31" si="13">IF(R$8=0,0,Q11+R11)</f>
        <v>1738.75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>
        <v>165</v>
      </c>
      <c r="BG11" s="117">
        <f t="shared" si="0"/>
        <v>165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 t="shared" si="12"/>
        <v>0</v>
      </c>
      <c r="S12" s="33">
        <f t="shared" si="13"/>
        <v>1506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529.83999999999992</v>
      </c>
      <c r="BE12" s="71" t="str">
        <f>'Verification of Boxes'!J17</f>
        <v>JONES, Robert, David</v>
      </c>
      <c r="BF12" s="74">
        <v>38</v>
      </c>
      <c r="BG12" s="117">
        <f t="shared" si="0"/>
        <v>38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 t="shared" si="12"/>
        <v>-529.83999999999992</v>
      </c>
      <c r="S13" s="33">
        <f t="shared" si="13"/>
        <v>1506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592</v>
      </c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7'!A14&lt;&gt;0,'Stage 7'!A14,IF(S14&gt;=$M$3,"Elected",IF(BP11&lt;&gt;0,"Excluded",0)))</f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BEATTIE ,Doug</v>
      </c>
      <c r="AA14" s="109">
        <f>Q11</f>
        <v>1504.75</v>
      </c>
      <c r="AB14" s="103"/>
      <c r="AC14" s="116">
        <f t="shared" ref="AC14:AC33" si="16">IF(AA14&gt;0,AA14-AG$4,0)</f>
        <v>-1.25</v>
      </c>
      <c r="AD14" s="144"/>
      <c r="AE14" s="103" t="str">
        <f>IF(Z14=0,0,IF(AA14&gt;=AG$4,"elected",IF(AA14=0,"excluded","continuing")))</f>
        <v>continuing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MCNEILL, Eamon</v>
      </c>
      <c r="BF14" s="74">
        <v>4</v>
      </c>
      <c r="BG14" s="117">
        <f t="shared" si="0"/>
        <v>4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1203.29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BUCKLEY, Jonathan</v>
      </c>
      <c r="AA15" s="45">
        <f>Q12</f>
        <v>1506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elected</v>
      </c>
      <c r="AF15" s="5">
        <f t="shared" si="17"/>
        <v>0</v>
      </c>
      <c r="AG15" s="112">
        <f t="shared" si="18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1323.0100000000002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CAUSBY, Darryn</v>
      </c>
      <c r="AA16" s="45">
        <f t="shared" ref="AA16:AA33" si="20">Q13</f>
        <v>2035.84</v>
      </c>
      <c r="AB16" s="5"/>
      <c r="AC16" s="117">
        <f t="shared" si="16"/>
        <v>529.83999999999992</v>
      </c>
      <c r="AD16" s="133"/>
      <c r="AE16" s="5" t="str">
        <f t="shared" si="19"/>
        <v>elected</v>
      </c>
      <c r="AF16" s="5">
        <f t="shared" si="17"/>
        <v>529.83999999999992</v>
      </c>
      <c r="AG16" s="112" t="str">
        <f t="shared" si="18"/>
        <v>transfer largest surplus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 t="shared" si="12"/>
        <v>165</v>
      </c>
      <c r="S17" s="33">
        <f t="shared" si="13"/>
        <v>1368.29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COLEMAN, Paul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>
        <f t="shared" si="11"/>
        <v>0</v>
      </c>
      <c r="BO17" s="47">
        <f t="shared" si="3"/>
        <v>1145.3899999999999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7'!A18&lt;&gt;0,'Stage 7'!A18,IF(S18&gt;=$M$3,"Elected",IF(BP15&lt;&gt;0,"Excluded",0)))</f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 t="shared" si="12"/>
        <v>38</v>
      </c>
      <c r="S18" s="33">
        <f t="shared" si="13"/>
        <v>1361.0100000000002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DUFFY, Paul, Anthony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441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7'!A19&lt;&gt;0,'Stage 7'!A19,IF(S19&gt;=$M$3,"Elected",IF(BP16&lt;&gt;0,"Excluded",0)))</f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 t="shared" si="12"/>
        <v>0</v>
      </c>
      <c r="S19" s="33">
        <f t="shared" si="13"/>
        <v>1592.13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GIFFEN, Pete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441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7'!A20&lt;&gt;0,'Stage 7'!A20,IF(S20&gt;=$M$3,"Elected",IF(BP17&lt;&gt;0,"Excluded",0)))</f>
        <v>0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 t="shared" si="12"/>
        <v>4</v>
      </c>
      <c r="S20" s="33">
        <f t="shared" si="13"/>
        <v>1149.3899999999999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HATCH, Arnold</v>
      </c>
      <c r="AA20" s="45">
        <f t="shared" si="20"/>
        <v>1203.29</v>
      </c>
      <c r="AB20" s="5"/>
      <c r="AC20" s="117">
        <f t="shared" si="16"/>
        <v>-302.71000000000004</v>
      </c>
      <c r="AD20" s="133"/>
      <c r="AE20" s="5" t="str">
        <f t="shared" si="19"/>
        <v>continuing</v>
      </c>
      <c r="AF20" s="5">
        <f t="shared" si="17"/>
        <v>0</v>
      </c>
      <c r="AG20" s="112">
        <f t="shared" si="18"/>
        <v>0</v>
      </c>
      <c r="AJ20" s="401" t="s">
        <v>103</v>
      </c>
      <c r="AK20" s="402"/>
      <c r="AL20" s="246">
        <f>AL46</f>
        <v>1145.3899999999999</v>
      </c>
      <c r="AM20" s="167"/>
      <c r="AN20" s="166">
        <f>AL20+AG2</f>
        <v>1761.36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7'!A21&lt;&gt;0,'Stage 7'!A21,IF(S21&gt;=$M$3,"Elected",IF(BP18&lt;&gt;0,"Excluded",0)))</f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JONES, Robert, David</v>
      </c>
      <c r="AA21" s="45">
        <f t="shared" si="20"/>
        <v>1323.0100000000002</v>
      </c>
      <c r="AB21" s="5"/>
      <c r="AC21" s="117">
        <f t="shared" si="16"/>
        <v>-182.98999999999978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403" t="s">
        <v>102</v>
      </c>
      <c r="AK21" s="359"/>
      <c r="AL21" s="48">
        <f>IF(AL20=1000000,0,AN46)</f>
        <v>1203.29</v>
      </c>
      <c r="AM21" s="7">
        <f>AL21-AL20</f>
        <v>57.900000000000091</v>
      </c>
      <c r="AN21" s="5">
        <f>IF(AL21=1000000,0,IF(AN20=0,0,AN20+AL21))</f>
        <v>2964.6499999999996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7'!A22&lt;&gt;0,'Stage 7'!A22,IF(S22&gt;=$M$3,"Elected",IF(BP19&lt;&gt;0,"Excluded",0)))</f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MCKENNA, Gemma, C</v>
      </c>
      <c r="AA22" s="45">
        <f t="shared" si="20"/>
        <v>1592.13</v>
      </c>
      <c r="AB22" s="5"/>
      <c r="AC22" s="117">
        <f t="shared" si="16"/>
        <v>86.130000000000109</v>
      </c>
      <c r="AD22" s="133"/>
      <c r="AE22" s="5" t="str">
        <f t="shared" si="19"/>
        <v>elected</v>
      </c>
      <c r="AF22" s="5">
        <f t="shared" si="17"/>
        <v>86.130000000000109</v>
      </c>
      <c r="AG22" s="112" t="str">
        <f t="shared" si="18"/>
        <v>transfer largest surplus</v>
      </c>
      <c r="AJ22" s="403" t="s">
        <v>102</v>
      </c>
      <c r="AK22" s="359"/>
      <c r="AL22" s="48">
        <f>IF(AL21=1000000,0,AP46)</f>
        <v>1323.0100000000002</v>
      </c>
      <c r="AM22" s="7">
        <f>IF(AL22=1000000,0,IF(AM21=0,0,AL22-AL21))</f>
        <v>119.72000000000025</v>
      </c>
      <c r="AN22" s="5">
        <f>IF(AL22=1000000,0,IF(AN21=0,0,AN21+AL22))</f>
        <v>4287.66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7'!A23&lt;&gt;0,'Stage 7'!A23,IF(S23&gt;=$M$3,"Elected",IF(BP20&lt;&gt;0,"Excluded",0)))</f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MCNEILL, Eamon</v>
      </c>
      <c r="AA23" s="45">
        <f t="shared" si="20"/>
        <v>1145.3899999999999</v>
      </c>
      <c r="AB23" s="5"/>
      <c r="AC23" s="117">
        <f t="shared" si="16"/>
        <v>-360.61000000000013</v>
      </c>
      <c r="AD23" s="133"/>
      <c r="AE23" s="5" t="str">
        <f t="shared" si="19"/>
        <v>continuing</v>
      </c>
      <c r="AF23" s="5">
        <f t="shared" si="17"/>
        <v>0</v>
      </c>
      <c r="AG23" s="112">
        <f t="shared" si="18"/>
        <v>0</v>
      </c>
      <c r="AJ23" s="403" t="s">
        <v>102</v>
      </c>
      <c r="AK23" s="359"/>
      <c r="AL23" s="48">
        <f>IF(AL22=1000000,0,AR46)</f>
        <v>1504.75</v>
      </c>
      <c r="AM23" s="7">
        <f>IF(AL23=1000000,0,IF(AM22=0,0,AL23-AL22))</f>
        <v>181.73999999999978</v>
      </c>
      <c r="AN23" s="5">
        <f>IF(AL23=1000000,0,IF(AN22=0,0,AN22+AL23))</f>
        <v>5792.41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MCWILLIAMS, Terry</v>
      </c>
      <c r="AA24" s="45">
        <f t="shared" si="20"/>
        <v>0</v>
      </c>
      <c r="AB24" s="5"/>
      <c r="AC24" s="117">
        <f t="shared" si="16"/>
        <v>0</v>
      </c>
      <c r="AD24" s="133"/>
      <c r="AE24" s="5" t="str">
        <f t="shared" si="19"/>
        <v>excluded</v>
      </c>
      <c r="AF24" s="5">
        <f t="shared" si="17"/>
        <v>0</v>
      </c>
      <c r="AG24" s="112">
        <f t="shared" si="18"/>
        <v>0</v>
      </c>
      <c r="AJ24" s="403" t="s">
        <v>102</v>
      </c>
      <c r="AK24" s="359"/>
      <c r="AL24" s="48">
        <f>IF(AR46=1000000,0,AU46)</f>
        <v>1506</v>
      </c>
      <c r="AM24" s="7">
        <f>IF(AL24=1000000,0,IF(AM23=0,0,AL24-AL23))</f>
        <v>1.25</v>
      </c>
      <c r="AN24" s="5">
        <f>IF(AL24=1000000,0,IF(AN23=0,0,AN23+AL24))</f>
        <v>7298.41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SPENCE, Kyle, Thomas</v>
      </c>
      <c r="AA25" s="45">
        <f t="shared" si="20"/>
        <v>0</v>
      </c>
      <c r="AB25" s="5"/>
      <c r="AC25" s="117">
        <f t="shared" si="16"/>
        <v>0</v>
      </c>
      <c r="AD25" s="133"/>
      <c r="AE25" s="5" t="str">
        <f t="shared" si="19"/>
        <v>excluded</v>
      </c>
      <c r="AF25" s="5">
        <f t="shared" si="17"/>
        <v>0</v>
      </c>
      <c r="AG25" s="112">
        <f t="shared" si="18"/>
        <v>0</v>
      </c>
      <c r="AJ25" s="423" t="s">
        <v>102</v>
      </c>
      <c r="AK25" s="424"/>
      <c r="AL25" s="104">
        <f>IF(AL24=1000000,0,AW46)</f>
        <v>1592.13</v>
      </c>
      <c r="AM25" s="105">
        <f>IF(AL25=1000000,0,IF(AM24=0,0,AL25-AL24))</f>
        <v>86.130000000000109</v>
      </c>
      <c r="AN25" s="106">
        <f>IF(AL25=1000000,0,IF(AN24=0,0,AN24+AL25))</f>
        <v>8890.5400000000009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441</v>
      </c>
      <c r="BG25" s="117">
        <f>SUM(BG5:BG24)</f>
        <v>441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STEVENSON, John</v>
      </c>
      <c r="AA26" s="45">
        <f t="shared" si="20"/>
        <v>0</v>
      </c>
      <c r="AB26" s="5"/>
      <c r="AC26" s="117">
        <f t="shared" si="16"/>
        <v>0</v>
      </c>
      <c r="AD26" s="133"/>
      <c r="AE26" s="5" t="str">
        <f t="shared" si="19"/>
        <v>excluded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151</v>
      </c>
      <c r="BG26" s="117">
        <f>IF(AT5="T",BC25+BC31,0)</f>
        <v>88.839999999999918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592</v>
      </c>
      <c r="BG27" s="118">
        <f>SUM(BG25:BG26)</f>
        <v>529.83999999999992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0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592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236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$BK69</f>
        <v>88.839999999999918</v>
      </c>
      <c r="S31" s="50">
        <f t="shared" si="13"/>
        <v>314.42999999999995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88.839999999999918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236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59">
        <f>SUM(S11:S31)</f>
        <v>10536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1145.3899999999999</v>
      </c>
      <c r="AM46" s="5"/>
      <c r="AN46" s="45">
        <f>AN47+AL46</f>
        <v>1203.29</v>
      </c>
      <c r="AO46" s="5"/>
      <c r="AP46" s="45">
        <f>AP47+AN46</f>
        <v>1323.0100000000002</v>
      </c>
      <c r="AQ46" s="5"/>
      <c r="AR46" s="45">
        <f>AR47+AP46</f>
        <v>1504.75</v>
      </c>
      <c r="AS46" s="2"/>
      <c r="AU46" s="2">
        <f>AU47+AR46</f>
        <v>1506</v>
      </c>
      <c r="AW46" s="2">
        <f>AW47+AU46</f>
        <v>1592.13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1145.3899999999999</v>
      </c>
      <c r="AM47" s="5"/>
      <c r="AN47" s="45">
        <f>MIN(AN48:AN67)</f>
        <v>57.900000000000091</v>
      </c>
      <c r="AO47" s="5"/>
      <c r="AP47" s="45">
        <f>MIN(AP48:AP67)</f>
        <v>119.72000000000025</v>
      </c>
      <c r="AQ47" s="5"/>
      <c r="AR47" s="45">
        <f>MIN(AR48:AR67)</f>
        <v>181.73999999999978</v>
      </c>
      <c r="AS47" s="2"/>
      <c r="AU47" s="2">
        <f>MIN(AU48:AU67)</f>
        <v>1.25</v>
      </c>
      <c r="AW47" s="2">
        <f>MIN(AW48:AW67)</f>
        <v>86.130000000000109</v>
      </c>
      <c r="AX47" s="2"/>
    </row>
    <row r="48" spans="3:78" ht="38.25">
      <c r="AJ48" t="str">
        <f t="shared" ref="AJ48:AK63" si="26">Z14</f>
        <v>BEATTIE ,Doug</v>
      </c>
      <c r="AK48" s="2">
        <f t="shared" si="26"/>
        <v>1504.75</v>
      </c>
      <c r="AL48" s="5">
        <f>IF(AK48&lt;&gt;0,AK48,1000000)</f>
        <v>1504.75</v>
      </c>
      <c r="AM48" s="45">
        <f t="shared" ref="AM48:AM67" si="27">AL48-AL$47</f>
        <v>359.36000000000013</v>
      </c>
      <c r="AN48" s="5">
        <f>IF(AM48&lt;&gt;0,AM48,1000000)</f>
        <v>359.36000000000013</v>
      </c>
      <c r="AO48" s="45">
        <f t="shared" ref="AO48:AO67" si="28">AN48-AN$47</f>
        <v>301.46000000000004</v>
      </c>
      <c r="AP48" s="5">
        <f t="shared" ref="AP48:AP67" si="29">IF(AO48&lt;&gt;0,AO48,1000000)</f>
        <v>301.46000000000004</v>
      </c>
      <c r="AQ48" s="45">
        <f t="shared" ref="AQ48:AQ67" si="30">AP48-AP$47</f>
        <v>181.73999999999978</v>
      </c>
      <c r="AR48" s="5">
        <f t="shared" ref="AR48:AR67" si="31">IF(AQ48&lt;&gt;0,AQ48,1000000)</f>
        <v>181.73999999999978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999998.75</v>
      </c>
      <c r="AW48">
        <f t="shared" ref="AW48:AW67" si="35">IF(AV48&lt;&gt;0,AV48,1000000)</f>
        <v>999998.75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6"/>
        <v>BUCKLEY, Jonathan</v>
      </c>
      <c r="AK49" s="2">
        <f t="shared" si="26"/>
        <v>1506</v>
      </c>
      <c r="AL49" s="5">
        <f t="shared" ref="AL49:AL67" si="36">IF(AK49&lt;&gt;0,AK49,1000000)</f>
        <v>1506</v>
      </c>
      <c r="AM49" s="45">
        <f t="shared" si="27"/>
        <v>360.61000000000013</v>
      </c>
      <c r="AN49" s="5">
        <f t="shared" ref="AN49:AN67" si="37">IF(AM49&lt;&gt;0,AM49,1000000)</f>
        <v>360.61000000000013</v>
      </c>
      <c r="AO49" s="45">
        <f t="shared" si="28"/>
        <v>302.71000000000004</v>
      </c>
      <c r="AP49" s="5">
        <f t="shared" si="29"/>
        <v>302.71000000000004</v>
      </c>
      <c r="AQ49" s="45">
        <f t="shared" si="30"/>
        <v>182.98999999999978</v>
      </c>
      <c r="AR49" s="5">
        <f t="shared" si="31"/>
        <v>182.98999999999978</v>
      </c>
      <c r="AT49" s="2">
        <f t="shared" si="32"/>
        <v>1.25</v>
      </c>
      <c r="AU49">
        <f t="shared" si="33"/>
        <v>1.25</v>
      </c>
      <c r="AV49" s="2">
        <f t="shared" si="34"/>
        <v>0</v>
      </c>
      <c r="AW49">
        <f t="shared" si="35"/>
        <v>1000000</v>
      </c>
      <c r="BE49" s="5" t="str">
        <f>IF($BH5="y",$BE5,IF($BH6="y",$BE6,IF($BH7="y",$BE7,IF($BH8="y",$BE8,IF($BH9="y",$BE9,IF($BH10="y",$BE10,0))))))</f>
        <v>CAUSBY, Darryn</v>
      </c>
      <c r="BG49" s="146" t="str">
        <f t="shared" ref="BG49:BG68" si="38">BE5</f>
        <v>BEATTIE ,Doug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234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6"/>
        <v>CAUSBY, Darryn</v>
      </c>
      <c r="AK50" s="2">
        <f t="shared" si="26"/>
        <v>2035.84</v>
      </c>
      <c r="AL50" s="5">
        <f t="shared" si="36"/>
        <v>2035.84</v>
      </c>
      <c r="AM50" s="45">
        <f t="shared" si="27"/>
        <v>890.45</v>
      </c>
      <c r="AN50" s="5">
        <f t="shared" si="37"/>
        <v>890.45</v>
      </c>
      <c r="AO50" s="45">
        <f t="shared" si="28"/>
        <v>832.55</v>
      </c>
      <c r="AP50" s="5">
        <f t="shared" si="29"/>
        <v>832.55</v>
      </c>
      <c r="AQ50" s="45">
        <f t="shared" si="30"/>
        <v>712.8299999999997</v>
      </c>
      <c r="AR50" s="5">
        <f t="shared" si="31"/>
        <v>712.8299999999997</v>
      </c>
      <c r="AT50" s="2">
        <f t="shared" si="32"/>
        <v>531.08999999999992</v>
      </c>
      <c r="AU50">
        <f t="shared" si="33"/>
        <v>531.08999999999992</v>
      </c>
      <c r="AV50" s="2">
        <f t="shared" si="34"/>
        <v>529.83999999999992</v>
      </c>
      <c r="AW50">
        <f t="shared" si="35"/>
        <v>529.83999999999992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BUCKLEY, Jonathan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>
      <c r="AJ51" t="str">
        <f t="shared" si="26"/>
        <v>COLEMAN, Paul</v>
      </c>
      <c r="AK51" s="2">
        <f t="shared" si="26"/>
        <v>0</v>
      </c>
      <c r="AL51" s="5">
        <f t="shared" si="36"/>
        <v>1000000</v>
      </c>
      <c r="AM51" s="45">
        <f t="shared" si="27"/>
        <v>998854.61</v>
      </c>
      <c r="AN51" s="5">
        <f t="shared" si="37"/>
        <v>998854.61</v>
      </c>
      <c r="AO51" s="45">
        <f t="shared" si="28"/>
        <v>998796.71</v>
      </c>
      <c r="AP51" s="5">
        <f t="shared" si="29"/>
        <v>998796.71</v>
      </c>
      <c r="AQ51" s="45">
        <f t="shared" si="30"/>
        <v>998676.99</v>
      </c>
      <c r="AR51" s="5">
        <f t="shared" si="31"/>
        <v>998676.99</v>
      </c>
      <c r="AT51" s="2">
        <f t="shared" si="32"/>
        <v>998495.25</v>
      </c>
      <c r="AU51">
        <f t="shared" si="33"/>
        <v>998495.25</v>
      </c>
      <c r="AV51" s="2">
        <f t="shared" si="34"/>
        <v>998494</v>
      </c>
      <c r="AW51">
        <f t="shared" si="35"/>
        <v>998494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CAUSBY, Darryn</v>
      </c>
      <c r="BH51" s="149"/>
      <c r="BI51" s="7">
        <f t="shared" si="39"/>
        <v>-529.83999999999992</v>
      </c>
      <c r="BJ51" s="5">
        <f t="shared" si="40"/>
        <v>0</v>
      </c>
      <c r="BK51" s="5">
        <f t="shared" si="41"/>
        <v>-529.83999999999992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>
      <c r="AJ52" t="str">
        <f t="shared" si="26"/>
        <v>DUFFY, Paul, Anthony</v>
      </c>
      <c r="AK52" s="2">
        <f t="shared" si="26"/>
        <v>0</v>
      </c>
      <c r="AL52" s="5">
        <f t="shared" si="36"/>
        <v>1000000</v>
      </c>
      <c r="AM52" s="45">
        <f t="shared" si="27"/>
        <v>998854.61</v>
      </c>
      <c r="AN52" s="5">
        <f t="shared" si="37"/>
        <v>998854.61</v>
      </c>
      <c r="AO52" s="45">
        <f t="shared" si="28"/>
        <v>998796.71</v>
      </c>
      <c r="AP52" s="5">
        <f t="shared" si="29"/>
        <v>998796.71</v>
      </c>
      <c r="AQ52" s="45">
        <f t="shared" si="30"/>
        <v>998676.99</v>
      </c>
      <c r="AR52" s="5">
        <f t="shared" si="31"/>
        <v>998676.99</v>
      </c>
      <c r="AT52" s="2">
        <f t="shared" si="32"/>
        <v>998495.25</v>
      </c>
      <c r="AU52">
        <f t="shared" si="33"/>
        <v>998495.25</v>
      </c>
      <c r="AV52" s="2">
        <f t="shared" si="34"/>
        <v>998494</v>
      </c>
      <c r="AW52">
        <f t="shared" si="35"/>
        <v>998494</v>
      </c>
      <c r="BE52" s="5">
        <f>IF($BH23="y",$BE23,IF($BH24="y",$BE24,0))</f>
        <v>0</v>
      </c>
      <c r="BG52" s="148" t="str">
        <f t="shared" si="38"/>
        <v>COLEMAN, Paul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GIFFEN, Pete</v>
      </c>
      <c r="AK53" s="2">
        <f t="shared" si="26"/>
        <v>0</v>
      </c>
      <c r="AL53" s="5">
        <f t="shared" si="36"/>
        <v>1000000</v>
      </c>
      <c r="AM53" s="45">
        <f t="shared" si="27"/>
        <v>998854.61</v>
      </c>
      <c r="AN53" s="5">
        <f t="shared" si="37"/>
        <v>998854.61</v>
      </c>
      <c r="AO53" s="45">
        <f t="shared" si="28"/>
        <v>998796.71</v>
      </c>
      <c r="AP53" s="5">
        <f t="shared" si="29"/>
        <v>998796.71</v>
      </c>
      <c r="AQ53" s="45">
        <f t="shared" si="30"/>
        <v>998676.99</v>
      </c>
      <c r="AR53" s="5">
        <f t="shared" si="31"/>
        <v>998676.99</v>
      </c>
      <c r="AT53" s="2">
        <f t="shared" si="32"/>
        <v>998495.25</v>
      </c>
      <c r="AU53">
        <f t="shared" si="33"/>
        <v>998495.25</v>
      </c>
      <c r="AV53" s="2">
        <f t="shared" si="34"/>
        <v>998494</v>
      </c>
      <c r="AW53">
        <f t="shared" si="35"/>
        <v>998494</v>
      </c>
      <c r="BG53" s="148" t="str">
        <f t="shared" si="38"/>
        <v>DUFFY, Paul, Anthony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HATCH, Arnold</v>
      </c>
      <c r="AK54" s="2">
        <f t="shared" si="26"/>
        <v>1203.29</v>
      </c>
      <c r="AL54" s="5">
        <f t="shared" si="36"/>
        <v>1203.29</v>
      </c>
      <c r="AM54" s="45">
        <f t="shared" si="27"/>
        <v>57.900000000000091</v>
      </c>
      <c r="AN54" s="5">
        <f t="shared" si="37"/>
        <v>57.900000000000091</v>
      </c>
      <c r="AO54" s="45">
        <f t="shared" si="28"/>
        <v>0</v>
      </c>
      <c r="AP54" s="5">
        <f t="shared" si="29"/>
        <v>1000000</v>
      </c>
      <c r="AQ54" s="45">
        <f t="shared" si="30"/>
        <v>999880.28</v>
      </c>
      <c r="AR54" s="5">
        <f t="shared" si="31"/>
        <v>999880.28</v>
      </c>
      <c r="AT54" s="2">
        <f t="shared" si="32"/>
        <v>999698.54</v>
      </c>
      <c r="AU54">
        <f t="shared" si="33"/>
        <v>999698.54</v>
      </c>
      <c r="AV54" s="2">
        <f t="shared" si="34"/>
        <v>999697.29</v>
      </c>
      <c r="AW54">
        <f t="shared" si="35"/>
        <v>999697.29</v>
      </c>
      <c r="BG54" s="148" t="str">
        <f t="shared" si="38"/>
        <v>GIFFEN, Pete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JONES, Robert, David</v>
      </c>
      <c r="AK55" s="2">
        <f t="shared" si="26"/>
        <v>1323.0100000000002</v>
      </c>
      <c r="AL55" s="5">
        <f t="shared" si="36"/>
        <v>1323.0100000000002</v>
      </c>
      <c r="AM55" s="45">
        <f t="shared" si="27"/>
        <v>177.62000000000035</v>
      </c>
      <c r="AN55" s="5">
        <f t="shared" si="37"/>
        <v>177.62000000000035</v>
      </c>
      <c r="AO55" s="45">
        <f t="shared" si="28"/>
        <v>119.72000000000025</v>
      </c>
      <c r="AP55" s="5">
        <f t="shared" si="29"/>
        <v>119.72000000000025</v>
      </c>
      <c r="AQ55" s="45">
        <f t="shared" si="30"/>
        <v>0</v>
      </c>
      <c r="AR55" s="5">
        <f t="shared" si="31"/>
        <v>1000000</v>
      </c>
      <c r="AT55" s="2">
        <f t="shared" si="32"/>
        <v>999818.26</v>
      </c>
      <c r="AU55">
        <f t="shared" si="33"/>
        <v>999818.26</v>
      </c>
      <c r="AV55" s="2">
        <f t="shared" si="34"/>
        <v>999817.01</v>
      </c>
      <c r="AW55">
        <f t="shared" si="35"/>
        <v>999817.01</v>
      </c>
      <c r="BG55" s="148" t="str">
        <f t="shared" si="38"/>
        <v>HATCH, Arnold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165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MCKENNA, Gemma, C</v>
      </c>
      <c r="AK56" s="2">
        <f t="shared" si="26"/>
        <v>1592.13</v>
      </c>
      <c r="AL56" s="5">
        <f t="shared" si="36"/>
        <v>1592.13</v>
      </c>
      <c r="AM56" s="45">
        <f t="shared" si="27"/>
        <v>446.74000000000024</v>
      </c>
      <c r="AN56" s="5">
        <f t="shared" si="37"/>
        <v>446.74000000000024</v>
      </c>
      <c r="AO56" s="45">
        <f t="shared" si="28"/>
        <v>388.84000000000015</v>
      </c>
      <c r="AP56" s="5">
        <f t="shared" si="29"/>
        <v>388.84000000000015</v>
      </c>
      <c r="AQ56" s="45">
        <f t="shared" si="30"/>
        <v>269.11999999999989</v>
      </c>
      <c r="AR56" s="5">
        <f t="shared" si="31"/>
        <v>269.11999999999989</v>
      </c>
      <c r="AT56" s="2">
        <f t="shared" si="32"/>
        <v>87.380000000000109</v>
      </c>
      <c r="AU56">
        <f t="shared" si="33"/>
        <v>87.380000000000109</v>
      </c>
      <c r="AV56" s="2">
        <f t="shared" si="34"/>
        <v>86.130000000000109</v>
      </c>
      <c r="AW56">
        <f t="shared" si="35"/>
        <v>86.130000000000109</v>
      </c>
      <c r="BG56" s="148" t="str">
        <f t="shared" si="38"/>
        <v>JONES, Robert, David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38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 t="str">
        <f t="shared" si="26"/>
        <v>MCNEILL, Eamon</v>
      </c>
      <c r="AK57" s="2">
        <f t="shared" si="26"/>
        <v>1145.3899999999999</v>
      </c>
      <c r="AL57" s="5">
        <f t="shared" si="36"/>
        <v>1145.3899999999999</v>
      </c>
      <c r="AM57" s="45">
        <f t="shared" si="27"/>
        <v>0</v>
      </c>
      <c r="AN57" s="5">
        <f t="shared" si="37"/>
        <v>1000000</v>
      </c>
      <c r="AO57" s="45">
        <f t="shared" si="28"/>
        <v>999942.1</v>
      </c>
      <c r="AP57" s="5">
        <f t="shared" si="29"/>
        <v>999942.1</v>
      </c>
      <c r="AQ57" s="45">
        <f t="shared" si="30"/>
        <v>999822.38</v>
      </c>
      <c r="AR57" s="5">
        <f t="shared" si="31"/>
        <v>999822.38</v>
      </c>
      <c r="AT57" s="2">
        <f t="shared" si="32"/>
        <v>999640.64</v>
      </c>
      <c r="AU57">
        <f t="shared" si="33"/>
        <v>999640.64</v>
      </c>
      <c r="AV57" s="2">
        <f t="shared" si="34"/>
        <v>999639.39</v>
      </c>
      <c r="AW57">
        <f t="shared" si="35"/>
        <v>999639.39</v>
      </c>
      <c r="BG57" s="148" t="str">
        <f t="shared" si="38"/>
        <v>MCKENNA, Gemma, C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>
      <c r="AJ58" t="str">
        <f t="shared" si="26"/>
        <v>MCWILLIAMS, Terry</v>
      </c>
      <c r="AK58" s="2">
        <f t="shared" si="26"/>
        <v>0</v>
      </c>
      <c r="AL58" s="5">
        <f t="shared" si="36"/>
        <v>1000000</v>
      </c>
      <c r="AM58" s="45">
        <f t="shared" si="27"/>
        <v>998854.61</v>
      </c>
      <c r="AN58" s="5">
        <f t="shared" si="37"/>
        <v>998854.61</v>
      </c>
      <c r="AO58" s="45">
        <f t="shared" si="28"/>
        <v>998796.71</v>
      </c>
      <c r="AP58" s="5">
        <f t="shared" si="29"/>
        <v>998796.71</v>
      </c>
      <c r="AQ58" s="45">
        <f t="shared" si="30"/>
        <v>998676.99</v>
      </c>
      <c r="AR58" s="5">
        <f t="shared" si="31"/>
        <v>998676.99</v>
      </c>
      <c r="AT58" s="2">
        <f t="shared" si="32"/>
        <v>998495.25</v>
      </c>
      <c r="AU58">
        <f t="shared" si="33"/>
        <v>998495.25</v>
      </c>
      <c r="AV58" s="2">
        <f t="shared" si="34"/>
        <v>998494</v>
      </c>
      <c r="AW58">
        <f t="shared" si="35"/>
        <v>998494</v>
      </c>
      <c r="BG58" s="148" t="str">
        <f t="shared" si="38"/>
        <v>MCNEILL, Eamon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4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>
      <c r="AJ59" t="str">
        <f t="shared" si="26"/>
        <v>SPENCE, Kyle, Thomas</v>
      </c>
      <c r="AK59" s="2">
        <f t="shared" si="26"/>
        <v>0</v>
      </c>
      <c r="AL59" s="5">
        <f t="shared" si="36"/>
        <v>1000000</v>
      </c>
      <c r="AM59" s="45">
        <f t="shared" si="27"/>
        <v>998854.61</v>
      </c>
      <c r="AN59" s="5">
        <f t="shared" si="37"/>
        <v>998854.61</v>
      </c>
      <c r="AO59" s="45">
        <f t="shared" si="28"/>
        <v>998796.71</v>
      </c>
      <c r="AP59" s="5">
        <f t="shared" si="29"/>
        <v>998796.71</v>
      </c>
      <c r="AQ59" s="45">
        <f t="shared" si="30"/>
        <v>998676.99</v>
      </c>
      <c r="AR59" s="5">
        <f t="shared" si="31"/>
        <v>998676.99</v>
      </c>
      <c r="AT59" s="2">
        <f t="shared" si="32"/>
        <v>998495.25</v>
      </c>
      <c r="AU59">
        <f t="shared" si="33"/>
        <v>998495.25</v>
      </c>
      <c r="AV59" s="2">
        <f t="shared" si="34"/>
        <v>998494</v>
      </c>
      <c r="AW59">
        <f t="shared" si="35"/>
        <v>998494</v>
      </c>
      <c r="BG59" s="148" t="str">
        <f t="shared" si="38"/>
        <v>MCWILLIAMS, Terry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>
      <c r="AJ60" t="str">
        <f t="shared" si="26"/>
        <v>STEVENSON, John</v>
      </c>
      <c r="AK60" s="2">
        <f t="shared" si="26"/>
        <v>0</v>
      </c>
      <c r="AL60" s="5">
        <f t="shared" si="36"/>
        <v>1000000</v>
      </c>
      <c r="AM60" s="45">
        <f t="shared" si="27"/>
        <v>998854.61</v>
      </c>
      <c r="AN60" s="5">
        <f t="shared" si="37"/>
        <v>998854.61</v>
      </c>
      <c r="AO60" s="45">
        <f t="shared" si="28"/>
        <v>998796.71</v>
      </c>
      <c r="AP60" s="5">
        <f t="shared" si="29"/>
        <v>998796.71</v>
      </c>
      <c r="AQ60" s="45">
        <f t="shared" si="30"/>
        <v>998676.99</v>
      </c>
      <c r="AR60" s="5">
        <f t="shared" si="31"/>
        <v>998676.99</v>
      </c>
      <c r="AT60" s="2">
        <f t="shared" si="32"/>
        <v>998495.25</v>
      </c>
      <c r="AU60">
        <f t="shared" si="33"/>
        <v>998495.25</v>
      </c>
      <c r="AV60" s="2">
        <f t="shared" si="34"/>
        <v>998494</v>
      </c>
      <c r="AW60">
        <f t="shared" si="35"/>
        <v>998494</v>
      </c>
      <c r="BG60" s="148" t="str">
        <f t="shared" si="38"/>
        <v>SPENCE, Kyle, Thomas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998854.61</v>
      </c>
      <c r="AN61" s="5">
        <f t="shared" si="37"/>
        <v>998854.61</v>
      </c>
      <c r="AO61" s="45">
        <f t="shared" si="28"/>
        <v>998796.71</v>
      </c>
      <c r="AP61" s="5">
        <f t="shared" si="29"/>
        <v>998796.71</v>
      </c>
      <c r="AQ61" s="45">
        <f t="shared" si="30"/>
        <v>998676.99</v>
      </c>
      <c r="AR61" s="5">
        <f t="shared" si="31"/>
        <v>998676.99</v>
      </c>
      <c r="AT61" s="2">
        <f t="shared" si="32"/>
        <v>998495.25</v>
      </c>
      <c r="AU61">
        <f t="shared" si="33"/>
        <v>998495.25</v>
      </c>
      <c r="AV61" s="2">
        <f t="shared" si="34"/>
        <v>998494</v>
      </c>
      <c r="AW61">
        <f t="shared" si="35"/>
        <v>998494</v>
      </c>
      <c r="BG61" s="148" t="str">
        <f t="shared" si="38"/>
        <v>STEVENSON, John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998854.61</v>
      </c>
      <c r="AN62" s="5">
        <f t="shared" si="37"/>
        <v>998854.61</v>
      </c>
      <c r="AO62" s="45">
        <f t="shared" si="28"/>
        <v>998796.71</v>
      </c>
      <c r="AP62" s="5">
        <f t="shared" si="29"/>
        <v>998796.71</v>
      </c>
      <c r="AQ62" s="45">
        <f t="shared" si="30"/>
        <v>998676.99</v>
      </c>
      <c r="AR62" s="5">
        <f t="shared" si="31"/>
        <v>998676.99</v>
      </c>
      <c r="AT62" s="2">
        <f t="shared" si="32"/>
        <v>998495.25</v>
      </c>
      <c r="AU62">
        <f t="shared" si="33"/>
        <v>998495.25</v>
      </c>
      <c r="AV62" s="2">
        <f t="shared" si="34"/>
        <v>998494</v>
      </c>
      <c r="AW62">
        <f t="shared" si="35"/>
        <v>998494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998854.61</v>
      </c>
      <c r="AN63" s="5">
        <f t="shared" si="37"/>
        <v>998854.61</v>
      </c>
      <c r="AO63" s="45">
        <f t="shared" si="28"/>
        <v>998796.71</v>
      </c>
      <c r="AP63" s="5">
        <f t="shared" si="29"/>
        <v>998796.71</v>
      </c>
      <c r="AQ63" s="45">
        <f t="shared" si="30"/>
        <v>998676.99</v>
      </c>
      <c r="AR63" s="5">
        <f t="shared" si="31"/>
        <v>998676.99</v>
      </c>
      <c r="AT63" s="2">
        <f t="shared" si="32"/>
        <v>998495.25</v>
      </c>
      <c r="AU63">
        <f t="shared" si="33"/>
        <v>998495.25</v>
      </c>
      <c r="AV63" s="2">
        <f t="shared" si="34"/>
        <v>998494</v>
      </c>
      <c r="AW63">
        <f t="shared" si="35"/>
        <v>998494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998854.61</v>
      </c>
      <c r="AN64" s="5">
        <f t="shared" si="37"/>
        <v>998854.61</v>
      </c>
      <c r="AO64" s="45">
        <f t="shared" si="28"/>
        <v>998796.71</v>
      </c>
      <c r="AP64" s="5">
        <f t="shared" si="29"/>
        <v>998796.71</v>
      </c>
      <c r="AQ64" s="45">
        <f t="shared" si="30"/>
        <v>998676.99</v>
      </c>
      <c r="AR64" s="5">
        <f t="shared" si="31"/>
        <v>998676.99</v>
      </c>
      <c r="AT64" s="2">
        <f t="shared" si="32"/>
        <v>998495.25</v>
      </c>
      <c r="AU64">
        <f t="shared" si="33"/>
        <v>998495.25</v>
      </c>
      <c r="AV64" s="2">
        <f t="shared" si="34"/>
        <v>998494</v>
      </c>
      <c r="AW64">
        <f t="shared" si="35"/>
        <v>998494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998854.61</v>
      </c>
      <c r="AN65" s="5">
        <f t="shared" si="37"/>
        <v>998854.61</v>
      </c>
      <c r="AO65" s="45">
        <f t="shared" si="28"/>
        <v>998796.71</v>
      </c>
      <c r="AP65" s="5">
        <f t="shared" si="29"/>
        <v>998796.71</v>
      </c>
      <c r="AQ65" s="45">
        <f t="shared" si="30"/>
        <v>998676.99</v>
      </c>
      <c r="AR65" s="5">
        <f t="shared" si="31"/>
        <v>998676.99</v>
      </c>
      <c r="AT65" s="2">
        <f t="shared" si="32"/>
        <v>998495.25</v>
      </c>
      <c r="AU65">
        <f t="shared" si="33"/>
        <v>998495.25</v>
      </c>
      <c r="AV65" s="2">
        <f t="shared" si="34"/>
        <v>998494</v>
      </c>
      <c r="AW65">
        <f t="shared" si="35"/>
        <v>998494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998854.61</v>
      </c>
      <c r="AN66" s="5">
        <f t="shared" si="37"/>
        <v>998854.61</v>
      </c>
      <c r="AO66" s="45">
        <f t="shared" si="28"/>
        <v>998796.71</v>
      </c>
      <c r="AP66" s="5">
        <f t="shared" si="29"/>
        <v>998796.71</v>
      </c>
      <c r="AQ66" s="45">
        <f t="shared" si="30"/>
        <v>998676.99</v>
      </c>
      <c r="AR66" s="5">
        <f t="shared" si="31"/>
        <v>998676.99</v>
      </c>
      <c r="AT66" s="2">
        <f t="shared" si="32"/>
        <v>998495.25</v>
      </c>
      <c r="AU66">
        <f t="shared" si="33"/>
        <v>998495.25</v>
      </c>
      <c r="AV66" s="2">
        <f t="shared" si="34"/>
        <v>998494</v>
      </c>
      <c r="AW66">
        <f t="shared" si="35"/>
        <v>998494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998854.61</v>
      </c>
      <c r="AN67" s="5">
        <f t="shared" si="37"/>
        <v>998854.61</v>
      </c>
      <c r="AO67" s="45">
        <f t="shared" si="28"/>
        <v>998796.71</v>
      </c>
      <c r="AP67" s="5">
        <f t="shared" si="29"/>
        <v>998796.71</v>
      </c>
      <c r="AQ67" s="45">
        <f t="shared" si="30"/>
        <v>998676.99</v>
      </c>
      <c r="AR67" s="5">
        <f t="shared" si="31"/>
        <v>998676.99</v>
      </c>
      <c r="AT67" s="2">
        <f t="shared" si="32"/>
        <v>998495.25</v>
      </c>
      <c r="AU67">
        <f t="shared" si="33"/>
        <v>998495.25</v>
      </c>
      <c r="AV67" s="2">
        <f t="shared" si="34"/>
        <v>998494</v>
      </c>
      <c r="AW67">
        <f t="shared" si="35"/>
        <v>998494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88.839999999999918</v>
      </c>
      <c r="BJ69" s="7">
        <f>CE28</f>
        <v>0</v>
      </c>
      <c r="BK69" s="5">
        <f>BI69+BJ69</f>
        <v>88.839999999999918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>
      <c r="BK70" s="5">
        <f>BG27+CE29</f>
        <v>529.83999999999992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0</v>
      </c>
    </row>
    <row r="79" spans="36:78">
      <c r="BK79" s="5">
        <f t="shared" si="46"/>
        <v>1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0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tabSelected="1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 Council</v>
      </c>
      <c r="F1" s="14" t="s">
        <v>72</v>
      </c>
      <c r="J1" s="100" t="s">
        <v>25</v>
      </c>
      <c r="K1" s="382">
        <f>'Basic Input'!C2</f>
        <v>41781</v>
      </c>
      <c r="L1" s="382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227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318.88000000000011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232.75</v>
      </c>
      <c r="AJ3" s="271"/>
      <c r="AK3" s="271"/>
      <c r="AL3" s="419" t="str">
        <f>IF(AQ5="n","MOVE TO EXCLUDE CANDIDATE FORM",IF(AQ5="y","MOVE TO TRANSFER OF SURPLUS VOTES FORM",0))</f>
        <v>MOVE TO TRANSFER OF SURPLUS VOTES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5.7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228</v>
      </c>
      <c r="P4" s="384"/>
      <c r="Q4" s="384"/>
      <c r="R4" s="384"/>
      <c r="S4" s="385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T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 t="s">
        <v>351</v>
      </c>
      <c r="BI5" s="5" t="str">
        <f>IF(A11&lt;&gt;0,A11,0)</f>
        <v>Elected</v>
      </c>
      <c r="BJ5" s="5">
        <f>IF(C11=0,0,IF(S11=0,"Excluded",0))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IF(C12=0,0,IF(S12=0,"Excluded",0))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IF($AT5=0,0,IF($AT5="T",$AZ7,$BR4))</f>
        <v>Transfer</v>
      </c>
      <c r="U7" s="430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IF($T7="Transfer",$BA8,$BT3)</f>
        <v>BEATTIE ,Doug</v>
      </c>
      <c r="U8" s="428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BEATTIE ,Doug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1738.75</v>
      </c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8'!A11&lt;&gt;0,'Stage 8'!A11,IF(U11&gt;=$M$3,"Elected",IF(BP8&lt;&gt;0,"Excluded",0)))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 t="shared" ref="T11:T30" si="12">IF($C11&lt;&gt;0,$BK49,0)</f>
        <v>-232.75</v>
      </c>
      <c r="U11" s="33">
        <f t="shared" ref="U11:U31" si="13">IF(T$8=0,0,S11+T11)</f>
        <v>1506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>
        <v>178</v>
      </c>
      <c r="BG11" s="117">
        <f t="shared" si="0"/>
        <v>178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 t="shared" si="12"/>
        <v>0</v>
      </c>
      <c r="U12" s="33">
        <f t="shared" si="13"/>
        <v>1506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232.75</v>
      </c>
      <c r="BE12" s="71" t="str">
        <f>'Verification of Boxes'!J17</f>
        <v>JONES, Robert, David</v>
      </c>
      <c r="BF12" s="74">
        <v>26</v>
      </c>
      <c r="BG12" s="117">
        <f t="shared" si="0"/>
        <v>26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 t="shared" si="12"/>
        <v>0</v>
      </c>
      <c r="U13" s="33">
        <f t="shared" si="13"/>
        <v>1506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234</v>
      </c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BEATTIE ,Doug</v>
      </c>
      <c r="AA14" s="109">
        <f>S11</f>
        <v>1738.75</v>
      </c>
      <c r="AB14" s="103"/>
      <c r="AC14" s="116">
        <f t="shared" ref="AC14:AC33" si="15">IF(AA14&gt;0,AA14-AG$4,0)</f>
        <v>232.75</v>
      </c>
      <c r="AD14" s="144"/>
      <c r="AE14" s="103" t="str">
        <f>IF(Z14=0,0,IF(AA14&gt;=AG$4,"elected",IF(AA14=0,"excluded","continuing")))</f>
        <v>elected</v>
      </c>
      <c r="AF14" s="103">
        <f t="shared" ref="AF14:AF33" si="16">IF(AE14="elected",AC14,0)</f>
        <v>232.75</v>
      </c>
      <c r="AG14" s="110" t="str">
        <f t="shared" ref="AG14:AG33" si="17">IF(AF14=0,0,(IF(AC14&gt;=0,"transfer largest surplus","progress to exclude")))</f>
        <v>transfer largest surplus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Elected</v>
      </c>
      <c r="BO14" s="47">
        <f t="shared" si="3"/>
        <v>1368.29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BUCKLEY, Jonathan</v>
      </c>
      <c r="AA15" s="45">
        <f>S12</f>
        <v>1506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elected</v>
      </c>
      <c r="AF15" s="5">
        <f t="shared" si="16"/>
        <v>0</v>
      </c>
      <c r="AG15" s="112">
        <f t="shared" si="17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1361.0100000000002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CAUSBY, Darryn</v>
      </c>
      <c r="AA16" s="45">
        <f t="shared" ref="AA16:AA33" si="19">S13</f>
        <v>1506</v>
      </c>
      <c r="AB16" s="5"/>
      <c r="AC16" s="117">
        <f t="shared" si="15"/>
        <v>0</v>
      </c>
      <c r="AD16" s="133"/>
      <c r="AE16" s="5" t="str">
        <f t="shared" si="18"/>
        <v>elected</v>
      </c>
      <c r="AF16" s="5">
        <f t="shared" si="16"/>
        <v>0</v>
      </c>
      <c r="AG16" s="112">
        <f t="shared" si="1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 t="shared" si="12"/>
        <v>178</v>
      </c>
      <c r="U17" s="33">
        <f t="shared" si="13"/>
        <v>1546.29</v>
      </c>
      <c r="V17" s="80"/>
      <c r="W17" s="49">
        <f t="shared" si="14"/>
        <v>0</v>
      </c>
      <c r="Z17" s="111" t="str">
        <f>'Verification of Boxes'!J13</f>
        <v>COLEMAN, Paul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>
        <f t="shared" si="11"/>
        <v>0</v>
      </c>
      <c r="BO17" s="47">
        <f t="shared" si="3"/>
        <v>1149.3899999999999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8'!A18&lt;&gt;0,'Stage 8'!A18,IF(U18&gt;=$M$3,"Elected",IF(BP15&lt;&gt;0,"Excluded",0)))</f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 t="shared" si="12"/>
        <v>26</v>
      </c>
      <c r="U18" s="33">
        <f t="shared" si="13"/>
        <v>1387.0100000000002</v>
      </c>
      <c r="V18" s="80"/>
      <c r="W18" s="49">
        <f t="shared" si="14"/>
        <v>0</v>
      </c>
      <c r="Z18" s="111" t="str">
        <f>'Verification of Boxes'!J14</f>
        <v>DUFFY, Paul, Anthony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204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8'!A19&lt;&gt;0,'Stage 8'!A19,IF(U19&gt;=$M$3,"Elected",IF(BP16&lt;&gt;0,"Excluded",0)))</f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 t="shared" si="12"/>
        <v>0</v>
      </c>
      <c r="U19" s="33">
        <f t="shared" si="13"/>
        <v>1592.13</v>
      </c>
      <c r="V19" s="80"/>
      <c r="W19" s="49">
        <f t="shared" si="14"/>
        <v>0</v>
      </c>
      <c r="Z19" s="111" t="str">
        <f>'Verification of Boxes'!J15</f>
        <v>GIFFEN, Pete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204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8'!A20&lt;&gt;0,'Stage 8'!A20,IF(U20&gt;=$M$3,"Elected",IF(BP17&lt;&gt;0,"Excluded",0)))</f>
        <v>0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 t="shared" si="12"/>
        <v>0</v>
      </c>
      <c r="U20" s="33">
        <f t="shared" si="13"/>
        <v>1149.3899999999999</v>
      </c>
      <c r="V20" s="80"/>
      <c r="W20" s="49">
        <f t="shared" si="14"/>
        <v>0</v>
      </c>
      <c r="Z20" s="111" t="str">
        <f>'Verification of Boxes'!J16</f>
        <v>HATCH, Arnold</v>
      </c>
      <c r="AA20" s="45">
        <f t="shared" si="19"/>
        <v>1368.29</v>
      </c>
      <c r="AB20" s="5"/>
      <c r="AC20" s="117">
        <f t="shared" si="15"/>
        <v>-137.71000000000004</v>
      </c>
      <c r="AD20" s="133"/>
      <c r="AE20" s="5" t="str">
        <f t="shared" si="18"/>
        <v>continuing</v>
      </c>
      <c r="AF20" s="5">
        <f t="shared" si="16"/>
        <v>0</v>
      </c>
      <c r="AG20" s="112">
        <f t="shared" si="17"/>
        <v>0</v>
      </c>
      <c r="AJ20" s="401" t="s">
        <v>103</v>
      </c>
      <c r="AK20" s="402"/>
      <c r="AL20" s="246">
        <f>AL46</f>
        <v>1149.3899999999999</v>
      </c>
      <c r="AM20" s="167"/>
      <c r="AN20" s="166">
        <f>AL20+AG2</f>
        <v>1468.27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8'!A21&lt;&gt;0,'Stage 8'!A21,IF(U21&gt;=$M$3,"Elected",IF(BP18&lt;&gt;0,"Excluded",0)))</f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JONES, Robert, David</v>
      </c>
      <c r="AA21" s="45">
        <f t="shared" si="19"/>
        <v>1361.0100000000002</v>
      </c>
      <c r="AB21" s="5"/>
      <c r="AC21" s="117">
        <f t="shared" si="15"/>
        <v>-144.98999999999978</v>
      </c>
      <c r="AD21" s="133"/>
      <c r="AE21" s="5" t="str">
        <f t="shared" si="18"/>
        <v>continuing</v>
      </c>
      <c r="AF21" s="5">
        <f t="shared" si="16"/>
        <v>0</v>
      </c>
      <c r="AG21" s="112">
        <f t="shared" si="17"/>
        <v>0</v>
      </c>
      <c r="AJ21" s="403" t="s">
        <v>102</v>
      </c>
      <c r="AK21" s="359"/>
      <c r="AL21" s="48">
        <f>IF(AL20=1000000,0,AN46)</f>
        <v>1361.0100000000002</v>
      </c>
      <c r="AM21" s="7">
        <f>AL21-AL20</f>
        <v>211.62000000000035</v>
      </c>
      <c r="AN21" s="5">
        <f>IF(AL21=1000000,0,IF(AN20=0,0,AN20+AL21))</f>
        <v>2829.28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8'!A22&lt;&gt;0,'Stage 8'!A22,IF(U22&gt;=$M$3,"Elected",IF(BP19&lt;&gt;0,"Excluded",0)))</f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MCKENNA, Gemma, C</v>
      </c>
      <c r="AA22" s="45">
        <f t="shared" si="19"/>
        <v>1592.13</v>
      </c>
      <c r="AB22" s="5"/>
      <c r="AC22" s="117">
        <f t="shared" si="15"/>
        <v>86.130000000000109</v>
      </c>
      <c r="AD22" s="133"/>
      <c r="AE22" s="5" t="str">
        <f t="shared" si="18"/>
        <v>elected</v>
      </c>
      <c r="AF22" s="5">
        <f t="shared" si="16"/>
        <v>86.130000000000109</v>
      </c>
      <c r="AG22" s="112" t="str">
        <f t="shared" si="17"/>
        <v>transfer largest surplus</v>
      </c>
      <c r="AJ22" s="403" t="s">
        <v>102</v>
      </c>
      <c r="AK22" s="359"/>
      <c r="AL22" s="48">
        <f>IF(AL21=1000000,0,AP46)</f>
        <v>1368.29</v>
      </c>
      <c r="AM22" s="7">
        <f>IF(AL22=1000000,0,IF(AM21=0,0,AL22-AL21))</f>
        <v>7.2799999999997453</v>
      </c>
      <c r="AN22" s="5">
        <f>IF(AL22=1000000,0,IF(AN21=0,0,AN21+AL22))</f>
        <v>4197.57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8'!A23&lt;&gt;0,'Stage 8'!A23,IF(U23&gt;=$M$3,"Elected",IF(BP20&lt;&gt;0,"Excluded",0)))</f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MCNEILL, Eamon</v>
      </c>
      <c r="AA23" s="45">
        <f t="shared" si="19"/>
        <v>1149.3899999999999</v>
      </c>
      <c r="AB23" s="5"/>
      <c r="AC23" s="117">
        <f t="shared" si="15"/>
        <v>-356.61000000000013</v>
      </c>
      <c r="AD23" s="133"/>
      <c r="AE23" s="5" t="str">
        <f t="shared" si="18"/>
        <v>continuing</v>
      </c>
      <c r="AF23" s="5">
        <f t="shared" si="16"/>
        <v>0</v>
      </c>
      <c r="AG23" s="112">
        <f t="shared" si="17"/>
        <v>0</v>
      </c>
      <c r="AJ23" s="403" t="s">
        <v>102</v>
      </c>
      <c r="AK23" s="359"/>
      <c r="AL23" s="48">
        <f>IF(AL22=1000000,0,AR46)</f>
        <v>1506</v>
      </c>
      <c r="AM23" s="7">
        <f>IF(AL23=1000000,0,IF(AM22=0,0,AL23-AL22))</f>
        <v>137.71000000000004</v>
      </c>
      <c r="AN23" s="5">
        <f>IF(AL23=1000000,0,IF(AN22=0,0,AN22+AL23))</f>
        <v>5703.57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MCWILLIAMS, Terry</v>
      </c>
      <c r="AA24" s="45">
        <f t="shared" si="19"/>
        <v>0</v>
      </c>
      <c r="AB24" s="5"/>
      <c r="AC24" s="117">
        <f t="shared" si="15"/>
        <v>0</v>
      </c>
      <c r="AD24" s="133"/>
      <c r="AE24" s="5" t="str">
        <f t="shared" si="18"/>
        <v>excluded</v>
      </c>
      <c r="AF24" s="5">
        <f t="shared" si="16"/>
        <v>0</v>
      </c>
      <c r="AG24" s="112">
        <f t="shared" si="17"/>
        <v>0</v>
      </c>
      <c r="AJ24" s="403" t="s">
        <v>102</v>
      </c>
      <c r="AK24" s="359"/>
      <c r="AL24" s="48">
        <f>IF(AR46=1000000,0,AU46)</f>
        <v>1592.13</v>
      </c>
      <c r="AM24" s="7">
        <f>IF(AL24=1000000,0,IF(AM23=0,0,AL24-AL23))</f>
        <v>86.130000000000109</v>
      </c>
      <c r="AN24" s="5">
        <f>IF(AL24=1000000,0,IF(AN23=0,0,AN23+AL24))</f>
        <v>7295.7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SPENCE, Kyle, Thomas</v>
      </c>
      <c r="AA25" s="45">
        <f t="shared" si="19"/>
        <v>0</v>
      </c>
      <c r="AB25" s="5"/>
      <c r="AC25" s="117">
        <f t="shared" si="15"/>
        <v>0</v>
      </c>
      <c r="AD25" s="133"/>
      <c r="AE25" s="5" t="str">
        <f t="shared" si="18"/>
        <v>excluded</v>
      </c>
      <c r="AF25" s="5">
        <f t="shared" si="16"/>
        <v>0</v>
      </c>
      <c r="AG25" s="112">
        <f t="shared" si="17"/>
        <v>0</v>
      </c>
      <c r="AJ25" s="423" t="s">
        <v>102</v>
      </c>
      <c r="AK25" s="424"/>
      <c r="AL25" s="104">
        <f>IF(AL24=1000000,0,AW46)</f>
        <v>1738.75</v>
      </c>
      <c r="AM25" s="105">
        <f>IF(AL25=1000000,0,IF(AM24=0,0,AL25-AL24))</f>
        <v>146.61999999999989</v>
      </c>
      <c r="AN25" s="106">
        <f>IF(AL25=1000000,0,IF(AN24=0,0,AN24+AL25))</f>
        <v>9034.4500000000007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204</v>
      </c>
      <c r="BG25" s="117">
        <f>SUM(BG5:BG24)</f>
        <v>204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STEVENSON, John</v>
      </c>
      <c r="AA26" s="45">
        <f t="shared" si="19"/>
        <v>0</v>
      </c>
      <c r="AB26" s="5"/>
      <c r="AC26" s="117">
        <f t="shared" si="15"/>
        <v>0</v>
      </c>
      <c r="AD26" s="133"/>
      <c r="AE26" s="5" t="str">
        <f t="shared" si="18"/>
        <v>excluded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30</v>
      </c>
      <c r="BG26" s="117">
        <f>IF(AT5="T",BC25+BC31,0)</f>
        <v>28.75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234</v>
      </c>
      <c r="BG27" s="118">
        <f>SUM(BG25:BG26)</f>
        <v>232.75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0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1</v>
      </c>
      <c r="BE29" s="3" t="s">
        <v>75</v>
      </c>
      <c r="BF29">
        <f>BC13</f>
        <v>234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$BK69</f>
        <v>28.75</v>
      </c>
      <c r="U31" s="50">
        <f t="shared" si="13"/>
        <v>343.17999999999995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28.75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238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59">
        <f>SUM(U11:U31)</f>
        <v>10536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>
        <v>0.95833333333333337</v>
      </c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1149.3899999999999</v>
      </c>
      <c r="AM46" s="5"/>
      <c r="AN46" s="45">
        <f>AN47+AL46</f>
        <v>1361.0100000000002</v>
      </c>
      <c r="AO46" s="5"/>
      <c r="AP46" s="45">
        <f>AP47+AN46</f>
        <v>1368.29</v>
      </c>
      <c r="AQ46" s="5"/>
      <c r="AR46" s="45">
        <f>AR47+AP46</f>
        <v>1506</v>
      </c>
      <c r="AS46" s="2"/>
      <c r="AU46" s="2">
        <f>AU47+AR46</f>
        <v>1592.13</v>
      </c>
      <c r="AW46" s="2">
        <f>AW47+AU46</f>
        <v>1738.75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>
      <c r="AL47" s="45">
        <f>MIN(AL48:AL67)</f>
        <v>1149.3899999999999</v>
      </c>
      <c r="AM47" s="5"/>
      <c r="AN47" s="45">
        <f>MIN(AN48:AN67)</f>
        <v>211.62000000000035</v>
      </c>
      <c r="AO47" s="5"/>
      <c r="AP47" s="45">
        <f>MIN(AP48:AP67)</f>
        <v>7.2799999999997453</v>
      </c>
      <c r="AQ47" s="5"/>
      <c r="AR47" s="45">
        <f>MIN(AR48:AR67)</f>
        <v>137.71000000000004</v>
      </c>
      <c r="AS47" s="2"/>
      <c r="AU47" s="2">
        <f>MIN(AU48:AU67)</f>
        <v>86.130000000000109</v>
      </c>
      <c r="AW47" s="2">
        <f>MIN(AW48:AW67)</f>
        <v>146.61999999999989</v>
      </c>
      <c r="AX47" s="2"/>
    </row>
    <row r="48" spans="3:78" ht="38.25">
      <c r="AJ48" t="str">
        <f t="shared" ref="AJ48:AK63" si="25">Z14</f>
        <v>BEATTIE ,Doug</v>
      </c>
      <c r="AK48" s="2">
        <f t="shared" si="25"/>
        <v>1738.75</v>
      </c>
      <c r="AL48" s="5">
        <f>IF(AK48&lt;&gt;0,AK48,1000000)</f>
        <v>1738.75</v>
      </c>
      <c r="AM48" s="45">
        <f t="shared" ref="AM48:AM67" si="26">AL48-AL$47</f>
        <v>589.36000000000013</v>
      </c>
      <c r="AN48" s="5">
        <f>IF(AM48&lt;&gt;0,AM48,1000000)</f>
        <v>589.36000000000013</v>
      </c>
      <c r="AO48" s="45">
        <f t="shared" ref="AO48:AO67" si="27">AN48-AN$47</f>
        <v>377.73999999999978</v>
      </c>
      <c r="AP48" s="5">
        <f t="shared" ref="AP48:AP67" si="28">IF(AO48&lt;&gt;0,AO48,1000000)</f>
        <v>377.73999999999978</v>
      </c>
      <c r="AQ48" s="45">
        <f t="shared" ref="AQ48:AQ67" si="29">AP48-AP$47</f>
        <v>370.46000000000004</v>
      </c>
      <c r="AR48" s="5">
        <f t="shared" ref="AR48:AR67" si="30">IF(AQ48&lt;&gt;0,AQ48,1000000)</f>
        <v>370.46000000000004</v>
      </c>
      <c r="AT48" s="2">
        <f t="shared" ref="AT48:AT67" si="31">AR48-AR$47</f>
        <v>232.75</v>
      </c>
      <c r="AU48">
        <f t="shared" ref="AU48:AU67" si="32">IF(AT48&lt;&gt;0,AT48,1000000)</f>
        <v>232.75</v>
      </c>
      <c r="AV48" s="2">
        <f t="shared" ref="AV48:AV67" si="33">AU48-AU$47</f>
        <v>146.61999999999989</v>
      </c>
      <c r="AW48">
        <f t="shared" ref="AW48:AW67" si="34">IF(AV48&lt;&gt;0,AV48,1000000)</f>
        <v>146.61999999999989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5"/>
        <v>BUCKLEY, Jonathan</v>
      </c>
      <c r="AK49" s="2">
        <f t="shared" si="25"/>
        <v>1506</v>
      </c>
      <c r="AL49" s="5">
        <f t="shared" ref="AL49:AL67" si="35">IF(AK49&lt;&gt;0,AK49,1000000)</f>
        <v>1506</v>
      </c>
      <c r="AM49" s="45">
        <f t="shared" si="26"/>
        <v>356.61000000000013</v>
      </c>
      <c r="AN49" s="5">
        <f t="shared" ref="AN49:AN67" si="36">IF(AM49&lt;&gt;0,AM49,1000000)</f>
        <v>356.61000000000013</v>
      </c>
      <c r="AO49" s="45">
        <f t="shared" si="27"/>
        <v>144.98999999999978</v>
      </c>
      <c r="AP49" s="5">
        <f t="shared" si="28"/>
        <v>144.98999999999978</v>
      </c>
      <c r="AQ49" s="45">
        <f t="shared" si="29"/>
        <v>137.71000000000004</v>
      </c>
      <c r="AR49" s="5">
        <f t="shared" si="30"/>
        <v>137.71000000000004</v>
      </c>
      <c r="AT49" s="2">
        <f t="shared" si="31"/>
        <v>0</v>
      </c>
      <c r="AU49">
        <f t="shared" si="32"/>
        <v>1000000</v>
      </c>
      <c r="AV49" s="2">
        <f t="shared" si="33"/>
        <v>999913.87</v>
      </c>
      <c r="AW49">
        <f t="shared" si="34"/>
        <v>999913.87</v>
      </c>
      <c r="BE49" s="5" t="str">
        <f>IF($BH5="y",$BE5,IF($BH6="y",$BE6,IF($BH7="y",$BE7,IF($BH8="y",$BE8,IF($BH9="y",$BE9,IF($BH10="y",$BE10,0))))))</f>
        <v>BEATTIE ,Doug</v>
      </c>
      <c r="BG49" s="146" t="str">
        <f t="shared" ref="BG49:BG68" si="37">BE5</f>
        <v>BEATTIE ,Doug</v>
      </c>
      <c r="BH49" s="147"/>
      <c r="BI49" s="7">
        <f t="shared" ref="BI49:BI68" si="38">IF(BE5=0,0,IF(BE5=BA$8,-BC$12,0))</f>
        <v>-232.75</v>
      </c>
      <c r="BJ49" s="5">
        <f t="shared" ref="BJ49:BJ68" si="39">BN49</f>
        <v>0</v>
      </c>
      <c r="BK49" s="5">
        <f t="shared" ref="BK49:BK68" si="40">BG5+CE8+BJ49+BI49</f>
        <v>-232.75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5"/>
        <v>CAUSBY, Darryn</v>
      </c>
      <c r="AK50" s="2">
        <f t="shared" si="25"/>
        <v>1506</v>
      </c>
      <c r="AL50" s="5">
        <f t="shared" si="35"/>
        <v>1506</v>
      </c>
      <c r="AM50" s="45">
        <f t="shared" si="26"/>
        <v>356.61000000000013</v>
      </c>
      <c r="AN50" s="5">
        <f t="shared" si="36"/>
        <v>356.61000000000013</v>
      </c>
      <c r="AO50" s="45">
        <f t="shared" si="27"/>
        <v>144.98999999999978</v>
      </c>
      <c r="AP50" s="5">
        <f t="shared" si="28"/>
        <v>144.98999999999978</v>
      </c>
      <c r="AQ50" s="45">
        <f t="shared" si="29"/>
        <v>137.71000000000004</v>
      </c>
      <c r="AR50" s="5">
        <f t="shared" si="30"/>
        <v>137.71000000000004</v>
      </c>
      <c r="AT50" s="2">
        <f t="shared" si="31"/>
        <v>0</v>
      </c>
      <c r="AU50">
        <f t="shared" si="32"/>
        <v>1000000</v>
      </c>
      <c r="AV50" s="2">
        <f t="shared" si="33"/>
        <v>999913.87</v>
      </c>
      <c r="AW50">
        <f t="shared" si="34"/>
        <v>999913.87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BUCKLEY, Jonathan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COLEMAN, Paul</v>
      </c>
      <c r="AK51" s="2">
        <f t="shared" si="25"/>
        <v>0</v>
      </c>
      <c r="AL51" s="5">
        <f t="shared" si="35"/>
        <v>1000000</v>
      </c>
      <c r="AM51" s="45">
        <f t="shared" si="26"/>
        <v>998850.61</v>
      </c>
      <c r="AN51" s="5">
        <f t="shared" si="36"/>
        <v>998850.61</v>
      </c>
      <c r="AO51" s="45">
        <f t="shared" si="27"/>
        <v>998638.99</v>
      </c>
      <c r="AP51" s="5">
        <f t="shared" si="28"/>
        <v>998638.99</v>
      </c>
      <c r="AQ51" s="45">
        <f t="shared" si="29"/>
        <v>998631.71</v>
      </c>
      <c r="AR51" s="5">
        <f t="shared" si="30"/>
        <v>998631.71</v>
      </c>
      <c r="AT51" s="2">
        <f t="shared" si="31"/>
        <v>998494</v>
      </c>
      <c r="AU51">
        <f t="shared" si="32"/>
        <v>998494</v>
      </c>
      <c r="AV51" s="2">
        <f t="shared" si="33"/>
        <v>998407.87</v>
      </c>
      <c r="AW51">
        <f t="shared" si="34"/>
        <v>998407.87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CAUSBY, Darryn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DUFFY, Paul, Anthony</v>
      </c>
      <c r="AK52" s="2">
        <f t="shared" si="25"/>
        <v>0</v>
      </c>
      <c r="AL52" s="5">
        <f t="shared" si="35"/>
        <v>1000000</v>
      </c>
      <c r="AM52" s="45">
        <f t="shared" si="26"/>
        <v>998850.61</v>
      </c>
      <c r="AN52" s="5">
        <f t="shared" si="36"/>
        <v>998850.61</v>
      </c>
      <c r="AO52" s="45">
        <f t="shared" si="27"/>
        <v>998638.99</v>
      </c>
      <c r="AP52" s="5">
        <f t="shared" si="28"/>
        <v>998638.99</v>
      </c>
      <c r="AQ52" s="45">
        <f t="shared" si="29"/>
        <v>998631.71</v>
      </c>
      <c r="AR52" s="5">
        <f t="shared" si="30"/>
        <v>998631.71</v>
      </c>
      <c r="AT52" s="2">
        <f t="shared" si="31"/>
        <v>998494</v>
      </c>
      <c r="AU52">
        <f t="shared" si="32"/>
        <v>998494</v>
      </c>
      <c r="AV52" s="2">
        <f t="shared" si="33"/>
        <v>998407.87</v>
      </c>
      <c r="AW52">
        <f t="shared" si="34"/>
        <v>998407.87</v>
      </c>
      <c r="BE52" s="5">
        <f>IF($BH23="y",$BE23,IF($BH24="y",$BE24,0))</f>
        <v>0</v>
      </c>
      <c r="BG52" s="148" t="str">
        <f t="shared" si="37"/>
        <v>COLEMAN, Paul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>
      <c r="AJ53" t="str">
        <f t="shared" si="25"/>
        <v>GIFFEN, Pete</v>
      </c>
      <c r="AK53" s="2">
        <f t="shared" si="25"/>
        <v>0</v>
      </c>
      <c r="AL53" s="5">
        <f t="shared" si="35"/>
        <v>1000000</v>
      </c>
      <c r="AM53" s="45">
        <f t="shared" si="26"/>
        <v>998850.61</v>
      </c>
      <c r="AN53" s="5">
        <f t="shared" si="36"/>
        <v>998850.61</v>
      </c>
      <c r="AO53" s="45">
        <f t="shared" si="27"/>
        <v>998638.99</v>
      </c>
      <c r="AP53" s="5">
        <f t="shared" si="28"/>
        <v>998638.99</v>
      </c>
      <c r="AQ53" s="45">
        <f t="shared" si="29"/>
        <v>998631.71</v>
      </c>
      <c r="AR53" s="5">
        <f t="shared" si="30"/>
        <v>998631.71</v>
      </c>
      <c r="AT53" s="2">
        <f t="shared" si="31"/>
        <v>998494</v>
      </c>
      <c r="AU53">
        <f t="shared" si="32"/>
        <v>998494</v>
      </c>
      <c r="AV53" s="2">
        <f t="shared" si="33"/>
        <v>998407.87</v>
      </c>
      <c r="AW53">
        <f t="shared" si="34"/>
        <v>998407.87</v>
      </c>
      <c r="BG53" s="148" t="str">
        <f t="shared" si="37"/>
        <v>DUFFY, Paul, Anthony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>
      <c r="AJ54" t="str">
        <f t="shared" si="25"/>
        <v>HATCH, Arnold</v>
      </c>
      <c r="AK54" s="2">
        <f t="shared" si="25"/>
        <v>1368.29</v>
      </c>
      <c r="AL54" s="5">
        <f t="shared" si="35"/>
        <v>1368.29</v>
      </c>
      <c r="AM54" s="45">
        <f t="shared" si="26"/>
        <v>218.90000000000009</v>
      </c>
      <c r="AN54" s="5">
        <f t="shared" si="36"/>
        <v>218.90000000000009</v>
      </c>
      <c r="AO54" s="45">
        <f t="shared" si="27"/>
        <v>7.2799999999997453</v>
      </c>
      <c r="AP54" s="5">
        <f t="shared" si="28"/>
        <v>7.2799999999997453</v>
      </c>
      <c r="AQ54" s="45">
        <f t="shared" si="29"/>
        <v>0</v>
      </c>
      <c r="AR54" s="5">
        <f t="shared" si="30"/>
        <v>1000000</v>
      </c>
      <c r="AT54" s="2">
        <f t="shared" si="31"/>
        <v>999862.29</v>
      </c>
      <c r="AU54">
        <f t="shared" si="32"/>
        <v>999862.29</v>
      </c>
      <c r="AV54" s="2">
        <f t="shared" si="33"/>
        <v>999776.16</v>
      </c>
      <c r="AW54">
        <f t="shared" si="34"/>
        <v>999776.16</v>
      </c>
      <c r="BG54" s="148" t="str">
        <f t="shared" si="37"/>
        <v>GIFFEN, Pete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JONES, Robert, David</v>
      </c>
      <c r="AK55" s="2">
        <f t="shared" si="25"/>
        <v>1361.0100000000002</v>
      </c>
      <c r="AL55" s="5">
        <f t="shared" si="35"/>
        <v>1361.0100000000002</v>
      </c>
      <c r="AM55" s="45">
        <f t="shared" si="26"/>
        <v>211.62000000000035</v>
      </c>
      <c r="AN55" s="5">
        <f t="shared" si="36"/>
        <v>211.62000000000035</v>
      </c>
      <c r="AO55" s="45">
        <f t="shared" si="27"/>
        <v>0</v>
      </c>
      <c r="AP55" s="5">
        <f t="shared" si="28"/>
        <v>1000000</v>
      </c>
      <c r="AQ55" s="45">
        <f t="shared" si="29"/>
        <v>999992.72</v>
      </c>
      <c r="AR55" s="5">
        <f t="shared" si="30"/>
        <v>999992.72</v>
      </c>
      <c r="AT55" s="2">
        <f t="shared" si="31"/>
        <v>999855.01</v>
      </c>
      <c r="AU55">
        <f t="shared" si="32"/>
        <v>999855.01</v>
      </c>
      <c r="AV55" s="2">
        <f t="shared" si="33"/>
        <v>999768.88</v>
      </c>
      <c r="AW55">
        <f t="shared" si="34"/>
        <v>999768.88</v>
      </c>
      <c r="BG55" s="148" t="str">
        <f t="shared" si="37"/>
        <v>HATCH, Arnold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178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>
      <c r="AJ56" t="str">
        <f t="shared" si="25"/>
        <v>MCKENNA, Gemma, C</v>
      </c>
      <c r="AK56" s="2">
        <f t="shared" si="25"/>
        <v>1592.13</v>
      </c>
      <c r="AL56" s="5">
        <f t="shared" si="35"/>
        <v>1592.13</v>
      </c>
      <c r="AM56" s="45">
        <f t="shared" si="26"/>
        <v>442.74000000000024</v>
      </c>
      <c r="AN56" s="5">
        <f t="shared" si="36"/>
        <v>442.74000000000024</v>
      </c>
      <c r="AO56" s="45">
        <f t="shared" si="27"/>
        <v>231.11999999999989</v>
      </c>
      <c r="AP56" s="5">
        <f t="shared" si="28"/>
        <v>231.11999999999989</v>
      </c>
      <c r="AQ56" s="45">
        <f t="shared" si="29"/>
        <v>223.84000000000015</v>
      </c>
      <c r="AR56" s="5">
        <f t="shared" si="30"/>
        <v>223.84000000000015</v>
      </c>
      <c r="AT56" s="2">
        <f t="shared" si="31"/>
        <v>86.130000000000109</v>
      </c>
      <c r="AU56">
        <f t="shared" si="32"/>
        <v>86.130000000000109</v>
      </c>
      <c r="AV56" s="2">
        <f t="shared" si="33"/>
        <v>0</v>
      </c>
      <c r="AW56">
        <f t="shared" si="34"/>
        <v>1000000</v>
      </c>
      <c r="BG56" s="148" t="str">
        <f t="shared" si="37"/>
        <v>JONES, Robert, David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26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>
      <c r="AJ57" t="str">
        <f t="shared" si="25"/>
        <v>MCNEILL, Eamon</v>
      </c>
      <c r="AK57" s="2">
        <f t="shared" si="25"/>
        <v>1149.3899999999999</v>
      </c>
      <c r="AL57" s="5">
        <f t="shared" si="35"/>
        <v>1149.3899999999999</v>
      </c>
      <c r="AM57" s="45">
        <f t="shared" si="26"/>
        <v>0</v>
      </c>
      <c r="AN57" s="5">
        <f t="shared" si="36"/>
        <v>1000000</v>
      </c>
      <c r="AO57" s="45">
        <f t="shared" si="27"/>
        <v>999788.38</v>
      </c>
      <c r="AP57" s="5">
        <f t="shared" si="28"/>
        <v>999788.38</v>
      </c>
      <c r="AQ57" s="45">
        <f t="shared" si="29"/>
        <v>999781.1</v>
      </c>
      <c r="AR57" s="5">
        <f t="shared" si="30"/>
        <v>999781.1</v>
      </c>
      <c r="AT57" s="2">
        <f t="shared" si="31"/>
        <v>999643.39</v>
      </c>
      <c r="AU57">
        <f t="shared" si="32"/>
        <v>999643.39</v>
      </c>
      <c r="AV57" s="2">
        <f t="shared" si="33"/>
        <v>999557.26</v>
      </c>
      <c r="AW57">
        <f t="shared" si="34"/>
        <v>999557.26</v>
      </c>
      <c r="BG57" s="148" t="str">
        <f t="shared" si="37"/>
        <v>MCKENNA, Gemma, C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 t="str">
        <f t="shared" si="25"/>
        <v>MCWILLIAMS, Terry</v>
      </c>
      <c r="AK58" s="2">
        <f t="shared" si="25"/>
        <v>0</v>
      </c>
      <c r="AL58" s="5">
        <f t="shared" si="35"/>
        <v>1000000</v>
      </c>
      <c r="AM58" s="45">
        <f t="shared" si="26"/>
        <v>998850.61</v>
      </c>
      <c r="AN58" s="5">
        <f t="shared" si="36"/>
        <v>998850.61</v>
      </c>
      <c r="AO58" s="45">
        <f t="shared" si="27"/>
        <v>998638.99</v>
      </c>
      <c r="AP58" s="5">
        <f t="shared" si="28"/>
        <v>998638.99</v>
      </c>
      <c r="AQ58" s="45">
        <f t="shared" si="29"/>
        <v>998631.71</v>
      </c>
      <c r="AR58" s="5">
        <f t="shared" si="30"/>
        <v>998631.71</v>
      </c>
      <c r="AT58" s="2">
        <f t="shared" si="31"/>
        <v>998494</v>
      </c>
      <c r="AU58">
        <f t="shared" si="32"/>
        <v>998494</v>
      </c>
      <c r="AV58" s="2">
        <f t="shared" si="33"/>
        <v>998407.87</v>
      </c>
      <c r="AW58">
        <f t="shared" si="34"/>
        <v>998407.87</v>
      </c>
      <c r="BG58" s="148" t="str">
        <f t="shared" si="37"/>
        <v>MCNEILL, Eamon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>
      <c r="AJ59" t="str">
        <f t="shared" si="25"/>
        <v>SPENCE, Kyle, Thomas</v>
      </c>
      <c r="AK59" s="2">
        <f t="shared" si="25"/>
        <v>0</v>
      </c>
      <c r="AL59" s="5">
        <f t="shared" si="35"/>
        <v>1000000</v>
      </c>
      <c r="AM59" s="45">
        <f t="shared" si="26"/>
        <v>998850.61</v>
      </c>
      <c r="AN59" s="5">
        <f t="shared" si="36"/>
        <v>998850.61</v>
      </c>
      <c r="AO59" s="45">
        <f t="shared" si="27"/>
        <v>998638.99</v>
      </c>
      <c r="AP59" s="5">
        <f t="shared" si="28"/>
        <v>998638.99</v>
      </c>
      <c r="AQ59" s="45">
        <f t="shared" si="29"/>
        <v>998631.71</v>
      </c>
      <c r="AR59" s="5">
        <f t="shared" si="30"/>
        <v>998631.71</v>
      </c>
      <c r="AT59" s="2">
        <f t="shared" si="31"/>
        <v>998494</v>
      </c>
      <c r="AU59">
        <f t="shared" si="32"/>
        <v>998494</v>
      </c>
      <c r="AV59" s="2">
        <f t="shared" si="33"/>
        <v>998407.87</v>
      </c>
      <c r="AW59">
        <f t="shared" si="34"/>
        <v>998407.87</v>
      </c>
      <c r="BG59" s="148" t="str">
        <f t="shared" si="37"/>
        <v>MCWILLIAMS, Terry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>
      <c r="AJ60" t="str">
        <f t="shared" si="25"/>
        <v>STEVENSON, John</v>
      </c>
      <c r="AK60" s="2">
        <f t="shared" si="25"/>
        <v>0</v>
      </c>
      <c r="AL60" s="5">
        <f t="shared" si="35"/>
        <v>1000000</v>
      </c>
      <c r="AM60" s="45">
        <f t="shared" si="26"/>
        <v>998850.61</v>
      </c>
      <c r="AN60" s="5">
        <f t="shared" si="36"/>
        <v>998850.61</v>
      </c>
      <c r="AO60" s="45">
        <f t="shared" si="27"/>
        <v>998638.99</v>
      </c>
      <c r="AP60" s="5">
        <f t="shared" si="28"/>
        <v>998638.99</v>
      </c>
      <c r="AQ60" s="45">
        <f t="shared" si="29"/>
        <v>998631.71</v>
      </c>
      <c r="AR60" s="5">
        <f t="shared" si="30"/>
        <v>998631.71</v>
      </c>
      <c r="AT60" s="2">
        <f t="shared" si="31"/>
        <v>998494</v>
      </c>
      <c r="AU60">
        <f t="shared" si="32"/>
        <v>998494</v>
      </c>
      <c r="AV60" s="2">
        <f t="shared" si="33"/>
        <v>998407.87</v>
      </c>
      <c r="AW60">
        <f t="shared" si="34"/>
        <v>998407.87</v>
      </c>
      <c r="BG60" s="148" t="str">
        <f t="shared" si="37"/>
        <v>SPENCE, Kyle, Thomas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998850.61</v>
      </c>
      <c r="AN61" s="5">
        <f t="shared" si="36"/>
        <v>998850.61</v>
      </c>
      <c r="AO61" s="45">
        <f t="shared" si="27"/>
        <v>998638.99</v>
      </c>
      <c r="AP61" s="5">
        <f t="shared" si="28"/>
        <v>998638.99</v>
      </c>
      <c r="AQ61" s="45">
        <f t="shared" si="29"/>
        <v>998631.71</v>
      </c>
      <c r="AR61" s="5">
        <f t="shared" si="30"/>
        <v>998631.71</v>
      </c>
      <c r="AT61" s="2">
        <f t="shared" si="31"/>
        <v>998494</v>
      </c>
      <c r="AU61">
        <f t="shared" si="32"/>
        <v>998494</v>
      </c>
      <c r="AV61" s="2">
        <f t="shared" si="33"/>
        <v>998407.87</v>
      </c>
      <c r="AW61">
        <f t="shared" si="34"/>
        <v>998407.87</v>
      </c>
      <c r="BG61" s="148" t="str">
        <f t="shared" si="37"/>
        <v>STEVENSON, John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998850.61</v>
      </c>
      <c r="AN62" s="5">
        <f t="shared" si="36"/>
        <v>998850.61</v>
      </c>
      <c r="AO62" s="45">
        <f t="shared" si="27"/>
        <v>998638.99</v>
      </c>
      <c r="AP62" s="5">
        <f t="shared" si="28"/>
        <v>998638.99</v>
      </c>
      <c r="AQ62" s="45">
        <f t="shared" si="29"/>
        <v>998631.71</v>
      </c>
      <c r="AR62" s="5">
        <f t="shared" si="30"/>
        <v>998631.71</v>
      </c>
      <c r="AT62" s="2">
        <f t="shared" si="31"/>
        <v>998494</v>
      </c>
      <c r="AU62">
        <f t="shared" si="32"/>
        <v>998494</v>
      </c>
      <c r="AV62" s="2">
        <f t="shared" si="33"/>
        <v>998407.87</v>
      </c>
      <c r="AW62">
        <f t="shared" si="34"/>
        <v>998407.87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998850.61</v>
      </c>
      <c r="AN63" s="5">
        <f t="shared" si="36"/>
        <v>998850.61</v>
      </c>
      <c r="AO63" s="45">
        <f t="shared" si="27"/>
        <v>998638.99</v>
      </c>
      <c r="AP63" s="5">
        <f t="shared" si="28"/>
        <v>998638.99</v>
      </c>
      <c r="AQ63" s="45">
        <f t="shared" si="29"/>
        <v>998631.71</v>
      </c>
      <c r="AR63" s="5">
        <f t="shared" si="30"/>
        <v>998631.71</v>
      </c>
      <c r="AT63" s="2">
        <f t="shared" si="31"/>
        <v>998494</v>
      </c>
      <c r="AU63">
        <f t="shared" si="32"/>
        <v>998494</v>
      </c>
      <c r="AV63" s="2">
        <f t="shared" si="33"/>
        <v>998407.87</v>
      </c>
      <c r="AW63">
        <f t="shared" si="34"/>
        <v>998407.87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998850.61</v>
      </c>
      <c r="AN64" s="5">
        <f t="shared" si="36"/>
        <v>998850.61</v>
      </c>
      <c r="AO64" s="45">
        <f t="shared" si="27"/>
        <v>998638.99</v>
      </c>
      <c r="AP64" s="5">
        <f t="shared" si="28"/>
        <v>998638.99</v>
      </c>
      <c r="AQ64" s="45">
        <f t="shared" si="29"/>
        <v>998631.71</v>
      </c>
      <c r="AR64" s="5">
        <f t="shared" si="30"/>
        <v>998631.71</v>
      </c>
      <c r="AT64" s="2">
        <f t="shared" si="31"/>
        <v>998494</v>
      </c>
      <c r="AU64">
        <f t="shared" si="32"/>
        <v>998494</v>
      </c>
      <c r="AV64" s="2">
        <f t="shared" si="33"/>
        <v>998407.87</v>
      </c>
      <c r="AW64">
        <f t="shared" si="34"/>
        <v>998407.87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998850.61</v>
      </c>
      <c r="AN65" s="5">
        <f t="shared" si="36"/>
        <v>998850.61</v>
      </c>
      <c r="AO65" s="45">
        <f t="shared" si="27"/>
        <v>998638.99</v>
      </c>
      <c r="AP65" s="5">
        <f t="shared" si="28"/>
        <v>998638.99</v>
      </c>
      <c r="AQ65" s="45">
        <f t="shared" si="29"/>
        <v>998631.71</v>
      </c>
      <c r="AR65" s="5">
        <f t="shared" si="30"/>
        <v>998631.71</v>
      </c>
      <c r="AT65" s="2">
        <f t="shared" si="31"/>
        <v>998494</v>
      </c>
      <c r="AU65">
        <f t="shared" si="32"/>
        <v>998494</v>
      </c>
      <c r="AV65" s="2">
        <f t="shared" si="33"/>
        <v>998407.87</v>
      </c>
      <c r="AW65">
        <f t="shared" si="34"/>
        <v>998407.87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998850.61</v>
      </c>
      <c r="AN66" s="5">
        <f t="shared" si="36"/>
        <v>998850.61</v>
      </c>
      <c r="AO66" s="45">
        <f t="shared" si="27"/>
        <v>998638.99</v>
      </c>
      <c r="AP66" s="5">
        <f t="shared" si="28"/>
        <v>998638.99</v>
      </c>
      <c r="AQ66" s="45">
        <f t="shared" si="29"/>
        <v>998631.71</v>
      </c>
      <c r="AR66" s="5">
        <f t="shared" si="30"/>
        <v>998631.71</v>
      </c>
      <c r="AT66" s="2">
        <f t="shared" si="31"/>
        <v>998494</v>
      </c>
      <c r="AU66">
        <f t="shared" si="32"/>
        <v>998494</v>
      </c>
      <c r="AV66" s="2">
        <f t="shared" si="33"/>
        <v>998407.87</v>
      </c>
      <c r="AW66">
        <f t="shared" si="34"/>
        <v>998407.87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998850.61</v>
      </c>
      <c r="AN67" s="5">
        <f t="shared" si="36"/>
        <v>998850.61</v>
      </c>
      <c r="AO67" s="45">
        <f t="shared" si="27"/>
        <v>998638.99</v>
      </c>
      <c r="AP67" s="5">
        <f t="shared" si="28"/>
        <v>998638.99</v>
      </c>
      <c r="AQ67" s="45">
        <f t="shared" si="29"/>
        <v>998631.71</v>
      </c>
      <c r="AR67" s="5">
        <f t="shared" si="30"/>
        <v>998631.71</v>
      </c>
      <c r="AT67" s="2">
        <f t="shared" si="31"/>
        <v>998494</v>
      </c>
      <c r="AU67">
        <f t="shared" si="32"/>
        <v>998494</v>
      </c>
      <c r="AV67" s="2">
        <f t="shared" si="33"/>
        <v>998407.87</v>
      </c>
      <c r="AW67">
        <f t="shared" si="34"/>
        <v>998407.87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28.75</v>
      </c>
      <c r="BJ69" s="7">
        <f>CE28</f>
        <v>0</v>
      </c>
      <c r="BK69" s="5">
        <f>BI69+BJ69</f>
        <v>28.75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>
      <c r="BK70" s="5">
        <f>BG27+CE29</f>
        <v>232.75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5">IF(BH5="y",1,0)</f>
        <v>1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 Council</v>
      </c>
      <c r="F1" s="14" t="s">
        <v>77</v>
      </c>
      <c r="J1" s="100" t="s">
        <v>25</v>
      </c>
      <c r="K1" s="382">
        <f>'Basic Input'!C2</f>
        <v>41781</v>
      </c>
      <c r="L1" s="382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229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126.42000000000007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77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86.130000000000109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 t="s">
        <v>337</v>
      </c>
      <c r="BU3" s="410"/>
      <c r="BV3" s="410"/>
      <c r="BW3" s="410"/>
      <c r="BX3" s="410"/>
      <c r="BY3" s="410"/>
      <c r="BZ3" s="411"/>
    </row>
    <row r="4" spans="1:83" ht="45.7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230</v>
      </c>
      <c r="P4" s="384"/>
      <c r="Q4" s="384"/>
      <c r="R4" s="384"/>
      <c r="S4" s="385"/>
      <c r="U4" s="374" t="str">
        <f>IF(W33="ERROR","DO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IF(C11=0,0,IF(U11=0,"Excluded",0))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IF(C12=0,0,IF(U12=0,"Excluded",0))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IF($AT5=0,0,IF($AT5="T",$AZ7,$BR4))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IF($V7="Transfer",$BA8,$BT3)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IF('Stage 9'!A11&lt;&gt;0,'Stage 9'!A11,IF(W11&gt;=$M$3,"Elected",IF(BP8&lt;&gt;0,"Excluded",0)))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 t="shared" ref="V11:V30" si="12">IF($C11&lt;&gt;0,$BK49,0)</f>
        <v>0</v>
      </c>
      <c r="W11" s="49">
        <f t="shared" ref="W11:W31" si="13">IF(V$8=0,0,U11+V11)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 t="shared" si="12"/>
        <v>0</v>
      </c>
      <c r="W12" s="49">
        <f t="shared" si="13"/>
        <v>1506</v>
      </c>
      <c r="AJ12" s="46"/>
      <c r="AZ12" t="s">
        <v>2</v>
      </c>
      <c r="BA12" s="3" t="s">
        <v>8</v>
      </c>
      <c r="BB12" s="3"/>
      <c r="BC12" s="60">
        <f>AG3</f>
        <v>86.130000000000109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 t="shared" si="12"/>
        <v>0</v>
      </c>
      <c r="W13" s="49">
        <f t="shared" si="13"/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BEATTIE ,Doug</v>
      </c>
      <c r="AA14" s="109">
        <f>U11</f>
        <v>1506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BUCKLEY, Jonathan</v>
      </c>
      <c r="AA15" s="45">
        <f>U12</f>
        <v>1506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5"/>
        <v>0</v>
      </c>
      <c r="AG15" s="112">
        <f t="shared" si="16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1387.0100000000002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CAUSBY, Darryn</v>
      </c>
      <c r="AA16" s="45">
        <f t="shared" ref="AA16:AA33" si="18">U13</f>
        <v>1506</v>
      </c>
      <c r="AB16" s="5"/>
      <c r="AC16" s="117">
        <f t="shared" si="14"/>
        <v>0</v>
      </c>
      <c r="AD16" s="133"/>
      <c r="AE16" s="5" t="str">
        <f t="shared" si="17"/>
        <v>elected</v>
      </c>
      <c r="AF16" s="5">
        <f t="shared" si="15"/>
        <v>0</v>
      </c>
      <c r="AG16" s="112">
        <f t="shared" si="16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 t="shared" si="12"/>
        <v>0</v>
      </c>
      <c r="W17" s="49">
        <f t="shared" si="13"/>
        <v>1546.29</v>
      </c>
      <c r="Z17" s="111" t="str">
        <f>'Verification of Boxes'!J13</f>
        <v>COLEMAN, Paul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1149.3899999999999</v>
      </c>
      <c r="BP17" s="76" t="s">
        <v>351</v>
      </c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9'!A18&lt;&gt;0,'Stage 9'!A18,IF(W18&gt;=$M$3,"Elected",IF(BP15&lt;&gt;0,"Excluded",0)))</f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 t="shared" si="12"/>
        <v>0</v>
      </c>
      <c r="W18" s="49">
        <f t="shared" si="13"/>
        <v>1387.0100000000002</v>
      </c>
      <c r="Z18" s="111" t="str">
        <f>'Verification of Boxes'!J14</f>
        <v>DUFFY, Paul, Anthony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 t="shared" si="12"/>
        <v>0</v>
      </c>
      <c r="W19" s="49">
        <f t="shared" si="13"/>
        <v>1592.13</v>
      </c>
      <c r="Z19" s="111" t="str">
        <f>'Verification of Boxes'!J15</f>
        <v>GIFFEN, Pete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 t="shared" si="12"/>
        <v>-1149.3899999999999</v>
      </c>
      <c r="W20" s="49">
        <f t="shared" si="13"/>
        <v>0</v>
      </c>
      <c r="Z20" s="111" t="str">
        <f>'Verification of Boxes'!J16</f>
        <v>HATCH, Arnold</v>
      </c>
      <c r="AA20" s="45">
        <f t="shared" si="18"/>
        <v>1546.29</v>
      </c>
      <c r="AB20" s="5"/>
      <c r="AC20" s="117">
        <f t="shared" si="14"/>
        <v>40.289999999999964</v>
      </c>
      <c r="AD20" s="133"/>
      <c r="AE20" s="5" t="str">
        <f t="shared" si="17"/>
        <v>elected</v>
      </c>
      <c r="AF20" s="5">
        <f t="shared" si="15"/>
        <v>40.289999999999964</v>
      </c>
      <c r="AG20" s="112" t="str">
        <f t="shared" si="16"/>
        <v>transfer largest surplus</v>
      </c>
      <c r="AJ20" s="401" t="s">
        <v>103</v>
      </c>
      <c r="AK20" s="402"/>
      <c r="AL20" s="246">
        <f>AL46</f>
        <v>1149.3899999999999</v>
      </c>
      <c r="AM20" s="167"/>
      <c r="AN20" s="166">
        <f>AL20+AG2</f>
        <v>1275.81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>IF('Stage 9'!A21&lt;&gt;0,'Stage 9'!A21,IF(W21&gt;=$M$3,"Elected",IF(BP18&lt;&gt;0,"Excluded",0)))</f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JONES, Robert, David</v>
      </c>
      <c r="AA21" s="45">
        <f t="shared" si="18"/>
        <v>1387.0100000000002</v>
      </c>
      <c r="AB21" s="5"/>
      <c r="AC21" s="117">
        <f t="shared" si="14"/>
        <v>-118.98999999999978</v>
      </c>
      <c r="AD21" s="133"/>
      <c r="AE21" s="5" t="str">
        <f t="shared" si="17"/>
        <v>continuing</v>
      </c>
      <c r="AF21" s="5">
        <f t="shared" si="15"/>
        <v>0</v>
      </c>
      <c r="AG21" s="112">
        <f t="shared" si="16"/>
        <v>0</v>
      </c>
      <c r="AJ21" s="403" t="s">
        <v>102</v>
      </c>
      <c r="AK21" s="359"/>
      <c r="AL21" s="48">
        <f>IF(AL20=1000000,0,AN46)</f>
        <v>1387.0100000000002</v>
      </c>
      <c r="AM21" s="7">
        <f>AL21-AL20</f>
        <v>237.62000000000035</v>
      </c>
      <c r="AN21" s="5">
        <f>IF(AL21=1000000,0,IF(AN20=0,0,AN20+AL21))</f>
        <v>2662.82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MCKENNA, Gemma, C</v>
      </c>
      <c r="AA22" s="45">
        <f t="shared" si="18"/>
        <v>1592.13</v>
      </c>
      <c r="AB22" s="5"/>
      <c r="AC22" s="117">
        <f t="shared" si="14"/>
        <v>86.130000000000109</v>
      </c>
      <c r="AD22" s="133"/>
      <c r="AE22" s="5" t="str">
        <f t="shared" si="17"/>
        <v>elected</v>
      </c>
      <c r="AF22" s="5">
        <f t="shared" si="15"/>
        <v>86.130000000000109</v>
      </c>
      <c r="AG22" s="112" t="str">
        <f t="shared" si="16"/>
        <v>transfer largest surplus</v>
      </c>
      <c r="AJ22" s="403" t="s">
        <v>102</v>
      </c>
      <c r="AK22" s="359"/>
      <c r="AL22" s="48">
        <f>IF(AL21=1000000,0,AP46)</f>
        <v>1506</v>
      </c>
      <c r="AM22" s="7">
        <f>IF(AL22=1000000,0,IF(AM21=0,0,AL22-AL21))</f>
        <v>118.98999999999978</v>
      </c>
      <c r="AN22" s="5">
        <f>IF(AL22=1000000,0,IF(AN21=0,0,AN21+AL22))</f>
        <v>4168.82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9'!A23&lt;&gt;0,'Stage 9'!A23,IF(W23&gt;=$M$3,"Elected",IF(BP20&lt;&gt;0,"Excluded",0)))</f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MCNEILL, Eamon</v>
      </c>
      <c r="AA23" s="45">
        <f t="shared" si="18"/>
        <v>1149.3899999999999</v>
      </c>
      <c r="AB23" s="5"/>
      <c r="AC23" s="117">
        <f t="shared" si="14"/>
        <v>-356.61000000000013</v>
      </c>
      <c r="AD23" s="133"/>
      <c r="AE23" s="5" t="str">
        <f t="shared" si="17"/>
        <v>continuing</v>
      </c>
      <c r="AF23" s="5">
        <f t="shared" si="15"/>
        <v>0</v>
      </c>
      <c r="AG23" s="112">
        <f t="shared" si="16"/>
        <v>0</v>
      </c>
      <c r="AJ23" s="403" t="s">
        <v>102</v>
      </c>
      <c r="AK23" s="359"/>
      <c r="AL23" s="48">
        <f>IF(AL22=1000000,0,AR46)</f>
        <v>1546.29</v>
      </c>
      <c r="AM23" s="7">
        <f>IF(AL23=1000000,0,IF(AM22=0,0,AL23-AL22))</f>
        <v>40.289999999999964</v>
      </c>
      <c r="AN23" s="5">
        <f>IF(AL23=1000000,0,IF(AN22=0,0,AN22+AL23))</f>
        <v>5715.11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MCWILLIAMS, Terry</v>
      </c>
      <c r="AA24" s="45">
        <f t="shared" si="18"/>
        <v>0</v>
      </c>
      <c r="AB24" s="5"/>
      <c r="AC24" s="117">
        <f t="shared" si="14"/>
        <v>0</v>
      </c>
      <c r="AD24" s="133"/>
      <c r="AE24" s="5" t="str">
        <f t="shared" si="17"/>
        <v>excluded</v>
      </c>
      <c r="AF24" s="5">
        <f t="shared" si="15"/>
        <v>0</v>
      </c>
      <c r="AG24" s="112">
        <f t="shared" si="16"/>
        <v>0</v>
      </c>
      <c r="AJ24" s="403" t="s">
        <v>102</v>
      </c>
      <c r="AK24" s="359"/>
      <c r="AL24" s="48">
        <f>IF(AR46=1000000,0,AU46)</f>
        <v>1592.13</v>
      </c>
      <c r="AM24" s="7">
        <f>IF(AL24=1000000,0,IF(AM23=0,0,AL24-AL23))</f>
        <v>45.840000000000146</v>
      </c>
      <c r="AN24" s="5">
        <f>IF(AL24=1000000,0,IF(AN23=0,0,AN23+AL24))</f>
        <v>7307.24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SPENCE, Kyle, Thomas</v>
      </c>
      <c r="AA25" s="45">
        <f t="shared" si="18"/>
        <v>0</v>
      </c>
      <c r="AB25" s="5"/>
      <c r="AC25" s="117">
        <f t="shared" si="14"/>
        <v>0</v>
      </c>
      <c r="AD25" s="133"/>
      <c r="AE25" s="5" t="str">
        <f t="shared" si="17"/>
        <v>excluded</v>
      </c>
      <c r="AF25" s="5">
        <f t="shared" si="15"/>
        <v>0</v>
      </c>
      <c r="AG25" s="112">
        <f t="shared" si="16"/>
        <v>0</v>
      </c>
      <c r="AJ25" s="423" t="s">
        <v>102</v>
      </c>
      <c r="AK25" s="424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STEVENSON, John</v>
      </c>
      <c r="AA26" s="45">
        <f t="shared" si="18"/>
        <v>0</v>
      </c>
      <c r="AB26" s="5"/>
      <c r="AC26" s="117">
        <f t="shared" si="14"/>
        <v>0</v>
      </c>
      <c r="AD26" s="133"/>
      <c r="AE26" s="5" t="str">
        <f t="shared" si="17"/>
        <v>excluded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240</v>
      </c>
      <c r="BJ30" s="343"/>
      <c r="BK30" s="344"/>
      <c r="BX30" s="390" t="str">
        <f>IF(BW31=BW69,"Calculations OK","Check Count for Error")</f>
        <v>Check Count for Error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$BK69</f>
        <v>0</v>
      </c>
      <c r="W31" s="51">
        <f t="shared" si="13"/>
        <v>343.17999999999995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1149.3899999999999</v>
      </c>
      <c r="CB31" s="342" t="s">
        <v>240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60">
        <f>SUM(W11:W31)</f>
        <v>9386.61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6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1149.3899999999999</v>
      </c>
      <c r="AM46" s="5"/>
      <c r="AN46" s="45">
        <f>AN47+AL46</f>
        <v>1387.0100000000002</v>
      </c>
      <c r="AO46" s="5"/>
      <c r="AP46" s="45">
        <f>AP47+AN46</f>
        <v>1506</v>
      </c>
      <c r="AQ46" s="5"/>
      <c r="AR46" s="45">
        <f>AR47+AP46</f>
        <v>1546.29</v>
      </c>
      <c r="AS46" s="2"/>
      <c r="AU46" s="2">
        <f>AU47+AR46</f>
        <v>1592.13</v>
      </c>
      <c r="AW46" s="2">
        <f>AW47+AU46</f>
        <v>1000000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>
      <c r="AL47" s="45">
        <f>MIN(AL48:AL67)</f>
        <v>1149.3899999999999</v>
      </c>
      <c r="AM47" s="5"/>
      <c r="AN47" s="45">
        <f>MIN(AN48:AN67)</f>
        <v>237.62000000000035</v>
      </c>
      <c r="AO47" s="5"/>
      <c r="AP47" s="45">
        <f>MIN(AP48:AP67)</f>
        <v>118.98999999999978</v>
      </c>
      <c r="AQ47" s="5"/>
      <c r="AR47" s="45">
        <f>MIN(AR48:AR67)</f>
        <v>40.289999999999964</v>
      </c>
      <c r="AS47" s="2"/>
      <c r="AU47" s="2">
        <f>MIN(AU48:AU67)</f>
        <v>45.840000000000146</v>
      </c>
      <c r="AW47" s="2">
        <f>MIN(AW48:AW67)</f>
        <v>998407.87</v>
      </c>
      <c r="AX47" s="2"/>
    </row>
    <row r="48" spans="3:78" ht="38.25">
      <c r="AJ48" t="str">
        <f t="shared" ref="AJ48:AK63" si="24">Z14</f>
        <v>BEATTIE ,Doug</v>
      </c>
      <c r="AK48" s="2">
        <f t="shared" si="24"/>
        <v>1506</v>
      </c>
      <c r="AL48" s="5">
        <f>IF(AK48&lt;&gt;0,AK48,1000000)</f>
        <v>1506</v>
      </c>
      <c r="AM48" s="45">
        <f t="shared" ref="AM48:AM67" si="25">AL48-AL$47</f>
        <v>356.61000000000013</v>
      </c>
      <c r="AN48" s="5">
        <f>IF(AM48&lt;&gt;0,AM48,1000000)</f>
        <v>356.61000000000013</v>
      </c>
      <c r="AO48" s="45">
        <f t="shared" ref="AO48:AO67" si="26">AN48-AN$47</f>
        <v>118.98999999999978</v>
      </c>
      <c r="AP48" s="5">
        <f t="shared" ref="AP48:AP67" si="27">IF(AO48&lt;&gt;0,AO48,1000000)</f>
        <v>118.98999999999978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999959.71</v>
      </c>
      <c r="AU48">
        <f t="shared" ref="AU48:AU67" si="31">IF(AT48&lt;&gt;0,AT48,1000000)</f>
        <v>999959.71</v>
      </c>
      <c r="AV48" s="2">
        <f t="shared" ref="AV48:AV67" si="32">AU48-AU$47</f>
        <v>999913.87</v>
      </c>
      <c r="AW48">
        <f t="shared" ref="AW48:AW67" si="33">IF(AV48&lt;&gt;0,AV48,1000000)</f>
        <v>999913.87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4"/>
        <v>BUCKLEY, Jonathan</v>
      </c>
      <c r="AK49" s="2">
        <f t="shared" si="24"/>
        <v>1506</v>
      </c>
      <c r="AL49" s="5">
        <f t="shared" ref="AL49:AL67" si="34">IF(AK49&lt;&gt;0,AK49,1000000)</f>
        <v>1506</v>
      </c>
      <c r="AM49" s="45">
        <f t="shared" si="25"/>
        <v>356.61000000000013</v>
      </c>
      <c r="AN49" s="5">
        <f t="shared" ref="AN49:AN67" si="35">IF(AM49&lt;&gt;0,AM49,1000000)</f>
        <v>356.61000000000013</v>
      </c>
      <c r="AO49" s="45">
        <f t="shared" si="26"/>
        <v>118.98999999999978</v>
      </c>
      <c r="AP49" s="5">
        <f t="shared" si="27"/>
        <v>118.98999999999978</v>
      </c>
      <c r="AQ49" s="45">
        <f t="shared" si="28"/>
        <v>0</v>
      </c>
      <c r="AR49" s="5">
        <f t="shared" si="29"/>
        <v>1000000</v>
      </c>
      <c r="AT49" s="2">
        <f t="shared" si="30"/>
        <v>999959.71</v>
      </c>
      <c r="AU49">
        <f t="shared" si="31"/>
        <v>999959.71</v>
      </c>
      <c r="AV49" s="2">
        <f t="shared" si="32"/>
        <v>999913.87</v>
      </c>
      <c r="AW49">
        <f t="shared" si="33"/>
        <v>999913.87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BEATTIE ,Doug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4"/>
        <v>CAUSBY, Darryn</v>
      </c>
      <c r="AK50" s="2">
        <f t="shared" si="24"/>
        <v>1506</v>
      </c>
      <c r="AL50" s="5">
        <f t="shared" si="34"/>
        <v>1506</v>
      </c>
      <c r="AM50" s="45">
        <f t="shared" si="25"/>
        <v>356.61000000000013</v>
      </c>
      <c r="AN50" s="5">
        <f t="shared" si="35"/>
        <v>356.61000000000013</v>
      </c>
      <c r="AO50" s="45">
        <f t="shared" si="26"/>
        <v>118.98999999999978</v>
      </c>
      <c r="AP50" s="5">
        <f t="shared" si="27"/>
        <v>118.98999999999978</v>
      </c>
      <c r="AQ50" s="45">
        <f t="shared" si="28"/>
        <v>0</v>
      </c>
      <c r="AR50" s="5">
        <f t="shared" si="29"/>
        <v>1000000</v>
      </c>
      <c r="AT50" s="2">
        <f t="shared" si="30"/>
        <v>999959.71</v>
      </c>
      <c r="AU50">
        <f t="shared" si="31"/>
        <v>999959.71</v>
      </c>
      <c r="AV50" s="2">
        <f t="shared" si="32"/>
        <v>999913.87</v>
      </c>
      <c r="AW50">
        <f t="shared" si="33"/>
        <v>999913.87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BUCKLEY, Jonathan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COLEMAN, Paul</v>
      </c>
      <c r="AK51" s="2">
        <f t="shared" si="24"/>
        <v>0</v>
      </c>
      <c r="AL51" s="5">
        <f t="shared" si="34"/>
        <v>1000000</v>
      </c>
      <c r="AM51" s="45">
        <f t="shared" si="25"/>
        <v>998850.61</v>
      </c>
      <c r="AN51" s="5">
        <f t="shared" si="35"/>
        <v>998850.61</v>
      </c>
      <c r="AO51" s="45">
        <f t="shared" si="26"/>
        <v>998612.99</v>
      </c>
      <c r="AP51" s="5">
        <f t="shared" si="27"/>
        <v>998612.99</v>
      </c>
      <c r="AQ51" s="45">
        <f t="shared" si="28"/>
        <v>998494</v>
      </c>
      <c r="AR51" s="5">
        <f t="shared" si="29"/>
        <v>998494</v>
      </c>
      <c r="AT51" s="2">
        <f t="shared" si="30"/>
        <v>998453.71</v>
      </c>
      <c r="AU51">
        <f t="shared" si="31"/>
        <v>998453.71</v>
      </c>
      <c r="AV51" s="2">
        <f t="shared" si="32"/>
        <v>998407.87</v>
      </c>
      <c r="AW51">
        <f t="shared" si="33"/>
        <v>998407.87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CAUSBY, Darryn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DUFFY, Paul, Anthony</v>
      </c>
      <c r="AK52" s="2">
        <f t="shared" si="24"/>
        <v>0</v>
      </c>
      <c r="AL52" s="5">
        <f t="shared" si="34"/>
        <v>1000000</v>
      </c>
      <c r="AM52" s="45">
        <f t="shared" si="25"/>
        <v>998850.61</v>
      </c>
      <c r="AN52" s="5">
        <f t="shared" si="35"/>
        <v>998850.61</v>
      </c>
      <c r="AO52" s="45">
        <f t="shared" si="26"/>
        <v>998612.99</v>
      </c>
      <c r="AP52" s="5">
        <f t="shared" si="27"/>
        <v>998612.99</v>
      </c>
      <c r="AQ52" s="45">
        <f t="shared" si="28"/>
        <v>998494</v>
      </c>
      <c r="AR52" s="5">
        <f t="shared" si="29"/>
        <v>998494</v>
      </c>
      <c r="AT52" s="2">
        <f t="shared" si="30"/>
        <v>998453.71</v>
      </c>
      <c r="AU52">
        <f t="shared" si="31"/>
        <v>998453.71</v>
      </c>
      <c r="AV52" s="2">
        <f t="shared" si="32"/>
        <v>998407.87</v>
      </c>
      <c r="AW52">
        <f t="shared" si="33"/>
        <v>998407.87</v>
      </c>
      <c r="BE52" s="5">
        <f>IF($BH23="y",$BE23,IF($BH24="y",$BE24,0))</f>
        <v>0</v>
      </c>
      <c r="BG52" s="148" t="str">
        <f t="shared" si="36"/>
        <v>COLEMAN, Paul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GIFFEN, Pete</v>
      </c>
      <c r="AK53" s="2">
        <f t="shared" si="24"/>
        <v>0</v>
      </c>
      <c r="AL53" s="5">
        <f t="shared" si="34"/>
        <v>1000000</v>
      </c>
      <c r="AM53" s="45">
        <f t="shared" si="25"/>
        <v>998850.61</v>
      </c>
      <c r="AN53" s="5">
        <f t="shared" si="35"/>
        <v>998850.61</v>
      </c>
      <c r="AO53" s="45">
        <f t="shared" si="26"/>
        <v>998612.99</v>
      </c>
      <c r="AP53" s="5">
        <f t="shared" si="27"/>
        <v>998612.99</v>
      </c>
      <c r="AQ53" s="45">
        <f t="shared" si="28"/>
        <v>998494</v>
      </c>
      <c r="AR53" s="5">
        <f t="shared" si="29"/>
        <v>998494</v>
      </c>
      <c r="AT53" s="2">
        <f t="shared" si="30"/>
        <v>998453.71</v>
      </c>
      <c r="AU53">
        <f t="shared" si="31"/>
        <v>998453.71</v>
      </c>
      <c r="AV53" s="2">
        <f t="shared" si="32"/>
        <v>998407.87</v>
      </c>
      <c r="AW53">
        <f t="shared" si="33"/>
        <v>998407.87</v>
      </c>
      <c r="BG53" s="148" t="str">
        <f t="shared" si="36"/>
        <v>DUFFY, Paul, Anthony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HATCH, Arnold</v>
      </c>
      <c r="AK54" s="2">
        <f t="shared" si="24"/>
        <v>1546.29</v>
      </c>
      <c r="AL54" s="5">
        <f t="shared" si="34"/>
        <v>1546.29</v>
      </c>
      <c r="AM54" s="45">
        <f t="shared" si="25"/>
        <v>396.90000000000009</v>
      </c>
      <c r="AN54" s="5">
        <f t="shared" si="35"/>
        <v>396.90000000000009</v>
      </c>
      <c r="AO54" s="45">
        <f t="shared" si="26"/>
        <v>159.27999999999975</v>
      </c>
      <c r="AP54" s="5">
        <f t="shared" si="27"/>
        <v>159.27999999999975</v>
      </c>
      <c r="AQ54" s="45">
        <f t="shared" si="28"/>
        <v>40.289999999999964</v>
      </c>
      <c r="AR54" s="5">
        <f t="shared" si="29"/>
        <v>40.289999999999964</v>
      </c>
      <c r="AT54" s="2">
        <f t="shared" si="30"/>
        <v>0</v>
      </c>
      <c r="AU54">
        <f t="shared" si="31"/>
        <v>1000000</v>
      </c>
      <c r="AV54" s="2">
        <f t="shared" si="32"/>
        <v>999954.16</v>
      </c>
      <c r="AW54">
        <f t="shared" si="33"/>
        <v>999954.16</v>
      </c>
      <c r="BG54" s="148" t="str">
        <f t="shared" si="36"/>
        <v>GIFFEN, Pete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JONES, Robert, David</v>
      </c>
      <c r="AK55" s="2">
        <f t="shared" si="24"/>
        <v>1387.0100000000002</v>
      </c>
      <c r="AL55" s="5">
        <f t="shared" si="34"/>
        <v>1387.0100000000002</v>
      </c>
      <c r="AM55" s="45">
        <f t="shared" si="25"/>
        <v>237.62000000000035</v>
      </c>
      <c r="AN55" s="5">
        <f t="shared" si="35"/>
        <v>237.62000000000035</v>
      </c>
      <c r="AO55" s="45">
        <f t="shared" si="26"/>
        <v>0</v>
      </c>
      <c r="AP55" s="5">
        <f t="shared" si="27"/>
        <v>1000000</v>
      </c>
      <c r="AQ55" s="45">
        <f t="shared" si="28"/>
        <v>999881.01</v>
      </c>
      <c r="AR55" s="5">
        <f t="shared" si="29"/>
        <v>999881.01</v>
      </c>
      <c r="AT55" s="2">
        <f t="shared" si="30"/>
        <v>999840.72</v>
      </c>
      <c r="AU55">
        <f t="shared" si="31"/>
        <v>999840.72</v>
      </c>
      <c r="AV55" s="2">
        <f t="shared" si="32"/>
        <v>999794.88</v>
      </c>
      <c r="AW55">
        <f t="shared" si="33"/>
        <v>999794.88</v>
      </c>
      <c r="BG55" s="148" t="str">
        <f t="shared" si="36"/>
        <v>HATCH, Arnold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MCKENNA, Gemma, C</v>
      </c>
      <c r="AK56" s="2">
        <f t="shared" si="24"/>
        <v>1592.13</v>
      </c>
      <c r="AL56" s="5">
        <f t="shared" si="34"/>
        <v>1592.13</v>
      </c>
      <c r="AM56" s="45">
        <f t="shared" si="25"/>
        <v>442.74000000000024</v>
      </c>
      <c r="AN56" s="5">
        <f t="shared" si="35"/>
        <v>442.74000000000024</v>
      </c>
      <c r="AO56" s="45">
        <f t="shared" si="26"/>
        <v>205.11999999999989</v>
      </c>
      <c r="AP56" s="5">
        <f t="shared" si="27"/>
        <v>205.11999999999989</v>
      </c>
      <c r="AQ56" s="45">
        <f t="shared" si="28"/>
        <v>86.130000000000109</v>
      </c>
      <c r="AR56" s="5">
        <f t="shared" si="29"/>
        <v>86.130000000000109</v>
      </c>
      <c r="AT56" s="2">
        <f t="shared" si="30"/>
        <v>45.840000000000146</v>
      </c>
      <c r="AU56">
        <f t="shared" si="31"/>
        <v>45.840000000000146</v>
      </c>
      <c r="AV56" s="2">
        <f t="shared" si="32"/>
        <v>0</v>
      </c>
      <c r="AW56">
        <f t="shared" si="33"/>
        <v>1000000</v>
      </c>
      <c r="BG56" s="148" t="str">
        <f t="shared" si="36"/>
        <v>JONES, Robert, David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 t="str">
        <f t="shared" si="24"/>
        <v>MCNEILL, Eamon</v>
      </c>
      <c r="AK57" s="2">
        <f t="shared" si="24"/>
        <v>1149.3899999999999</v>
      </c>
      <c r="AL57" s="5">
        <f t="shared" si="34"/>
        <v>1149.3899999999999</v>
      </c>
      <c r="AM57" s="45">
        <f t="shared" si="25"/>
        <v>0</v>
      </c>
      <c r="AN57" s="5">
        <f t="shared" si="35"/>
        <v>1000000</v>
      </c>
      <c r="AO57" s="45">
        <f t="shared" si="26"/>
        <v>999762.38</v>
      </c>
      <c r="AP57" s="5">
        <f t="shared" si="27"/>
        <v>999762.38</v>
      </c>
      <c r="AQ57" s="45">
        <f t="shared" si="28"/>
        <v>999643.39</v>
      </c>
      <c r="AR57" s="5">
        <f t="shared" si="29"/>
        <v>999643.39</v>
      </c>
      <c r="AT57" s="2">
        <f t="shared" si="30"/>
        <v>999603.1</v>
      </c>
      <c r="AU57">
        <f t="shared" si="31"/>
        <v>999603.1</v>
      </c>
      <c r="AV57" s="2">
        <f t="shared" si="32"/>
        <v>999557.26</v>
      </c>
      <c r="AW57">
        <f t="shared" si="33"/>
        <v>999557.26</v>
      </c>
      <c r="BG57" s="148" t="str">
        <f t="shared" si="36"/>
        <v>MCKENNA, Gemma, C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 t="str">
        <f t="shared" si="24"/>
        <v>MCWILLIAMS, Terry</v>
      </c>
      <c r="AK58" s="2">
        <f t="shared" si="24"/>
        <v>0</v>
      </c>
      <c r="AL58" s="5">
        <f t="shared" si="34"/>
        <v>1000000</v>
      </c>
      <c r="AM58" s="45">
        <f t="shared" si="25"/>
        <v>998850.61</v>
      </c>
      <c r="AN58" s="5">
        <f t="shared" si="35"/>
        <v>998850.61</v>
      </c>
      <c r="AO58" s="45">
        <f t="shared" si="26"/>
        <v>998612.99</v>
      </c>
      <c r="AP58" s="5">
        <f t="shared" si="27"/>
        <v>998612.99</v>
      </c>
      <c r="AQ58" s="45">
        <f t="shared" si="28"/>
        <v>998494</v>
      </c>
      <c r="AR58" s="5">
        <f t="shared" si="29"/>
        <v>998494</v>
      </c>
      <c r="AT58" s="2">
        <f t="shared" si="30"/>
        <v>998453.71</v>
      </c>
      <c r="AU58">
        <f t="shared" si="31"/>
        <v>998453.71</v>
      </c>
      <c r="AV58" s="2">
        <f t="shared" si="32"/>
        <v>998407.87</v>
      </c>
      <c r="AW58">
        <f t="shared" si="33"/>
        <v>998407.87</v>
      </c>
      <c r="BG58" s="148" t="str">
        <f t="shared" si="36"/>
        <v>MCNEILL, Eamon</v>
      </c>
      <c r="BH58" s="149"/>
      <c r="BI58" s="7">
        <f t="shared" si="37"/>
        <v>0</v>
      </c>
      <c r="BJ58" s="5">
        <f t="shared" si="38"/>
        <v>-1149.3899999999999</v>
      </c>
      <c r="BK58" s="5">
        <f t="shared" si="39"/>
        <v>-1149.3899999999999</v>
      </c>
      <c r="BN58" s="5">
        <f t="shared" si="40"/>
        <v>-1149.3899999999999</v>
      </c>
      <c r="BW58" s="5">
        <f t="shared" si="41"/>
        <v>1149.3899999999999</v>
      </c>
      <c r="BZ58" s="5">
        <f t="shared" si="42"/>
        <v>0</v>
      </c>
    </row>
    <row r="59" spans="36:78" ht="12.75" customHeight="1">
      <c r="AJ59" t="str">
        <f t="shared" si="24"/>
        <v>SPENCE, Kyle, Thomas</v>
      </c>
      <c r="AK59" s="2">
        <f t="shared" si="24"/>
        <v>0</v>
      </c>
      <c r="AL59" s="5">
        <f t="shared" si="34"/>
        <v>1000000</v>
      </c>
      <c r="AM59" s="45">
        <f t="shared" si="25"/>
        <v>998850.61</v>
      </c>
      <c r="AN59" s="5">
        <f t="shared" si="35"/>
        <v>998850.61</v>
      </c>
      <c r="AO59" s="45">
        <f t="shared" si="26"/>
        <v>998612.99</v>
      </c>
      <c r="AP59" s="5">
        <f t="shared" si="27"/>
        <v>998612.99</v>
      </c>
      <c r="AQ59" s="45">
        <f t="shared" si="28"/>
        <v>998494</v>
      </c>
      <c r="AR59" s="5">
        <f t="shared" si="29"/>
        <v>998494</v>
      </c>
      <c r="AT59" s="2">
        <f t="shared" si="30"/>
        <v>998453.71</v>
      </c>
      <c r="AU59">
        <f t="shared" si="31"/>
        <v>998453.71</v>
      </c>
      <c r="AV59" s="2">
        <f t="shared" si="32"/>
        <v>998407.87</v>
      </c>
      <c r="AW59">
        <f t="shared" si="33"/>
        <v>998407.87</v>
      </c>
      <c r="BG59" s="148" t="str">
        <f t="shared" si="36"/>
        <v>MCWILLIAMS, Terry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1</v>
      </c>
    </row>
    <row r="60" spans="36:78" ht="12.75" customHeight="1">
      <c r="AJ60" t="str">
        <f t="shared" si="24"/>
        <v>STEVENSON, John</v>
      </c>
      <c r="AK60" s="2">
        <f t="shared" si="24"/>
        <v>0</v>
      </c>
      <c r="AL60" s="5">
        <f t="shared" si="34"/>
        <v>1000000</v>
      </c>
      <c r="AM60" s="45">
        <f t="shared" si="25"/>
        <v>998850.61</v>
      </c>
      <c r="AN60" s="5">
        <f t="shared" si="35"/>
        <v>998850.61</v>
      </c>
      <c r="AO60" s="45">
        <f t="shared" si="26"/>
        <v>998612.99</v>
      </c>
      <c r="AP60" s="5">
        <f t="shared" si="27"/>
        <v>998612.99</v>
      </c>
      <c r="AQ60" s="45">
        <f t="shared" si="28"/>
        <v>998494</v>
      </c>
      <c r="AR60" s="5">
        <f t="shared" si="29"/>
        <v>998494</v>
      </c>
      <c r="AT60" s="2">
        <f t="shared" si="30"/>
        <v>998453.71</v>
      </c>
      <c r="AU60">
        <f t="shared" si="31"/>
        <v>998453.71</v>
      </c>
      <c r="AV60" s="2">
        <f t="shared" si="32"/>
        <v>998407.87</v>
      </c>
      <c r="AW60">
        <f t="shared" si="33"/>
        <v>998407.87</v>
      </c>
      <c r="BG60" s="148" t="str">
        <f t="shared" si="36"/>
        <v>SPENCE, Kyle, Thomas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998850.61</v>
      </c>
      <c r="AN61" s="5">
        <f t="shared" si="35"/>
        <v>998850.61</v>
      </c>
      <c r="AO61" s="45">
        <f t="shared" si="26"/>
        <v>998612.99</v>
      </c>
      <c r="AP61" s="5">
        <f t="shared" si="27"/>
        <v>998612.99</v>
      </c>
      <c r="AQ61" s="45">
        <f t="shared" si="28"/>
        <v>998494</v>
      </c>
      <c r="AR61" s="5">
        <f t="shared" si="29"/>
        <v>998494</v>
      </c>
      <c r="AT61" s="2">
        <f t="shared" si="30"/>
        <v>998453.71</v>
      </c>
      <c r="AU61">
        <f t="shared" si="31"/>
        <v>998453.71</v>
      </c>
      <c r="AV61" s="2">
        <f t="shared" si="32"/>
        <v>998407.87</v>
      </c>
      <c r="AW61">
        <f t="shared" si="33"/>
        <v>998407.87</v>
      </c>
      <c r="BG61" s="148" t="str">
        <f t="shared" si="36"/>
        <v>STEVENSON, John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998850.61</v>
      </c>
      <c r="AN62" s="5">
        <f t="shared" si="35"/>
        <v>998850.61</v>
      </c>
      <c r="AO62" s="45">
        <f t="shared" si="26"/>
        <v>998612.99</v>
      </c>
      <c r="AP62" s="5">
        <f t="shared" si="27"/>
        <v>998612.99</v>
      </c>
      <c r="AQ62" s="45">
        <f t="shared" si="28"/>
        <v>998494</v>
      </c>
      <c r="AR62" s="5">
        <f t="shared" si="29"/>
        <v>998494</v>
      </c>
      <c r="AT62" s="2">
        <f t="shared" si="30"/>
        <v>998453.71</v>
      </c>
      <c r="AU62">
        <f t="shared" si="31"/>
        <v>998453.71</v>
      </c>
      <c r="AV62" s="2">
        <f t="shared" si="32"/>
        <v>998407.87</v>
      </c>
      <c r="AW62">
        <f t="shared" si="33"/>
        <v>998407.87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998850.61</v>
      </c>
      <c r="AN63" s="5">
        <f t="shared" si="35"/>
        <v>998850.61</v>
      </c>
      <c r="AO63" s="45">
        <f t="shared" si="26"/>
        <v>998612.99</v>
      </c>
      <c r="AP63" s="5">
        <f t="shared" si="27"/>
        <v>998612.99</v>
      </c>
      <c r="AQ63" s="45">
        <f t="shared" si="28"/>
        <v>998494</v>
      </c>
      <c r="AR63" s="5">
        <f t="shared" si="29"/>
        <v>998494</v>
      </c>
      <c r="AT63" s="2">
        <f t="shared" si="30"/>
        <v>998453.71</v>
      </c>
      <c r="AU63">
        <f t="shared" si="31"/>
        <v>998453.71</v>
      </c>
      <c r="AV63" s="2">
        <f t="shared" si="32"/>
        <v>998407.87</v>
      </c>
      <c r="AW63">
        <f t="shared" si="33"/>
        <v>998407.87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998850.61</v>
      </c>
      <c r="AN64" s="5">
        <f t="shared" si="35"/>
        <v>998850.61</v>
      </c>
      <c r="AO64" s="45">
        <f t="shared" si="26"/>
        <v>998612.99</v>
      </c>
      <c r="AP64" s="5">
        <f t="shared" si="27"/>
        <v>998612.99</v>
      </c>
      <c r="AQ64" s="45">
        <f t="shared" si="28"/>
        <v>998494</v>
      </c>
      <c r="AR64" s="5">
        <f t="shared" si="29"/>
        <v>998494</v>
      </c>
      <c r="AT64" s="2">
        <f t="shared" si="30"/>
        <v>998453.71</v>
      </c>
      <c r="AU64">
        <f t="shared" si="31"/>
        <v>998453.71</v>
      </c>
      <c r="AV64" s="2">
        <f t="shared" si="32"/>
        <v>998407.87</v>
      </c>
      <c r="AW64">
        <f t="shared" si="33"/>
        <v>998407.87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998850.61</v>
      </c>
      <c r="AN65" s="5">
        <f t="shared" si="35"/>
        <v>998850.61</v>
      </c>
      <c r="AO65" s="45">
        <f t="shared" si="26"/>
        <v>998612.99</v>
      </c>
      <c r="AP65" s="5">
        <f t="shared" si="27"/>
        <v>998612.99</v>
      </c>
      <c r="AQ65" s="45">
        <f t="shared" si="28"/>
        <v>998494</v>
      </c>
      <c r="AR65" s="5">
        <f t="shared" si="29"/>
        <v>998494</v>
      </c>
      <c r="AT65" s="2">
        <f t="shared" si="30"/>
        <v>998453.71</v>
      </c>
      <c r="AU65">
        <f t="shared" si="31"/>
        <v>998453.71</v>
      </c>
      <c r="AV65" s="2">
        <f t="shared" si="32"/>
        <v>998407.87</v>
      </c>
      <c r="AW65">
        <f t="shared" si="33"/>
        <v>998407.87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998850.61</v>
      </c>
      <c r="AN66" s="5">
        <f t="shared" si="35"/>
        <v>998850.61</v>
      </c>
      <c r="AO66" s="45">
        <f t="shared" si="26"/>
        <v>998612.99</v>
      </c>
      <c r="AP66" s="5">
        <f t="shared" si="27"/>
        <v>998612.99</v>
      </c>
      <c r="AQ66" s="45">
        <f t="shared" si="28"/>
        <v>998494</v>
      </c>
      <c r="AR66" s="5">
        <f t="shared" si="29"/>
        <v>998494</v>
      </c>
      <c r="AT66" s="2">
        <f t="shared" si="30"/>
        <v>998453.71</v>
      </c>
      <c r="AU66">
        <f t="shared" si="31"/>
        <v>998453.71</v>
      </c>
      <c r="AV66" s="2">
        <f t="shared" si="32"/>
        <v>998407.87</v>
      </c>
      <c r="AW66">
        <f t="shared" si="33"/>
        <v>998407.87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998850.61</v>
      </c>
      <c r="AN67" s="5">
        <f t="shared" si="35"/>
        <v>998850.61</v>
      </c>
      <c r="AO67" s="45">
        <f t="shared" si="26"/>
        <v>998612.99</v>
      </c>
      <c r="AP67" s="5">
        <f t="shared" si="27"/>
        <v>998612.99</v>
      </c>
      <c r="AQ67" s="45">
        <f t="shared" si="28"/>
        <v>998494</v>
      </c>
      <c r="AR67" s="5">
        <f t="shared" si="29"/>
        <v>998494</v>
      </c>
      <c r="AT67" s="2">
        <f t="shared" si="30"/>
        <v>998453.71</v>
      </c>
      <c r="AU67">
        <f t="shared" si="31"/>
        <v>998453.71</v>
      </c>
      <c r="AV67" s="2">
        <f t="shared" si="32"/>
        <v>998407.87</v>
      </c>
      <c r="AW67">
        <f t="shared" si="33"/>
        <v>998407.87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1149.3899999999999</v>
      </c>
      <c r="BZ69" s="5">
        <f t="shared" si="42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1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 Council</v>
      </c>
      <c r="F1" s="14" t="s">
        <v>139</v>
      </c>
      <c r="J1" s="100" t="s">
        <v>25</v>
      </c>
      <c r="K1" s="382">
        <f>'Basic Input'!C2</f>
        <v>41781</v>
      </c>
      <c r="L1" s="382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244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126.42000000000007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139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18.75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266</v>
      </c>
      <c r="P3" s="446"/>
      <c r="Q3" s="446"/>
      <c r="R3" s="446"/>
      <c r="S3" s="447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86.130000000000109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4.2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243</v>
      </c>
      <c r="P4" s="384"/>
      <c r="Q4" s="384"/>
      <c r="R4" s="384"/>
      <c r="S4" s="385"/>
      <c r="U4" s="374" t="str">
        <f>IF(I79="ERROR","DO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>
        <f>IF(C57=0,0,IF(G57=0,"Excluded",0))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IF(C58=0,0,IF(G58=0,"Excluded",0))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 t="str">
        <f t="shared" ref="BO8:BO27" si="3">IF(AA14&gt;=$M$3,"Elected",AA14)</f>
        <v>Elected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332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333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86.130000000000109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333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333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BEATTIE ,Doug</v>
      </c>
      <c r="AA14" s="109">
        <f>G57</f>
        <v>1506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elected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333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BUCKLEY, Jonathan</v>
      </c>
      <c r="AA15" s="45">
        <f t="shared" ref="AA15:AA33" si="16">G58</f>
        <v>1506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elected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1387.0100000000002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CAUSBY, Darryn</v>
      </c>
      <c r="AA16" s="45">
        <f t="shared" si="16"/>
        <v>1506</v>
      </c>
      <c r="AB16" s="133"/>
      <c r="AC16" s="117">
        <f t="shared" si="13"/>
        <v>0</v>
      </c>
      <c r="AD16" s="133"/>
      <c r="AE16" s="5" t="str">
        <f t="shared" si="17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333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200" t="str">
        <f>'Verification of Boxes'!J13</f>
        <v>COLEMAN, Paul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333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200" t="str">
        <f>'Verification of Boxes'!J14</f>
        <v>DUFFY, Paul, Anthony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333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200" t="str">
        <f>'Verification of Boxes'!J15</f>
        <v>GIFFEN, Pete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333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200" t="str">
        <f>'Verification of Boxes'!J16</f>
        <v>HATCH, Arnold</v>
      </c>
      <c r="AA20" s="45">
        <f t="shared" si="16"/>
        <v>1546.29</v>
      </c>
      <c r="AB20" s="133"/>
      <c r="AC20" s="117">
        <f t="shared" si="13"/>
        <v>40.289999999999964</v>
      </c>
      <c r="AD20" s="133"/>
      <c r="AE20" s="5" t="str">
        <f t="shared" si="17"/>
        <v>elected</v>
      </c>
      <c r="AF20" s="5">
        <f t="shared" si="14"/>
        <v>40.289999999999964</v>
      </c>
      <c r="AG20" s="112" t="str">
        <f t="shared" si="15"/>
        <v>transfer largest surplus</v>
      </c>
      <c r="AJ20" s="401" t="s">
        <v>103</v>
      </c>
      <c r="AK20" s="402"/>
      <c r="AL20" s="246">
        <f>AL46</f>
        <v>1387.0100000000002</v>
      </c>
      <c r="AM20" s="167"/>
      <c r="AN20" s="166">
        <f>AL20+AG2</f>
        <v>1513.4300000000003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333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JONES, Robert, David</v>
      </c>
      <c r="AA21" s="45">
        <f t="shared" si="16"/>
        <v>1387.0100000000002</v>
      </c>
      <c r="AB21" s="133"/>
      <c r="AC21" s="117">
        <f t="shared" si="13"/>
        <v>-118.98999999999978</v>
      </c>
      <c r="AD21" s="133"/>
      <c r="AE21" s="5" t="str">
        <f t="shared" si="17"/>
        <v>continuing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1506</v>
      </c>
      <c r="AM21" s="7">
        <f>AL21-AL20</f>
        <v>118.98999999999978</v>
      </c>
      <c r="AN21" s="5">
        <f>IF(AL21=1000000,0,IF(AN20=0,0,AN20+AL21))</f>
        <v>3019.4300000000003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333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MCKENNA, Gemma, C</v>
      </c>
      <c r="AA22" s="45">
        <f t="shared" si="16"/>
        <v>1592.13</v>
      </c>
      <c r="AB22" s="133"/>
      <c r="AC22" s="117">
        <f t="shared" si="13"/>
        <v>86.130000000000109</v>
      </c>
      <c r="AD22" s="133"/>
      <c r="AE22" s="5" t="str">
        <f t="shared" si="17"/>
        <v>elected</v>
      </c>
      <c r="AF22" s="5">
        <f t="shared" si="14"/>
        <v>86.130000000000109</v>
      </c>
      <c r="AG22" s="112" t="str">
        <f t="shared" si="15"/>
        <v>transfer largest surplus</v>
      </c>
      <c r="AJ22" s="403" t="s">
        <v>102</v>
      </c>
      <c r="AK22" s="359"/>
      <c r="AL22" s="48">
        <f>IF(AL21=1000000,0,AP46)</f>
        <v>1546.29</v>
      </c>
      <c r="AM22" s="7">
        <f>IF(AL22=1000000,0,IF(AM21=0,0,AL22-AL21))</f>
        <v>40.289999999999964</v>
      </c>
      <c r="AN22" s="5">
        <f>IF(AL22=1000000,0,IF(AN21=0,0,AN21+AL22))</f>
        <v>4565.72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333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MCNEILL, Eamon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1592.13</v>
      </c>
      <c r="AM23" s="7">
        <f>IF(AL23=1000000,0,IF(AM22=0,0,AL23-AL22))</f>
        <v>45.840000000000146</v>
      </c>
      <c r="AN23" s="5">
        <f>IF(AL23=1000000,0,IF(AN22=0,0,AN22+AL23))</f>
        <v>6157.85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MCWILLIAMS, Terry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1000000</v>
      </c>
      <c r="AM24" s="7">
        <f>IF(AL24=1000000,0,IF(AM23=0,0,AL24-AL23))</f>
        <v>0</v>
      </c>
      <c r="AN24" s="5">
        <f>IF(AL24=1000000,0,IF(AN23=0,0,AN23+AL24))</f>
        <v>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SPENCE, Kyle, Thomas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0</v>
      </c>
      <c r="AM25" s="105">
        <f>IF(AL25=1000000,0,IF(AM24=0,0,AL25-AL24))</f>
        <v>0</v>
      </c>
      <c r="AN25" s="106">
        <f>IF(AL25=1000000,0,IF(AN24=0,0,AN24+AL25))</f>
        <v>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STEVENSON, John</v>
      </c>
      <c r="AA26" s="45">
        <f t="shared" si="16"/>
        <v>0</v>
      </c>
      <c r="AB26" s="133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0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1387.0100000000002</v>
      </c>
      <c r="AM46" s="5"/>
      <c r="AN46" s="45">
        <f>AN47+AL46</f>
        <v>1506</v>
      </c>
      <c r="AO46" s="5"/>
      <c r="AP46" s="45">
        <f>AP47+AN46</f>
        <v>1546.29</v>
      </c>
      <c r="AQ46" s="5"/>
      <c r="AR46" s="45">
        <f>AR47+AP46</f>
        <v>1592.13</v>
      </c>
      <c r="AS46" s="2"/>
      <c r="AU46" s="2">
        <f>AU47+AR46</f>
        <v>1000000</v>
      </c>
      <c r="AW46" s="2">
        <f>AW47+AU46</f>
        <v>1001387.01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139</v>
      </c>
      <c r="J47" s="100" t="s">
        <v>25</v>
      </c>
      <c r="K47" s="382">
        <f>'Basic Input'!C2</f>
        <v>41781</v>
      </c>
      <c r="L47" s="382"/>
      <c r="AL47" s="45">
        <f>MIN(AL48:AL67)</f>
        <v>1387.0100000000002</v>
      </c>
      <c r="AM47" s="5"/>
      <c r="AN47" s="45">
        <f>MIN(AN48:AN67)</f>
        <v>118.98999999999978</v>
      </c>
      <c r="AO47" s="5"/>
      <c r="AP47" s="45">
        <f>MIN(AP48:AP67)</f>
        <v>40.289999999999964</v>
      </c>
      <c r="AQ47" s="5"/>
      <c r="AR47" s="45">
        <f>MIN(AR48:AR67)</f>
        <v>45.840000000000146</v>
      </c>
      <c r="AS47" s="2"/>
      <c r="AU47" s="2">
        <f>MIN(AU48:AU67)</f>
        <v>998407.87</v>
      </c>
      <c r="AW47" s="2">
        <f>MIN(AW48:AW67)</f>
        <v>1387.0100000000093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244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1506</v>
      </c>
      <c r="AL48" s="5">
        <f>IF(AK48&lt;&gt;0,AK48,1000000)</f>
        <v>1506</v>
      </c>
      <c r="AM48" s="45">
        <f t="shared" ref="AM48:AM67" si="24">AL48-AL$47</f>
        <v>118.98999999999978</v>
      </c>
      <c r="AN48" s="5">
        <f>IF(AM48&lt;&gt;0,AM48,1000000)</f>
        <v>118.98999999999978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999959.71</v>
      </c>
      <c r="AR48" s="5">
        <f t="shared" ref="AR48:AR67" si="28">IF(AQ48&lt;&gt;0,AQ48,1000000)</f>
        <v>999959.71</v>
      </c>
      <c r="AT48" s="2">
        <f t="shared" ref="AT48:AT67" si="29">AR48-AR$47</f>
        <v>999913.87</v>
      </c>
      <c r="AU48">
        <f t="shared" ref="AU48:AU67" si="30">IF(AT48&lt;&gt;0,AT48,1000000)</f>
        <v>999913.87</v>
      </c>
      <c r="AV48" s="2">
        <f t="shared" ref="AV48:AV67" si="31">AU48-AU$47</f>
        <v>1506</v>
      </c>
      <c r="AW48">
        <f t="shared" ref="AW48:AW67" si="32">IF(AV48&lt;&gt;0,AV48,1000000)</f>
        <v>1506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1506</v>
      </c>
      <c r="AL49" s="5">
        <f t="shared" ref="AL49:AL67" si="33">IF(AK49&lt;&gt;0,AK49,1000000)</f>
        <v>1506</v>
      </c>
      <c r="AM49" s="45">
        <f t="shared" si="24"/>
        <v>118.98999999999978</v>
      </c>
      <c r="AN49" s="5">
        <f t="shared" ref="AN49:AN67" si="34">IF(AM49&lt;&gt;0,AM49,1000000)</f>
        <v>118.98999999999978</v>
      </c>
      <c r="AO49" s="45">
        <f t="shared" si="25"/>
        <v>0</v>
      </c>
      <c r="AP49" s="5">
        <f t="shared" si="26"/>
        <v>1000000</v>
      </c>
      <c r="AQ49" s="45">
        <f t="shared" si="27"/>
        <v>999959.71</v>
      </c>
      <c r="AR49" s="5">
        <f t="shared" si="28"/>
        <v>999959.71</v>
      </c>
      <c r="AT49" s="2">
        <f t="shared" si="29"/>
        <v>999913.87</v>
      </c>
      <c r="AU49">
        <f t="shared" si="30"/>
        <v>999913.87</v>
      </c>
      <c r="AV49" s="2">
        <f t="shared" si="31"/>
        <v>1506</v>
      </c>
      <c r="AW49">
        <f t="shared" si="32"/>
        <v>1506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243</v>
      </c>
      <c r="P50" s="384"/>
      <c r="Q50" s="384"/>
      <c r="R50" s="384"/>
      <c r="S50" s="385"/>
      <c r="U50" s="374" t="str">
        <f>IF(I79="ERROR","DO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1506</v>
      </c>
      <c r="AL50" s="5">
        <f t="shared" si="33"/>
        <v>1506</v>
      </c>
      <c r="AM50" s="45">
        <f t="shared" si="24"/>
        <v>118.98999999999978</v>
      </c>
      <c r="AN50" s="5">
        <f t="shared" si="34"/>
        <v>118.98999999999978</v>
      </c>
      <c r="AO50" s="45">
        <f t="shared" si="25"/>
        <v>0</v>
      </c>
      <c r="AP50" s="5">
        <f t="shared" si="26"/>
        <v>1000000</v>
      </c>
      <c r="AQ50" s="45">
        <f t="shared" si="27"/>
        <v>999959.71</v>
      </c>
      <c r="AR50" s="5">
        <f t="shared" si="28"/>
        <v>999959.71</v>
      </c>
      <c r="AT50" s="2">
        <f t="shared" si="29"/>
        <v>999913.87</v>
      </c>
      <c r="AU50">
        <f t="shared" si="30"/>
        <v>999913.87</v>
      </c>
      <c r="AV50" s="2">
        <f t="shared" si="31"/>
        <v>1506</v>
      </c>
      <c r="AW50">
        <f t="shared" si="32"/>
        <v>1506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998612.99</v>
      </c>
      <c r="AN51" s="5">
        <f t="shared" si="34"/>
        <v>998612.99</v>
      </c>
      <c r="AO51" s="45">
        <f t="shared" si="25"/>
        <v>998494</v>
      </c>
      <c r="AP51" s="5">
        <f t="shared" si="26"/>
        <v>998494</v>
      </c>
      <c r="AQ51" s="45">
        <f t="shared" si="27"/>
        <v>998453.71</v>
      </c>
      <c r="AR51" s="5">
        <f t="shared" si="28"/>
        <v>998453.71</v>
      </c>
      <c r="AT51" s="2">
        <f t="shared" si="29"/>
        <v>998407.87</v>
      </c>
      <c r="AU51">
        <f t="shared" si="30"/>
        <v>998407.87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998612.99</v>
      </c>
      <c r="AN52" s="5">
        <f t="shared" si="34"/>
        <v>998612.99</v>
      </c>
      <c r="AO52" s="45">
        <f t="shared" si="25"/>
        <v>998494</v>
      </c>
      <c r="AP52" s="5">
        <f t="shared" si="26"/>
        <v>998494</v>
      </c>
      <c r="AQ52" s="45">
        <f t="shared" si="27"/>
        <v>998453.71</v>
      </c>
      <c r="AR52" s="5">
        <f t="shared" si="28"/>
        <v>998453.71</v>
      </c>
      <c r="AT52" s="2">
        <f t="shared" si="29"/>
        <v>998407.87</v>
      </c>
      <c r="AU52">
        <f t="shared" si="30"/>
        <v>998407.87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IF($AT5=0,0,IF($AT5="T",$AZ7,$BR4))</f>
        <v>0</v>
      </c>
      <c r="I53" s="430"/>
      <c r="J53" s="429"/>
      <c r="K53" s="430"/>
      <c r="L53" s="429"/>
      <c r="M53" s="430"/>
      <c r="N53" s="429"/>
      <c r="O53" s="430"/>
      <c r="P53" s="429"/>
      <c r="Q53" s="430"/>
      <c r="R53" s="429"/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998612.99</v>
      </c>
      <c r="AN53" s="5">
        <f t="shared" si="34"/>
        <v>998612.99</v>
      </c>
      <c r="AO53" s="45">
        <f t="shared" si="25"/>
        <v>998494</v>
      </c>
      <c r="AP53" s="5">
        <f t="shared" si="26"/>
        <v>998494</v>
      </c>
      <c r="AQ53" s="45">
        <f t="shared" si="27"/>
        <v>998453.71</v>
      </c>
      <c r="AR53" s="5">
        <f t="shared" si="28"/>
        <v>998453.71</v>
      </c>
      <c r="AT53" s="2">
        <f t="shared" si="29"/>
        <v>998407.87</v>
      </c>
      <c r="AU53">
        <f t="shared" si="30"/>
        <v>998407.87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7">
        <f>IF($H53="Transfer",$BA8,$BT3)</f>
        <v>0</v>
      </c>
      <c r="I54" s="428"/>
      <c r="J54" s="427"/>
      <c r="K54" s="428"/>
      <c r="L54" s="427"/>
      <c r="M54" s="428"/>
      <c r="N54" s="427"/>
      <c r="O54" s="428"/>
      <c r="P54" s="427"/>
      <c r="Q54" s="428"/>
      <c r="R54" s="427"/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1546.29</v>
      </c>
      <c r="AL54" s="5">
        <f t="shared" si="33"/>
        <v>1546.29</v>
      </c>
      <c r="AM54" s="45">
        <f t="shared" si="24"/>
        <v>159.27999999999975</v>
      </c>
      <c r="AN54" s="5">
        <f t="shared" si="34"/>
        <v>159.27999999999975</v>
      </c>
      <c r="AO54" s="45">
        <f t="shared" si="25"/>
        <v>40.289999999999964</v>
      </c>
      <c r="AP54" s="5">
        <f t="shared" si="26"/>
        <v>40.289999999999964</v>
      </c>
      <c r="AQ54" s="45">
        <f t="shared" si="27"/>
        <v>0</v>
      </c>
      <c r="AR54" s="5">
        <f t="shared" si="28"/>
        <v>1000000</v>
      </c>
      <c r="AT54" s="2">
        <f t="shared" si="29"/>
        <v>999954.16</v>
      </c>
      <c r="AU54">
        <f t="shared" si="30"/>
        <v>999954.16</v>
      </c>
      <c r="AV54" s="2">
        <f t="shared" si="31"/>
        <v>1546.2900000000373</v>
      </c>
      <c r="AW54">
        <f t="shared" si="32"/>
        <v>1546.2900000000373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1387.0100000000002</v>
      </c>
      <c r="AL55" s="5">
        <f t="shared" si="33"/>
        <v>1387.0100000000002</v>
      </c>
      <c r="AM55" s="45">
        <f t="shared" si="24"/>
        <v>0</v>
      </c>
      <c r="AN55" s="5">
        <f t="shared" si="34"/>
        <v>1000000</v>
      </c>
      <c r="AO55" s="45">
        <f t="shared" si="25"/>
        <v>999881.01</v>
      </c>
      <c r="AP55" s="5">
        <f t="shared" si="26"/>
        <v>999881.01</v>
      </c>
      <c r="AQ55" s="45">
        <f t="shared" si="27"/>
        <v>999840.72</v>
      </c>
      <c r="AR55" s="5">
        <f t="shared" si="28"/>
        <v>999840.72</v>
      </c>
      <c r="AT55" s="2">
        <f t="shared" si="29"/>
        <v>999794.88</v>
      </c>
      <c r="AU55">
        <f t="shared" si="30"/>
        <v>999794.88</v>
      </c>
      <c r="AV55" s="2">
        <f t="shared" si="31"/>
        <v>1387.0100000000093</v>
      </c>
      <c r="AW55">
        <f t="shared" si="32"/>
        <v>1387.0100000000093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1592.13</v>
      </c>
      <c r="AL56" s="5">
        <f t="shared" si="33"/>
        <v>1592.13</v>
      </c>
      <c r="AM56" s="45">
        <f t="shared" si="24"/>
        <v>205.11999999999989</v>
      </c>
      <c r="AN56" s="5">
        <f t="shared" si="34"/>
        <v>205.11999999999989</v>
      </c>
      <c r="AO56" s="45">
        <f t="shared" si="25"/>
        <v>86.130000000000109</v>
      </c>
      <c r="AP56" s="5">
        <f t="shared" si="26"/>
        <v>86.130000000000109</v>
      </c>
      <c r="AQ56" s="45">
        <f t="shared" si="27"/>
        <v>45.840000000000146</v>
      </c>
      <c r="AR56" s="5">
        <f t="shared" si="28"/>
        <v>45.840000000000146</v>
      </c>
      <c r="AT56" s="2">
        <f t="shared" si="29"/>
        <v>0</v>
      </c>
      <c r="AU56">
        <f t="shared" si="30"/>
        <v>1000000</v>
      </c>
      <c r="AV56" s="2">
        <f t="shared" si="31"/>
        <v>1592.1300000000047</v>
      </c>
      <c r="AW56">
        <f t="shared" si="32"/>
        <v>1592.1300000000047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10'!A11&lt;&gt;0,'Stage 10'!A11,IF(I57&gt;=$M$3,"Elected",IF(BP8&lt;&gt;0,"Excluded",0)))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998612.99</v>
      </c>
      <c r="AN57" s="5">
        <f t="shared" si="34"/>
        <v>998612.99</v>
      </c>
      <c r="AO57" s="45">
        <f t="shared" si="25"/>
        <v>998494</v>
      </c>
      <c r="AP57" s="5">
        <f t="shared" si="26"/>
        <v>998494</v>
      </c>
      <c r="AQ57" s="45">
        <f t="shared" si="27"/>
        <v>998453.71</v>
      </c>
      <c r="AR57" s="5">
        <f t="shared" si="28"/>
        <v>998453.71</v>
      </c>
      <c r="AT57" s="2">
        <f t="shared" si="29"/>
        <v>998407.87</v>
      </c>
      <c r="AU57">
        <f t="shared" si="30"/>
        <v>998407.87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998612.99</v>
      </c>
      <c r="AN58" s="5">
        <f t="shared" si="34"/>
        <v>998612.99</v>
      </c>
      <c r="AO58" s="45">
        <f t="shared" si="25"/>
        <v>998494</v>
      </c>
      <c r="AP58" s="5">
        <f t="shared" si="26"/>
        <v>998494</v>
      </c>
      <c r="AQ58" s="45">
        <f t="shared" si="27"/>
        <v>998453.71</v>
      </c>
      <c r="AR58" s="5">
        <f t="shared" si="28"/>
        <v>998453.71</v>
      </c>
      <c r="AT58" s="2">
        <f t="shared" si="29"/>
        <v>998407.87</v>
      </c>
      <c r="AU58">
        <f t="shared" si="30"/>
        <v>998407.87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998612.99</v>
      </c>
      <c r="AN59" s="5">
        <f t="shared" si="34"/>
        <v>998612.99</v>
      </c>
      <c r="AO59" s="45">
        <f t="shared" si="25"/>
        <v>998494</v>
      </c>
      <c r="AP59" s="5">
        <f t="shared" si="26"/>
        <v>998494</v>
      </c>
      <c r="AQ59" s="45">
        <f t="shared" si="27"/>
        <v>998453.71</v>
      </c>
      <c r="AR59" s="5">
        <f t="shared" si="28"/>
        <v>998453.71</v>
      </c>
      <c r="AT59" s="2">
        <f t="shared" si="29"/>
        <v>998407.87</v>
      </c>
      <c r="AU59">
        <f t="shared" si="30"/>
        <v>998407.87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998612.99</v>
      </c>
      <c r="AN60" s="5">
        <f t="shared" si="34"/>
        <v>998612.99</v>
      </c>
      <c r="AO60" s="45">
        <f t="shared" si="25"/>
        <v>998494</v>
      </c>
      <c r="AP60" s="5">
        <f t="shared" si="26"/>
        <v>998494</v>
      </c>
      <c r="AQ60" s="45">
        <f t="shared" si="27"/>
        <v>998453.71</v>
      </c>
      <c r="AR60" s="5">
        <f t="shared" si="28"/>
        <v>998453.71</v>
      </c>
      <c r="AT60" s="2">
        <f t="shared" si="29"/>
        <v>998407.87</v>
      </c>
      <c r="AU60">
        <f t="shared" si="30"/>
        <v>998407.87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998612.99</v>
      </c>
      <c r="AN61" s="5">
        <f t="shared" si="34"/>
        <v>998612.99</v>
      </c>
      <c r="AO61" s="45">
        <f t="shared" si="25"/>
        <v>998494</v>
      </c>
      <c r="AP61" s="5">
        <f t="shared" si="26"/>
        <v>998494</v>
      </c>
      <c r="AQ61" s="45">
        <f t="shared" si="27"/>
        <v>998453.71</v>
      </c>
      <c r="AR61" s="5">
        <f t="shared" si="28"/>
        <v>998453.71</v>
      </c>
      <c r="AT61" s="2">
        <f t="shared" si="29"/>
        <v>998407.87</v>
      </c>
      <c r="AU61">
        <f t="shared" si="30"/>
        <v>998407.87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998612.99</v>
      </c>
      <c r="AN62" s="5">
        <f t="shared" si="34"/>
        <v>998612.99</v>
      </c>
      <c r="AO62" s="45">
        <f t="shared" si="25"/>
        <v>998494</v>
      </c>
      <c r="AP62" s="5">
        <f t="shared" si="26"/>
        <v>998494</v>
      </c>
      <c r="AQ62" s="45">
        <f t="shared" si="27"/>
        <v>998453.71</v>
      </c>
      <c r="AR62" s="5">
        <f t="shared" si="28"/>
        <v>998453.71</v>
      </c>
      <c r="AT62" s="2">
        <f t="shared" si="29"/>
        <v>998407.87</v>
      </c>
      <c r="AU62">
        <f t="shared" si="30"/>
        <v>998407.87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998612.99</v>
      </c>
      <c r="AN63" s="5">
        <f t="shared" si="34"/>
        <v>998612.99</v>
      </c>
      <c r="AO63" s="45">
        <f t="shared" si="25"/>
        <v>998494</v>
      </c>
      <c r="AP63" s="5">
        <f t="shared" si="26"/>
        <v>998494</v>
      </c>
      <c r="AQ63" s="45">
        <f t="shared" si="27"/>
        <v>998453.71</v>
      </c>
      <c r="AR63" s="5">
        <f t="shared" si="28"/>
        <v>998453.71</v>
      </c>
      <c r="AT63" s="2">
        <f t="shared" si="29"/>
        <v>998407.87</v>
      </c>
      <c r="AU63">
        <f t="shared" si="30"/>
        <v>998407.87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10'!A18&lt;&gt;0,'Stage 10'!A18,IF(I64&gt;=$M$3,"Elected",IF(BP15&lt;&gt;0,"Excluded",0)))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998612.99</v>
      </c>
      <c r="AN64" s="5">
        <f t="shared" si="34"/>
        <v>998612.99</v>
      </c>
      <c r="AO64" s="45">
        <f t="shared" si="25"/>
        <v>998494</v>
      </c>
      <c r="AP64" s="5">
        <f t="shared" si="26"/>
        <v>998494</v>
      </c>
      <c r="AQ64" s="45">
        <f t="shared" si="27"/>
        <v>998453.71</v>
      </c>
      <c r="AR64" s="5">
        <f t="shared" si="28"/>
        <v>998453.71</v>
      </c>
      <c r="AT64" s="2">
        <f t="shared" si="29"/>
        <v>998407.87</v>
      </c>
      <c r="AU64">
        <f t="shared" si="30"/>
        <v>998407.87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998612.99</v>
      </c>
      <c r="AN65" s="5">
        <f t="shared" si="34"/>
        <v>998612.99</v>
      </c>
      <c r="AO65" s="45">
        <f t="shared" si="25"/>
        <v>998494</v>
      </c>
      <c r="AP65" s="5">
        <f t="shared" si="26"/>
        <v>998494</v>
      </c>
      <c r="AQ65" s="45">
        <f t="shared" si="27"/>
        <v>998453.71</v>
      </c>
      <c r="AR65" s="5">
        <f t="shared" si="28"/>
        <v>998453.71</v>
      </c>
      <c r="AT65" s="2">
        <f t="shared" si="29"/>
        <v>998407.87</v>
      </c>
      <c r="AU65">
        <f t="shared" si="30"/>
        <v>998407.87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998612.99</v>
      </c>
      <c r="AN66" s="5">
        <f t="shared" si="34"/>
        <v>998612.99</v>
      </c>
      <c r="AO66" s="45">
        <f t="shared" si="25"/>
        <v>998494</v>
      </c>
      <c r="AP66" s="5">
        <f t="shared" si="26"/>
        <v>998494</v>
      </c>
      <c r="AQ66" s="45">
        <f t="shared" si="27"/>
        <v>998453.71</v>
      </c>
      <c r="AR66" s="5">
        <f t="shared" si="28"/>
        <v>998453.71</v>
      </c>
      <c r="AT66" s="2">
        <f t="shared" si="29"/>
        <v>998407.87</v>
      </c>
      <c r="AU66">
        <f t="shared" si="30"/>
        <v>998407.87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10'!A21&lt;&gt;0,'Stage 10'!A21,IF(I67&gt;=$M$3,"Elected",IF(BP18&lt;&gt;0,"Excluded",0)))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998612.99</v>
      </c>
      <c r="AN67" s="5">
        <f t="shared" si="34"/>
        <v>998612.99</v>
      </c>
      <c r="AO67" s="45">
        <f t="shared" si="25"/>
        <v>998494</v>
      </c>
      <c r="AP67" s="5">
        <f t="shared" si="26"/>
        <v>998494</v>
      </c>
      <c r="AQ67" s="45">
        <f t="shared" si="27"/>
        <v>998453.71</v>
      </c>
      <c r="AR67" s="5">
        <f t="shared" si="28"/>
        <v>998453.71</v>
      </c>
      <c r="AT67" s="2">
        <f t="shared" si="29"/>
        <v>998407.87</v>
      </c>
      <c r="AU67">
        <f t="shared" si="30"/>
        <v>998407.87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10'!A23&lt;&gt;0,'Stage 10'!A23,IF(I69&gt;=$M$3,"Elected",IF(BP20&lt;&gt;0,"Excluded",0)))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 Council</v>
      </c>
      <c r="F1" s="14" t="s">
        <v>140</v>
      </c>
      <c r="J1" s="100" t="s">
        <v>25</v>
      </c>
      <c r="K1" s="382">
        <f>'Basic Input'!C2</f>
        <v>41781</v>
      </c>
      <c r="L1" s="382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448" t="s">
        <v>246</v>
      </c>
      <c r="P2" s="449"/>
      <c r="Q2" s="449"/>
      <c r="R2" s="449"/>
      <c r="S2" s="450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2.2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51" t="s">
        <v>267</v>
      </c>
      <c r="P3" s="452"/>
      <c r="Q3" s="452"/>
      <c r="R3" s="452"/>
      <c r="S3" s="453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448" t="s">
        <v>247</v>
      </c>
      <c r="P4" s="449"/>
      <c r="Q4" s="449"/>
      <c r="R4" s="449"/>
      <c r="S4" s="450"/>
      <c r="U4" s="374" t="str">
        <f>IF(K79="ERROR","DO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IF(C57=0,0,IF(I57=0,"Excluded",0))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248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7"/>
        <v>0</v>
      </c>
      <c r="AB26" s="5"/>
      <c r="AC26" s="117">
        <f t="shared" si="13"/>
        <v>0</v>
      </c>
      <c r="AD26" s="133"/>
      <c r="AE26" s="5" t="str">
        <f t="shared" si="16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245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245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140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246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247</v>
      </c>
      <c r="P50" s="384"/>
      <c r="Q50" s="384"/>
      <c r="R50" s="384"/>
      <c r="S50" s="385"/>
      <c r="U50" s="374" t="str">
        <f>IF(K79="ERROR","DO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IF($AT5=0,0,IF($AT5="T",$AZ7,$BR4))</f>
        <v>0</v>
      </c>
      <c r="K53" s="430"/>
      <c r="L53" s="429"/>
      <c r="M53" s="430"/>
      <c r="N53" s="429"/>
      <c r="O53" s="430"/>
      <c r="P53" s="429"/>
      <c r="Q53" s="430"/>
      <c r="R53" s="429"/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7">
        <f>IF($H53="Transfer",$BA8,$BT3)</f>
        <v>0</v>
      </c>
      <c r="K54" s="428"/>
      <c r="L54" s="427"/>
      <c r="M54" s="428"/>
      <c r="N54" s="427"/>
      <c r="O54" s="428"/>
      <c r="P54" s="427"/>
      <c r="Q54" s="428"/>
      <c r="R54" s="427"/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11'!A57&lt;&gt;0,'Stage 11'!A57,IF(K57&gt;=$M$3,"Elected",IF(BP8&lt;&gt;0,"Excluded",0)))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11'!A64&lt;&gt;0,'Stage 11'!A64,IF(K64&gt;=$M$3,"Elected",IF(BP15&lt;&gt;0,"Excluded",0)))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11'!A67&lt;&gt;0,'Stage 11'!A67,IF(K67&gt;=$M$3,"Elected",IF(BP18&lt;&gt;0,"Excluded",0)))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11'!A69&lt;&gt;0,'Stage 11'!A69,IF(K69&gt;=$M$3,"Elected",IF(BP20&lt;&gt;0,"Excluded",0)))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 Council</v>
      </c>
      <c r="F1" s="14" t="s">
        <v>141</v>
      </c>
      <c r="J1" s="100" t="s">
        <v>25</v>
      </c>
      <c r="K1" s="382">
        <f>'Basic Input'!C2</f>
        <v>41781</v>
      </c>
      <c r="L1" s="382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251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0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268</v>
      </c>
      <c r="P3" s="446"/>
      <c r="Q3" s="446"/>
      <c r="R3" s="446"/>
      <c r="S3" s="447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4.2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252</v>
      </c>
      <c r="P4" s="384"/>
      <c r="Q4" s="384"/>
      <c r="R4" s="384"/>
      <c r="S4" s="385"/>
      <c r="U4" s="374" t="str">
        <f>IF(M79="ERROR","DO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IF(C57=0,0,IF(K57=0,"Excluded",0))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249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141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251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252</v>
      </c>
      <c r="P50" s="384"/>
      <c r="Q50" s="384"/>
      <c r="R50" s="384"/>
      <c r="S50" s="385"/>
      <c r="U50" s="374" t="str">
        <f>IF(M79="ERROR","DO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IF($AT5=0,0,IF($AT5="T",$AZ7,$BR4))</f>
        <v>0</v>
      </c>
      <c r="M53" s="430"/>
      <c r="N53" s="429"/>
      <c r="O53" s="430"/>
      <c r="P53" s="429"/>
      <c r="Q53" s="430"/>
      <c r="R53" s="429"/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7">
        <f>IF($H53="Transfer",$BA8,$BT3)</f>
        <v>0</v>
      </c>
      <c r="M54" s="428"/>
      <c r="N54" s="427"/>
      <c r="O54" s="428"/>
      <c r="P54" s="427"/>
      <c r="Q54" s="428"/>
      <c r="R54" s="427"/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12'!A57&lt;&gt;0,'Stage 12'!A57,IF(M57&gt;=$M$3,"Elected",IF(BP8&lt;&gt;0,"Excluded",0)))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12'!A64&lt;&gt;0,'Stage 12'!A64,IF(M64&gt;=$M$3,"Elected",IF(BP15&lt;&gt;0,"Excluded",0)))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12'!A67&lt;&gt;0,'Stage 12'!A67,IF(M67&gt;=$M$3,"Elected",IF(BP18&lt;&gt;0,"Excluded",0)))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12'!A69&lt;&gt;0,'Stage 12'!A69,IF(M69&gt;=$M$3,"Elected",IF(BP20&lt;&gt;0,"Excluded",0)))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142</v>
      </c>
      <c r="J1" s="100" t="s">
        <v>25</v>
      </c>
      <c r="K1" s="382">
        <f>'Basic Input'!C2</f>
        <v>41781</v>
      </c>
      <c r="L1" s="382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255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27.7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269</v>
      </c>
      <c r="P3" s="446"/>
      <c r="Q3" s="446"/>
      <c r="R3" s="446"/>
      <c r="S3" s="447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256</v>
      </c>
      <c r="P4" s="384"/>
      <c r="Q4" s="384"/>
      <c r="R4" s="384"/>
      <c r="S4" s="385"/>
      <c r="U4" s="374" t="str">
        <f>IF(O79="ERROR","DO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IF(C57=0,0,IF(M57=0,"Excluded",0))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253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142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255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256</v>
      </c>
      <c r="P50" s="384"/>
      <c r="Q50" s="384"/>
      <c r="R50" s="384"/>
      <c r="S50" s="385"/>
      <c r="U50" s="374" t="str">
        <f>IF(O79="ERROR","DO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'Stage 13'!L53</f>
        <v>0</v>
      </c>
      <c r="M53" s="430"/>
      <c r="N53" s="429">
        <f>IF($AT5=0,0,IF($AT5="T",$AZ7,$BR4))</f>
        <v>0</v>
      </c>
      <c r="O53" s="430"/>
      <c r="P53" s="429"/>
      <c r="Q53" s="430"/>
      <c r="R53" s="429"/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9">
        <f>'Stage 13'!L54</f>
        <v>0</v>
      </c>
      <c r="M54" s="430"/>
      <c r="N54" s="427">
        <f>IF($H53="Transfer",$BA8,$BT3)</f>
        <v>0</v>
      </c>
      <c r="O54" s="428"/>
      <c r="P54" s="427"/>
      <c r="Q54" s="428"/>
      <c r="R54" s="427"/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13'!A57&lt;&gt;0,'Stage 13'!A57,IF(O57&gt;=$M$3,"Elected",IF(BP8&lt;&gt;0,"Excluded",0)))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13'!A64&lt;&gt;0,'Stage 13'!A64,IF(O64&gt;=$M$3,"Elected",IF(BP15&lt;&gt;0,"Excluded",0)))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13'!A67&lt;&gt;0,'Stage 13'!A67,IF(O67&gt;=$M$3,"Elected",IF(BP18&lt;&gt;0,"Excluded",0)))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13'!A69&lt;&gt;0,'Stage 13'!A69,IF(O69&gt;=$M$3,"Elected",IF(BP20&lt;&gt;0,"Excluded",0)))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 Council</v>
      </c>
      <c r="F1" s="14" t="s">
        <v>143</v>
      </c>
      <c r="J1" s="100" t="s">
        <v>25</v>
      </c>
      <c r="K1" s="382">
        <f>'Basic Input'!C2</f>
        <v>41781</v>
      </c>
      <c r="L1" s="382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258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28.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270</v>
      </c>
      <c r="P3" s="446"/>
      <c r="Q3" s="446"/>
      <c r="R3" s="446"/>
      <c r="S3" s="447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4.2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259</v>
      </c>
      <c r="P4" s="384"/>
      <c r="Q4" s="384"/>
      <c r="R4" s="384"/>
      <c r="S4" s="385"/>
      <c r="U4" s="374" t="str">
        <f>IF(Q79="ERROR","DO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IF(C57=0,0,IF(O57=0,"Excluded",0))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257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257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143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258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259</v>
      </c>
      <c r="P50" s="384"/>
      <c r="Q50" s="384"/>
      <c r="R50" s="384"/>
      <c r="S50" s="385"/>
      <c r="U50" s="374" t="str">
        <f>IF(Q79="ERROR","DO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'Stage 13'!L53</f>
        <v>0</v>
      </c>
      <c r="M53" s="430"/>
      <c r="N53" s="429">
        <f>'Stage 14'!N53</f>
        <v>0</v>
      </c>
      <c r="O53" s="430"/>
      <c r="P53" s="429">
        <f>IF($AT5=0,0,IF($AT5="T",$AZ7,$BR4))</f>
        <v>0</v>
      </c>
      <c r="Q53" s="430"/>
      <c r="R53" s="429"/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9">
        <f>'Stage 13'!L54</f>
        <v>0</v>
      </c>
      <c r="M54" s="430"/>
      <c r="N54" s="429">
        <f>'Stage 14'!N54</f>
        <v>0</v>
      </c>
      <c r="O54" s="430"/>
      <c r="P54" s="427">
        <f>IF($H53="Transfer",$BA8,$BT3)</f>
        <v>0</v>
      </c>
      <c r="Q54" s="428"/>
      <c r="R54" s="427"/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14'!A57&lt;&gt;0,'Stage 14'!A57,IF(Q57&gt;=$M$3,"Elected",IF(BP8&lt;&gt;0,"Excluded",0)))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14'!A64&lt;&gt;0,'Stage 14'!A64,IF(Q64&gt;=$M$3,"Elected",IF(BP15&lt;&gt;0,"Excluded",0)))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14'!A67&lt;&gt;0,'Stage 14'!A67,IF(Q67&gt;=$M$3,"Elected",IF(BP18&lt;&gt;0,"Excluded",0)))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14'!A69&lt;&gt;0,'Stage 14'!A69,IF(Q69&gt;=$M$3,"Elected",IF(BP20&lt;&gt;0,"Excluded",0)))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 Council</v>
      </c>
      <c r="F1" s="14" t="s">
        <v>144</v>
      </c>
      <c r="J1" s="100" t="s">
        <v>25</v>
      </c>
      <c r="K1" s="382">
        <f>'Basic Input'!C2</f>
        <v>41781</v>
      </c>
      <c r="L1" s="382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263</v>
      </c>
      <c r="P2" s="384"/>
      <c r="Q2" s="384"/>
      <c r="R2" s="384"/>
      <c r="S2" s="385"/>
      <c r="U2" s="454"/>
      <c r="V2" s="454"/>
      <c r="W2" s="454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144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265</v>
      </c>
      <c r="P3" s="446"/>
      <c r="Q3" s="446"/>
      <c r="R3" s="446"/>
      <c r="S3" s="447"/>
      <c r="U3" s="454"/>
      <c r="V3" s="454"/>
      <c r="W3" s="454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4.2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264</v>
      </c>
      <c r="P4" s="384"/>
      <c r="Q4" s="384"/>
      <c r="R4" s="384"/>
      <c r="S4" s="385"/>
      <c r="U4" s="374" t="str">
        <f>IF(S79="ERROR","DO NOT MOVE TO NEXT STAGE","OK TO MOVE TO NEXT STAGE")</f>
        <v>DO NOT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IF(C57=0,0,IF(Q57=0,"Excluded",0))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260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262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262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144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263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383" t="s">
        <v>264</v>
      </c>
      <c r="P50" s="384"/>
      <c r="Q50" s="384"/>
      <c r="R50" s="384"/>
      <c r="S50" s="385"/>
      <c r="U50" s="374" t="str">
        <f>IF(S79="ERROR","DO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'Stage 13'!L53</f>
        <v>0</v>
      </c>
      <c r="M53" s="430"/>
      <c r="N53" s="429">
        <f>'Stage 14'!N53</f>
        <v>0</v>
      </c>
      <c r="O53" s="430"/>
      <c r="P53" s="429">
        <f>'Stage 15'!P53</f>
        <v>0</v>
      </c>
      <c r="Q53" s="430"/>
      <c r="R53" s="429">
        <f>IF($AT5=0,0,IF($AT5="T",$AZ7,$BR4))</f>
        <v>0</v>
      </c>
      <c r="S53" s="430"/>
      <c r="T53" s="429"/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9">
        <f>'Stage 13'!L54</f>
        <v>0</v>
      </c>
      <c r="M54" s="430"/>
      <c r="N54" s="429">
        <f>'Stage 14'!N54</f>
        <v>0</v>
      </c>
      <c r="O54" s="430"/>
      <c r="P54" s="429">
        <f>'Stage 15'!P54</f>
        <v>0</v>
      </c>
      <c r="Q54" s="430"/>
      <c r="R54" s="427">
        <f>IF($H53="Transfer",$BA8,$BT3)</f>
        <v>0</v>
      </c>
      <c r="S54" s="428"/>
      <c r="T54" s="427"/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15'!A57&lt;&gt;0,'Stage 15'!A57,IF(S57&gt;=$M$3,"Elected",IF(BP8&lt;&gt;0,"Excluded",0)))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15'!A64&lt;&gt;0,'Stage 15'!A64,IF(S64&gt;=$M$3,"Elected",IF(BP15&lt;&gt;0,"Excluded",0)))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15'!A67&lt;&gt;0,'Stage 15'!A67,IF(S67&gt;=$M$3,"Elected",IF(BP18&lt;&gt;0,"Excluded",0)))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15'!A69&lt;&gt;0,'Stage 15'!A69,IF(S69&gt;=$M$3,"Elected",IF(BP20&lt;&gt;0,"Excluded",0)))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2" t="s">
        <v>200</v>
      </c>
      <c r="F3" s="343"/>
      <c r="G3" s="343"/>
      <c r="H3" s="343"/>
      <c r="I3" s="343"/>
      <c r="J3" s="344"/>
    </row>
    <row r="4" spans="1:12" ht="13.5" thickBot="1">
      <c r="B4" s="85" t="s">
        <v>95</v>
      </c>
      <c r="C4" s="92" t="s">
        <v>326</v>
      </c>
      <c r="D4" s="86"/>
      <c r="E4" s="345"/>
      <c r="F4" s="346"/>
      <c r="G4" s="346"/>
      <c r="H4" s="346"/>
      <c r="I4" s="346"/>
      <c r="J4" s="347"/>
    </row>
    <row r="5" spans="1:12" ht="16.5" thickBot="1">
      <c r="C5" s="93"/>
      <c r="D5" s="86"/>
      <c r="E5" s="272"/>
      <c r="F5" s="273"/>
      <c r="G5" s="273"/>
      <c r="H5" s="273"/>
      <c r="I5" s="273"/>
      <c r="J5" s="273"/>
    </row>
    <row r="6" spans="1:12">
      <c r="B6" s="255" t="s">
        <v>312</v>
      </c>
      <c r="C6" s="253" t="s">
        <v>327</v>
      </c>
      <c r="D6" s="86"/>
      <c r="E6" s="342" t="s">
        <v>199</v>
      </c>
      <c r="F6" s="343"/>
      <c r="G6" s="343"/>
      <c r="H6" s="343"/>
      <c r="I6" s="343"/>
      <c r="J6" s="344"/>
    </row>
    <row r="7" spans="1:12" ht="13.5" thickBot="1">
      <c r="B7" s="86"/>
      <c r="C7" s="93"/>
      <c r="D7" s="86"/>
      <c r="E7" s="345"/>
      <c r="F7" s="346"/>
      <c r="G7" s="346"/>
      <c r="H7" s="346"/>
      <c r="I7" s="346"/>
      <c r="J7" s="347"/>
    </row>
    <row r="8" spans="1:12" ht="15.75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>
      <c r="A9">
        <v>1</v>
      </c>
      <c r="B9" s="202" t="s">
        <v>328</v>
      </c>
      <c r="C9" s="186" t="s">
        <v>341</v>
      </c>
      <c r="E9" s="273"/>
      <c r="F9" s="273"/>
      <c r="G9" s="273"/>
      <c r="H9" s="273"/>
      <c r="I9" s="273"/>
      <c r="J9" s="273"/>
    </row>
    <row r="10" spans="1:12">
      <c r="A10">
        <v>2</v>
      </c>
      <c r="B10" s="202" t="s">
        <v>329</v>
      </c>
      <c r="C10" s="186" t="s">
        <v>347</v>
      </c>
    </row>
    <row r="11" spans="1:12">
      <c r="A11">
        <v>3</v>
      </c>
      <c r="B11" s="202" t="s">
        <v>330</v>
      </c>
      <c r="C11" s="186" t="s">
        <v>347</v>
      </c>
    </row>
    <row r="12" spans="1:12">
      <c r="A12">
        <v>4</v>
      </c>
      <c r="B12" s="202" t="s">
        <v>331</v>
      </c>
      <c r="C12" s="186" t="s">
        <v>348</v>
      </c>
    </row>
    <row r="13" spans="1:12">
      <c r="A13">
        <v>5</v>
      </c>
      <c r="B13" s="186" t="s">
        <v>332</v>
      </c>
      <c r="C13" s="186" t="s">
        <v>349</v>
      </c>
    </row>
    <row r="14" spans="1:12">
      <c r="A14">
        <v>6</v>
      </c>
      <c r="B14" s="186" t="s">
        <v>333</v>
      </c>
      <c r="C14" s="186" t="s">
        <v>342</v>
      </c>
    </row>
    <row r="15" spans="1:12">
      <c r="A15">
        <v>7</v>
      </c>
      <c r="B15" s="186" t="s">
        <v>334</v>
      </c>
      <c r="C15" s="186" t="s">
        <v>341</v>
      </c>
    </row>
    <row r="16" spans="1:12">
      <c r="A16">
        <v>8</v>
      </c>
      <c r="B16" s="186" t="s">
        <v>335</v>
      </c>
      <c r="C16" s="186" t="s">
        <v>343</v>
      </c>
    </row>
    <row r="17" spans="1:3">
      <c r="A17">
        <v>9</v>
      </c>
      <c r="B17" s="186" t="s">
        <v>336</v>
      </c>
      <c r="C17" s="186" t="s">
        <v>349</v>
      </c>
    </row>
    <row r="18" spans="1:3">
      <c r="A18">
        <v>10</v>
      </c>
      <c r="B18" s="202" t="s">
        <v>337</v>
      </c>
      <c r="C18" s="186" t="s">
        <v>346</v>
      </c>
    </row>
    <row r="19" spans="1:3">
      <c r="A19">
        <v>11</v>
      </c>
      <c r="B19" s="202" t="s">
        <v>338</v>
      </c>
      <c r="C19" s="186" t="s">
        <v>347</v>
      </c>
    </row>
    <row r="20" spans="1:3">
      <c r="A20">
        <v>12</v>
      </c>
      <c r="B20" s="202" t="s">
        <v>339</v>
      </c>
      <c r="C20" s="186" t="s">
        <v>344</v>
      </c>
    </row>
    <row r="21" spans="1:3">
      <c r="A21">
        <v>13</v>
      </c>
      <c r="B21" s="202" t="s">
        <v>340</v>
      </c>
      <c r="C21" s="186" t="s">
        <v>345</v>
      </c>
    </row>
    <row r="22" spans="1:3">
      <c r="A22">
        <v>14</v>
      </c>
      <c r="B22" s="202"/>
      <c r="C22" s="186"/>
    </row>
    <row r="23" spans="1:3">
      <c r="A23">
        <v>15</v>
      </c>
      <c r="B23" s="202"/>
      <c r="C23" s="186"/>
    </row>
    <row r="24" spans="1:3">
      <c r="A24">
        <v>16</v>
      </c>
      <c r="B24" s="74"/>
      <c r="C24" s="186"/>
    </row>
    <row r="25" spans="1:3">
      <c r="A25">
        <v>17</v>
      </c>
      <c r="B25" s="74"/>
      <c r="C25" s="186"/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6</v>
      </c>
    </row>
    <row r="31" spans="1:3">
      <c r="B31" t="s">
        <v>96</v>
      </c>
      <c r="C31" s="66">
        <v>20556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 Council</v>
      </c>
      <c r="F1" s="14" t="s">
        <v>145</v>
      </c>
      <c r="J1" s="100" t="s">
        <v>25</v>
      </c>
      <c r="K1" s="382">
        <f>'Basic Input'!C2</f>
        <v>41781</v>
      </c>
      <c r="L1" s="382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448" t="s">
        <v>273</v>
      </c>
      <c r="P2" s="449"/>
      <c r="Q2" s="449"/>
      <c r="R2" s="449"/>
      <c r="S2" s="450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R2" s="43" t="s">
        <v>145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2.2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51" t="s">
        <v>275</v>
      </c>
      <c r="P3" s="452"/>
      <c r="Q3" s="452"/>
      <c r="R3" s="452"/>
      <c r="S3" s="453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448" t="s">
        <v>274</v>
      </c>
      <c r="P4" s="449"/>
      <c r="Q4" s="449"/>
      <c r="R4" s="449"/>
      <c r="S4" s="450"/>
      <c r="U4" s="374" t="str">
        <f>IF(U33="ERROR","DO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IF(C57=0,0,IF(S57=0,"Excluded",0))</f>
        <v>Excluded</v>
      </c>
      <c r="BK5" s="324"/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4"/>
      <c r="BM8" s="3"/>
      <c r="BN8" s="5" t="str">
        <f>IF(A11&lt;&gt;0,A11,0)</f>
        <v>Elected</v>
      </c>
      <c r="BO8" s="47">
        <f t="shared" ref="BO8:BO27" si="3">IF(AA14&gt;=$M$3,"Elected",AA14)</f>
        <v>0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K12" s="324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HATCH, Arnold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K15" s="324"/>
      <c r="BM15" s="3"/>
      <c r="BN15" s="5">
        <f t="shared" si="11"/>
        <v>0</v>
      </c>
      <c r="BO15" s="47">
        <f t="shared" si="3"/>
        <v>0</v>
      </c>
      <c r="BP15" s="76"/>
      <c r="BQ15" s="6"/>
      <c r="BR15" s="13" t="str">
        <f>'Verification of Boxes'!J17</f>
        <v>JONES, Robert, David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MCNEILL, Eamon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 t="str">
        <f t="shared" si="11"/>
        <v>Excluded</v>
      </c>
      <c r="BO18" s="47">
        <f t="shared" si="3"/>
        <v>0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272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>
      <c r="A47" s="88" t="str">
        <f>'Verification of Boxes'!B1</f>
        <v>Local Council</v>
      </c>
      <c r="F47" s="14" t="s">
        <v>145</v>
      </c>
      <c r="J47" s="100" t="s">
        <v>25</v>
      </c>
      <c r="K47" s="382">
        <f>'Basic Input'!C2</f>
        <v>41781</v>
      </c>
      <c r="L47" s="382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Portadown</v>
      </c>
      <c r="O48" s="448" t="s">
        <v>273</v>
      </c>
      <c r="P48" s="449"/>
      <c r="Q48" s="449"/>
      <c r="R48" s="449"/>
      <c r="S48" s="450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51" t="s">
        <v>276</v>
      </c>
      <c r="P49" s="452"/>
      <c r="Q49" s="452"/>
      <c r="R49" s="452"/>
      <c r="S49" s="453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448" t="s">
        <v>274</v>
      </c>
      <c r="P50" s="449"/>
      <c r="Q50" s="449"/>
      <c r="R50" s="449"/>
      <c r="S50" s="450"/>
      <c r="U50" s="374" t="str">
        <f>IF(U79="ERROR","DO NOT MOVE TO NEXT STAGE","OK TO MOVE TO NEXT STAGE")</f>
        <v>DO NOT MOVE TO NEXT STAGE</v>
      </c>
      <c r="V50" s="374"/>
      <c r="W50" s="374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'Stage 13'!L53</f>
        <v>0</v>
      </c>
      <c r="M53" s="430"/>
      <c r="N53" s="429">
        <f>'Stage 14'!N53</f>
        <v>0</v>
      </c>
      <c r="O53" s="430"/>
      <c r="P53" s="429">
        <f>'Stage 15'!P53</f>
        <v>0</v>
      </c>
      <c r="Q53" s="430"/>
      <c r="R53" s="429">
        <f>'Stage 16'!R53</f>
        <v>0</v>
      </c>
      <c r="S53" s="430"/>
      <c r="T53" s="429">
        <f>IF($AT5=0,0,IF($AT5="T",$AZ7,$BR4))</f>
        <v>0</v>
      </c>
      <c r="U53" s="430"/>
      <c r="V53" s="429"/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9">
        <f>'Stage 13'!L54</f>
        <v>0</v>
      </c>
      <c r="M54" s="430"/>
      <c r="N54" s="429">
        <f>'Stage 14'!N54</f>
        <v>0</v>
      </c>
      <c r="O54" s="430"/>
      <c r="P54" s="429">
        <f>'Stage 15'!P54</f>
        <v>0</v>
      </c>
      <c r="Q54" s="430"/>
      <c r="R54" s="429">
        <f>'Stage 16'!R54</f>
        <v>0</v>
      </c>
      <c r="S54" s="430"/>
      <c r="T54" s="427">
        <f>IF($H53="Transfer",$BA8,$BT3)</f>
        <v>0</v>
      </c>
      <c r="U54" s="428"/>
      <c r="V54" s="427"/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9" t="str">
        <f>IF('Stage 16'!A57&lt;&gt;0,'Stage 16'!A57,IF(U57&gt;=$M$3,"Elected",IF(BP8&lt;&gt;0,"Excluded",0)))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30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30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30">
        <f>IF('Stage 16'!A64&lt;&gt;0,'Stage 16'!A64,IF(U64&gt;=$M$3,"Elected",IF(BP15&lt;&gt;0,"Excluded",0)))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30" t="str">
        <f>IF('Stage 16'!A67&lt;&gt;0,'Stage 16'!A67,IF(U67&gt;=$M$3,"Elected",IF(BP18&lt;&gt;0,"Excluded",0)))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30" t="str">
        <f>IF('Stage 16'!A69&lt;&gt;0,'Stage 16'!A69,IF(U69&gt;=$M$3,"Elected",IF(BP20&lt;&gt;0,"Excluded",0)))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 Council</v>
      </c>
      <c r="F1" s="14" t="s">
        <v>146</v>
      </c>
      <c r="J1" s="100" t="s">
        <v>25</v>
      </c>
      <c r="K1" s="382">
        <f>'Basic Input'!C2</f>
        <v>41781</v>
      </c>
      <c r="L1" s="382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279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I2" s="376"/>
      <c r="BJ2" s="376"/>
      <c r="BK2" s="376"/>
      <c r="BS2" s="43" t="s">
        <v>146</v>
      </c>
      <c r="BT2" s="6"/>
      <c r="BU2" s="414" t="s">
        <v>306</v>
      </c>
      <c r="BV2" s="414"/>
      <c r="BW2" s="414"/>
      <c r="BX2" s="414"/>
      <c r="BY2" s="414"/>
      <c r="BZ2" s="414"/>
      <c r="CA2" s="414"/>
      <c r="CC2" s="383" t="s">
        <v>202</v>
      </c>
      <c r="CD2" s="384"/>
      <c r="CE2" s="384"/>
      <c r="CF2" s="385"/>
    </row>
    <row r="3" spans="1:84" ht="32.2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445" t="s">
        <v>280</v>
      </c>
      <c r="P3" s="446"/>
      <c r="Q3" s="446"/>
      <c r="R3" s="446"/>
      <c r="S3" s="447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>
        <f>IF(AQ5="n","MOVE TO EXCLUDE CANDIDATE FORM",IF(AQ5="y","MOVE TO TRANSFER OF SURPLUS VOTES FORM",0))</f>
        <v>0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S3" s="95" t="s">
        <v>33</v>
      </c>
      <c r="BT3" s="96"/>
      <c r="BU3" s="431"/>
      <c r="BV3" s="410"/>
      <c r="BW3" s="410"/>
      <c r="BX3" s="410"/>
      <c r="BY3" s="410"/>
      <c r="BZ3" s="410"/>
      <c r="CA3" s="411"/>
    </row>
    <row r="4" spans="1:84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454"/>
      <c r="P4" s="454"/>
      <c r="Q4" s="454"/>
      <c r="R4" s="454"/>
      <c r="S4" s="454"/>
      <c r="T4" s="455" t="str">
        <f>IF(W79="ERROR","DO NOT MOVE TO NEXT STAGE","SWITCH TO PAPER SYSTEM")</f>
        <v>DO NOT MOVE TO NEXT STAGE</v>
      </c>
      <c r="U4" s="455"/>
      <c r="V4" s="455"/>
      <c r="W4" s="455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Elected</v>
      </c>
      <c r="BJ5" s="5" t="str">
        <f>IF(C57=0,0,IF(U57=0,"Excluded",0))</f>
        <v>Excluded</v>
      </c>
      <c r="BQ5" s="412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277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2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'Stage 6'!N7:O7</f>
        <v>Exclude</v>
      </c>
      <c r="O7" s="430"/>
      <c r="P7" s="429" t="str">
        <f>'Stage 7'!P7:Q7</f>
        <v>Exclude</v>
      </c>
      <c r="Q7" s="430"/>
      <c r="R7" s="429" t="str">
        <f>'Stage 8'!R7:S7</f>
        <v>Transfer</v>
      </c>
      <c r="S7" s="430"/>
      <c r="T7" s="429" t="str">
        <f>'Stage 9'!T7:U7</f>
        <v>Transfer</v>
      </c>
      <c r="U7" s="430"/>
      <c r="V7" s="429" t="str">
        <f>'Stage 10'!V7:W7</f>
        <v>Exclude</v>
      </c>
      <c r="W7" s="430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3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'Stage 6'!N8:O8</f>
        <v>DUFFY, Paul</v>
      </c>
      <c r="O8" s="428"/>
      <c r="P8" s="427" t="str">
        <f>'Stage 7'!P8:Q8</f>
        <v>MCWILLIAMS, Terry</v>
      </c>
      <c r="Q8" s="428"/>
      <c r="R8" s="427" t="str">
        <f>'Stage 8'!R8:S8</f>
        <v>CAUSBY, Darryn</v>
      </c>
      <c r="S8" s="428"/>
      <c r="T8" s="427" t="str">
        <f>'Stage 9'!T8:U8</f>
        <v>BEATTIE ,Doug</v>
      </c>
      <c r="U8" s="428"/>
      <c r="V8" s="427" t="str">
        <f>'Stage 10'!V8:W8</f>
        <v>MCNEILL, Eamon</v>
      </c>
      <c r="W8" s="42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Elected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BEATTIE ,Doug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BUCKLEY, Jonathan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CAUSBY, Darryn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9" t="str">
        <f>A57</f>
        <v>Elected</v>
      </c>
      <c r="B11" s="175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>'Stage 6'!N11</f>
        <v>0</v>
      </c>
      <c r="O11" s="157">
        <f>'Stage 6'!O11</f>
        <v>1399.7</v>
      </c>
      <c r="P11" s="82">
        <f>'Stage 7'!P11</f>
        <v>105.05</v>
      </c>
      <c r="Q11" s="157">
        <f>'Stage 7'!Q11</f>
        <v>1504.75</v>
      </c>
      <c r="R11" s="82">
        <f>'Stage 8'!R11</f>
        <v>234</v>
      </c>
      <c r="S11" s="157">
        <f>'Stage 8'!S11</f>
        <v>1738.75</v>
      </c>
      <c r="T11" s="82">
        <f>'Stage 9'!T11</f>
        <v>-232.75</v>
      </c>
      <c r="U11" s="157">
        <f>'Stage 9'!U11</f>
        <v>1506</v>
      </c>
      <c r="V11" s="82">
        <f>'Stage 10'!V11</f>
        <v>0</v>
      </c>
      <c r="W11" s="157">
        <f>'Stage 10'!W11</f>
        <v>1506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COLEMAN, Paul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30" t="str">
        <f t="shared" ref="A12:A30" si="12">A58</f>
        <v>Elected</v>
      </c>
      <c r="B12" s="176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>'Stage 6'!N12</f>
        <v>0</v>
      </c>
      <c r="O12" s="157">
        <f>'Stage 6'!O12</f>
        <v>1506</v>
      </c>
      <c r="P12" s="82">
        <f>'Stage 7'!P12</f>
        <v>0</v>
      </c>
      <c r="Q12" s="157">
        <f>'Stage 7'!Q12</f>
        <v>1506</v>
      </c>
      <c r="R12" s="82">
        <f>'Stage 8'!R12</f>
        <v>0</v>
      </c>
      <c r="S12" s="157">
        <f>'Stage 8'!S12</f>
        <v>1506</v>
      </c>
      <c r="T12" s="82">
        <f>'Stage 9'!T12</f>
        <v>0</v>
      </c>
      <c r="U12" s="157">
        <f>'Stage 9'!U12</f>
        <v>1506</v>
      </c>
      <c r="V12" s="82">
        <f>'Stage 10'!V12</f>
        <v>0</v>
      </c>
      <c r="W12" s="157">
        <f>'Stage 10'!W12</f>
        <v>1506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DUFFY, Paul, Anthony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30" t="str">
        <f t="shared" si="12"/>
        <v>Elected</v>
      </c>
      <c r="B13" s="176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>'Stage 6'!N13</f>
        <v>1</v>
      </c>
      <c r="O13" s="157">
        <f>'Stage 6'!O13</f>
        <v>1443.84</v>
      </c>
      <c r="P13" s="82">
        <f>'Stage 7'!P13</f>
        <v>592</v>
      </c>
      <c r="Q13" s="157">
        <f>'Stage 7'!Q13</f>
        <v>2035.84</v>
      </c>
      <c r="R13" s="82">
        <f>'Stage 8'!R13</f>
        <v>-529.83999999999992</v>
      </c>
      <c r="S13" s="157">
        <f>'Stage 8'!S13</f>
        <v>1506</v>
      </c>
      <c r="T13" s="82">
        <f>'Stage 9'!T13</f>
        <v>0</v>
      </c>
      <c r="U13" s="157">
        <f>'Stage 9'!U13</f>
        <v>1506</v>
      </c>
      <c r="V13" s="82">
        <f>'Stage 10'!V13</f>
        <v>0</v>
      </c>
      <c r="W13" s="157">
        <f>'Stage 10'!W13</f>
        <v>1506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GIFFEN, Pete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30" t="str">
        <f t="shared" si="12"/>
        <v>Excluded</v>
      </c>
      <c r="B14" s="176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BEATTIE ,Doug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HATCH, Arnold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30" t="str">
        <f t="shared" si="12"/>
        <v>Excluded</v>
      </c>
      <c r="B15" s="176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>'Stage 6'!N15</f>
        <v>-841.52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BUCKLEY, Jonathan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 t="str">
        <f t="shared" si="1"/>
        <v>Excluded</v>
      </c>
      <c r="BJ15" s="5" t="str">
        <f t="shared" si="2"/>
        <v>Excluded</v>
      </c>
      <c r="BM15" s="3"/>
      <c r="BN15" s="5">
        <f t="shared" si="11"/>
        <v>0</v>
      </c>
      <c r="BO15" s="5"/>
      <c r="BP15" s="47">
        <f t="shared" si="3"/>
        <v>0</v>
      </c>
      <c r="BQ15" s="76"/>
      <c r="BR15" s="6"/>
      <c r="BS15" s="13" t="str">
        <f>'Verification of Boxes'!J17</f>
        <v>JONES, Robert, David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30" t="str">
        <f t="shared" si="12"/>
        <v>Excluded</v>
      </c>
      <c r="B16" s="176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CAUSBY, Darryn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MCKENNA, Gemma, C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30" t="str">
        <f t="shared" si="12"/>
        <v>Elected</v>
      </c>
      <c r="B17" s="176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>'Stage 6'!N17</f>
        <v>2</v>
      </c>
      <c r="O17" s="157">
        <f>'Stage 6'!O17</f>
        <v>1123.6600000000001</v>
      </c>
      <c r="P17" s="82">
        <f>'Stage 7'!P17</f>
        <v>79.63</v>
      </c>
      <c r="Q17" s="157">
        <f>'Stage 7'!Q17</f>
        <v>1203.29</v>
      </c>
      <c r="R17" s="82">
        <f>'Stage 8'!R17</f>
        <v>165</v>
      </c>
      <c r="S17" s="157">
        <f>'Stage 8'!S17</f>
        <v>1368.29</v>
      </c>
      <c r="T17" s="82">
        <f>'Stage 9'!T17</f>
        <v>178</v>
      </c>
      <c r="U17" s="157">
        <f>'Stage 9'!U17</f>
        <v>1546.29</v>
      </c>
      <c r="V17" s="82">
        <f>'Stage 10'!V17</f>
        <v>0</v>
      </c>
      <c r="W17" s="157">
        <f>'Stage 10'!W17</f>
        <v>1546.29</v>
      </c>
      <c r="Z17" s="111" t="str">
        <f>'Verification of Boxes'!J13</f>
        <v>COLEMAN, Paul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MCNEILL, Eamon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30">
        <f t="shared" si="12"/>
        <v>0</v>
      </c>
      <c r="B18" s="176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>'Stage 6'!N18</f>
        <v>10.130000000000001</v>
      </c>
      <c r="O18" s="157">
        <f>'Stage 6'!O18</f>
        <v>1256.8000000000002</v>
      </c>
      <c r="P18" s="82">
        <f>'Stage 7'!P18</f>
        <v>66.209999999999994</v>
      </c>
      <c r="Q18" s="157">
        <f>'Stage 7'!Q18</f>
        <v>1323.0100000000002</v>
      </c>
      <c r="R18" s="82">
        <f>'Stage 8'!R18</f>
        <v>38</v>
      </c>
      <c r="S18" s="157">
        <f>'Stage 8'!S18</f>
        <v>1361.0100000000002</v>
      </c>
      <c r="T18" s="82">
        <f>'Stage 9'!T18</f>
        <v>26</v>
      </c>
      <c r="U18" s="157">
        <f>'Stage 9'!U18</f>
        <v>1387.0100000000002</v>
      </c>
      <c r="V18" s="82">
        <f>'Stage 10'!V18</f>
        <v>0</v>
      </c>
      <c r="W18" s="157">
        <f>'Stage 10'!W18</f>
        <v>1387.0100000000002</v>
      </c>
      <c r="Z18" s="111" t="str">
        <f>'Verification of Boxes'!J14</f>
        <v>DUFFY, Paul, Anthony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Excluded</v>
      </c>
      <c r="BO18" s="5"/>
      <c r="BP18" s="47">
        <f t="shared" si="3"/>
        <v>0</v>
      </c>
      <c r="BQ18" s="76"/>
      <c r="BR18" s="6"/>
      <c r="BS18" s="13" t="str">
        <f>'Verification of Boxes'!J20</f>
        <v>MCWILLIAMS, Terry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30" t="str">
        <f t="shared" si="12"/>
        <v>Elected</v>
      </c>
      <c r="B19" s="176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>'Stage 6'!N19</f>
        <v>651</v>
      </c>
      <c r="O19" s="157">
        <f>'Stage 6'!O19</f>
        <v>1592.13</v>
      </c>
      <c r="P19" s="82">
        <f>'Stage 7'!P19</f>
        <v>0</v>
      </c>
      <c r="Q19" s="157">
        <f>'Stage 7'!Q19</f>
        <v>1592.13</v>
      </c>
      <c r="R19" s="82">
        <f>'Stage 8'!R19</f>
        <v>0</v>
      </c>
      <c r="S19" s="157">
        <f>'Stage 8'!S19</f>
        <v>1592.13</v>
      </c>
      <c r="T19" s="82">
        <f>'Stage 9'!T19</f>
        <v>0</v>
      </c>
      <c r="U19" s="157">
        <f>'Stage 9'!U19</f>
        <v>1592.13</v>
      </c>
      <c r="V19" s="82">
        <f>'Stage 10'!V19</f>
        <v>0</v>
      </c>
      <c r="W19" s="157">
        <f>'Stage 10'!W19</f>
        <v>1592.13</v>
      </c>
      <c r="Z19" s="111" t="str">
        <f>'Verification of Boxes'!J15</f>
        <v>GIFFEN, Pete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SPENCE, Kyle, Thomas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30" t="str">
        <f t="shared" si="12"/>
        <v>Excluded</v>
      </c>
      <c r="B20" s="176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>'Stage 6'!N20</f>
        <v>133</v>
      </c>
      <c r="O20" s="157">
        <f>'Stage 6'!O20</f>
        <v>1138.3899999999999</v>
      </c>
      <c r="P20" s="82">
        <f>'Stage 7'!P20</f>
        <v>7</v>
      </c>
      <c r="Q20" s="157">
        <f>'Stage 7'!Q20</f>
        <v>1145.3899999999999</v>
      </c>
      <c r="R20" s="82">
        <f>'Stage 8'!R20</f>
        <v>4</v>
      </c>
      <c r="S20" s="157">
        <f>'Stage 8'!S20</f>
        <v>1149.3899999999999</v>
      </c>
      <c r="T20" s="82">
        <f>'Stage 9'!T20</f>
        <v>0</v>
      </c>
      <c r="U20" s="157">
        <f>'Stage 9'!U20</f>
        <v>1149.3899999999999</v>
      </c>
      <c r="V20" s="82">
        <f>'Stage 10'!V20</f>
        <v>-1149.3899999999999</v>
      </c>
      <c r="W20" s="157">
        <f>'Stage 10'!W20</f>
        <v>0</v>
      </c>
      <c r="Z20" s="111" t="str">
        <f>'Verification of Boxes'!J16</f>
        <v>HATCH, Arnold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1" t="s">
        <v>103</v>
      </c>
      <c r="AK20" s="402"/>
      <c r="AL20" s="246">
        <f>AL46</f>
        <v>1000000</v>
      </c>
      <c r="AM20" s="167"/>
      <c r="AN20" s="166">
        <f>AL20+AG2</f>
        <v>1000000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5"/>
      <c r="BP20" s="47">
        <f t="shared" si="3"/>
        <v>0</v>
      </c>
      <c r="BQ20" s="76"/>
      <c r="BS20" s="13" t="str">
        <f>'Verification of Boxes'!J22</f>
        <v>STEVENSON, John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30" t="str">
        <f t="shared" si="12"/>
        <v>Excluded</v>
      </c>
      <c r="B21" s="176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>'Stage 6'!N21</f>
        <v>4.13</v>
      </c>
      <c r="O21" s="157">
        <f>'Stage 6'!O21</f>
        <v>906.4799999999999</v>
      </c>
      <c r="P21" s="82">
        <f>'Stage 7'!P21</f>
        <v>-906.4799999999999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JONES, Robert, David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3" t="s">
        <v>102</v>
      </c>
      <c r="AK21" s="359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30" t="str">
        <f t="shared" si="12"/>
        <v>Excluded</v>
      </c>
      <c r="B22" s="176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MCKENNA, Gemma, C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3" t="s">
        <v>102</v>
      </c>
      <c r="AK22" s="359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30" t="str">
        <f t="shared" si="12"/>
        <v>Excluded</v>
      </c>
      <c r="B23" s="176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MCNEILL, Eamon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3" t="s">
        <v>102</v>
      </c>
      <c r="AK23" s="359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MCWILLIAMS, Terry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3" t="s">
        <v>102</v>
      </c>
      <c r="AK24" s="359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SPENCE, Kyle, Thomas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23" t="s">
        <v>102</v>
      </c>
      <c r="AK25" s="424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STEVENSON, John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278</v>
      </c>
      <c r="BJ30" s="343"/>
      <c r="BK30" s="344"/>
      <c r="BY30" s="390" t="str">
        <f>IF(BX31=BX69,"Calculations OK","Check Count for Error")</f>
        <v>Calculations OK</v>
      </c>
      <c r="BZ30" s="390"/>
    </row>
    <row r="31" spans="1:84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'Stage 6'!N31</f>
        <v>40.26</v>
      </c>
      <c r="O31" s="157">
        <f>'Stage 6'!O31</f>
        <v>169</v>
      </c>
      <c r="P31" s="82">
        <f>'Stage 7'!P31</f>
        <v>56.59</v>
      </c>
      <c r="Q31" s="157">
        <f>'Stage 7'!Q31</f>
        <v>225.59</v>
      </c>
      <c r="R31" s="82">
        <f>'Stage 8'!R31</f>
        <v>88.839999999999918</v>
      </c>
      <c r="S31" s="157">
        <f>'Stage 8'!S31</f>
        <v>314.42999999999995</v>
      </c>
      <c r="T31" s="82">
        <f>'Stage 9'!T31</f>
        <v>28.75</v>
      </c>
      <c r="U31" s="157">
        <f>'Stage 9'!U31</f>
        <v>343.17999999999995</v>
      </c>
      <c r="V31" s="82">
        <f>'Stage 10'!V31</f>
        <v>0</v>
      </c>
      <c r="W31" s="157">
        <f>'Stage 10'!W31</f>
        <v>343.17999999999995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W31" t="s">
        <v>68</v>
      </c>
      <c r="BX31" s="7">
        <f>BU29+BW29+BY29+CA29+CC29+CE29</f>
        <v>0</v>
      </c>
      <c r="BY31" s="391"/>
      <c r="BZ31" s="391"/>
      <c r="CA31" s="5">
        <f>BX69-BX31</f>
        <v>0</v>
      </c>
      <c r="CC31" s="342" t="s">
        <v>278</v>
      </c>
      <c r="CD31" s="343"/>
      <c r="CE31" s="343"/>
      <c r="CF31" s="344"/>
    </row>
    <row r="32" spans="1:84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157">
        <f>'Stage 6'!O32</f>
        <v>10536</v>
      </c>
      <c r="P32" s="269"/>
      <c r="Q32" s="157">
        <f>'Stage 7'!Q32</f>
        <v>10536</v>
      </c>
      <c r="R32" s="269"/>
      <c r="S32" s="157">
        <f>'Stage 8'!S32</f>
        <v>10536</v>
      </c>
      <c r="T32" s="269"/>
      <c r="U32" s="157">
        <f>'Stage 9'!U32</f>
        <v>10536</v>
      </c>
      <c r="V32" s="267"/>
      <c r="W32" s="157">
        <f>'Stage 10'!W32</f>
        <v>9386.61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74"/>
      <c r="BG32" s="374"/>
      <c r="BY32" s="391"/>
      <c r="BZ32" s="391"/>
      <c r="CC32" s="345"/>
      <c r="CD32" s="346"/>
      <c r="CE32" s="346"/>
      <c r="CF32" s="347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0.95833333333333337</v>
      </c>
      <c r="V34" s="303"/>
      <c r="W34" s="258">
        <f>'Stage 10'!W34</f>
        <v>0</v>
      </c>
    </row>
    <row r="35" spans="1:79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>
      <c r="A47" s="88" t="str">
        <f>'Verification of Boxes'!B1</f>
        <v>Local Council</v>
      </c>
      <c r="F47" s="14" t="s">
        <v>146</v>
      </c>
      <c r="J47" s="100" t="s">
        <v>25</v>
      </c>
      <c r="K47" s="382">
        <f>'Basic Input'!C2</f>
        <v>41781</v>
      </c>
      <c r="L47" s="382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Portadown</v>
      </c>
      <c r="O48" s="383" t="s">
        <v>279</v>
      </c>
      <c r="P48" s="384"/>
      <c r="Q48" s="384"/>
      <c r="R48" s="384"/>
      <c r="S48" s="385"/>
      <c r="AJ48" t="str">
        <f t="shared" ref="AJ48:AK63" si="23">Z14</f>
        <v>BEATTIE ,Doug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20556</v>
      </c>
      <c r="E49" s="369" t="s">
        <v>65</v>
      </c>
      <c r="F49" s="370"/>
      <c r="G49" s="152">
        <f>'Verification of Boxes'!G3</f>
        <v>6</v>
      </c>
      <c r="H49" s="369" t="s">
        <v>113</v>
      </c>
      <c r="I49" s="370"/>
      <c r="J49" s="152">
        <f>'Verification of Boxes'!L33</f>
        <v>196</v>
      </c>
      <c r="K49" s="369" t="s">
        <v>112</v>
      </c>
      <c r="L49" s="370"/>
      <c r="M49" s="152">
        <f>'Verification of Boxes'!G4</f>
        <v>1506</v>
      </c>
      <c r="O49" s="445" t="s">
        <v>276</v>
      </c>
      <c r="P49" s="446"/>
      <c r="Q49" s="446"/>
      <c r="R49" s="446"/>
      <c r="S49" s="447"/>
      <c r="AJ49" t="str">
        <f t="shared" si="23"/>
        <v>BUCKLEY, Jonathan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BEATTIE ,Doug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>
      <c r="A50" s="14"/>
      <c r="C50" s="3" t="s">
        <v>116</v>
      </c>
      <c r="D50" s="152">
        <f>'Verification of Boxes'!L3</f>
        <v>10732</v>
      </c>
      <c r="E50" s="194" t="s">
        <v>66</v>
      </c>
      <c r="F50" s="193"/>
      <c r="G50" s="78">
        <f>D50-J49</f>
        <v>10536</v>
      </c>
      <c r="H50" s="194" t="s">
        <v>114</v>
      </c>
      <c r="I50" s="193"/>
      <c r="J50" s="153">
        <f>'Verification of Boxes'!L5</f>
        <v>52.208600895115786</v>
      </c>
      <c r="M50" s="6"/>
      <c r="O50" s="454"/>
      <c r="P50" s="454"/>
      <c r="Q50" s="454"/>
      <c r="R50" s="454"/>
      <c r="S50" s="454"/>
      <c r="T50" s="455" t="str">
        <f>IF(W79="ERROR","DO NOT MOVE TO NEXT STAGE","SWITCH TO PAPER SYSTEM")</f>
        <v>DO NOT MOVE TO NEXT STAGE</v>
      </c>
      <c r="U50" s="455"/>
      <c r="V50" s="455"/>
      <c r="W50" s="455"/>
      <c r="AJ50" t="str">
        <f t="shared" si="23"/>
        <v>CAUSBY, Darryn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BUCKLEY, Jonathan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COLEMAN, Paul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CAUSBY, Darryn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54" t="s">
        <v>77</v>
      </c>
      <c r="G52" s="356"/>
      <c r="H52" s="354" t="s">
        <v>139</v>
      </c>
      <c r="I52" s="356"/>
      <c r="J52" s="354" t="s">
        <v>140</v>
      </c>
      <c r="K52" s="356"/>
      <c r="L52" s="354" t="s">
        <v>141</v>
      </c>
      <c r="M52" s="356"/>
      <c r="N52" s="354" t="s">
        <v>142</v>
      </c>
      <c r="O52" s="356"/>
      <c r="P52" s="354" t="s">
        <v>143</v>
      </c>
      <c r="Q52" s="356"/>
      <c r="R52" s="354" t="s">
        <v>144</v>
      </c>
      <c r="S52" s="356"/>
      <c r="T52" s="354" t="s">
        <v>145</v>
      </c>
      <c r="U52" s="356"/>
      <c r="V52" s="354" t="s">
        <v>146</v>
      </c>
      <c r="W52" s="356"/>
      <c r="AJ52" t="str">
        <f t="shared" si="23"/>
        <v>DUFFY, Paul, Anthony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COLEMAN, Paul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29" t="str">
        <f>'Stage 10'!V7</f>
        <v>Exclude</v>
      </c>
      <c r="G53" s="430"/>
      <c r="H53" s="429">
        <f>'Stage 11'!H53</f>
        <v>0</v>
      </c>
      <c r="I53" s="430"/>
      <c r="J53" s="429">
        <f>'Stage 12'!J53</f>
        <v>0</v>
      </c>
      <c r="K53" s="430"/>
      <c r="L53" s="429">
        <f>'Stage 13'!L53</f>
        <v>0</v>
      </c>
      <c r="M53" s="430"/>
      <c r="N53" s="429">
        <f>'Stage 14'!N53</f>
        <v>0</v>
      </c>
      <c r="O53" s="430"/>
      <c r="P53" s="429">
        <f>'Stage 15'!P53</f>
        <v>0</v>
      </c>
      <c r="Q53" s="430"/>
      <c r="R53" s="429">
        <f>'Stage 16'!R53</f>
        <v>0</v>
      </c>
      <c r="S53" s="430"/>
      <c r="T53" s="429">
        <f>'Stage 17'!T53</f>
        <v>0</v>
      </c>
      <c r="U53" s="430"/>
      <c r="V53" s="429">
        <f>IF($AT5=0,0,IF($AT5="T",$AZ7,$BS4))</f>
        <v>0</v>
      </c>
      <c r="W53" s="430"/>
      <c r="AJ53" t="str">
        <f t="shared" si="23"/>
        <v>GIFFEN, Pete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DUFFY, Paul, Anthony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29" t="str">
        <f>'Stage 10'!V8</f>
        <v>MCNEILL, Eamon</v>
      </c>
      <c r="G54" s="430"/>
      <c r="H54" s="429">
        <f>'Stage 11'!H54</f>
        <v>0</v>
      </c>
      <c r="I54" s="430"/>
      <c r="J54" s="429">
        <f>'Stage 12'!J54</f>
        <v>0</v>
      </c>
      <c r="K54" s="430"/>
      <c r="L54" s="429">
        <f>'Stage 13'!L54</f>
        <v>0</v>
      </c>
      <c r="M54" s="430"/>
      <c r="N54" s="429">
        <f>'Stage 14'!N54</f>
        <v>0</v>
      </c>
      <c r="O54" s="430"/>
      <c r="P54" s="429">
        <f>'Stage 15'!P54</f>
        <v>0</v>
      </c>
      <c r="Q54" s="430"/>
      <c r="R54" s="429">
        <f>'Stage 16'!R54</f>
        <v>0</v>
      </c>
      <c r="S54" s="430"/>
      <c r="T54" s="429">
        <f>'Stage 17'!T54</f>
        <v>0</v>
      </c>
      <c r="U54" s="430"/>
      <c r="V54" s="427">
        <f>IF($H53="Transfer",$BA8,$BU3)</f>
        <v>0</v>
      </c>
      <c r="W54" s="428"/>
      <c r="AJ54" t="str">
        <f t="shared" si="23"/>
        <v>HATCH, Arnold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GIFFEN, Pete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54" t="s">
        <v>64</v>
      </c>
      <c r="G55" s="356"/>
      <c r="H55" s="354" t="s">
        <v>64</v>
      </c>
      <c r="I55" s="356"/>
      <c r="J55" s="354" t="s">
        <v>64</v>
      </c>
      <c r="K55" s="356"/>
      <c r="L55" s="354" t="s">
        <v>64</v>
      </c>
      <c r="M55" s="356"/>
      <c r="N55" s="354" t="s">
        <v>64</v>
      </c>
      <c r="O55" s="356"/>
      <c r="P55" s="354" t="s">
        <v>64</v>
      </c>
      <c r="Q55" s="356"/>
      <c r="R55" s="354" t="s">
        <v>64</v>
      </c>
      <c r="S55" s="356"/>
      <c r="T55" s="354" t="s">
        <v>64</v>
      </c>
      <c r="U55" s="356"/>
      <c r="V55" s="354" t="s">
        <v>64</v>
      </c>
      <c r="W55" s="356"/>
      <c r="AJ55" t="str">
        <f t="shared" si="23"/>
        <v>JONES, Robert, David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HATCH, Arnold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MCKENNA, Gemma, C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JONES, Robert, David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9" t="str">
        <f>IF('Stage 17'!A57&lt;&gt;0,'Stage 17'!A57,IF(W57&gt;=$M$3,"Elected",IF(BQ8&lt;&gt;0,"Excluded",0)))</f>
        <v>Elected</v>
      </c>
      <c r="B57" s="213">
        <v>1</v>
      </c>
      <c r="C57" s="35" t="str">
        <f>'Verification of Boxes'!J10</f>
        <v>BEATTIE ,Doug</v>
      </c>
      <c r="D57" s="183" t="str">
        <f>'Verification of Boxes'!K10</f>
        <v>Ulster Unionist Party</v>
      </c>
      <c r="E57" s="125">
        <f>'Verification of Boxes'!L10</f>
        <v>1089</v>
      </c>
      <c r="F57" s="82">
        <f>'Stage 10'!V11</f>
        <v>0</v>
      </c>
      <c r="G57" s="157">
        <f>'Stage 10'!W11</f>
        <v>1506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MCNEILL, Eamon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MCKENNA, Gemma, C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BUCKLEY, Jonathan</v>
      </c>
      <c r="D58" s="184" t="str">
        <f>'Verification of Boxes'!K11</f>
        <v>Democratic Unionist Party - DUP</v>
      </c>
      <c r="E58" s="126">
        <f>'Verification of Boxes'!L11</f>
        <v>1738</v>
      </c>
      <c r="F58" s="82">
        <f>'Stage 10'!V12</f>
        <v>0</v>
      </c>
      <c r="G58" s="157">
        <f>'Stage 10'!W12</f>
        <v>1506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MCWILLIAMS, Terry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MCNEILL, Eamon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CAUSBY, Darryn</v>
      </c>
      <c r="D59" s="184" t="str">
        <f>'Verification of Boxes'!K12</f>
        <v>Democratic Unionist Party - DUP</v>
      </c>
      <c r="E59" s="126">
        <f>'Verification of Boxes'!L12</f>
        <v>954</v>
      </c>
      <c r="F59" s="82">
        <f>'Stage 10'!V13</f>
        <v>0</v>
      </c>
      <c r="G59" s="157">
        <f>'Stage 10'!W13</f>
        <v>1506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SPENCE, Kyle, Thomas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MCWILLIAMS, Terry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30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COLEMAN, Paul</v>
      </c>
      <c r="D60" s="184" t="str">
        <f>'Verification of Boxes'!K13</f>
        <v>Traditional Unionist Voice - TUV</v>
      </c>
      <c r="E60" s="126">
        <f>'Verification of Boxes'!L13</f>
        <v>716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STEVENSON, John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SPENCE, Kyle, Thomas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30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DUFFY, Paul, Anthony</v>
      </c>
      <c r="D61" s="184" t="str">
        <f>'Verification of Boxes'!K14</f>
        <v xml:space="preserve">Sinn Féin </v>
      </c>
      <c r="E61" s="126">
        <f>'Verification of Boxes'!L14</f>
        <v>827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STEVENSON, John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GIFFEN, Pete</v>
      </c>
      <c r="D62" s="184" t="str">
        <f>'Verification of Boxes'!K15</f>
        <v>Alliance Party</v>
      </c>
      <c r="E62" s="126">
        <f>'Verification of Boxes'!L15</f>
        <v>213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HATCH, Arnold</v>
      </c>
      <c r="D63" s="184" t="str">
        <f>'Verification of Boxes'!K16</f>
        <v>Ulster Unionist Party</v>
      </c>
      <c r="E63" s="126">
        <f>'Verification of Boxes'!L16</f>
        <v>955</v>
      </c>
      <c r="F63" s="82">
        <f>'Stage 10'!V17</f>
        <v>0</v>
      </c>
      <c r="G63" s="157">
        <f>'Stage 10'!W17</f>
        <v>1546.29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30">
        <f>IF('Stage 17'!A64&lt;&gt;0,'Stage 17'!A64,IF(W64&gt;=$M$3,"Elected",IF(BQ15&lt;&gt;0,"Excluded",0)))</f>
        <v>0</v>
      </c>
      <c r="B64" s="214">
        <v>8</v>
      </c>
      <c r="C64" s="26" t="str">
        <f>'Verification of Boxes'!J17</f>
        <v>JONES, Robert, David</v>
      </c>
      <c r="D64" s="184" t="str">
        <f>'Verification of Boxes'!K17</f>
        <v>United Kingdon Independence Party</v>
      </c>
      <c r="E64" s="126">
        <f>'Verification of Boxes'!L17</f>
        <v>818</v>
      </c>
      <c r="F64" s="82">
        <f>'Stage 10'!V18</f>
        <v>0</v>
      </c>
      <c r="G64" s="157">
        <f>'Stage 10'!W18</f>
        <v>1387.0100000000002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MCKENNA, Gemma, C</v>
      </c>
      <c r="D65" s="184" t="str">
        <f>'Verification of Boxes'!K18</f>
        <v xml:space="preserve">Sinn Féin </v>
      </c>
      <c r="E65" s="126">
        <f>'Verification of Boxes'!L18</f>
        <v>929</v>
      </c>
      <c r="F65" s="82">
        <f>'Stage 10'!V19</f>
        <v>0</v>
      </c>
      <c r="G65" s="157">
        <f>'Stage 10'!W19</f>
        <v>1592.13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MCNEILL, Eamon</v>
      </c>
      <c r="D66" s="184" t="str">
        <f>'Verification of Boxes'!K19</f>
        <v>SDLP (Social Democratic &amp; Labour Party)</v>
      </c>
      <c r="E66" s="126">
        <f>'Verification of Boxes'!L19</f>
        <v>917</v>
      </c>
      <c r="F66" s="82">
        <f>'Stage 10'!V20</f>
        <v>-1149.3899999999999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30" t="str">
        <f>IF('Stage 17'!A67&lt;&gt;0,'Stage 17'!A67,IF(W67&gt;=$M$3,"Elected",IF(BQ18&lt;&gt;0,"Excluded",0)))</f>
        <v>Excluded</v>
      </c>
      <c r="B67" s="214">
        <v>11</v>
      </c>
      <c r="C67" s="26" t="str">
        <f>'Verification of Boxes'!J20</f>
        <v>MCWILLIAMS, Terry</v>
      </c>
      <c r="D67" s="184" t="str">
        <f>'Verification of Boxes'!K20</f>
        <v>Democratic Unionist Party - DUP</v>
      </c>
      <c r="E67" s="126">
        <f>'Verification of Boxes'!L20</f>
        <v>753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SPENCE, Kyle, Thomas</v>
      </c>
      <c r="D68" s="184" t="str">
        <f>'Verification of Boxes'!K21</f>
        <v>NI21</v>
      </c>
      <c r="E68" s="126">
        <f>'Verification of Boxes'!L21</f>
        <v>85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30" t="str">
        <f>IF('Stage 17'!A69&lt;&gt;0,'Stage 17'!A69,IF(W69&gt;=$M$3,"Elected",IF(BQ20&lt;&gt;0,"Excluded",0)))</f>
        <v>Excluded</v>
      </c>
      <c r="B69" s="214">
        <v>13</v>
      </c>
      <c r="C69" s="26" t="str">
        <f>'Verification of Boxes'!J22</f>
        <v>STEVENSON, John</v>
      </c>
      <c r="D69" s="184" t="str">
        <f>'Verification of Boxes'!K22</f>
        <v>Progressive Unionist Party of Northern Ireland</v>
      </c>
      <c r="E69" s="126">
        <f>'Verification of Boxes'!L22</f>
        <v>542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6"/>
      <c r="F77" s="82">
        <f>'Stage 10'!V31</f>
        <v>0</v>
      </c>
      <c r="G77" s="157">
        <f>'Stage 10'!W31</f>
        <v>343.17999999999995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10536</v>
      </c>
      <c r="F78" s="267"/>
      <c r="G78" s="157">
        <f>'Stage 10'!W32</f>
        <v>9386.61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56" t="s">
        <v>152</v>
      </c>
      <c r="B122" s="457"/>
      <c r="C122" s="457"/>
      <c r="D122" s="457"/>
      <c r="E122" s="457"/>
      <c r="F122" s="457"/>
      <c r="G122" s="457"/>
      <c r="H122" s="457"/>
      <c r="I122" s="457"/>
      <c r="J122" s="457"/>
      <c r="K122" s="458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1" t="s">
        <v>189</v>
      </c>
      <c r="B1" s="284"/>
      <c r="C1" s="261"/>
    </row>
    <row r="2" spans="1:7">
      <c r="A2" s="3" t="s">
        <v>190</v>
      </c>
      <c r="C2" s="3"/>
      <c r="D2" s="259" t="str">
        <f>'Basic Input'!C4</f>
        <v>Local Council</v>
      </c>
    </row>
    <row r="3" spans="1:7">
      <c r="A3" s="3" t="s">
        <v>191</v>
      </c>
      <c r="C3" s="3"/>
      <c r="D3" s="260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Portadown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300">
        <f>'Verification of Boxes'!Q16</f>
        <v>0.33333333333333331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22</v>
      </c>
      <c r="F10" s="295"/>
      <c r="G10" s="295"/>
    </row>
    <row r="11" spans="1:7" s="287" customFormat="1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10732</v>
      </c>
      <c r="F11" s="295"/>
      <c r="G11" s="295"/>
    </row>
    <row r="12" spans="1:7" s="287" customFormat="1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0.47916666666666669</v>
      </c>
      <c r="F12" s="295"/>
      <c r="G12" s="295"/>
    </row>
    <row r="13" spans="1:7" s="287" customFormat="1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0.14583333333333337</v>
      </c>
      <c r="F13" s="295"/>
      <c r="G13" s="295"/>
    </row>
    <row r="14" spans="1:7" s="287" customFormat="1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1.3588644552118279E-3</v>
      </c>
      <c r="F14" s="295"/>
      <c r="G14" s="295"/>
    </row>
    <row r="15" spans="1:7" s="287" customFormat="1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10732</v>
      </c>
      <c r="F18" s="16"/>
      <c r="G18" s="16"/>
    </row>
    <row r="19" spans="1:7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-0.47916666666666669</v>
      </c>
      <c r="F19" s="16"/>
      <c r="G19" s="16"/>
    </row>
    <row r="20" spans="1:7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-4.4648403528388617E-3</v>
      </c>
      <c r="F20" s="16"/>
      <c r="G20" s="16"/>
    </row>
    <row r="21" spans="1:7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>
      <c r="A23" s="290" t="s">
        <v>60</v>
      </c>
      <c r="B23" s="296" t="str">
        <f>'Stage 2'!F$7</f>
        <v>Exclude</v>
      </c>
      <c r="C23" s="290" t="str">
        <f>'Stage 2'!F$8</f>
        <v>SPENCE, Kyle &amp; GIFFEN, Pete</v>
      </c>
      <c r="D23" s="286" t="s">
        <v>287</v>
      </c>
      <c r="E23" s="291">
        <f>'Stage 2'!G34</f>
        <v>0</v>
      </c>
      <c r="F23" s="295"/>
      <c r="G23" s="295"/>
    </row>
    <row r="24" spans="1:7" s="287" customFormat="1">
      <c r="A24" s="290" t="s">
        <v>60</v>
      </c>
      <c r="B24" s="296" t="str">
        <f>'Stage 2'!F$7</f>
        <v>Exclude</v>
      </c>
      <c r="C24" s="290" t="str">
        <f>'Stage 2'!F$8</f>
        <v>SPENCE, Kyle &amp; GIFFEN, Pete</v>
      </c>
      <c r="D24" s="286" t="s">
        <v>288</v>
      </c>
      <c r="E24" s="286">
        <f>IF('Stage 2'!AQ5="y",'Stage 2'!BC13,'Stage 2'!CE6)</f>
        <v>298</v>
      </c>
      <c r="F24" s="295"/>
      <c r="G24" s="295"/>
    </row>
    <row r="25" spans="1:7" s="287" customFormat="1">
      <c r="A25" s="290" t="s">
        <v>60</v>
      </c>
      <c r="B25" s="296" t="str">
        <f>'Stage 2'!F$7</f>
        <v>Exclude</v>
      </c>
      <c r="C25" s="290" t="str">
        <f>'Stage 2'!F$8</f>
        <v>SPENCE, Kyle &amp; GIFFEN, Pete</v>
      </c>
      <c r="D25" s="286" t="s">
        <v>285</v>
      </c>
      <c r="E25" s="291">
        <f>E23-E17</f>
        <v>0</v>
      </c>
      <c r="F25" s="295"/>
      <c r="G25" s="295"/>
    </row>
    <row r="26" spans="1:7" s="287" customFormat="1">
      <c r="A26" s="290" t="s">
        <v>60</v>
      </c>
      <c r="B26" s="296" t="str">
        <f>'Stage 2'!F$7</f>
        <v>Exclude</v>
      </c>
      <c r="C26" s="290" t="str">
        <f>'Stage 2'!F$8</f>
        <v>SPENCE, Kyle &amp; GIFFEN, Pete</v>
      </c>
      <c r="D26" s="286" t="s">
        <v>286</v>
      </c>
      <c r="E26" s="291">
        <f>E25/E24*100</f>
        <v>0</v>
      </c>
      <c r="F26" s="295"/>
      <c r="G26" s="295"/>
    </row>
    <row r="27" spans="1:7" s="287" customFormat="1">
      <c r="A27" s="290" t="s">
        <v>60</v>
      </c>
      <c r="B27" s="296" t="str">
        <f>'Stage 2'!F$7</f>
        <v>Exclude</v>
      </c>
      <c r="C27" s="290" t="str">
        <f>'Stage 2'!F$8</f>
        <v>SPENCE, Kyle &amp; GIFFEN, Pete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>
      <c r="A28" s="290" t="s">
        <v>60</v>
      </c>
      <c r="B28" s="296" t="str">
        <f>'Stage 2'!F$7</f>
        <v>Exclude</v>
      </c>
      <c r="C28" s="290" t="str">
        <f>'Stage 2'!F$8</f>
        <v>SPENCE, Kyle &amp; GIFFEN, Pete</v>
      </c>
      <c r="D28" s="286" t="s">
        <v>290</v>
      </c>
      <c r="E28" s="291" t="e">
        <f>E25/E27</f>
        <v>#DIV/0!</v>
      </c>
      <c r="F28" s="295"/>
      <c r="G28" s="295"/>
    </row>
    <row r="29" spans="1:7">
      <c r="A29" s="288" t="s">
        <v>61</v>
      </c>
      <c r="B29" s="289" t="str">
        <f>'Stage 3'!H$7</f>
        <v>Transfer</v>
      </c>
      <c r="C29" s="288" t="str">
        <f>'Stage 3'!H$8</f>
        <v>BUCKLEY, Jonathan</v>
      </c>
      <c r="D29" s="5" t="s">
        <v>287</v>
      </c>
      <c r="E29" s="293">
        <f>'Stage 3'!I36</f>
        <v>0</v>
      </c>
      <c r="F29" s="16"/>
      <c r="G29" s="16"/>
    </row>
    <row r="30" spans="1:7">
      <c r="A30" s="288" t="s">
        <v>61</v>
      </c>
      <c r="B30" s="289" t="str">
        <f>'Stage 3'!H$7</f>
        <v>Transfer</v>
      </c>
      <c r="C30" s="288" t="str">
        <f>'Stage 3'!H$8</f>
        <v>BUCKLEY, Jonathan</v>
      </c>
      <c r="D30" s="5" t="s">
        <v>288</v>
      </c>
      <c r="E30" s="5">
        <f>IF('Stage 3'!AQ5="y",'Stage 3'!BC13,'Stage 3'!CE6)</f>
        <v>1738</v>
      </c>
      <c r="F30" s="16"/>
      <c r="G30" s="16"/>
    </row>
    <row r="31" spans="1:7">
      <c r="A31" s="288" t="s">
        <v>61</v>
      </c>
      <c r="B31" s="289" t="str">
        <f>'Stage 3'!H$7</f>
        <v>Transfer</v>
      </c>
      <c r="C31" s="288" t="str">
        <f>'Stage 3'!H$8</f>
        <v>BUCKLEY, Jonathan</v>
      </c>
      <c r="D31" s="5" t="s">
        <v>285</v>
      </c>
      <c r="E31" s="293">
        <f>E29-E23</f>
        <v>0</v>
      </c>
      <c r="F31" s="16"/>
      <c r="G31" s="16"/>
    </row>
    <row r="32" spans="1:7">
      <c r="A32" s="288" t="s">
        <v>61</v>
      </c>
      <c r="B32" s="289" t="str">
        <f>'Stage 3'!H$7</f>
        <v>Transfer</v>
      </c>
      <c r="C32" s="288" t="str">
        <f>'Stage 3'!H$8</f>
        <v>BUCKLEY, Jonathan</v>
      </c>
      <c r="D32" s="5" t="s">
        <v>286</v>
      </c>
      <c r="E32" s="293">
        <f>E31/E30*100</f>
        <v>0</v>
      </c>
      <c r="F32" s="16"/>
      <c r="G32" s="16"/>
    </row>
    <row r="33" spans="1:7">
      <c r="A33" s="288" t="s">
        <v>61</v>
      </c>
      <c r="B33" s="289" t="str">
        <f>'Stage 3'!H$7</f>
        <v>Transfer</v>
      </c>
      <c r="C33" s="288" t="str">
        <f>'Stage 3'!H$8</f>
        <v>BUCKLEY, Jonathan</v>
      </c>
      <c r="D33" s="5" t="s">
        <v>195</v>
      </c>
      <c r="E33" s="294" t="e">
        <f>E30/E$7</f>
        <v>#DIV/0!</v>
      </c>
      <c r="F33" s="16"/>
      <c r="G33" s="16"/>
    </row>
    <row r="34" spans="1:7">
      <c r="A34" s="288" t="s">
        <v>61</v>
      </c>
      <c r="B34" s="289" t="str">
        <f>'Stage 3'!H$7</f>
        <v>Transfer</v>
      </c>
      <c r="C34" s="288" t="str">
        <f>'Stage 3'!H$8</f>
        <v>BUCKLEY, Jonathan</v>
      </c>
      <c r="D34" s="5" t="s">
        <v>290</v>
      </c>
      <c r="E34" s="293" t="e">
        <f>E31/E33</f>
        <v>#DIV/0!</v>
      </c>
      <c r="F34" s="16"/>
      <c r="G34" s="16"/>
    </row>
    <row r="35" spans="1:7">
      <c r="A35" s="290" t="s">
        <v>62</v>
      </c>
      <c r="B35" s="296" t="str">
        <f>'Stage 4'!J$7</f>
        <v>Exclude</v>
      </c>
      <c r="C35" s="290" t="str">
        <f>'Stage 4'!J$8</f>
        <v>STEVENSON, John</v>
      </c>
      <c r="D35" s="286" t="s">
        <v>287</v>
      </c>
      <c r="E35" s="291">
        <f>'Stage 4'!K34</f>
        <v>0</v>
      </c>
    </row>
    <row r="36" spans="1:7">
      <c r="A36" s="290" t="s">
        <v>62</v>
      </c>
      <c r="B36" s="296" t="str">
        <f>'Stage 4'!J$7</f>
        <v>Exclude</v>
      </c>
      <c r="C36" s="290" t="str">
        <f>'Stage 4'!J$8</f>
        <v>STEVENSON, John</v>
      </c>
      <c r="D36" s="286" t="s">
        <v>288</v>
      </c>
      <c r="E36" s="286">
        <f>IF('Stage 4'!AQ5="y",'Stage 4'!BC13,'Stage 4'!CE6)</f>
        <v>576</v>
      </c>
    </row>
    <row r="37" spans="1:7">
      <c r="A37" s="290" t="s">
        <v>62</v>
      </c>
      <c r="B37" s="296" t="str">
        <f>'Stage 4'!J$7</f>
        <v>Exclude</v>
      </c>
      <c r="C37" s="290" t="str">
        <f>'Stage 4'!J$8</f>
        <v>STEVENSON, John</v>
      </c>
      <c r="D37" s="286" t="s">
        <v>285</v>
      </c>
      <c r="E37" s="291">
        <f>E35-E29</f>
        <v>0</v>
      </c>
    </row>
    <row r="38" spans="1:7">
      <c r="A38" s="290" t="s">
        <v>62</v>
      </c>
      <c r="B38" s="296" t="str">
        <f>'Stage 4'!J$7</f>
        <v>Exclude</v>
      </c>
      <c r="C38" s="290" t="str">
        <f>'Stage 4'!J$8</f>
        <v>STEVENSON, John</v>
      </c>
      <c r="D38" s="286" t="s">
        <v>286</v>
      </c>
      <c r="E38" s="291">
        <f>E37/E36*100</f>
        <v>0</v>
      </c>
    </row>
    <row r="39" spans="1:7">
      <c r="A39" s="290" t="s">
        <v>62</v>
      </c>
      <c r="B39" s="296" t="str">
        <f>'Stage 4'!J$7</f>
        <v>Exclude</v>
      </c>
      <c r="C39" s="290" t="str">
        <f>'Stage 4'!J$8</f>
        <v>STEVENSON, John</v>
      </c>
      <c r="D39" s="286" t="s">
        <v>195</v>
      </c>
      <c r="E39" s="292" t="e">
        <f>E36/E$7</f>
        <v>#DIV/0!</v>
      </c>
    </row>
    <row r="40" spans="1:7">
      <c r="A40" s="290" t="s">
        <v>62</v>
      </c>
      <c r="B40" s="296" t="str">
        <f>'Stage 4'!J$7</f>
        <v>Exclude</v>
      </c>
      <c r="C40" s="290" t="str">
        <f>'Stage 4'!J$8</f>
        <v>STEVENSON, John</v>
      </c>
      <c r="D40" s="286" t="s">
        <v>290</v>
      </c>
      <c r="E40" s="291" t="e">
        <f>E37/E39</f>
        <v>#DIV/0!</v>
      </c>
    </row>
    <row r="41" spans="1:7">
      <c r="A41" s="288" t="s">
        <v>63</v>
      </c>
      <c r="B41" s="289" t="str">
        <f>'Stage 5'!L$7</f>
        <v>Exclude</v>
      </c>
      <c r="C41" s="288" t="str">
        <f>'Stage 5'!L$8</f>
        <v>COLEMAN, Paul</v>
      </c>
      <c r="D41" s="5" t="s">
        <v>287</v>
      </c>
      <c r="E41" s="293">
        <f>'Stage 5'!M34</f>
        <v>0</v>
      </c>
    </row>
    <row r="42" spans="1:7">
      <c r="A42" s="288" t="s">
        <v>63</v>
      </c>
      <c r="B42" s="289" t="str">
        <f>'Stage 5'!L$7</f>
        <v>Exclude</v>
      </c>
      <c r="C42" s="288" t="str">
        <f>'Stage 5'!L$8</f>
        <v>COLEMAN, Paul</v>
      </c>
      <c r="D42" s="5" t="s">
        <v>288</v>
      </c>
      <c r="E42" s="5">
        <f>IF('Stage 5'!AQ5="y",'Stage 5'!BC13,'Stage 5'!CE6)</f>
        <v>877</v>
      </c>
    </row>
    <row r="43" spans="1:7">
      <c r="A43" s="288" t="s">
        <v>63</v>
      </c>
      <c r="B43" s="289" t="str">
        <f>'Stage 5'!L$7</f>
        <v>Exclude</v>
      </c>
      <c r="C43" s="288" t="str">
        <f>'Stage 5'!L$8</f>
        <v>COLEMAN, Paul</v>
      </c>
      <c r="D43" s="5" t="s">
        <v>285</v>
      </c>
      <c r="E43" s="293">
        <f>E41-E35</f>
        <v>0</v>
      </c>
    </row>
    <row r="44" spans="1:7">
      <c r="A44" s="288" t="s">
        <v>63</v>
      </c>
      <c r="B44" s="289" t="str">
        <f>'Stage 5'!L$7</f>
        <v>Exclude</v>
      </c>
      <c r="C44" s="288" t="str">
        <f>'Stage 5'!L$8</f>
        <v>COLEMAN, Paul</v>
      </c>
      <c r="D44" s="5" t="s">
        <v>286</v>
      </c>
      <c r="E44" s="293">
        <f>E43/E42*100</f>
        <v>0</v>
      </c>
    </row>
    <row r="45" spans="1:7">
      <c r="A45" s="288" t="s">
        <v>63</v>
      </c>
      <c r="B45" s="289" t="str">
        <f>'Stage 5'!L$7</f>
        <v>Exclude</v>
      </c>
      <c r="C45" s="288" t="str">
        <f>'Stage 5'!L$8</f>
        <v>COLEMAN, Paul</v>
      </c>
      <c r="D45" s="5" t="s">
        <v>195</v>
      </c>
      <c r="E45" s="294" t="e">
        <f>E42/E$7</f>
        <v>#DIV/0!</v>
      </c>
    </row>
    <row r="46" spans="1:7">
      <c r="A46" s="288" t="s">
        <v>63</v>
      </c>
      <c r="B46" s="289" t="str">
        <f>'Stage 5'!L$7</f>
        <v>Exclude</v>
      </c>
      <c r="C46" s="288" t="str">
        <f>'Stage 5'!L$8</f>
        <v>COLEMAN, Paul</v>
      </c>
      <c r="D46" s="5" t="s">
        <v>290</v>
      </c>
      <c r="E46" s="293" t="e">
        <f>E43/E45</f>
        <v>#DIV/0!</v>
      </c>
    </row>
    <row r="47" spans="1:7">
      <c r="A47" s="290" t="s">
        <v>69</v>
      </c>
      <c r="B47" s="296" t="str">
        <f>'Stage 6'!N$7</f>
        <v>Exclude</v>
      </c>
      <c r="C47" s="290" t="str">
        <f>'Stage 6'!N$8</f>
        <v>DUFFY, Paul</v>
      </c>
      <c r="D47" s="286" t="s">
        <v>287</v>
      </c>
      <c r="E47" s="291">
        <f>'Stage 6'!O34</f>
        <v>0</v>
      </c>
    </row>
    <row r="48" spans="1:7">
      <c r="A48" s="290" t="s">
        <v>69</v>
      </c>
      <c r="B48" s="296" t="str">
        <f>'Stage 6'!N$7</f>
        <v>Exclude</v>
      </c>
      <c r="C48" s="290" t="str">
        <f>'Stage 6'!N$8</f>
        <v>DUFFY, Paul</v>
      </c>
      <c r="D48" s="286" t="s">
        <v>288</v>
      </c>
      <c r="E48" s="286">
        <f>IF('Stage 6'!AQ5="y",'Stage 6'!BC13,'Stage 6'!CE6)</f>
        <v>845</v>
      </c>
    </row>
    <row r="49" spans="1:5">
      <c r="A49" s="290" t="s">
        <v>69</v>
      </c>
      <c r="B49" s="296" t="str">
        <f>'Stage 6'!N$7</f>
        <v>Exclude</v>
      </c>
      <c r="C49" s="290" t="str">
        <f>'Stage 6'!N$8</f>
        <v>DUFFY, Paul</v>
      </c>
      <c r="D49" s="286" t="s">
        <v>285</v>
      </c>
      <c r="E49" s="291">
        <f>E47-E41</f>
        <v>0</v>
      </c>
    </row>
    <row r="50" spans="1:5">
      <c r="A50" s="290" t="s">
        <v>69</v>
      </c>
      <c r="B50" s="296" t="str">
        <f>'Stage 6'!N$7</f>
        <v>Exclude</v>
      </c>
      <c r="C50" s="290" t="str">
        <f>'Stage 6'!N$8</f>
        <v>DUFFY, Paul</v>
      </c>
      <c r="D50" s="286" t="s">
        <v>286</v>
      </c>
      <c r="E50" s="291">
        <f>E49/E48*100</f>
        <v>0</v>
      </c>
    </row>
    <row r="51" spans="1:5">
      <c r="A51" s="290" t="s">
        <v>69</v>
      </c>
      <c r="B51" s="296" t="str">
        <f>'Stage 6'!N$7</f>
        <v>Exclude</v>
      </c>
      <c r="C51" s="290" t="str">
        <f>'Stage 6'!N$8</f>
        <v>DUFFY, Paul</v>
      </c>
      <c r="D51" s="286" t="s">
        <v>195</v>
      </c>
      <c r="E51" s="292" t="e">
        <f>E48/E$7</f>
        <v>#DIV/0!</v>
      </c>
    </row>
    <row r="52" spans="1:5">
      <c r="A52" s="290" t="s">
        <v>69</v>
      </c>
      <c r="B52" s="296" t="str">
        <f>'Stage 6'!N$7</f>
        <v>Exclude</v>
      </c>
      <c r="C52" s="290" t="str">
        <f>'Stage 6'!N$8</f>
        <v>DUFFY, Paul</v>
      </c>
      <c r="D52" s="286" t="s">
        <v>290</v>
      </c>
      <c r="E52" s="291" t="e">
        <f>E49/E51</f>
        <v>#DIV/0!</v>
      </c>
    </row>
    <row r="53" spans="1:5">
      <c r="A53" s="288" t="s">
        <v>70</v>
      </c>
      <c r="B53" s="289" t="str">
        <f>'Stage 7'!P$7</f>
        <v>Exclude</v>
      </c>
      <c r="C53" s="289" t="str">
        <f>'Stage 7'!P$8</f>
        <v>MCWILLIAMS, Terry</v>
      </c>
      <c r="D53" s="5" t="s">
        <v>287</v>
      </c>
      <c r="E53" s="293">
        <f>'Stage 7'!Q34</f>
        <v>0</v>
      </c>
    </row>
    <row r="54" spans="1:5">
      <c r="A54" s="288" t="s">
        <v>70</v>
      </c>
      <c r="B54" s="289" t="str">
        <f>'Stage 7'!P$7</f>
        <v>Exclude</v>
      </c>
      <c r="C54" s="289" t="str">
        <f>'Stage 7'!P$8</f>
        <v>MCWILLIAMS, Terry</v>
      </c>
      <c r="D54" s="5" t="s">
        <v>288</v>
      </c>
      <c r="E54" s="5">
        <f>IF('Stage 7'!AQ5="y",'Stage 7'!BC13,'Stage 7'!CE6)</f>
        <v>1077</v>
      </c>
    </row>
    <row r="55" spans="1:5">
      <c r="A55" s="288" t="s">
        <v>70</v>
      </c>
      <c r="B55" s="289" t="str">
        <f>'Stage 7'!P$7</f>
        <v>Exclude</v>
      </c>
      <c r="C55" s="289" t="str">
        <f>'Stage 7'!P$8</f>
        <v>MCWILLIAMS, Terry</v>
      </c>
      <c r="D55" s="5" t="s">
        <v>285</v>
      </c>
      <c r="E55" s="293">
        <f>E53-E47</f>
        <v>0</v>
      </c>
    </row>
    <row r="56" spans="1:5">
      <c r="A56" s="288" t="s">
        <v>70</v>
      </c>
      <c r="B56" s="289" t="str">
        <f>'Stage 7'!P$7</f>
        <v>Exclude</v>
      </c>
      <c r="C56" s="289" t="str">
        <f>'Stage 7'!P$8</f>
        <v>MCWILLIAMS, Terry</v>
      </c>
      <c r="D56" s="5" t="s">
        <v>286</v>
      </c>
      <c r="E56" s="293">
        <f>E55/E54*100</f>
        <v>0</v>
      </c>
    </row>
    <row r="57" spans="1:5">
      <c r="A57" s="288" t="s">
        <v>70</v>
      </c>
      <c r="B57" s="289" t="str">
        <f>'Stage 7'!P$7</f>
        <v>Exclude</v>
      </c>
      <c r="C57" s="289" t="str">
        <f>'Stage 7'!P$8</f>
        <v>MCWILLIAMS, Terry</v>
      </c>
      <c r="D57" s="5" t="s">
        <v>195</v>
      </c>
      <c r="E57" s="294" t="e">
        <f>E54/E$7</f>
        <v>#DIV/0!</v>
      </c>
    </row>
    <row r="58" spans="1:5">
      <c r="A58" s="288" t="s">
        <v>70</v>
      </c>
      <c r="B58" s="289" t="str">
        <f>'Stage 7'!P$7</f>
        <v>Exclude</v>
      </c>
      <c r="C58" s="289" t="str">
        <f>'Stage 7'!P$8</f>
        <v>MCWILLIAMS, Terry</v>
      </c>
      <c r="D58" s="5" t="s">
        <v>290</v>
      </c>
      <c r="E58" s="293" t="e">
        <f>E55/E57</f>
        <v>#DIV/0!</v>
      </c>
    </row>
    <row r="59" spans="1:5">
      <c r="A59" s="290" t="s">
        <v>71</v>
      </c>
      <c r="B59" s="296" t="str">
        <f>'Stage 8'!R$7</f>
        <v>Transfer</v>
      </c>
      <c r="C59" s="290" t="str">
        <f>'Stage 8'!R$8</f>
        <v>CAUSBY, Darryn</v>
      </c>
      <c r="D59" s="286" t="s">
        <v>287</v>
      </c>
      <c r="E59" s="291">
        <f>'Stage 8'!S34</f>
        <v>0</v>
      </c>
    </row>
    <row r="60" spans="1:5">
      <c r="A60" s="290" t="s">
        <v>71</v>
      </c>
      <c r="B60" s="296" t="str">
        <f>'Stage 8'!R$7</f>
        <v>Transfer</v>
      </c>
      <c r="C60" s="290" t="str">
        <f>'Stage 8'!R$8</f>
        <v>CAUSBY, Darryn</v>
      </c>
      <c r="D60" s="286" t="s">
        <v>288</v>
      </c>
      <c r="E60" s="286">
        <f>IF('Stage 8'!AQ5="y",'Stage 8'!BC13,'Stage 8'!CE6)</f>
        <v>592</v>
      </c>
    </row>
    <row r="61" spans="1:5">
      <c r="A61" s="290" t="s">
        <v>71</v>
      </c>
      <c r="B61" s="296" t="str">
        <f>'Stage 8'!R$7</f>
        <v>Transfer</v>
      </c>
      <c r="C61" s="290" t="str">
        <f>'Stage 8'!R$8</f>
        <v>CAUSBY, Darryn</v>
      </c>
      <c r="D61" s="286" t="s">
        <v>285</v>
      </c>
      <c r="E61" s="291">
        <f>E59-E53</f>
        <v>0</v>
      </c>
    </row>
    <row r="62" spans="1:5">
      <c r="A62" s="290" t="s">
        <v>71</v>
      </c>
      <c r="B62" s="296" t="str">
        <f>'Stage 8'!R$7</f>
        <v>Transfer</v>
      </c>
      <c r="C62" s="290" t="str">
        <f>'Stage 8'!R$8</f>
        <v>CAUSBY, Darryn</v>
      </c>
      <c r="D62" s="286" t="s">
        <v>286</v>
      </c>
      <c r="E62" s="291">
        <f>E61/E60*100</f>
        <v>0</v>
      </c>
    </row>
    <row r="63" spans="1:5">
      <c r="A63" s="290" t="s">
        <v>71</v>
      </c>
      <c r="B63" s="296" t="str">
        <f>'Stage 8'!R$7</f>
        <v>Transfer</v>
      </c>
      <c r="C63" s="290" t="str">
        <f>'Stage 8'!R$8</f>
        <v>CAUSBY, Darryn</v>
      </c>
      <c r="D63" s="286" t="s">
        <v>195</v>
      </c>
      <c r="E63" s="292" t="e">
        <f>E60/E$7</f>
        <v>#DIV/0!</v>
      </c>
    </row>
    <row r="64" spans="1:5">
      <c r="A64" s="290" t="s">
        <v>71</v>
      </c>
      <c r="B64" s="296" t="str">
        <f>'Stage 8'!R$7</f>
        <v>Transfer</v>
      </c>
      <c r="C64" s="290" t="str">
        <f>'Stage 8'!R$8</f>
        <v>CAUSBY, Darryn</v>
      </c>
      <c r="D64" s="286" t="s">
        <v>290</v>
      </c>
      <c r="E64" s="291" t="e">
        <f>E61/E63</f>
        <v>#DIV/0!</v>
      </c>
    </row>
    <row r="65" spans="1:5">
      <c r="A65" s="288" t="s">
        <v>72</v>
      </c>
      <c r="B65" s="289" t="str">
        <f>'Stage 9'!T$7</f>
        <v>Transfer</v>
      </c>
      <c r="C65" s="288" t="str">
        <f>'Stage 9'!T$8</f>
        <v>BEATTIE ,Doug</v>
      </c>
      <c r="D65" s="5" t="s">
        <v>287</v>
      </c>
      <c r="E65" s="293">
        <f>'Stage 9'!U34</f>
        <v>0.95833333333333337</v>
      </c>
    </row>
    <row r="66" spans="1:5">
      <c r="A66" s="288" t="s">
        <v>72</v>
      </c>
      <c r="B66" s="289" t="str">
        <f>'Stage 9'!T$7</f>
        <v>Transfer</v>
      </c>
      <c r="C66" s="288" t="str">
        <f>'Stage 9'!T$8</f>
        <v>BEATTIE ,Doug</v>
      </c>
      <c r="D66" s="5" t="s">
        <v>288</v>
      </c>
      <c r="E66" s="5">
        <f>IF('Stage 9'!AQ5="y",'Stage 9'!BC13,'Stage 9'!CE6)</f>
        <v>234</v>
      </c>
    </row>
    <row r="67" spans="1:5">
      <c r="A67" s="288" t="s">
        <v>72</v>
      </c>
      <c r="B67" s="289" t="str">
        <f>'Stage 9'!T$7</f>
        <v>Transfer</v>
      </c>
      <c r="C67" s="288" t="str">
        <f>'Stage 9'!T$8</f>
        <v>BEATTIE ,Doug</v>
      </c>
      <c r="D67" s="5" t="s">
        <v>285</v>
      </c>
      <c r="E67" s="293">
        <f>E65-E59</f>
        <v>0.95833333333333337</v>
      </c>
    </row>
    <row r="68" spans="1:5">
      <c r="A68" s="288" t="s">
        <v>72</v>
      </c>
      <c r="B68" s="289" t="str">
        <f>'Stage 9'!T$7</f>
        <v>Transfer</v>
      </c>
      <c r="C68" s="288" t="str">
        <f>'Stage 9'!T$8</f>
        <v>BEATTIE ,Doug</v>
      </c>
      <c r="D68" s="5" t="s">
        <v>286</v>
      </c>
      <c r="E68" s="293">
        <f>E67/E66*100</f>
        <v>0.40954415954415951</v>
      </c>
    </row>
    <row r="69" spans="1:5">
      <c r="A69" s="288" t="s">
        <v>72</v>
      </c>
      <c r="B69" s="289" t="str">
        <f>'Stage 9'!T$7</f>
        <v>Transfer</v>
      </c>
      <c r="C69" s="288" t="str">
        <f>'Stage 9'!T$8</f>
        <v>BEATTIE ,Doug</v>
      </c>
      <c r="D69" s="5" t="s">
        <v>195</v>
      </c>
      <c r="E69" s="294" t="e">
        <f>E66/E$7</f>
        <v>#DIV/0!</v>
      </c>
    </row>
    <row r="70" spans="1:5">
      <c r="A70" s="288" t="s">
        <v>72</v>
      </c>
      <c r="B70" s="289" t="str">
        <f>'Stage 9'!T$7</f>
        <v>Transfer</v>
      </c>
      <c r="C70" s="288" t="str">
        <f>'Stage 9'!T$8</f>
        <v>BEATTIE ,Doug</v>
      </c>
      <c r="D70" s="5" t="s">
        <v>290</v>
      </c>
      <c r="E70" s="293" t="e">
        <f>E67/E69</f>
        <v>#DIV/0!</v>
      </c>
    </row>
    <row r="71" spans="1:5">
      <c r="A71" s="290" t="s">
        <v>77</v>
      </c>
      <c r="B71" s="296" t="str">
        <f>'Stage 10'!V$7</f>
        <v>Exclude</v>
      </c>
      <c r="C71" s="290" t="str">
        <f>'Stage 10'!V$8</f>
        <v>MCNEILL, Eamon</v>
      </c>
      <c r="D71" s="286" t="s">
        <v>287</v>
      </c>
      <c r="E71" s="291">
        <f>'Stage 10'!W34</f>
        <v>0</v>
      </c>
    </row>
    <row r="72" spans="1:5">
      <c r="A72" s="290" t="s">
        <v>77</v>
      </c>
      <c r="B72" s="296" t="str">
        <f>'Stage 10'!V$7</f>
        <v>Exclude</v>
      </c>
      <c r="C72" s="290" t="str">
        <f>'Stage 10'!V$8</f>
        <v>MCNEILL, Eamon</v>
      </c>
      <c r="D72" s="286" t="s">
        <v>288</v>
      </c>
      <c r="E72" s="286">
        <f>IF('Stage 10'!AQ5="y",'Stage 10'!BC13,'Stage 10'!CE6)</f>
        <v>0</v>
      </c>
    </row>
    <row r="73" spans="1:5">
      <c r="A73" s="290" t="s">
        <v>77</v>
      </c>
      <c r="B73" s="296" t="str">
        <f>'Stage 10'!V$7</f>
        <v>Exclude</v>
      </c>
      <c r="C73" s="290" t="str">
        <f>'Stage 10'!V$8</f>
        <v>MCNEILL, Eamon</v>
      </c>
      <c r="D73" s="286" t="s">
        <v>285</v>
      </c>
      <c r="E73" s="291">
        <f>E71-E65</f>
        <v>-0.95833333333333337</v>
      </c>
    </row>
    <row r="74" spans="1:5">
      <c r="A74" s="290" t="s">
        <v>77</v>
      </c>
      <c r="B74" s="296" t="str">
        <f>'Stage 10'!V$7</f>
        <v>Exclude</v>
      </c>
      <c r="C74" s="290" t="str">
        <f>'Stage 10'!V$8</f>
        <v>MCNEILL, Eamon</v>
      </c>
      <c r="D74" s="286" t="s">
        <v>286</v>
      </c>
      <c r="E74" s="291" t="e">
        <f>E73/E72*100</f>
        <v>#DIV/0!</v>
      </c>
    </row>
    <row r="75" spans="1:5">
      <c r="A75" s="290" t="s">
        <v>77</v>
      </c>
      <c r="B75" s="296" t="str">
        <f>'Stage 10'!V$7</f>
        <v>Exclude</v>
      </c>
      <c r="C75" s="290" t="str">
        <f>'Stage 10'!V$8</f>
        <v>MCNEILL, Eamon</v>
      </c>
      <c r="D75" s="286" t="s">
        <v>195</v>
      </c>
      <c r="E75" s="292" t="e">
        <f>E72/E$7</f>
        <v>#DIV/0!</v>
      </c>
    </row>
    <row r="76" spans="1:5">
      <c r="A76" s="290" t="s">
        <v>77</v>
      </c>
      <c r="B76" s="296" t="str">
        <f>'Stage 10'!V$7</f>
        <v>Exclude</v>
      </c>
      <c r="C76" s="290" t="str">
        <f>'Stage 10'!V$8</f>
        <v>MCNEILL, Eamon</v>
      </c>
      <c r="D76" s="286" t="s">
        <v>290</v>
      </c>
      <c r="E76" s="291" t="e">
        <f>E73/E75</f>
        <v>#DIV/0!</v>
      </c>
    </row>
    <row r="77" spans="1:5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61" t="str">
        <f>'Basic Input'!C4</f>
        <v>Local Council</v>
      </c>
      <c r="C1" s="363"/>
      <c r="D1" s="363"/>
      <c r="E1" s="362"/>
    </row>
    <row r="2" spans="1:18" ht="13.5" thickBot="1">
      <c r="J2" s="69" t="s">
        <v>52</v>
      </c>
      <c r="K2" s="70"/>
      <c r="L2" s="94">
        <f>'Basic Input'!C31</f>
        <v>20556</v>
      </c>
    </row>
    <row r="3" spans="1:18" ht="18.75" thickBot="1">
      <c r="A3" s="254" t="str">
        <f>'Basic Input'!B6</f>
        <v>District Electoral Area of</v>
      </c>
      <c r="B3" s="361" t="str">
        <f>'Basic Input'!C6</f>
        <v>Portadown</v>
      </c>
      <c r="C3" s="362"/>
      <c r="E3" s="359" t="s">
        <v>65</v>
      </c>
      <c r="F3" s="360"/>
      <c r="G3" s="94">
        <f>'Basic Input'!C30</f>
        <v>6</v>
      </c>
      <c r="J3" s="71" t="s">
        <v>50</v>
      </c>
      <c r="K3" s="25"/>
      <c r="L3" s="26">
        <f>D7</f>
        <v>10732</v>
      </c>
    </row>
    <row r="4" spans="1:18" ht="13.5" thickBot="1">
      <c r="E4" s="359" t="s">
        <v>1</v>
      </c>
      <c r="F4" s="360"/>
      <c r="G4" s="27">
        <f>TRUNC(L31/(G3+1))+1</f>
        <v>1506</v>
      </c>
      <c r="J4" s="71" t="s">
        <v>51</v>
      </c>
      <c r="K4" s="25"/>
      <c r="L4" s="26">
        <f>L35</f>
        <v>10732</v>
      </c>
    </row>
    <row r="5" spans="1:18" ht="13.5" thickBot="1">
      <c r="J5" s="61" t="s">
        <v>53</v>
      </c>
      <c r="K5" s="72"/>
      <c r="L5" s="68">
        <f>IF(L2=0,0,L3/L2*100)</f>
        <v>52.208600895115786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10788</v>
      </c>
      <c r="D7" s="211">
        <f>SUM(D8:D160)</f>
        <v>10732</v>
      </c>
      <c r="E7" s="211">
        <f t="shared" ref="E7:E38" si="0">D7-C7</f>
        <v>-56</v>
      </c>
      <c r="F7" s="16"/>
    </row>
    <row r="8" spans="1:18" ht="13.5" thickBot="1">
      <c r="A8" s="5" t="s">
        <v>122</v>
      </c>
      <c r="B8" s="74" t="s">
        <v>350</v>
      </c>
      <c r="C8" s="208">
        <v>267</v>
      </c>
      <c r="D8" s="74">
        <v>213</v>
      </c>
      <c r="E8" s="5">
        <f t="shared" si="0"/>
        <v>-54</v>
      </c>
      <c r="F8" s="16"/>
      <c r="J8" s="62" t="s">
        <v>73</v>
      </c>
      <c r="K8" s="63"/>
      <c r="L8" s="64"/>
      <c r="N8" s="342" t="s">
        <v>198</v>
      </c>
      <c r="O8" s="343"/>
      <c r="P8" s="343"/>
      <c r="Q8" s="343"/>
      <c r="R8" s="344"/>
    </row>
    <row r="9" spans="1:18" ht="13.5" thickBot="1">
      <c r="A9" s="74" t="s">
        <v>314</v>
      </c>
      <c r="B9" s="74">
        <v>1</v>
      </c>
      <c r="C9" s="208">
        <v>541</v>
      </c>
      <c r="D9" s="74">
        <v>541</v>
      </c>
      <c r="E9" s="5">
        <f t="shared" si="0"/>
        <v>0</v>
      </c>
      <c r="F9" s="16"/>
      <c r="J9" s="17" t="s">
        <v>90</v>
      </c>
      <c r="K9" s="65" t="s">
        <v>91</v>
      </c>
      <c r="L9" s="64" t="s">
        <v>92</v>
      </c>
      <c r="N9" s="345"/>
      <c r="O9" s="346"/>
      <c r="P9" s="346"/>
      <c r="Q9" s="346"/>
      <c r="R9" s="347"/>
    </row>
    <row r="10" spans="1:18" ht="13.5" thickBot="1">
      <c r="A10" s="202" t="s">
        <v>314</v>
      </c>
      <c r="B10" s="74">
        <v>2</v>
      </c>
      <c r="C10" s="208">
        <v>629</v>
      </c>
      <c r="D10" s="74">
        <v>628</v>
      </c>
      <c r="E10" s="5">
        <f t="shared" si="0"/>
        <v>-1</v>
      </c>
      <c r="F10" s="16"/>
      <c r="J10" s="123" t="str">
        <f>'Basic Input'!B9</f>
        <v>BEATTIE ,Doug</v>
      </c>
      <c r="K10" s="123" t="str">
        <f>'Basic Input'!C9</f>
        <v>Ulster Unionist Party</v>
      </c>
      <c r="L10" s="202">
        <v>1089</v>
      </c>
    </row>
    <row r="11" spans="1:18">
      <c r="A11" s="74" t="s">
        <v>315</v>
      </c>
      <c r="B11" s="74">
        <v>3</v>
      </c>
      <c r="C11" s="208">
        <v>504</v>
      </c>
      <c r="D11" s="74">
        <v>504</v>
      </c>
      <c r="E11" s="5">
        <f t="shared" si="0"/>
        <v>0</v>
      </c>
      <c r="F11" s="16"/>
      <c r="J11" s="87" t="str">
        <f>'Basic Input'!B10</f>
        <v>BUCKLEY, Jonathan</v>
      </c>
      <c r="K11" s="87" t="str">
        <f>'Basic Input'!C10</f>
        <v>Democratic Unionist Party - DUP</v>
      </c>
      <c r="L11" s="202">
        <v>1738</v>
      </c>
      <c r="N11" s="342" t="s">
        <v>206</v>
      </c>
      <c r="O11" s="343"/>
      <c r="P11" s="343"/>
      <c r="Q11" s="343"/>
      <c r="R11" s="344"/>
    </row>
    <row r="12" spans="1:18" ht="13.5" thickBot="1">
      <c r="A12" s="74" t="s">
        <v>316</v>
      </c>
      <c r="B12" s="74">
        <v>4</v>
      </c>
      <c r="C12" s="208">
        <v>502</v>
      </c>
      <c r="D12" s="74">
        <v>502</v>
      </c>
      <c r="E12" s="5">
        <f t="shared" si="0"/>
        <v>0</v>
      </c>
      <c r="F12" s="16"/>
      <c r="J12" s="87" t="str">
        <f>'Basic Input'!B11</f>
        <v>CAUSBY, Darryn</v>
      </c>
      <c r="K12" s="87" t="str">
        <f>'Basic Input'!C11</f>
        <v>Democratic Unionist Party - DUP</v>
      </c>
      <c r="L12" s="202">
        <v>954</v>
      </c>
      <c r="N12" s="345"/>
      <c r="O12" s="346"/>
      <c r="P12" s="346"/>
      <c r="Q12" s="346"/>
      <c r="R12" s="347"/>
    </row>
    <row r="13" spans="1:18">
      <c r="A13" s="74" t="s">
        <v>317</v>
      </c>
      <c r="B13" s="74">
        <v>5</v>
      </c>
      <c r="C13" s="208">
        <v>200</v>
      </c>
      <c r="D13" s="74">
        <v>200</v>
      </c>
      <c r="E13" s="5">
        <f t="shared" si="0"/>
        <v>0</v>
      </c>
      <c r="F13" s="16"/>
      <c r="J13" s="87" t="str">
        <f>'Basic Input'!B12</f>
        <v>COLEMAN, Paul</v>
      </c>
      <c r="K13" s="87" t="str">
        <f>'Basic Input'!C12</f>
        <v>Traditional Unionist Voice - TUV</v>
      </c>
      <c r="L13" s="202">
        <v>716</v>
      </c>
    </row>
    <row r="14" spans="1:18">
      <c r="A14" s="74" t="s">
        <v>318</v>
      </c>
      <c r="B14" s="74">
        <v>6</v>
      </c>
      <c r="C14" s="208">
        <v>350</v>
      </c>
      <c r="D14" s="74">
        <v>349</v>
      </c>
      <c r="E14" s="5">
        <f t="shared" si="0"/>
        <v>-1</v>
      </c>
      <c r="F14" s="16"/>
      <c r="J14" s="87" t="str">
        <f>'Basic Input'!B13</f>
        <v>DUFFY, Paul, Anthony</v>
      </c>
      <c r="K14" s="87" t="str">
        <f>'Basic Input'!C13</f>
        <v xml:space="preserve">Sinn Féin </v>
      </c>
      <c r="L14" s="202">
        <v>827</v>
      </c>
    </row>
    <row r="15" spans="1:18" ht="13.5" thickBot="1">
      <c r="A15" s="202" t="s">
        <v>318</v>
      </c>
      <c r="B15" s="202">
        <v>7</v>
      </c>
      <c r="C15" s="208">
        <v>407</v>
      </c>
      <c r="D15" s="74">
        <v>407</v>
      </c>
      <c r="E15" s="5">
        <f t="shared" si="0"/>
        <v>0</v>
      </c>
      <c r="F15" s="16"/>
      <c r="J15" s="87" t="str">
        <f>'Basic Input'!B14</f>
        <v>GIFFEN, Pete</v>
      </c>
      <c r="K15" s="87" t="str">
        <f>'Basic Input'!C14</f>
        <v>Alliance Party</v>
      </c>
      <c r="L15" s="202">
        <v>213</v>
      </c>
    </row>
    <row r="16" spans="1:18" ht="13.5" thickBot="1">
      <c r="A16" s="74" t="s">
        <v>319</v>
      </c>
      <c r="B16" s="202">
        <v>8</v>
      </c>
      <c r="C16" s="208">
        <v>481</v>
      </c>
      <c r="D16" s="74">
        <v>481</v>
      </c>
      <c r="E16" s="5">
        <f t="shared" si="0"/>
        <v>0</v>
      </c>
      <c r="F16" s="16"/>
      <c r="J16" s="87" t="str">
        <f>'Basic Input'!B15</f>
        <v>HATCH, Arnold</v>
      </c>
      <c r="K16" s="87" t="str">
        <f>'Basic Input'!C15</f>
        <v>Ulster Unionist Party</v>
      </c>
      <c r="L16" s="202">
        <v>955</v>
      </c>
      <c r="N16" t="s">
        <v>187</v>
      </c>
      <c r="Q16" s="256">
        <v>0.33333333333333331</v>
      </c>
    </row>
    <row r="17" spans="1:18" ht="13.5" thickBot="1">
      <c r="A17" s="202" t="s">
        <v>319</v>
      </c>
      <c r="B17" s="202">
        <v>9</v>
      </c>
      <c r="C17" s="208">
        <v>560</v>
      </c>
      <c r="D17" s="74">
        <v>561</v>
      </c>
      <c r="E17" s="5">
        <f t="shared" si="0"/>
        <v>1</v>
      </c>
      <c r="F17" s="16"/>
      <c r="J17" s="87" t="str">
        <f>'Basic Input'!B16</f>
        <v>JONES, Robert, David</v>
      </c>
      <c r="K17" s="87" t="str">
        <f>'Basic Input'!C16</f>
        <v>United Kingdon Independence Party</v>
      </c>
      <c r="L17" s="202">
        <v>818</v>
      </c>
    </row>
    <row r="18" spans="1:18" ht="13.5" thickBot="1">
      <c r="A18" s="202" t="s">
        <v>319</v>
      </c>
      <c r="B18" s="202">
        <v>10</v>
      </c>
      <c r="C18" s="208">
        <v>508</v>
      </c>
      <c r="D18" s="74">
        <v>507</v>
      </c>
      <c r="E18" s="5">
        <f t="shared" si="0"/>
        <v>-1</v>
      </c>
      <c r="F18" s="16"/>
      <c r="J18" s="87" t="str">
        <f>'Basic Input'!B17</f>
        <v>MCKENNA, Gemma, C</v>
      </c>
      <c r="K18" s="87" t="str">
        <f>'Basic Input'!C17</f>
        <v xml:space="preserve">Sinn Féin </v>
      </c>
      <c r="L18" s="202">
        <v>929</v>
      </c>
      <c r="N18" t="s">
        <v>188</v>
      </c>
      <c r="Q18" s="1">
        <f>COUNT(B8:B160)</f>
        <v>22</v>
      </c>
    </row>
    <row r="19" spans="1:18" ht="13.5" thickBot="1">
      <c r="A19" s="74" t="s">
        <v>320</v>
      </c>
      <c r="B19" s="202">
        <v>11</v>
      </c>
      <c r="C19" s="208">
        <v>451</v>
      </c>
      <c r="D19" s="74">
        <v>452</v>
      </c>
      <c r="E19" s="5">
        <f t="shared" si="0"/>
        <v>1</v>
      </c>
      <c r="F19" s="6"/>
      <c r="J19" s="87" t="str">
        <f>'Basic Input'!B18</f>
        <v>MCNEILL, Eamon</v>
      </c>
      <c r="K19" s="87" t="str">
        <f>'Basic Input'!C18</f>
        <v>SDLP (Social Democratic &amp; Labour Party)</v>
      </c>
      <c r="L19" s="202">
        <v>917</v>
      </c>
    </row>
    <row r="20" spans="1:18" ht="13.5" thickBot="1">
      <c r="A20" s="74" t="s">
        <v>321</v>
      </c>
      <c r="B20" s="202">
        <v>12</v>
      </c>
      <c r="C20" s="208">
        <v>619</v>
      </c>
      <c r="D20" s="74">
        <v>619</v>
      </c>
      <c r="E20" s="5">
        <f t="shared" si="0"/>
        <v>0</v>
      </c>
      <c r="F20" s="16"/>
      <c r="J20" s="87" t="str">
        <f>'Basic Input'!B19</f>
        <v>MCWILLIAMS, Terry</v>
      </c>
      <c r="K20" s="87" t="str">
        <f>'Basic Input'!C19</f>
        <v>Democratic Unionist Party - DUP</v>
      </c>
      <c r="L20" s="202">
        <v>753</v>
      </c>
      <c r="N20" t="s">
        <v>181</v>
      </c>
      <c r="Q20" s="256">
        <v>0.47916666666666669</v>
      </c>
    </row>
    <row r="21" spans="1:18" ht="13.5" thickBot="1">
      <c r="A21" s="202" t="s">
        <v>321</v>
      </c>
      <c r="B21" s="202">
        <v>13</v>
      </c>
      <c r="C21" s="208">
        <v>602</v>
      </c>
      <c r="D21" s="74">
        <v>599</v>
      </c>
      <c r="E21" s="5">
        <f t="shared" si="0"/>
        <v>-3</v>
      </c>
      <c r="F21" s="16"/>
      <c r="J21" s="87" t="str">
        <f>'Basic Input'!B20</f>
        <v>SPENCE, Kyle, Thomas</v>
      </c>
      <c r="K21" s="87" t="str">
        <f>'Basic Input'!C20</f>
        <v>NI21</v>
      </c>
      <c r="L21" s="202">
        <v>85</v>
      </c>
    </row>
    <row r="22" spans="1:18" ht="13.5" thickBot="1">
      <c r="A22" s="202" t="s">
        <v>321</v>
      </c>
      <c r="B22" s="202">
        <v>14</v>
      </c>
      <c r="C22" s="208">
        <v>528</v>
      </c>
      <c r="D22" s="74">
        <v>530</v>
      </c>
      <c r="E22" s="5">
        <f t="shared" si="0"/>
        <v>2</v>
      </c>
      <c r="F22" s="16"/>
      <c r="J22" s="87" t="str">
        <f>'Basic Input'!B21</f>
        <v>STEVENSON, John</v>
      </c>
      <c r="K22" s="87" t="str">
        <f>'Basic Input'!C21</f>
        <v>Progressive Unionist Party of Northern Ireland</v>
      </c>
      <c r="L22" s="202">
        <v>542</v>
      </c>
      <c r="N22" s="354" t="str">
        <f>IF(L35=D7,"Calculations OK","Check Count")</f>
        <v>Calculations OK</v>
      </c>
      <c r="O22" s="355"/>
      <c r="P22" s="355"/>
      <c r="Q22" s="356"/>
      <c r="R22" s="257"/>
    </row>
    <row r="23" spans="1:18" ht="13.5" thickBot="1">
      <c r="A23" s="74" t="s">
        <v>322</v>
      </c>
      <c r="B23" s="202">
        <v>15</v>
      </c>
      <c r="C23" s="208">
        <v>553</v>
      </c>
      <c r="D23" s="74">
        <v>551</v>
      </c>
      <c r="E23" s="5">
        <f t="shared" si="0"/>
        <v>-2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>
      <c r="A24" s="202" t="s">
        <v>322</v>
      </c>
      <c r="B24" s="202">
        <v>16</v>
      </c>
      <c r="C24" s="208">
        <v>624</v>
      </c>
      <c r="D24" s="74">
        <v>622</v>
      </c>
      <c r="E24" s="5">
        <f t="shared" si="0"/>
        <v>-2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/>
    </row>
    <row r="25" spans="1:18">
      <c r="A25" s="202" t="s">
        <v>322</v>
      </c>
      <c r="B25" s="202">
        <v>17</v>
      </c>
      <c r="C25" s="208">
        <v>550</v>
      </c>
      <c r="D25" s="74">
        <v>558</v>
      </c>
      <c r="E25" s="5">
        <f t="shared" si="0"/>
        <v>8</v>
      </c>
      <c r="F25" s="16"/>
      <c r="J25" s="87">
        <f>'Basic Input'!B24</f>
        <v>0</v>
      </c>
      <c r="K25" s="87">
        <f>'Basic Input'!C24</f>
        <v>0</v>
      </c>
      <c r="L25" s="74"/>
    </row>
    <row r="26" spans="1:18">
      <c r="A26" s="202" t="s">
        <v>322</v>
      </c>
      <c r="B26" s="202">
        <v>18</v>
      </c>
      <c r="C26" s="208">
        <v>404</v>
      </c>
      <c r="D26" s="74">
        <v>400</v>
      </c>
      <c r="E26" s="5">
        <f t="shared" si="0"/>
        <v>-4</v>
      </c>
      <c r="F26" s="16"/>
      <c r="J26" s="87">
        <f>'Basic Input'!B25</f>
        <v>0</v>
      </c>
      <c r="K26" s="87">
        <f>'Basic Input'!C25</f>
        <v>0</v>
      </c>
      <c r="L26" s="74"/>
    </row>
    <row r="27" spans="1:18">
      <c r="A27" s="74" t="s">
        <v>323</v>
      </c>
      <c r="B27" s="202">
        <v>19</v>
      </c>
      <c r="C27" s="208">
        <v>65</v>
      </c>
      <c r="D27" s="74">
        <v>65</v>
      </c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 t="s">
        <v>324</v>
      </c>
      <c r="B28" s="202">
        <v>20</v>
      </c>
      <c r="C28" s="208">
        <v>418</v>
      </c>
      <c r="D28" s="74">
        <v>418</v>
      </c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202" t="s">
        <v>324</v>
      </c>
      <c r="B29" s="202">
        <v>21</v>
      </c>
      <c r="C29" s="208">
        <v>545</v>
      </c>
      <c r="D29" s="74">
        <v>545</v>
      </c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 t="s">
        <v>325</v>
      </c>
      <c r="B30" s="74">
        <v>22</v>
      </c>
      <c r="C30" s="208">
        <v>480</v>
      </c>
      <c r="D30" s="74">
        <v>480</v>
      </c>
      <c r="E30" s="5">
        <f t="shared" si="0"/>
        <v>0</v>
      </c>
      <c r="F30" s="16"/>
    </row>
    <row r="31" spans="1:18" ht="13.5" thickBot="1">
      <c r="A31" s="74"/>
      <c r="B31" s="74"/>
      <c r="C31" s="208"/>
      <c r="D31" s="74"/>
      <c r="E31" s="5">
        <f t="shared" si="0"/>
        <v>0</v>
      </c>
      <c r="F31" s="16"/>
      <c r="J31" s="357" t="s">
        <v>48</v>
      </c>
      <c r="K31" s="358"/>
      <c r="L31" s="18">
        <f>SUM(L10:L29)</f>
        <v>10536</v>
      </c>
    </row>
    <row r="32" spans="1:18" ht="13.5" thickBot="1">
      <c r="A32" s="74"/>
      <c r="B32" s="74"/>
      <c r="C32" s="208"/>
      <c r="D32" s="74"/>
      <c r="E32" s="5">
        <f t="shared" si="0"/>
        <v>0</v>
      </c>
      <c r="F32" s="16"/>
    </row>
    <row r="33" spans="1:15" ht="13.5" thickBot="1">
      <c r="A33" s="74"/>
      <c r="B33" s="74"/>
      <c r="C33" s="208"/>
      <c r="D33" s="74"/>
      <c r="E33" s="5">
        <f t="shared" si="0"/>
        <v>0</v>
      </c>
      <c r="F33" s="16"/>
      <c r="J33" s="357" t="s">
        <v>47</v>
      </c>
      <c r="K33" s="358"/>
      <c r="L33" s="67">
        <v>196</v>
      </c>
    </row>
    <row r="34" spans="1:15" ht="13.5" thickBot="1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>
      <c r="A35" s="74"/>
      <c r="B35" s="74"/>
      <c r="C35" s="208"/>
      <c r="D35" s="74"/>
      <c r="E35" s="5">
        <f t="shared" si="0"/>
        <v>0</v>
      </c>
      <c r="F35" s="16"/>
      <c r="J35" s="357" t="s">
        <v>49</v>
      </c>
      <c r="K35" s="358"/>
      <c r="L35" s="18">
        <f>L31+L33</f>
        <v>10732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 Council</v>
      </c>
      <c r="F1" s="14" t="s">
        <v>59</v>
      </c>
      <c r="J1" s="100" t="s">
        <v>25</v>
      </c>
      <c r="K1" s="382">
        <f>'Basic Input'!C2</f>
        <v>41781</v>
      </c>
      <c r="L1" s="382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201</v>
      </c>
      <c r="P2" s="384"/>
      <c r="Q2" s="384"/>
      <c r="R2" s="384"/>
      <c r="S2" s="385"/>
      <c r="Y2" s="6"/>
      <c r="Z2" s="377"/>
      <c r="AA2" s="377"/>
      <c r="AB2" s="377"/>
      <c r="AC2" s="377"/>
      <c r="AD2" s="377"/>
      <c r="AE2" s="377"/>
      <c r="AF2" s="377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6"/>
      <c r="BH2" s="376"/>
      <c r="BI2" s="376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87"/>
      <c r="CA2" s="387"/>
      <c r="CB2" s="387"/>
      <c r="CC2" s="387"/>
      <c r="CD2" s="6"/>
      <c r="CE2" s="6"/>
    </row>
    <row r="3" spans="1:83" ht="18.7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Y3" s="6"/>
      <c r="Z3" s="377"/>
      <c r="AA3" s="377"/>
      <c r="AB3" s="377"/>
      <c r="AC3" s="377"/>
      <c r="AD3" s="377"/>
      <c r="AE3" s="377"/>
      <c r="AF3" s="377"/>
      <c r="AG3" s="205"/>
      <c r="AH3" s="6"/>
      <c r="AI3" s="6"/>
      <c r="AJ3" s="380"/>
      <c r="AK3" s="380"/>
      <c r="AL3" s="380"/>
      <c r="AM3" s="380"/>
      <c r="AN3" s="380"/>
      <c r="AO3" s="380"/>
      <c r="AP3" s="380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6"/>
      <c r="BH3" s="376"/>
      <c r="BI3" s="376"/>
      <c r="BJ3" s="134"/>
      <c r="BK3" s="6"/>
      <c r="BL3" s="6"/>
      <c r="BM3" s="6"/>
      <c r="BN3" s="6"/>
      <c r="BO3" s="6"/>
      <c r="BP3" s="95"/>
      <c r="BQ3" s="95"/>
      <c r="BR3" s="379"/>
      <c r="BS3" s="379"/>
      <c r="BT3" s="379"/>
      <c r="BU3" s="379"/>
      <c r="BV3" s="379"/>
      <c r="BW3" s="379"/>
      <c r="BX3" s="379"/>
      <c r="BY3" s="6"/>
      <c r="BZ3" s="376"/>
      <c r="CA3" s="376"/>
      <c r="CB3" s="376"/>
      <c r="CC3" s="376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207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Y4" s="6"/>
      <c r="Z4" s="377"/>
      <c r="AA4" s="377"/>
      <c r="AB4" s="377"/>
      <c r="AC4" s="377"/>
      <c r="AD4" s="377"/>
      <c r="AE4" s="377"/>
      <c r="AF4" s="377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76"/>
      <c r="AA5" s="376"/>
      <c r="AB5" s="376"/>
      <c r="AC5" s="376"/>
      <c r="AD5" s="376"/>
      <c r="AE5" s="376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6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Y6" s="6"/>
      <c r="Z6" s="376"/>
      <c r="AA6" s="376"/>
      <c r="AB6" s="376"/>
      <c r="AC6" s="376"/>
      <c r="AD6" s="376"/>
      <c r="AE6" s="376"/>
      <c r="AF6" s="6"/>
      <c r="AG6" s="6"/>
      <c r="AH6" s="6"/>
      <c r="AI6" s="6"/>
      <c r="AJ6" s="6"/>
      <c r="AK6" s="381"/>
      <c r="AL6" s="381"/>
      <c r="AM6" s="381"/>
      <c r="AN6" s="381"/>
      <c r="AO6" s="381"/>
      <c r="AP6" s="381"/>
      <c r="AQ6" s="388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6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72"/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Y7" s="6"/>
      <c r="Z7" s="376"/>
      <c r="AA7" s="376"/>
      <c r="AB7" s="376"/>
      <c r="AC7" s="376"/>
      <c r="AD7" s="376"/>
      <c r="AE7" s="376"/>
      <c r="AF7" s="6"/>
      <c r="AG7" s="6"/>
      <c r="AH7" s="6"/>
      <c r="AI7" s="6"/>
      <c r="AJ7" s="6"/>
      <c r="AK7" s="381"/>
      <c r="AL7" s="381"/>
      <c r="AM7" s="381"/>
      <c r="AN7" s="381"/>
      <c r="AO7" s="381"/>
      <c r="AP7" s="381"/>
      <c r="AQ7" s="388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6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1"/>
      <c r="AL9" s="381"/>
      <c r="AM9" s="381"/>
      <c r="AN9" s="381"/>
      <c r="AO9" s="381"/>
      <c r="AP9" s="381"/>
      <c r="AQ9" s="378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1"/>
      <c r="AL10" s="381"/>
      <c r="AM10" s="381"/>
      <c r="AN10" s="381"/>
      <c r="AO10" s="381"/>
      <c r="AP10" s="381"/>
      <c r="AQ10" s="378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30" t="str">
        <f t="shared" si="0"/>
        <v>Elected</v>
      </c>
      <c r="B12" s="333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30">
        <f t="shared" si="0"/>
        <v>0</v>
      </c>
      <c r="B13" s="333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64"/>
      <c r="AM13" s="364"/>
      <c r="AN13" s="364"/>
      <c r="AO13" s="364"/>
      <c r="AP13" s="379"/>
      <c r="AQ13" s="36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30">
        <f t="shared" si="0"/>
        <v>0</v>
      </c>
      <c r="B14" s="333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64"/>
      <c r="AM14" s="364"/>
      <c r="AN14" s="364"/>
      <c r="AO14" s="364"/>
      <c r="AP14" s="379"/>
      <c r="AQ14" s="36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30">
        <f t="shared" si="0"/>
        <v>0</v>
      </c>
      <c r="B15" s="333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64"/>
      <c r="AM15" s="364"/>
      <c r="AN15" s="364"/>
      <c r="AO15" s="364"/>
      <c r="AP15" s="379"/>
      <c r="AQ15" s="36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30">
        <f t="shared" si="0"/>
        <v>0</v>
      </c>
      <c r="B16" s="333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64"/>
      <c r="AM16" s="364"/>
      <c r="AN16" s="364"/>
      <c r="AO16" s="364"/>
      <c r="AP16" s="379"/>
      <c r="AQ16" s="36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30">
        <f t="shared" si="0"/>
        <v>0</v>
      </c>
      <c r="B17" s="333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64"/>
      <c r="AM17" s="364"/>
      <c r="AN17" s="364"/>
      <c r="AO17" s="364"/>
      <c r="AP17" s="379"/>
      <c r="AQ17" s="36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30">
        <f t="shared" si="0"/>
        <v>0</v>
      </c>
      <c r="B18" s="333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6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30">
        <f t="shared" si="0"/>
        <v>0</v>
      </c>
      <c r="B19" s="333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6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30">
        <f t="shared" si="0"/>
        <v>0</v>
      </c>
      <c r="B20" s="333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68"/>
      <c r="AK20" s="368"/>
      <c r="AL20" s="216"/>
      <c r="AM20" s="6"/>
      <c r="AN20" s="216"/>
      <c r="AO20" s="365"/>
      <c r="AP20" s="365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30">
        <f t="shared" si="0"/>
        <v>0</v>
      </c>
      <c r="B21" s="333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68"/>
      <c r="AK21" s="368"/>
      <c r="AL21" s="216"/>
      <c r="AM21" s="6"/>
      <c r="AN21" s="6"/>
      <c r="AO21" s="365"/>
      <c r="AP21" s="365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30">
        <f t="shared" si="0"/>
        <v>0</v>
      </c>
      <c r="B22" s="333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68"/>
      <c r="AK22" s="368"/>
      <c r="AL22" s="216"/>
      <c r="AM22" s="6"/>
      <c r="AN22" s="6"/>
      <c r="AO22" s="365"/>
      <c r="AP22" s="365"/>
      <c r="AQ22" s="239"/>
      <c r="AR22" s="6"/>
      <c r="AS22" s="6"/>
      <c r="AT22" s="6"/>
      <c r="AU22" s="6"/>
      <c r="AV22" s="6"/>
      <c r="AW22" s="6"/>
      <c r="AX22" s="375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30">
        <f t="shared" si="0"/>
        <v>0</v>
      </c>
      <c r="B23" s="333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68"/>
      <c r="AK23" s="368"/>
      <c r="AL23" s="216"/>
      <c r="AM23" s="6"/>
      <c r="AN23" s="6"/>
      <c r="AO23" s="365"/>
      <c r="AP23" s="365"/>
      <c r="AQ23" s="239"/>
      <c r="AR23" s="6"/>
      <c r="AS23" s="6"/>
      <c r="AT23" s="6"/>
      <c r="AU23" s="6"/>
      <c r="AV23" s="6"/>
      <c r="AW23" s="6"/>
      <c r="AX23" s="375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68"/>
      <c r="AK24" s="368"/>
      <c r="AL24" s="216"/>
      <c r="AM24" s="6"/>
      <c r="AN24" s="6"/>
      <c r="AO24" s="365"/>
      <c r="AP24" s="365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68"/>
      <c r="AK25" s="368"/>
      <c r="AL25" s="216"/>
      <c r="AM25" s="6"/>
      <c r="AN25" s="6"/>
      <c r="AO25" s="365"/>
      <c r="AP25" s="365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10536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 Council</v>
      </c>
      <c r="F1" s="14" t="s">
        <v>60</v>
      </c>
      <c r="J1" s="100" t="s">
        <v>25</v>
      </c>
      <c r="K1" s="382">
        <f>'Basic Input'!C2</f>
        <v>41781</v>
      </c>
      <c r="L1" s="382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208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232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5" ht="33.75" customHeight="1" thickBot="1">
      <c r="C3" s="3" t="s">
        <v>115</v>
      </c>
      <c r="D3" s="310">
        <f>'Verification of Boxes'!L2</f>
        <v>20556</v>
      </c>
      <c r="E3" s="415" t="s">
        <v>65</v>
      </c>
      <c r="F3" s="416"/>
      <c r="G3" s="311">
        <f>'Verification of Boxes'!G3</f>
        <v>6</v>
      </c>
      <c r="H3" s="415" t="s">
        <v>113</v>
      </c>
      <c r="I3" s="416"/>
      <c r="J3" s="311">
        <f>'Verification of Boxes'!L33</f>
        <v>196</v>
      </c>
      <c r="K3" s="312"/>
      <c r="L3" s="313" t="s">
        <v>112</v>
      </c>
      <c r="M3" s="311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232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60" t="s">
        <v>353</v>
      </c>
      <c r="BU3" s="410"/>
      <c r="BV3" s="410"/>
      <c r="BW3" s="410"/>
      <c r="BX3" s="410"/>
      <c r="BY3" s="410"/>
      <c r="BZ3" s="411"/>
    </row>
    <row r="4" spans="1:85" ht="46.5" customHeight="1" thickBot="1">
      <c r="A4" s="14"/>
      <c r="C4" s="3" t="s">
        <v>116</v>
      </c>
      <c r="D4" s="311">
        <f>'Verification of Boxes'!L3</f>
        <v>10732</v>
      </c>
      <c r="E4" s="418" t="s">
        <v>66</v>
      </c>
      <c r="F4" s="416"/>
      <c r="G4" s="314">
        <f>D4-J3</f>
        <v>10536</v>
      </c>
      <c r="H4" s="415" t="s">
        <v>114</v>
      </c>
      <c r="I4" s="416"/>
      <c r="J4" s="315">
        <f>'Verification of Boxes'!L5</f>
        <v>52.208600895115786</v>
      </c>
      <c r="K4" s="312"/>
      <c r="L4" s="312"/>
      <c r="M4" s="316"/>
      <c r="O4" s="383" t="s">
        <v>204</v>
      </c>
      <c r="P4" s="384"/>
      <c r="Q4" s="384"/>
      <c r="R4" s="384"/>
      <c r="S4" s="385"/>
      <c r="U4" s="374" t="str">
        <f>IF(G33="ERROR","DO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197</v>
      </c>
      <c r="AA6" s="343"/>
      <c r="AB6" s="343"/>
      <c r="AC6" s="343"/>
      <c r="AD6" s="343"/>
      <c r="AE6" s="343"/>
      <c r="AF6" s="344"/>
      <c r="AG6" s="270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BUCKLEY, Jonathan</v>
      </c>
      <c r="BF6" s="202"/>
      <c r="BG6" s="117">
        <f t="shared" si="0"/>
        <v>0</v>
      </c>
      <c r="BH6" s="318"/>
      <c r="BI6" s="5" t="str">
        <f t="shared" ref="BI6:BI24" si="1">IF(A12&lt;&gt;0,A12,0)</f>
        <v>Elected</v>
      </c>
      <c r="BJ6" s="5">
        <f t="shared" ref="BJ6:BJ24" si="2">IF(C12=0,0,IF(E12=0,"Excluded",0))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298</v>
      </c>
    </row>
    <row r="7" spans="1:85" ht="15" customHeight="1" thickBot="1">
      <c r="D7" s="31"/>
      <c r="E7" s="28"/>
      <c r="F7" s="372" t="str">
        <f>IF($AT5=0,0,IF($AT5="T",$AZ7,$BR4))</f>
        <v>Exclude</v>
      </c>
      <c r="G7" s="373"/>
      <c r="H7" s="372"/>
      <c r="I7" s="373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G7" s="270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66" t="str">
        <f>IF($F7="Transfer",$BA8,$BT3)</f>
        <v>SPENCE, Kyle &amp; GIFFEN, Pete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1089</v>
      </c>
      <c r="BP8" s="319"/>
      <c r="BR8" s="320" t="str">
        <f>'Verification of Boxes'!J10</f>
        <v>BEATTIE ,Doug</v>
      </c>
      <c r="BS8" s="74">
        <v>38</v>
      </c>
      <c r="BT8" s="7">
        <f t="shared" ref="BT8:BT27" si="4">BS8*BT$6</f>
        <v>38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38</v>
      </c>
      <c r="CG8" s="16"/>
    </row>
    <row r="9" spans="1:85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319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202"/>
      <c r="BG10" s="132">
        <f t="shared" si="0"/>
        <v>0</v>
      </c>
      <c r="BH10" s="317"/>
      <c r="BI10" s="5" t="str">
        <f t="shared" si="1"/>
        <v>Excluded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954</v>
      </c>
      <c r="BP10" s="319"/>
      <c r="BQ10" s="6"/>
      <c r="BR10" s="320" t="str">
        <f>'Verification of Boxes'!J12</f>
        <v>CAUSBY, Darryn</v>
      </c>
      <c r="BS10" s="74">
        <v>14</v>
      </c>
      <c r="BT10" s="7">
        <f t="shared" si="4"/>
        <v>14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14</v>
      </c>
      <c r="CG10" s="16"/>
    </row>
    <row r="11" spans="1:85" ht="15" customHeight="1" thickBot="1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 t="shared" ref="F11:F30" si="13">IF(C11&lt;&gt;0,$BK49,0)</f>
        <v>38</v>
      </c>
      <c r="G11" s="33">
        <f t="shared" ref="G11:G31" si="14">IF(F$8=0,0,E11+F11)</f>
        <v>1127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716</v>
      </c>
      <c r="BP11" s="76"/>
      <c r="BQ11" s="6"/>
      <c r="BR11" s="13" t="str">
        <f>'Verification of Boxes'!J13</f>
        <v>COLEMAN, Paul</v>
      </c>
      <c r="BS11" s="74">
        <v>4</v>
      </c>
      <c r="BT11" s="7">
        <f t="shared" si="4"/>
        <v>4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</v>
      </c>
      <c r="CG11" s="16"/>
    </row>
    <row r="12" spans="1:85" ht="15" customHeight="1" thickBot="1">
      <c r="A12" s="330" t="str">
        <f t="shared" si="12"/>
        <v>Elected</v>
      </c>
      <c r="B12" s="333">
        <v>2</v>
      </c>
      <c r="C12" s="37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 t="shared" si="13"/>
        <v>0</v>
      </c>
      <c r="G12" s="33">
        <f t="shared" si="14"/>
        <v>1738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232</v>
      </c>
      <c r="BE12" s="71" t="str">
        <f>'Verification of Boxes'!J17</f>
        <v>JONES, Robert, David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827</v>
      </c>
      <c r="BP12" s="76"/>
      <c r="BQ12" s="6"/>
      <c r="BR12" s="13" t="str">
        <f>'Verification of Boxes'!J14</f>
        <v>DUFFY, Paul, Anthony</v>
      </c>
      <c r="BS12" s="74">
        <v>11</v>
      </c>
      <c r="BT12" s="7">
        <f t="shared" si="4"/>
        <v>11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11</v>
      </c>
      <c r="CG12" s="16"/>
    </row>
    <row r="13" spans="1:85" ht="15" customHeight="1" thickBot="1">
      <c r="A13" s="330">
        <f t="shared" si="12"/>
        <v>0</v>
      </c>
      <c r="B13" s="333">
        <v>3</v>
      </c>
      <c r="C13" s="37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 t="shared" si="13"/>
        <v>14</v>
      </c>
      <c r="G13" s="33">
        <f t="shared" si="14"/>
        <v>968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213</v>
      </c>
      <c r="BP13" s="459" t="s">
        <v>351</v>
      </c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>
      <c r="A14" s="330">
        <f t="shared" si="12"/>
        <v>0</v>
      </c>
      <c r="B14" s="333">
        <v>4</v>
      </c>
      <c r="C14" s="37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 t="shared" si="13"/>
        <v>4</v>
      </c>
      <c r="G14" s="33">
        <f t="shared" si="14"/>
        <v>720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BEATTIE ,Doug</v>
      </c>
      <c r="AA14" s="109">
        <f t="shared" ref="AA14:AA33" si="23">E11</f>
        <v>1089</v>
      </c>
      <c r="AB14" s="103"/>
      <c r="AC14" s="116">
        <f t="shared" ref="AC14:AC33" si="24">IF(AA14&gt;0,AA14-AG$4,0)</f>
        <v>-417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955</v>
      </c>
      <c r="BP14" s="76"/>
      <c r="BR14" s="13" t="str">
        <f>'Verification of Boxes'!J16</f>
        <v>HATCH, Arnold</v>
      </c>
      <c r="BS14" s="74">
        <v>39</v>
      </c>
      <c r="BT14" s="7">
        <f t="shared" si="4"/>
        <v>39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39</v>
      </c>
      <c r="CG14" s="16"/>
    </row>
    <row r="15" spans="1:85" ht="15" customHeight="1" thickBot="1">
      <c r="A15" s="330">
        <f t="shared" si="12"/>
        <v>0</v>
      </c>
      <c r="B15" s="333">
        <v>5</v>
      </c>
      <c r="C15" s="37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 t="shared" si="13"/>
        <v>11</v>
      </c>
      <c r="G15" s="33">
        <f t="shared" si="14"/>
        <v>838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BUCKLEY, Jonathan</v>
      </c>
      <c r="AA15" s="45">
        <f t="shared" si="23"/>
        <v>1738</v>
      </c>
      <c r="AB15" s="5"/>
      <c r="AC15" s="117">
        <f t="shared" si="24"/>
        <v>232</v>
      </c>
      <c r="AD15" s="71"/>
      <c r="AE15" s="5" t="str">
        <f t="shared" ref="AE15:AE33" si="26">IF(Z15=0,0,IF(AA15&gt;=AG$4,"elected",IF(AA15=0,"excluded","continuing")))</f>
        <v>elected</v>
      </c>
      <c r="AF15" s="5">
        <f t="shared" si="25"/>
        <v>232</v>
      </c>
      <c r="AG15" s="112" t="str">
        <f t="shared" ref="AG15:AG22" si="27">IF(AF15=0,0,(IF(AC15&gt;=0,"transfer largest surplus","progress to exclude")))</f>
        <v>transfer largest surplus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818</v>
      </c>
      <c r="BP15" s="319"/>
      <c r="BQ15" s="6"/>
      <c r="BR15" s="13" t="str">
        <f>'Verification of Boxes'!J17</f>
        <v>JONES, Robert, David</v>
      </c>
      <c r="BS15" s="74">
        <v>23</v>
      </c>
      <c r="BT15" s="7">
        <f t="shared" si="4"/>
        <v>23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23</v>
      </c>
      <c r="CG15" s="16"/>
    </row>
    <row r="16" spans="1:85" ht="15" customHeight="1" thickBot="1">
      <c r="A16" s="330" t="str">
        <f t="shared" si="12"/>
        <v>Excluded</v>
      </c>
      <c r="B16" s="333">
        <v>6</v>
      </c>
      <c r="C16" s="37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 t="shared" si="13"/>
        <v>-213</v>
      </c>
      <c r="G16" s="33">
        <f t="shared" si="14"/>
        <v>0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CAUSBY, Darryn</v>
      </c>
      <c r="AA16" s="45">
        <f t="shared" si="23"/>
        <v>954</v>
      </c>
      <c r="AB16" s="5"/>
      <c r="AC16" s="117">
        <f t="shared" si="24"/>
        <v>-552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202"/>
      <c r="BG16" s="117">
        <f t="shared" si="0"/>
        <v>0</v>
      </c>
      <c r="BH16" s="317"/>
      <c r="BI16" s="5" t="str">
        <f t="shared" si="1"/>
        <v>Excluded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929</v>
      </c>
      <c r="BP16" s="319"/>
      <c r="BQ16" s="6"/>
      <c r="BR16" s="13" t="str">
        <f>'Verification of Boxes'!J18</f>
        <v>MCKENNA, Gemma, C</v>
      </c>
      <c r="BS16" s="74">
        <v>10</v>
      </c>
      <c r="BT16" s="7">
        <f t="shared" si="4"/>
        <v>10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10</v>
      </c>
      <c r="CG16" s="16"/>
    </row>
    <row r="17" spans="1:85" ht="15" customHeight="1" thickBot="1">
      <c r="A17" s="330">
        <f t="shared" si="12"/>
        <v>0</v>
      </c>
      <c r="B17" s="333">
        <v>7</v>
      </c>
      <c r="C17" s="37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 t="shared" si="13"/>
        <v>39</v>
      </c>
      <c r="G17" s="33">
        <f t="shared" si="14"/>
        <v>994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COLEMAN, Paul</v>
      </c>
      <c r="AA17" s="45">
        <f t="shared" si="23"/>
        <v>716</v>
      </c>
      <c r="AB17" s="5"/>
      <c r="AC17" s="117">
        <f t="shared" si="24"/>
        <v>-790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917</v>
      </c>
      <c r="BP17" s="76"/>
      <c r="BQ17" s="6"/>
      <c r="BR17" s="13" t="str">
        <f>'Verification of Boxes'!J19</f>
        <v>MCNEILL, Eamon</v>
      </c>
      <c r="BS17" s="74">
        <v>85</v>
      </c>
      <c r="BT17" s="7">
        <f t="shared" si="4"/>
        <v>85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85</v>
      </c>
      <c r="CG17" s="16"/>
    </row>
    <row r="18" spans="1:85" ht="15" customHeight="1" thickBot="1">
      <c r="A18" s="330">
        <f t="shared" si="12"/>
        <v>0</v>
      </c>
      <c r="B18" s="333">
        <v>8</v>
      </c>
      <c r="C18" s="37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 t="shared" si="13"/>
        <v>23</v>
      </c>
      <c r="G18" s="33">
        <f t="shared" si="14"/>
        <v>841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DUFFY, Paul, Anthony</v>
      </c>
      <c r="AA18" s="45">
        <f t="shared" si="23"/>
        <v>827</v>
      </c>
      <c r="AB18" s="5"/>
      <c r="AC18" s="117">
        <f t="shared" si="24"/>
        <v>-679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753</v>
      </c>
      <c r="BP18" s="76"/>
      <c r="BQ18" s="6"/>
      <c r="BR18" s="13" t="str">
        <f>'Verification of Boxes'!J20</f>
        <v>MCWILLIAMS, Terry</v>
      </c>
      <c r="BS18" s="74">
        <v>10</v>
      </c>
      <c r="BT18" s="7">
        <f t="shared" si="4"/>
        <v>10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10</v>
      </c>
      <c r="CG18" s="16"/>
    </row>
    <row r="19" spans="1:85" ht="15" customHeight="1" thickBot="1">
      <c r="A19" s="330">
        <f t="shared" si="12"/>
        <v>0</v>
      </c>
      <c r="B19" s="333">
        <v>9</v>
      </c>
      <c r="C19" s="37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 t="shared" si="13"/>
        <v>10</v>
      </c>
      <c r="G19" s="33">
        <f t="shared" si="14"/>
        <v>939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GIFFEN, Pete</v>
      </c>
      <c r="AA19" s="45">
        <f t="shared" si="23"/>
        <v>213</v>
      </c>
      <c r="AB19" s="5"/>
      <c r="AC19" s="117">
        <f t="shared" si="24"/>
        <v>-1293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85</v>
      </c>
      <c r="BP19" s="76" t="s">
        <v>351</v>
      </c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>
      <c r="A20" s="330">
        <f t="shared" si="12"/>
        <v>0</v>
      </c>
      <c r="B20" s="333">
        <v>10</v>
      </c>
      <c r="C20" s="37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 t="shared" si="13"/>
        <v>85</v>
      </c>
      <c r="G20" s="33">
        <f t="shared" si="14"/>
        <v>1002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HATCH, Arnold</v>
      </c>
      <c r="AA20" s="45">
        <f t="shared" si="23"/>
        <v>955</v>
      </c>
      <c r="AB20" s="5"/>
      <c r="AC20" s="117">
        <f t="shared" si="24"/>
        <v>-551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1" t="s">
        <v>103</v>
      </c>
      <c r="AK20" s="402"/>
      <c r="AL20" s="246">
        <f>AL46</f>
        <v>85</v>
      </c>
      <c r="AM20" s="167"/>
      <c r="AN20" s="166">
        <f>AL20+AG2</f>
        <v>317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542</v>
      </c>
      <c r="BP20" s="76"/>
      <c r="BR20" s="13" t="str">
        <f>'Verification of Boxes'!J22</f>
        <v>STEVENSON, John</v>
      </c>
      <c r="BS20" s="74">
        <v>8</v>
      </c>
      <c r="BT20" s="7">
        <f t="shared" si="4"/>
        <v>8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8</v>
      </c>
      <c r="CG20" s="16"/>
    </row>
    <row r="21" spans="1:85" ht="15" customHeight="1" thickBot="1">
      <c r="A21" s="330">
        <f t="shared" si="12"/>
        <v>0</v>
      </c>
      <c r="B21" s="333">
        <v>11</v>
      </c>
      <c r="C21" s="37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 t="shared" si="13"/>
        <v>10</v>
      </c>
      <c r="G21" s="33">
        <f t="shared" si="14"/>
        <v>763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JONES, Robert, David</v>
      </c>
      <c r="AA21" s="45">
        <f t="shared" si="23"/>
        <v>818</v>
      </c>
      <c r="AB21" s="5"/>
      <c r="AC21" s="117">
        <f t="shared" si="24"/>
        <v>-688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3" t="s">
        <v>102</v>
      </c>
      <c r="AK21" s="359"/>
      <c r="AL21" s="48">
        <f>IF(AL20=1000000,0,AN46)</f>
        <v>213</v>
      </c>
      <c r="AM21" s="7">
        <f>AL21-AL20</f>
        <v>128</v>
      </c>
      <c r="AN21" s="5">
        <f>IF(AL21=1000000,0,IF(AN20=0,0,AN20+AL21))</f>
        <v>530</v>
      </c>
      <c r="AO21" s="399" t="str">
        <f>IF(AN21&gt;AG4,0,IF(AV20&lt;&gt;0,0,IF(AN21&lt;AL22,"Exclude lowest 2 candidates",0)))</f>
        <v>Exclude lowest 2 candidates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30" t="str">
        <f t="shared" si="12"/>
        <v>Excluded</v>
      </c>
      <c r="B22" s="333">
        <v>12</v>
      </c>
      <c r="C22" s="37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 t="shared" si="13"/>
        <v>-85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MCKENNA, Gemma, C</v>
      </c>
      <c r="AA22" s="45">
        <f t="shared" si="23"/>
        <v>929</v>
      </c>
      <c r="AB22" s="5"/>
      <c r="AC22" s="117">
        <f t="shared" si="24"/>
        <v>-577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3" t="s">
        <v>102</v>
      </c>
      <c r="AK22" s="359"/>
      <c r="AL22" s="48">
        <f>IF(AL21=1000000,0,AP46)</f>
        <v>542</v>
      </c>
      <c r="AM22" s="7">
        <f>IF(AL22=1000000,0,IF(AM21=0,0,AL22-AL21))</f>
        <v>329</v>
      </c>
      <c r="AN22" s="5">
        <f>IF(AL22=1000000,0,IF(AN21=0,0,AN21+AL22))</f>
        <v>1072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30">
        <f t="shared" si="12"/>
        <v>0</v>
      </c>
      <c r="B23" s="333">
        <v>13</v>
      </c>
      <c r="C23" s="37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 t="shared" si="13"/>
        <v>8</v>
      </c>
      <c r="G23" s="33">
        <f t="shared" si="14"/>
        <v>550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MCNEILL, Eamon</v>
      </c>
      <c r="AA23" s="45">
        <f t="shared" si="23"/>
        <v>917</v>
      </c>
      <c r="AB23" s="5"/>
      <c r="AC23" s="117">
        <f t="shared" si="24"/>
        <v>-589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3" t="s">
        <v>102</v>
      </c>
      <c r="AK23" s="359"/>
      <c r="AL23" s="48">
        <f>IF(AL22=1000000,0,AR46)</f>
        <v>716</v>
      </c>
      <c r="AM23" s="7">
        <f>IF(AL23=1000000,0,IF(AM22=0,0,AL23-AL22))</f>
        <v>174</v>
      </c>
      <c r="AN23" s="5">
        <f>IF(AL23=1000000,0,IF(AN22=0,0,AN22+AL23))</f>
        <v>1788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MCWILLIAMS, Terry</v>
      </c>
      <c r="AA24" s="45">
        <f t="shared" si="23"/>
        <v>753</v>
      </c>
      <c r="AB24" s="5"/>
      <c r="AC24" s="117">
        <f t="shared" si="24"/>
        <v>-753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3" t="s">
        <v>102</v>
      </c>
      <c r="AK24" s="359"/>
      <c r="AL24" s="48">
        <f>IF(AR46=1000000,0,AU46)</f>
        <v>753</v>
      </c>
      <c r="AM24" s="7">
        <f>IF(AL24=1000000,0,IF(AM23=0,0,AL24-AL23))</f>
        <v>37</v>
      </c>
      <c r="AN24" s="5">
        <f>IF(AL24=1000000,0,IF(AN23=0,0,AN23+AL24))</f>
        <v>2541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SPENCE, Kyle, Thomas</v>
      </c>
      <c r="AA25" s="45">
        <f t="shared" si="23"/>
        <v>85</v>
      </c>
      <c r="AB25" s="5"/>
      <c r="AC25" s="117">
        <f t="shared" si="24"/>
        <v>-1421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23" t="s">
        <v>102</v>
      </c>
      <c r="AK25" s="424"/>
      <c r="AL25" s="104">
        <f>IF(AL24=1000000,0,AW46)</f>
        <v>818</v>
      </c>
      <c r="AM25" s="105">
        <f>IF(AL25=1000000,0,IF(AM24=0,0,AL25-AL24))</f>
        <v>65</v>
      </c>
      <c r="AN25" s="106">
        <f>IF(AL25=1000000,0,IF(AN24=0,0,AN24+AL25))</f>
        <v>3359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STEVENSON, John</v>
      </c>
      <c r="AA26" s="45">
        <f t="shared" si="23"/>
        <v>542</v>
      </c>
      <c r="AB26" s="5"/>
      <c r="AC26" s="117">
        <f t="shared" si="24"/>
        <v>-964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5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0</v>
      </c>
      <c r="AV27" s="5">
        <f>AU27</f>
        <v>0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2" t="s">
        <v>101</v>
      </c>
      <c r="AM28" s="343"/>
      <c r="AN28" s="343"/>
      <c r="AO28" s="343"/>
      <c r="AP28" s="343"/>
      <c r="AQ28" s="344"/>
      <c r="AR28" s="265"/>
      <c r="AS28" s="264"/>
      <c r="AT28" s="5">
        <f>AT27+AW28</f>
        <v>0</v>
      </c>
      <c r="AU28" s="5">
        <f t="shared" si="31"/>
        <v>1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56</v>
      </c>
      <c r="BT28" s="140">
        <f>BS28*BT$6</f>
        <v>56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56</v>
      </c>
    </row>
    <row r="29" spans="1:85" ht="13.5" thickBot="1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5"/>
      <c r="AM29" s="346"/>
      <c r="AN29" s="346"/>
      <c r="AO29" s="346"/>
      <c r="AP29" s="346"/>
      <c r="AQ29" s="347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298</v>
      </c>
      <c r="BT29" s="7">
        <f>BS29*BT$6</f>
        <v>298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298</v>
      </c>
    </row>
    <row r="30" spans="1:85" ht="14.25" customHeight="1" thickBot="1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203</v>
      </c>
      <c r="BJ30" s="343"/>
      <c r="BK30" s="344"/>
      <c r="BP30" s="389"/>
      <c r="BX30" s="390" t="str">
        <f>IF(BW31=BW69,"Calculations OK","Check Count for Error")</f>
        <v>Calculations OK</v>
      </c>
      <c r="BY30" s="390"/>
    </row>
    <row r="31" spans="1:85" ht="15" customHeight="1" thickBot="1">
      <c r="D31" s="31" t="s">
        <v>67</v>
      </c>
      <c r="E31" s="266"/>
      <c r="F31" s="84">
        <f>$BK69</f>
        <v>56</v>
      </c>
      <c r="G31" s="50">
        <f t="shared" si="14"/>
        <v>56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2" t="s">
        <v>100</v>
      </c>
      <c r="AM31" s="343"/>
      <c r="AN31" s="343"/>
      <c r="AO31" s="343"/>
      <c r="AP31" s="343"/>
      <c r="AQ31" s="344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 s="389"/>
      <c r="BV31" t="s">
        <v>68</v>
      </c>
      <c r="BW31" s="7">
        <f>BT29+BV29+BX29+BZ29+CB29+CD29</f>
        <v>298</v>
      </c>
      <c r="BX31" s="391"/>
      <c r="BY31" s="391"/>
      <c r="BZ31" s="5">
        <f>BW69-BW31</f>
        <v>0</v>
      </c>
      <c r="CB31" s="342" t="s">
        <v>205</v>
      </c>
      <c r="CC31" s="343"/>
      <c r="CD31" s="343"/>
      <c r="CE31" s="344"/>
    </row>
    <row r="32" spans="1:85" ht="13.5" thickBot="1">
      <c r="D32" s="52" t="s">
        <v>68</v>
      </c>
      <c r="E32" s="55">
        <f>SUM(E11:E30)</f>
        <v>10536</v>
      </c>
      <c r="F32" s="267"/>
      <c r="G32" s="57">
        <f>SUM(G11:G31)</f>
        <v>10536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5"/>
      <c r="AM32" s="346"/>
      <c r="AN32" s="346"/>
      <c r="AO32" s="346"/>
      <c r="AP32" s="346"/>
      <c r="AQ32" s="347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74"/>
      <c r="BG32" s="374"/>
      <c r="BP32" s="389"/>
      <c r="BX32" s="391"/>
      <c r="BY32" s="391"/>
      <c r="CB32" s="345"/>
      <c r="CC32" s="346"/>
      <c r="CD32" s="346"/>
      <c r="CE32" s="347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2"/>
      <c r="AN34" s="422"/>
      <c r="AO34" s="422"/>
      <c r="AP34" s="422"/>
      <c r="AQ34" s="422"/>
      <c r="AR34" s="422"/>
    </row>
    <row r="35" spans="4:78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85</v>
      </c>
      <c r="AM46" s="5"/>
      <c r="AN46" s="45">
        <f>AN47+AL46</f>
        <v>213</v>
      </c>
      <c r="AO46" s="5"/>
      <c r="AP46" s="45">
        <f>AP47+AN46</f>
        <v>542</v>
      </c>
      <c r="AQ46" s="5"/>
      <c r="AR46" s="45">
        <f>AR47+AP46</f>
        <v>716</v>
      </c>
      <c r="AS46" s="2"/>
      <c r="AU46" s="2">
        <f>AU47+AR46</f>
        <v>753</v>
      </c>
      <c r="AW46" s="2">
        <f>AW47+AU46</f>
        <v>818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>
      <c r="AL47" s="45">
        <f>MIN(AL48:AL67)</f>
        <v>85</v>
      </c>
      <c r="AM47" s="5"/>
      <c r="AN47" s="45">
        <f>MIN(AN48:AN67)</f>
        <v>128</v>
      </c>
      <c r="AO47" s="5"/>
      <c r="AP47" s="45">
        <f>MIN(AP48:AP67)</f>
        <v>329</v>
      </c>
      <c r="AQ47" s="5"/>
      <c r="AR47" s="45">
        <f>MIN(AR48:AR67)</f>
        <v>174</v>
      </c>
      <c r="AS47" s="2"/>
      <c r="AU47" s="2">
        <f>MIN(AU48:AU67)</f>
        <v>37</v>
      </c>
      <c r="AW47" s="2">
        <f>MIN(AW48:AW67)</f>
        <v>65</v>
      </c>
      <c r="AX47" s="2"/>
    </row>
    <row r="48" spans="4:78" ht="38.25">
      <c r="AJ48" t="str">
        <f t="shared" ref="AJ48:AJ60" si="36">Z14</f>
        <v>BEATTIE ,Doug</v>
      </c>
      <c r="AK48" s="2">
        <f t="shared" ref="AK48:AK60" si="37">AA14</f>
        <v>1089</v>
      </c>
      <c r="AL48" s="5">
        <f>IF(AK48&lt;&gt;0,AK48,1000000)</f>
        <v>1089</v>
      </c>
      <c r="AM48" s="45">
        <f t="shared" ref="AM48:AM67" si="38">AL48-AL$47</f>
        <v>1004</v>
      </c>
      <c r="AN48" s="5">
        <f>IF(AM48&lt;&gt;0,AM48,1000000)</f>
        <v>1004</v>
      </c>
      <c r="AO48" s="45">
        <f t="shared" ref="AO48:AO67" si="39">AN48-AN$47</f>
        <v>876</v>
      </c>
      <c r="AP48" s="5">
        <f t="shared" ref="AP48:AP67" si="40">IF(AO48&lt;&gt;0,AO48,1000000)</f>
        <v>876</v>
      </c>
      <c r="AQ48" s="45">
        <f t="shared" ref="AQ48:AQ67" si="41">AP48-AP$47</f>
        <v>547</v>
      </c>
      <c r="AR48" s="5">
        <f t="shared" ref="AR48:AR67" si="42">IF(AQ48&lt;&gt;0,AQ48,1000000)</f>
        <v>547</v>
      </c>
      <c r="AT48" s="2">
        <f t="shared" ref="AT48:AT67" si="43">AR48-AR$47</f>
        <v>373</v>
      </c>
      <c r="AU48">
        <f t="shared" ref="AU48:AU67" si="44">IF(AT48&lt;&gt;0,AT48,1000000)</f>
        <v>373</v>
      </c>
      <c r="AV48" s="2">
        <f t="shared" ref="AV48:AV67" si="45">AU48-AU$47</f>
        <v>336</v>
      </c>
      <c r="AW48">
        <f t="shared" ref="AW48:AW67" si="46">IF(AV48&lt;&gt;0,AV48,1000000)</f>
        <v>336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2</v>
      </c>
    </row>
    <row r="49" spans="36:78">
      <c r="AJ49" t="str">
        <f t="shared" si="36"/>
        <v>BUCKLEY, Jonathan</v>
      </c>
      <c r="AK49" s="2">
        <f t="shared" si="37"/>
        <v>1738</v>
      </c>
      <c r="AL49" s="5">
        <f t="shared" ref="AL49:AL67" si="47">IF(AK49&lt;&gt;0,AK49,1000000)</f>
        <v>1738</v>
      </c>
      <c r="AM49" s="45">
        <f t="shared" si="38"/>
        <v>1653</v>
      </c>
      <c r="AN49" s="5">
        <f t="shared" ref="AN49:AN67" si="48">IF(AM49&lt;&gt;0,AM49,1000000)</f>
        <v>1653</v>
      </c>
      <c r="AO49" s="45">
        <f t="shared" si="39"/>
        <v>1525</v>
      </c>
      <c r="AP49" s="5">
        <f t="shared" si="40"/>
        <v>1525</v>
      </c>
      <c r="AQ49" s="45">
        <f t="shared" si="41"/>
        <v>1196</v>
      </c>
      <c r="AR49" s="5">
        <f t="shared" si="42"/>
        <v>1196</v>
      </c>
      <c r="AT49" s="2">
        <f t="shared" si="43"/>
        <v>1022</v>
      </c>
      <c r="AU49">
        <f t="shared" si="44"/>
        <v>1022</v>
      </c>
      <c r="AV49" s="2">
        <f t="shared" si="45"/>
        <v>985</v>
      </c>
      <c r="AW49">
        <f t="shared" si="46"/>
        <v>985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BEATTIE ,Doug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38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>
      <c r="AJ50" t="str">
        <f t="shared" si="36"/>
        <v>CAUSBY, Darryn</v>
      </c>
      <c r="AK50" s="2">
        <f t="shared" si="37"/>
        <v>954</v>
      </c>
      <c r="AL50" s="5">
        <f t="shared" si="47"/>
        <v>954</v>
      </c>
      <c r="AM50" s="45">
        <f t="shared" si="38"/>
        <v>869</v>
      </c>
      <c r="AN50" s="5">
        <f t="shared" si="48"/>
        <v>869</v>
      </c>
      <c r="AO50" s="45">
        <f t="shared" si="39"/>
        <v>741</v>
      </c>
      <c r="AP50" s="5">
        <f t="shared" si="40"/>
        <v>741</v>
      </c>
      <c r="AQ50" s="45">
        <f t="shared" si="41"/>
        <v>412</v>
      </c>
      <c r="AR50" s="5">
        <f t="shared" si="42"/>
        <v>412</v>
      </c>
      <c r="AT50" s="2">
        <f t="shared" si="43"/>
        <v>238</v>
      </c>
      <c r="AU50">
        <f t="shared" si="44"/>
        <v>238</v>
      </c>
      <c r="AV50" s="2">
        <f t="shared" si="45"/>
        <v>201</v>
      </c>
      <c r="AW50">
        <f t="shared" si="46"/>
        <v>201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BUCKLEY, Jonathan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0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>
      <c r="AJ51" t="str">
        <f t="shared" si="36"/>
        <v>COLEMAN, Paul</v>
      </c>
      <c r="AK51" s="2">
        <f t="shared" si="37"/>
        <v>716</v>
      </c>
      <c r="AL51" s="5">
        <f t="shared" si="47"/>
        <v>716</v>
      </c>
      <c r="AM51" s="45">
        <f t="shared" si="38"/>
        <v>631</v>
      </c>
      <c r="AN51" s="5">
        <f t="shared" si="48"/>
        <v>631</v>
      </c>
      <c r="AO51" s="45">
        <f t="shared" si="39"/>
        <v>503</v>
      </c>
      <c r="AP51" s="5">
        <f t="shared" si="40"/>
        <v>503</v>
      </c>
      <c r="AQ51" s="45">
        <f t="shared" si="41"/>
        <v>174</v>
      </c>
      <c r="AR51" s="5">
        <f t="shared" si="42"/>
        <v>174</v>
      </c>
      <c r="AT51" s="2">
        <f t="shared" si="43"/>
        <v>0</v>
      </c>
      <c r="AU51">
        <f t="shared" si="44"/>
        <v>1000000</v>
      </c>
      <c r="AV51" s="2">
        <f t="shared" si="45"/>
        <v>999963</v>
      </c>
      <c r="AW51">
        <f t="shared" si="46"/>
        <v>999963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CAUSBY, Darryn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14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>
      <c r="AJ52" t="str">
        <f t="shared" si="36"/>
        <v>DUFFY, Paul, Anthony</v>
      </c>
      <c r="AK52" s="2">
        <f t="shared" si="37"/>
        <v>827</v>
      </c>
      <c r="AL52" s="5">
        <f t="shared" si="47"/>
        <v>827</v>
      </c>
      <c r="AM52" s="45">
        <f t="shared" si="38"/>
        <v>742</v>
      </c>
      <c r="AN52" s="5">
        <f t="shared" si="48"/>
        <v>742</v>
      </c>
      <c r="AO52" s="45">
        <f t="shared" si="39"/>
        <v>614</v>
      </c>
      <c r="AP52" s="5">
        <f t="shared" si="40"/>
        <v>614</v>
      </c>
      <c r="AQ52" s="45">
        <f t="shared" si="41"/>
        <v>285</v>
      </c>
      <c r="AR52" s="5">
        <f t="shared" si="42"/>
        <v>285</v>
      </c>
      <c r="AT52" s="2">
        <f t="shared" si="43"/>
        <v>111</v>
      </c>
      <c r="AU52">
        <f t="shared" si="44"/>
        <v>111</v>
      </c>
      <c r="AV52" s="2">
        <f t="shared" si="45"/>
        <v>74</v>
      </c>
      <c r="AW52">
        <f t="shared" si="46"/>
        <v>74</v>
      </c>
      <c r="BE52" s="5">
        <f>IF($BH23="y",$BE23,IF($BH24="y",$BE24,0))</f>
        <v>0</v>
      </c>
      <c r="BG52" s="148" t="str">
        <f t="shared" si="49"/>
        <v>COLEMAN, Paul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4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GIFFEN, Pete</v>
      </c>
      <c r="AK53" s="2">
        <f t="shared" si="37"/>
        <v>213</v>
      </c>
      <c r="AL53" s="5">
        <f t="shared" si="47"/>
        <v>213</v>
      </c>
      <c r="AM53" s="45">
        <f t="shared" si="38"/>
        <v>128</v>
      </c>
      <c r="AN53" s="5">
        <f t="shared" si="48"/>
        <v>128</v>
      </c>
      <c r="AO53" s="45">
        <f t="shared" si="39"/>
        <v>0</v>
      </c>
      <c r="AP53" s="5">
        <f t="shared" si="40"/>
        <v>1000000</v>
      </c>
      <c r="AQ53" s="45">
        <f t="shared" si="41"/>
        <v>999671</v>
      </c>
      <c r="AR53" s="5">
        <f t="shared" si="42"/>
        <v>999671</v>
      </c>
      <c r="AT53" s="2">
        <f t="shared" si="43"/>
        <v>999497</v>
      </c>
      <c r="AU53">
        <f t="shared" si="44"/>
        <v>999497</v>
      </c>
      <c r="AV53" s="2">
        <f t="shared" si="45"/>
        <v>999460</v>
      </c>
      <c r="AW53">
        <f t="shared" si="46"/>
        <v>999460</v>
      </c>
      <c r="BG53" s="148" t="str">
        <f t="shared" si="49"/>
        <v>DUFFY, Paul, Anthony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11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HATCH, Arnold</v>
      </c>
      <c r="AK54" s="2">
        <f t="shared" si="37"/>
        <v>955</v>
      </c>
      <c r="AL54" s="5">
        <f t="shared" si="47"/>
        <v>955</v>
      </c>
      <c r="AM54" s="45">
        <f t="shared" si="38"/>
        <v>870</v>
      </c>
      <c r="AN54" s="5">
        <f t="shared" si="48"/>
        <v>870</v>
      </c>
      <c r="AO54" s="45">
        <f t="shared" si="39"/>
        <v>742</v>
      </c>
      <c r="AP54" s="5">
        <f t="shared" si="40"/>
        <v>742</v>
      </c>
      <c r="AQ54" s="45">
        <f t="shared" si="41"/>
        <v>413</v>
      </c>
      <c r="AR54" s="5">
        <f t="shared" si="42"/>
        <v>413</v>
      </c>
      <c r="AT54" s="2">
        <f t="shared" si="43"/>
        <v>239</v>
      </c>
      <c r="AU54">
        <f t="shared" si="44"/>
        <v>239</v>
      </c>
      <c r="AV54" s="2">
        <f t="shared" si="45"/>
        <v>202</v>
      </c>
      <c r="AW54">
        <f t="shared" si="46"/>
        <v>202</v>
      </c>
      <c r="BG54" s="148" t="str">
        <f t="shared" si="49"/>
        <v>GIFFEN, Pete</v>
      </c>
      <c r="BH54" s="149"/>
      <c r="BI54" s="7">
        <f t="shared" si="50"/>
        <v>0</v>
      </c>
      <c r="BJ54" s="5">
        <f t="shared" si="51"/>
        <v>-213</v>
      </c>
      <c r="BK54" s="5">
        <f t="shared" si="52"/>
        <v>-213</v>
      </c>
      <c r="BN54" s="5">
        <f t="shared" si="53"/>
        <v>-213</v>
      </c>
      <c r="BW54" s="5">
        <f t="shared" si="54"/>
        <v>213</v>
      </c>
      <c r="BZ54" s="5">
        <f t="shared" si="55"/>
        <v>0</v>
      </c>
    </row>
    <row r="55" spans="36:78">
      <c r="AJ55" t="str">
        <f t="shared" si="36"/>
        <v>JONES, Robert, David</v>
      </c>
      <c r="AK55" s="2">
        <f t="shared" si="37"/>
        <v>818</v>
      </c>
      <c r="AL55" s="5">
        <f t="shared" si="47"/>
        <v>818</v>
      </c>
      <c r="AM55" s="45">
        <f t="shared" si="38"/>
        <v>733</v>
      </c>
      <c r="AN55" s="5">
        <f t="shared" si="48"/>
        <v>733</v>
      </c>
      <c r="AO55" s="45">
        <f t="shared" si="39"/>
        <v>605</v>
      </c>
      <c r="AP55" s="5">
        <f t="shared" si="40"/>
        <v>605</v>
      </c>
      <c r="AQ55" s="45">
        <f t="shared" si="41"/>
        <v>276</v>
      </c>
      <c r="AR55" s="5">
        <f t="shared" si="42"/>
        <v>276</v>
      </c>
      <c r="AT55" s="2">
        <f t="shared" si="43"/>
        <v>102</v>
      </c>
      <c r="AU55">
        <f t="shared" si="44"/>
        <v>102</v>
      </c>
      <c r="AV55" s="2">
        <f t="shared" si="45"/>
        <v>65</v>
      </c>
      <c r="AW55">
        <f t="shared" si="46"/>
        <v>65</v>
      </c>
      <c r="BG55" s="148" t="str">
        <f t="shared" si="49"/>
        <v>HATCH, Arnold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39</v>
      </c>
      <c r="BN55" s="5">
        <f t="shared" si="53"/>
        <v>0</v>
      </c>
      <c r="BW55" s="5">
        <f t="shared" si="54"/>
        <v>0</v>
      </c>
      <c r="BZ55" s="5">
        <f t="shared" si="55"/>
        <v>1</v>
      </c>
    </row>
    <row r="56" spans="36:78">
      <c r="AJ56" t="str">
        <f t="shared" si="36"/>
        <v>MCKENNA, Gemma, C</v>
      </c>
      <c r="AK56" s="2">
        <f t="shared" si="37"/>
        <v>929</v>
      </c>
      <c r="AL56" s="5">
        <f t="shared" si="47"/>
        <v>929</v>
      </c>
      <c r="AM56" s="45">
        <f t="shared" si="38"/>
        <v>844</v>
      </c>
      <c r="AN56" s="5">
        <f t="shared" si="48"/>
        <v>844</v>
      </c>
      <c r="AO56" s="45">
        <f t="shared" si="39"/>
        <v>716</v>
      </c>
      <c r="AP56" s="5">
        <f t="shared" si="40"/>
        <v>716</v>
      </c>
      <c r="AQ56" s="45">
        <f t="shared" si="41"/>
        <v>387</v>
      </c>
      <c r="AR56" s="5">
        <f t="shared" si="42"/>
        <v>387</v>
      </c>
      <c r="AT56" s="2">
        <f t="shared" si="43"/>
        <v>213</v>
      </c>
      <c r="AU56">
        <f t="shared" si="44"/>
        <v>213</v>
      </c>
      <c r="AV56" s="2">
        <f t="shared" si="45"/>
        <v>176</v>
      </c>
      <c r="AW56">
        <f t="shared" si="46"/>
        <v>176</v>
      </c>
      <c r="BG56" s="148" t="str">
        <f t="shared" si="49"/>
        <v>JONES, Robert, David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23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>
      <c r="AJ57" t="str">
        <f t="shared" si="36"/>
        <v>MCNEILL, Eamon</v>
      </c>
      <c r="AK57" s="2">
        <f t="shared" si="37"/>
        <v>917</v>
      </c>
      <c r="AL57" s="5">
        <f t="shared" si="47"/>
        <v>917</v>
      </c>
      <c r="AM57" s="45">
        <f t="shared" si="38"/>
        <v>832</v>
      </c>
      <c r="AN57" s="5">
        <f t="shared" si="48"/>
        <v>832</v>
      </c>
      <c r="AO57" s="45">
        <f t="shared" si="39"/>
        <v>704</v>
      </c>
      <c r="AP57" s="5">
        <f t="shared" si="40"/>
        <v>704</v>
      </c>
      <c r="AQ57" s="45">
        <f t="shared" si="41"/>
        <v>375</v>
      </c>
      <c r="AR57" s="5">
        <f t="shared" si="42"/>
        <v>375</v>
      </c>
      <c r="AT57" s="2">
        <f t="shared" si="43"/>
        <v>201</v>
      </c>
      <c r="AU57">
        <f t="shared" si="44"/>
        <v>201</v>
      </c>
      <c r="AV57" s="2">
        <f t="shared" si="45"/>
        <v>164</v>
      </c>
      <c r="AW57">
        <f t="shared" si="46"/>
        <v>164</v>
      </c>
      <c r="BG57" s="148" t="str">
        <f t="shared" si="49"/>
        <v>MCKENNA, Gemma, C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10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 t="str">
        <f t="shared" si="36"/>
        <v>MCWILLIAMS, Terry</v>
      </c>
      <c r="AK58" s="2">
        <f t="shared" si="37"/>
        <v>753</v>
      </c>
      <c r="AL58" s="5">
        <f t="shared" si="47"/>
        <v>753</v>
      </c>
      <c r="AM58" s="45">
        <f t="shared" si="38"/>
        <v>668</v>
      </c>
      <c r="AN58" s="5">
        <f t="shared" si="48"/>
        <v>668</v>
      </c>
      <c r="AO58" s="45">
        <f t="shared" si="39"/>
        <v>540</v>
      </c>
      <c r="AP58" s="5">
        <f t="shared" si="40"/>
        <v>540</v>
      </c>
      <c r="AQ58" s="45">
        <f t="shared" si="41"/>
        <v>211</v>
      </c>
      <c r="AR58" s="5">
        <f t="shared" si="42"/>
        <v>211</v>
      </c>
      <c r="AT58" s="2">
        <f t="shared" si="43"/>
        <v>37</v>
      </c>
      <c r="AU58">
        <f t="shared" si="44"/>
        <v>37</v>
      </c>
      <c r="AV58" s="2">
        <f t="shared" si="45"/>
        <v>0</v>
      </c>
      <c r="AW58">
        <f t="shared" si="46"/>
        <v>1000000</v>
      </c>
      <c r="BG58" s="148" t="str">
        <f t="shared" si="49"/>
        <v>MCNEILL, Eamon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85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 t="str">
        <f t="shared" si="36"/>
        <v>SPENCE, Kyle, Thomas</v>
      </c>
      <c r="AK59" s="2">
        <f t="shared" si="37"/>
        <v>85</v>
      </c>
      <c r="AL59" s="5">
        <f t="shared" si="47"/>
        <v>85</v>
      </c>
      <c r="AM59" s="45">
        <f t="shared" si="38"/>
        <v>0</v>
      </c>
      <c r="AN59" s="5">
        <f t="shared" si="48"/>
        <v>1000000</v>
      </c>
      <c r="AO59" s="45">
        <f t="shared" si="39"/>
        <v>999872</v>
      </c>
      <c r="AP59" s="5">
        <f t="shared" si="40"/>
        <v>999872</v>
      </c>
      <c r="AQ59" s="45">
        <f t="shared" si="41"/>
        <v>999543</v>
      </c>
      <c r="AR59" s="5">
        <f t="shared" si="42"/>
        <v>999543</v>
      </c>
      <c r="AT59" s="2">
        <f t="shared" si="43"/>
        <v>999369</v>
      </c>
      <c r="AU59">
        <f t="shared" si="44"/>
        <v>999369</v>
      </c>
      <c r="AV59" s="2">
        <f t="shared" si="45"/>
        <v>999332</v>
      </c>
      <c r="AW59">
        <f t="shared" si="46"/>
        <v>999332</v>
      </c>
      <c r="BG59" s="148" t="str">
        <f t="shared" si="49"/>
        <v>MCWILLIAMS, Terry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10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>
      <c r="AJ60" t="str">
        <f t="shared" si="36"/>
        <v>STEVENSON, John</v>
      </c>
      <c r="AK60" s="2">
        <f t="shared" si="37"/>
        <v>542</v>
      </c>
      <c r="AL60" s="5">
        <f t="shared" si="47"/>
        <v>542</v>
      </c>
      <c r="AM60" s="45">
        <f t="shared" si="38"/>
        <v>457</v>
      </c>
      <c r="AN60" s="5">
        <f t="shared" si="48"/>
        <v>457</v>
      </c>
      <c r="AO60" s="45">
        <f t="shared" si="39"/>
        <v>329</v>
      </c>
      <c r="AP60" s="5">
        <f t="shared" si="40"/>
        <v>329</v>
      </c>
      <c r="AQ60" s="45">
        <f t="shared" si="41"/>
        <v>0</v>
      </c>
      <c r="AR60" s="5">
        <f t="shared" si="42"/>
        <v>1000000</v>
      </c>
      <c r="AT60" s="2">
        <f t="shared" si="43"/>
        <v>999826</v>
      </c>
      <c r="AU60">
        <f t="shared" si="44"/>
        <v>999826</v>
      </c>
      <c r="AV60" s="2">
        <f t="shared" si="45"/>
        <v>999789</v>
      </c>
      <c r="AW60">
        <f t="shared" si="46"/>
        <v>999789</v>
      </c>
      <c r="BG60" s="148" t="str">
        <f t="shared" si="49"/>
        <v>SPENCE, Kyle, Thomas</v>
      </c>
      <c r="BH60" s="149"/>
      <c r="BI60" s="7">
        <f t="shared" si="50"/>
        <v>0</v>
      </c>
      <c r="BJ60" s="5">
        <f t="shared" si="51"/>
        <v>-85</v>
      </c>
      <c r="BK60" s="5">
        <f t="shared" si="52"/>
        <v>-85</v>
      </c>
      <c r="BN60" s="5">
        <f t="shared" si="53"/>
        <v>-85</v>
      </c>
      <c r="BW60" s="5">
        <f t="shared" si="54"/>
        <v>85</v>
      </c>
      <c r="BZ60" s="5">
        <f t="shared" si="55"/>
        <v>0</v>
      </c>
    </row>
    <row r="61" spans="36:78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999915</v>
      </c>
      <c r="AN61" s="5">
        <f t="shared" si="48"/>
        <v>999915</v>
      </c>
      <c r="AO61" s="45">
        <f t="shared" si="39"/>
        <v>999787</v>
      </c>
      <c r="AP61" s="5">
        <f t="shared" si="40"/>
        <v>999787</v>
      </c>
      <c r="AQ61" s="45">
        <f t="shared" si="41"/>
        <v>999458</v>
      </c>
      <c r="AR61" s="5">
        <f t="shared" si="42"/>
        <v>999458</v>
      </c>
      <c r="AT61" s="2">
        <f t="shared" si="43"/>
        <v>999284</v>
      </c>
      <c r="AU61">
        <f t="shared" si="44"/>
        <v>999284</v>
      </c>
      <c r="AV61" s="2">
        <f t="shared" si="45"/>
        <v>999247</v>
      </c>
      <c r="AW61">
        <f t="shared" si="46"/>
        <v>999247</v>
      </c>
      <c r="BG61" s="148" t="str">
        <f t="shared" si="49"/>
        <v>STEVENSON, John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8</v>
      </c>
      <c r="BN61" s="5">
        <f t="shared" si="53"/>
        <v>0</v>
      </c>
      <c r="BW61" s="5">
        <f t="shared" si="54"/>
        <v>0</v>
      </c>
      <c r="BZ61" s="5">
        <f t="shared" si="55"/>
        <v>1</v>
      </c>
    </row>
    <row r="62" spans="36:78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999915</v>
      </c>
      <c r="AN62" s="5">
        <f t="shared" si="48"/>
        <v>999915</v>
      </c>
      <c r="AO62" s="45">
        <f t="shared" si="39"/>
        <v>999787</v>
      </c>
      <c r="AP62" s="5">
        <f t="shared" si="40"/>
        <v>999787</v>
      </c>
      <c r="AQ62" s="45">
        <f t="shared" si="41"/>
        <v>999458</v>
      </c>
      <c r="AR62" s="5">
        <f t="shared" si="42"/>
        <v>999458</v>
      </c>
      <c r="AT62" s="2">
        <f t="shared" si="43"/>
        <v>999284</v>
      </c>
      <c r="AU62">
        <f t="shared" si="44"/>
        <v>999284</v>
      </c>
      <c r="AV62" s="2">
        <f t="shared" si="45"/>
        <v>999247</v>
      </c>
      <c r="AW62">
        <f t="shared" si="46"/>
        <v>999247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999915</v>
      </c>
      <c r="AN63" s="5">
        <f t="shared" si="48"/>
        <v>999915</v>
      </c>
      <c r="AO63" s="45">
        <f t="shared" si="39"/>
        <v>999787</v>
      </c>
      <c r="AP63" s="5">
        <f t="shared" si="40"/>
        <v>999787</v>
      </c>
      <c r="AQ63" s="45">
        <f t="shared" si="41"/>
        <v>999458</v>
      </c>
      <c r="AR63" s="5">
        <f t="shared" si="42"/>
        <v>999458</v>
      </c>
      <c r="AT63" s="2">
        <f t="shared" si="43"/>
        <v>999284</v>
      </c>
      <c r="AU63">
        <f t="shared" si="44"/>
        <v>999284</v>
      </c>
      <c r="AV63" s="2">
        <f t="shared" si="45"/>
        <v>999247</v>
      </c>
      <c r="AW63">
        <f t="shared" si="46"/>
        <v>999247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999915</v>
      </c>
      <c r="AN64" s="5">
        <f t="shared" si="48"/>
        <v>999915</v>
      </c>
      <c r="AO64" s="45">
        <f t="shared" si="39"/>
        <v>999787</v>
      </c>
      <c r="AP64" s="5">
        <f t="shared" si="40"/>
        <v>999787</v>
      </c>
      <c r="AQ64" s="45">
        <f t="shared" si="41"/>
        <v>999458</v>
      </c>
      <c r="AR64" s="5">
        <f t="shared" si="42"/>
        <v>999458</v>
      </c>
      <c r="AT64" s="2">
        <f t="shared" si="43"/>
        <v>999284</v>
      </c>
      <c r="AU64">
        <f t="shared" si="44"/>
        <v>999284</v>
      </c>
      <c r="AV64" s="2">
        <f t="shared" si="45"/>
        <v>999247</v>
      </c>
      <c r="AW64">
        <f t="shared" si="46"/>
        <v>999247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999915</v>
      </c>
      <c r="AN65" s="5">
        <f t="shared" si="48"/>
        <v>999915</v>
      </c>
      <c r="AO65" s="45">
        <f t="shared" si="39"/>
        <v>999787</v>
      </c>
      <c r="AP65" s="5">
        <f t="shared" si="40"/>
        <v>999787</v>
      </c>
      <c r="AQ65" s="45">
        <f t="shared" si="41"/>
        <v>999458</v>
      </c>
      <c r="AR65" s="5">
        <f t="shared" si="42"/>
        <v>999458</v>
      </c>
      <c r="AT65" s="2">
        <f t="shared" si="43"/>
        <v>999284</v>
      </c>
      <c r="AU65">
        <f t="shared" si="44"/>
        <v>999284</v>
      </c>
      <c r="AV65" s="2">
        <f t="shared" si="45"/>
        <v>999247</v>
      </c>
      <c r="AW65">
        <f t="shared" si="46"/>
        <v>999247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999915</v>
      </c>
      <c r="AN66" s="5">
        <f t="shared" si="48"/>
        <v>999915</v>
      </c>
      <c r="AO66" s="45">
        <f t="shared" si="39"/>
        <v>999787</v>
      </c>
      <c r="AP66" s="5">
        <f t="shared" si="40"/>
        <v>999787</v>
      </c>
      <c r="AQ66" s="45">
        <f t="shared" si="41"/>
        <v>999458</v>
      </c>
      <c r="AR66" s="5">
        <f t="shared" si="42"/>
        <v>999458</v>
      </c>
      <c r="AT66" s="2">
        <f t="shared" si="43"/>
        <v>999284</v>
      </c>
      <c r="AU66">
        <f t="shared" si="44"/>
        <v>999284</v>
      </c>
      <c r="AV66" s="2">
        <f t="shared" si="45"/>
        <v>999247</v>
      </c>
      <c r="AW66">
        <f t="shared" si="46"/>
        <v>999247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999915</v>
      </c>
      <c r="AN67" s="5">
        <f t="shared" si="48"/>
        <v>999915</v>
      </c>
      <c r="AO67" s="45">
        <f t="shared" si="39"/>
        <v>999787</v>
      </c>
      <c r="AP67" s="5">
        <f t="shared" si="40"/>
        <v>999787</v>
      </c>
      <c r="AQ67" s="45">
        <f t="shared" si="41"/>
        <v>999458</v>
      </c>
      <c r="AR67" s="5">
        <f t="shared" si="42"/>
        <v>999458</v>
      </c>
      <c r="AT67" s="2">
        <f t="shared" si="43"/>
        <v>999284</v>
      </c>
      <c r="AU67">
        <f t="shared" si="44"/>
        <v>999284</v>
      </c>
      <c r="AV67" s="2">
        <f t="shared" si="45"/>
        <v>999247</v>
      </c>
      <c r="AW67">
        <f t="shared" si="46"/>
        <v>999247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56</v>
      </c>
      <c r="BK69" s="5">
        <f>BI69+BJ69</f>
        <v>56</v>
      </c>
      <c r="BM69" s="16"/>
      <c r="BN69" s="16"/>
      <c r="BO69" s="16"/>
      <c r="BP69" s="16"/>
      <c r="BW69" s="5">
        <f>SUM(BW49:BW68)</f>
        <v>298</v>
      </c>
      <c r="BZ69" s="5">
        <f t="shared" si="55"/>
        <v>0</v>
      </c>
    </row>
    <row r="70" spans="36:78">
      <c r="BK70" s="5">
        <f>BG27+CE29</f>
        <v>298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0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0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0</v>
      </c>
      <c r="BK82" s="5">
        <f t="shared" si="60"/>
        <v>0</v>
      </c>
    </row>
    <row r="83" spans="41:63">
      <c r="AO83" s="5">
        <f t="shared" ref="AO83:AO88" si="62">IF(AO21&lt;&gt;0,1,0)</f>
        <v>1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1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1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topLeftCell="AY1" zoomScale="70" zoomScaleNormal="70" workbookViewId="0">
      <selection activeCell="AY1" sqref="AY1:BK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 Council</v>
      </c>
      <c r="F1" s="14" t="s">
        <v>61</v>
      </c>
      <c r="J1" s="100" t="s">
        <v>25</v>
      </c>
      <c r="K1" s="382">
        <f>'Basic Input'!C2</f>
        <v>41781</v>
      </c>
      <c r="L1" s="382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211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232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232</v>
      </c>
      <c r="AJ3" s="271"/>
      <c r="AK3" s="271"/>
      <c r="AL3" s="419" t="str">
        <f>IF(AQ5="n","MOVE TO EXCLUDE CANDIDATE FORM",IF(AQ5="y","MOVE TO TRANSFER OF SURPLUS VOTES FORM",0))</f>
        <v>MOVE TO TRANSFER OF SURPLUS VOTES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1"/>
      <c r="BU3" s="410"/>
      <c r="BV3" s="410"/>
      <c r="BW3" s="410"/>
      <c r="BX3" s="410"/>
      <c r="BY3" s="410"/>
      <c r="BZ3" s="411"/>
    </row>
    <row r="4" spans="1:83" ht="42.7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212</v>
      </c>
      <c r="P4" s="384"/>
      <c r="Q4" s="384"/>
      <c r="R4" s="384"/>
      <c r="S4" s="385"/>
      <c r="U4" s="374" t="str">
        <f>IF(I33="ERROR","DO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351</v>
      </c>
      <c r="AT5" s="47" t="str">
        <f>IF(AQ5=0,0,IF(AQ5="Y","T","E"))</f>
        <v>T</v>
      </c>
      <c r="BE5" s="71" t="str">
        <f>'Verification of Boxes'!J10</f>
        <v>BEATTIE ,Doug</v>
      </c>
      <c r="BF5" s="74">
        <v>181</v>
      </c>
      <c r="BG5" s="117">
        <f t="shared" ref="BG5:BG24" si="0">IF(BC$23&gt;0,BF5*BC$23,BF5*BC$29)</f>
        <v>23.53</v>
      </c>
      <c r="BH5" s="180"/>
      <c r="BI5" s="5">
        <f>IF(A11&lt;&gt;0,A11,0)</f>
        <v>0</v>
      </c>
      <c r="BJ5" s="5">
        <f>IF(C11=0,0,IF(G11=0,"Excluded",0))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209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Transfer</v>
      </c>
      <c r="AR6" s="393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 t="s">
        <v>351</v>
      </c>
      <c r="BI6" s="5" t="str">
        <f t="shared" ref="BI6:BI24" si="1">IF(A12&lt;&gt;0,A12,0)</f>
        <v>Elected</v>
      </c>
      <c r="BJ6" s="5">
        <f t="shared" ref="BJ6:BJ24" si="2">IF(C12=0,0,IF(G12=0,"Excluded",0))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>
      <c r="D7" s="31"/>
      <c r="E7" s="28"/>
      <c r="F7" s="372" t="str">
        <f>'Stage 2'!F7:G7</f>
        <v>Exclude</v>
      </c>
      <c r="G7" s="373"/>
      <c r="H7" s="429" t="str">
        <f>IF($AT5=0,0,IF($AT5="T",$AZ7,$BR4))</f>
        <v>Transfer</v>
      </c>
      <c r="I7" s="430"/>
      <c r="J7" s="372"/>
      <c r="K7" s="373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>
        <v>1133</v>
      </c>
      <c r="BG7" s="117">
        <f t="shared" si="0"/>
        <v>147.29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72" t="str">
        <f>'Stage 2'!F8:G8</f>
        <v>SPENCE, Kyle &amp; GIFFEN, Pete</v>
      </c>
      <c r="G8" s="373"/>
      <c r="H8" s="427" t="str">
        <f>IF($H7="Transfer",$BA8,$BT3)</f>
        <v>BUCKLEY, Jonathan</v>
      </c>
      <c r="I8" s="428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BUCKLEY, Jonathan</v>
      </c>
      <c r="BE8" s="71" t="str">
        <f>'Verification of Boxes'!J13</f>
        <v>COLEMAN, Paul</v>
      </c>
      <c r="BF8" s="74">
        <v>63</v>
      </c>
      <c r="BG8" s="117">
        <f t="shared" si="0"/>
        <v>8.19</v>
      </c>
      <c r="BH8" s="180"/>
      <c r="BI8" s="5">
        <f t="shared" si="1"/>
        <v>0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1127</v>
      </c>
      <c r="BP8" s="76"/>
      <c r="BR8" s="13" t="str">
        <f>'Verification of Boxes'!J10</f>
        <v>BEATTIE ,Doug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354" t="s">
        <v>64</v>
      </c>
      <c r="W9" s="35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Transfer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>
        <v>4</v>
      </c>
      <c r="BG9" s="117">
        <f t="shared" si="0"/>
        <v>0.52</v>
      </c>
      <c r="BH9" s="180"/>
      <c r="BI9" s="5">
        <f t="shared" si="1"/>
        <v>0</v>
      </c>
      <c r="BJ9" s="5">
        <f t="shared" si="2"/>
        <v>0</v>
      </c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>
        <v>1738</v>
      </c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N10" s="5">
        <f t="shared" si="11"/>
        <v>0</v>
      </c>
      <c r="BO10" s="47">
        <f t="shared" si="3"/>
        <v>968</v>
      </c>
      <c r="BP10" s="76"/>
      <c r="BQ10" s="6"/>
      <c r="BR10" s="13" t="str">
        <f>'Verification of Boxes'!J12</f>
        <v>CAUSBY, Darryn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 t="shared" ref="H11:H30" si="12">IF($C11&lt;&gt;0,$BK49,0)</f>
        <v>23.53</v>
      </c>
      <c r="I11" s="33">
        <f t="shared" ref="I11:I31" si="13">IF(H$8=0,0,G11+H11)</f>
        <v>1150.53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>
        <v>71</v>
      </c>
      <c r="BG11" s="117">
        <f t="shared" si="0"/>
        <v>9.23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720</v>
      </c>
      <c r="BP11" s="76"/>
      <c r="BQ11" s="6"/>
      <c r="BR11" s="13" t="str">
        <f>'Verification of Boxes'!J13</f>
        <v>COLEMAN, Paul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2'!A12&lt;&gt;0,'Stage 2'!A12,IF(I12&gt;=$M$3,"Elected",IF(BP9&lt;&gt;0,"Excluded",0)))</f>
        <v>Elected</v>
      </c>
      <c r="B12" s="333">
        <v>2</v>
      </c>
      <c r="C12" s="188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 t="shared" si="12"/>
        <v>-232</v>
      </c>
      <c r="I12" s="33">
        <f t="shared" si="13"/>
        <v>1506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232</v>
      </c>
      <c r="BE12" s="71" t="str">
        <f>'Verification of Boxes'!J17</f>
        <v>JONES, Robert, David</v>
      </c>
      <c r="BF12" s="74">
        <v>47</v>
      </c>
      <c r="BG12" s="117">
        <f t="shared" si="0"/>
        <v>6.11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838</v>
      </c>
      <c r="BP12" s="76"/>
      <c r="BQ12" s="6"/>
      <c r="BR12" s="13" t="str">
        <f>'Verification of Boxes'!J14</f>
        <v>DUFFY, Paul, Anthony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2'!A13&lt;&gt;0,'Stage 2'!A13,IF(I13&gt;=$M$3,"Elected",IF(BP10&lt;&gt;0,"Excluded",0)))</f>
        <v>0</v>
      </c>
      <c r="B13" s="333">
        <v>3</v>
      </c>
      <c r="C13" s="188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 t="shared" si="12"/>
        <v>147.29</v>
      </c>
      <c r="I13" s="33">
        <f t="shared" si="13"/>
        <v>1115.29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>
        <v>1738</v>
      </c>
      <c r="BE13" s="71" t="str">
        <f>'Verification of Boxes'!J18</f>
        <v>MCKENNA, Gemma, C</v>
      </c>
      <c r="BF13" s="74">
        <v>1</v>
      </c>
      <c r="BG13" s="117">
        <f t="shared" si="0"/>
        <v>0.13</v>
      </c>
      <c r="BH13" s="180"/>
      <c r="BI13" s="5">
        <f t="shared" si="1"/>
        <v>0</v>
      </c>
      <c r="BJ13" s="5">
        <f t="shared" si="2"/>
        <v>0</v>
      </c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250"/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 t="shared" si="12"/>
        <v>8.19</v>
      </c>
      <c r="I14" s="33">
        <f t="shared" si="13"/>
        <v>728.19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BEATTIE ,Doug</v>
      </c>
      <c r="AA14" s="166">
        <f>G11</f>
        <v>1127</v>
      </c>
      <c r="AB14" s="167"/>
      <c r="AC14" s="167">
        <f t="shared" ref="AC14:AC33" si="21">IF(AA14&gt;0,AA14-AG$4,0)</f>
        <v>-379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MCNEILL, Eamon</v>
      </c>
      <c r="BF14" s="74">
        <v>3</v>
      </c>
      <c r="BG14" s="117">
        <f t="shared" si="0"/>
        <v>0.39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994</v>
      </c>
      <c r="BP14" s="76"/>
      <c r="BR14" s="13" t="str">
        <f>'Verification of Boxes'!J16</f>
        <v>HATCH, Arnold</v>
      </c>
      <c r="BS14" s="202"/>
      <c r="BT14" s="7">
        <f t="shared" si="4"/>
        <v>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 t="shared" si="12"/>
        <v>0.52</v>
      </c>
      <c r="I15" s="33">
        <f t="shared" si="13"/>
        <v>838.52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BUCKLEY, Jonathan</v>
      </c>
      <c r="AA15" s="45">
        <f t="shared" ref="AA15:AA33" si="24">G12</f>
        <v>1738</v>
      </c>
      <c r="AB15" s="5"/>
      <c r="AC15" s="5">
        <f t="shared" si="21"/>
        <v>232</v>
      </c>
      <c r="AD15" s="5"/>
      <c r="AE15" s="5" t="str">
        <f t="shared" ref="AE15:AE33" si="25">IF(Z15=0,0,IF(AA15&gt;=AG$4,"elected",IF(AA15=0,"excluded","continuing")))</f>
        <v>elected</v>
      </c>
      <c r="AF15" s="5">
        <f t="shared" si="22"/>
        <v>232</v>
      </c>
      <c r="AG15" s="42" t="str">
        <f t="shared" si="23"/>
        <v>transfer largest surplus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>
        <v>182</v>
      </c>
      <c r="BG15" s="117">
        <f t="shared" si="0"/>
        <v>23.66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841</v>
      </c>
      <c r="BP15" s="76"/>
      <c r="BQ15" s="6"/>
      <c r="BR15" s="13" t="str">
        <f>'Verification of Boxes'!J17</f>
        <v>JONES, Robert, David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30" t="str">
        <f>IF('Stage 2'!A16&lt;&gt;0,'Stage 2'!A16,IF(I16&gt;=$M$3,"Elected",IF(BP13&lt;&gt;0,"Excluded",0)))</f>
        <v>Excluded</v>
      </c>
      <c r="B16" s="333">
        <v>6</v>
      </c>
      <c r="C16" s="188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 t="shared" si="12"/>
        <v>0</v>
      </c>
      <c r="I16" s="33">
        <f t="shared" si="13"/>
        <v>0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CAUSBY, Darryn</v>
      </c>
      <c r="AA16" s="45">
        <f t="shared" si="24"/>
        <v>968</v>
      </c>
      <c r="AB16" s="5"/>
      <c r="AC16" s="5">
        <f t="shared" si="21"/>
        <v>-538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N16" s="5">
        <f t="shared" si="11"/>
        <v>0</v>
      </c>
      <c r="BO16" s="47">
        <f t="shared" si="3"/>
        <v>939</v>
      </c>
      <c r="BP16" s="76"/>
      <c r="BQ16" s="6"/>
      <c r="BR16" s="13" t="str">
        <f>'Verification of Boxes'!J18</f>
        <v>MCKENNA, Gemma, C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 t="shared" si="12"/>
        <v>9.23</v>
      </c>
      <c r="I17" s="33">
        <f t="shared" si="13"/>
        <v>1003.23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COLEMAN, Paul</v>
      </c>
      <c r="AA17" s="45">
        <f t="shared" si="24"/>
        <v>720</v>
      </c>
      <c r="AB17" s="5"/>
      <c r="AC17" s="5">
        <f t="shared" si="21"/>
        <v>-786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>
        <v>26</v>
      </c>
      <c r="BG17" s="132">
        <f t="shared" si="0"/>
        <v>3.38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1002</v>
      </c>
      <c r="BP17" s="76"/>
      <c r="BQ17" s="6"/>
      <c r="BR17" s="13" t="str">
        <f>'Verification of Boxes'!J19</f>
        <v>MCNEILL, Eamon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 t="shared" si="12"/>
        <v>6.11</v>
      </c>
      <c r="I18" s="33">
        <f t="shared" si="13"/>
        <v>847.11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DUFFY, Paul, Anthony</v>
      </c>
      <c r="AA18" s="45">
        <f t="shared" si="24"/>
        <v>838</v>
      </c>
      <c r="AB18" s="5"/>
      <c r="AC18" s="5">
        <f t="shared" si="21"/>
        <v>-668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1711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763</v>
      </c>
      <c r="BP18" s="76"/>
      <c r="BQ18" s="6"/>
      <c r="BR18" s="13" t="str">
        <f>'Verification of Boxes'!J20</f>
        <v>MCWILLIAMS, Terry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 t="shared" si="12"/>
        <v>0.13</v>
      </c>
      <c r="I19" s="33">
        <f t="shared" si="13"/>
        <v>939.13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GIFFEN, Pete</v>
      </c>
      <c r="AA19" s="45">
        <f t="shared" si="24"/>
        <v>0</v>
      </c>
      <c r="AB19" s="5"/>
      <c r="AC19" s="5">
        <f t="shared" si="21"/>
        <v>0</v>
      </c>
      <c r="AD19" s="5"/>
      <c r="AE19" s="5" t="str">
        <f t="shared" si="25"/>
        <v>excluded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1711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 t="shared" si="12"/>
        <v>0.39</v>
      </c>
      <c r="I20" s="33">
        <f t="shared" si="13"/>
        <v>1002.39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HATCH, Arnold</v>
      </c>
      <c r="AA20" s="45">
        <f t="shared" si="24"/>
        <v>994</v>
      </c>
      <c r="AB20" s="5"/>
      <c r="AC20" s="5">
        <f t="shared" si="21"/>
        <v>-512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01" t="s">
        <v>103</v>
      </c>
      <c r="AK20" s="402"/>
      <c r="AL20" s="246">
        <f>AL46</f>
        <v>550</v>
      </c>
      <c r="AM20" s="167"/>
      <c r="AN20" s="166">
        <f>AL20+AG2</f>
        <v>782</v>
      </c>
      <c r="AO20" s="394">
        <f>IF(AN20&gt;AG4,0,IF(AN20&lt;AL21,"Exclude lowest candidate",0))</f>
        <v>0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550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 t="shared" si="12"/>
        <v>23.66</v>
      </c>
      <c r="I21" s="33">
        <f t="shared" si="13"/>
        <v>786.66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JONES, Robert, David</v>
      </c>
      <c r="AA21" s="45">
        <f t="shared" si="24"/>
        <v>841</v>
      </c>
      <c r="AB21" s="5"/>
      <c r="AC21" s="5">
        <f t="shared" si="21"/>
        <v>-665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3" t="s">
        <v>102</v>
      </c>
      <c r="AK21" s="359"/>
      <c r="AL21" s="48">
        <f>IF(AL20=1000000,0,AN46)</f>
        <v>720</v>
      </c>
      <c r="AM21" s="7">
        <f>AL21-AL20</f>
        <v>170</v>
      </c>
      <c r="AN21" s="5">
        <f>IF(AL21=1000000,0,IF(AN20=0,0,AN20+AL21))</f>
        <v>1502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2'!A22&lt;&gt;0,'Stage 2'!A22,IF(I22&gt;=$M$3,"Elected",IF(BP19&lt;&gt;0,"Excluded",0)))</f>
        <v>Excluded</v>
      </c>
      <c r="B22" s="333">
        <v>12</v>
      </c>
      <c r="C22" s="188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MCKENNA, Gemma, C</v>
      </c>
      <c r="AA22" s="45">
        <f t="shared" si="24"/>
        <v>939</v>
      </c>
      <c r="AB22" s="5"/>
      <c r="AC22" s="5">
        <f t="shared" si="21"/>
        <v>-567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3" t="s">
        <v>102</v>
      </c>
      <c r="AK22" s="359"/>
      <c r="AL22" s="48">
        <f>IF(AL21=1000000,0,AP46)</f>
        <v>763</v>
      </c>
      <c r="AM22" s="7">
        <f>IF(AL22=1000000,0,IF(AM21=0,0,AL22-AL21))</f>
        <v>43</v>
      </c>
      <c r="AN22" s="5">
        <f>IF(AL22=1000000,0,IF(AN21=0,0,AN21+AL22))</f>
        <v>2265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 t="shared" si="12"/>
        <v>3.38</v>
      </c>
      <c r="I23" s="33">
        <f t="shared" si="13"/>
        <v>553.38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MCNEILL, Eamon</v>
      </c>
      <c r="AA23" s="45">
        <f t="shared" si="24"/>
        <v>1002</v>
      </c>
      <c r="AB23" s="5"/>
      <c r="AC23" s="5">
        <f t="shared" si="21"/>
        <v>-504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3" t="s">
        <v>102</v>
      </c>
      <c r="AK23" s="359"/>
      <c r="AL23" s="48">
        <f>IF(AL22=1000000,0,AR46)</f>
        <v>838</v>
      </c>
      <c r="AM23" s="7">
        <f>IF(AL23=1000000,0,IF(AM22=0,0,AL23-AL22))</f>
        <v>75</v>
      </c>
      <c r="AN23" s="5">
        <f>IF(AL23=1000000,0,IF(AN22=0,0,AN22+AL23))</f>
        <v>3103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0.13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MCWILLIAMS, Terry</v>
      </c>
      <c r="AA24" s="45">
        <f t="shared" si="24"/>
        <v>763</v>
      </c>
      <c r="AB24" s="5"/>
      <c r="AC24" s="5">
        <f t="shared" si="21"/>
        <v>-743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403" t="s">
        <v>102</v>
      </c>
      <c r="AK24" s="359"/>
      <c r="AL24" s="48">
        <f>IF(AR46=1000000,0,AU46)</f>
        <v>841</v>
      </c>
      <c r="AM24" s="7">
        <f>IF(AL24=1000000,0,IF(AM23=0,0,AL24-AL23))</f>
        <v>3</v>
      </c>
      <c r="AN24" s="5">
        <f>IF(AL24=1000000,0,IF(AN23=0,0,AN23+AL24))</f>
        <v>3944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222.43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SPENCE, Kyle, Thomas</v>
      </c>
      <c r="AA25" s="45">
        <f t="shared" si="24"/>
        <v>0</v>
      </c>
      <c r="AB25" s="5"/>
      <c r="AC25" s="5">
        <f t="shared" si="21"/>
        <v>0</v>
      </c>
      <c r="AD25" s="5"/>
      <c r="AE25" s="5" t="str">
        <f t="shared" si="25"/>
        <v>excluded</v>
      </c>
      <c r="AF25" s="5">
        <f t="shared" si="22"/>
        <v>0</v>
      </c>
      <c r="AG25" s="42">
        <f t="shared" si="23"/>
        <v>0</v>
      </c>
      <c r="AJ25" s="423" t="s">
        <v>102</v>
      </c>
      <c r="AK25" s="424"/>
      <c r="AL25" s="104">
        <f>IF(AL24=1000000,0,AW46)</f>
        <v>939</v>
      </c>
      <c r="AM25" s="105">
        <f>IF(AL25=1000000,0,IF(AM24=0,0,AL25-AL24))</f>
        <v>98</v>
      </c>
      <c r="AN25" s="106">
        <f>IF(AL25=1000000,0,IF(AN24=0,0,AN24+AL25))</f>
        <v>4883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9.5699999999999932</v>
      </c>
      <c r="BE25" s="71" t="s">
        <v>30</v>
      </c>
      <c r="BF25" s="5">
        <f>SUM(BF5:BF24)</f>
        <v>1711</v>
      </c>
      <c r="BG25" s="117">
        <f>SUM(BG5:BG24)</f>
        <v>222.42999999999998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STEVENSON, John</v>
      </c>
      <c r="AA26" s="45">
        <f t="shared" si="24"/>
        <v>550</v>
      </c>
      <c r="AB26" s="5"/>
      <c r="AC26" s="5">
        <f t="shared" si="21"/>
        <v>-956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27</v>
      </c>
      <c r="BG26" s="117">
        <f>IF(AT5="T",BC25+BC31,0)</f>
        <v>9.5699999999999932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0</v>
      </c>
      <c r="AV27" s="5">
        <f>AU27</f>
        <v>0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1738</v>
      </c>
      <c r="BG27" s="118">
        <f>SUM(BG25:BG26)</f>
        <v>231.99999999999997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0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0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1738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0</v>
      </c>
      <c r="AW30" s="5">
        <f t="shared" si="27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210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4">
        <f>$BK69</f>
        <v>9.5699999999999932</v>
      </c>
      <c r="I31" s="50">
        <f t="shared" si="13"/>
        <v>65.569999999999993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0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0</v>
      </c>
      <c r="BX31" s="391"/>
      <c r="BY31" s="391"/>
      <c r="BZ31" s="5">
        <f>BW69-BW31</f>
        <v>0</v>
      </c>
      <c r="CB31" s="342" t="s">
        <v>210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7"/>
      <c r="I32" s="59">
        <f>SUM(I11:I31)</f>
        <v>10535.999999999998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0</v>
      </c>
      <c r="AW32" s="5">
        <f t="shared" si="27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550</v>
      </c>
      <c r="AM46" s="5"/>
      <c r="AN46" s="45">
        <f>AN47+AL46</f>
        <v>720</v>
      </c>
      <c r="AO46" s="5"/>
      <c r="AP46" s="45">
        <f>AP47+AN46</f>
        <v>763</v>
      </c>
      <c r="AQ46" s="5"/>
      <c r="AR46" s="45">
        <f>AR47+AP46</f>
        <v>838</v>
      </c>
      <c r="AS46" s="2"/>
      <c r="AU46" s="2">
        <f>AU47+AR46</f>
        <v>841</v>
      </c>
      <c r="AW46" s="2">
        <f>AW47+AU46</f>
        <v>939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>
      <c r="AL47" s="45">
        <f>MIN(AL48:AL67)</f>
        <v>550</v>
      </c>
      <c r="AM47" s="5"/>
      <c r="AN47" s="45">
        <f>MIN(AN48:AN67)</f>
        <v>170</v>
      </c>
      <c r="AO47" s="5"/>
      <c r="AP47" s="45">
        <f>MIN(AP48:AP67)</f>
        <v>43</v>
      </c>
      <c r="AQ47" s="5"/>
      <c r="AR47" s="45">
        <f>MIN(AR48:AR67)</f>
        <v>75</v>
      </c>
      <c r="AS47" s="2"/>
      <c r="AU47" s="2">
        <f>MIN(AU48:AU67)</f>
        <v>3</v>
      </c>
      <c r="AW47" s="2">
        <f>MIN(AW48:AW67)</f>
        <v>98</v>
      </c>
      <c r="AX47" s="2"/>
    </row>
    <row r="48" spans="3:78" ht="38.25">
      <c r="AJ48" t="str">
        <f t="shared" ref="AJ48:AK63" si="31">Z14</f>
        <v>BEATTIE ,Doug</v>
      </c>
      <c r="AK48" s="2">
        <f t="shared" si="31"/>
        <v>1127</v>
      </c>
      <c r="AL48" s="5">
        <f>IF(AK48&lt;&gt;0,AK48,1000000)</f>
        <v>1127</v>
      </c>
      <c r="AM48" s="45">
        <f t="shared" ref="AM48:AM67" si="32">AL48-AL$47</f>
        <v>577</v>
      </c>
      <c r="AN48" s="5">
        <f>IF(AM48&lt;&gt;0,AM48,1000000)</f>
        <v>577</v>
      </c>
      <c r="AO48" s="45">
        <f t="shared" ref="AO48:AO67" si="33">AN48-AN$47</f>
        <v>407</v>
      </c>
      <c r="AP48" s="5">
        <f t="shared" ref="AP48:AP67" si="34">IF(AO48&lt;&gt;0,AO48,1000000)</f>
        <v>407</v>
      </c>
      <c r="AQ48" s="45">
        <f t="shared" ref="AQ48:AQ67" si="35">AP48-AP$47</f>
        <v>364</v>
      </c>
      <c r="AR48" s="5">
        <f t="shared" ref="AR48:AR67" si="36">IF(AQ48&lt;&gt;0,AQ48,1000000)</f>
        <v>364</v>
      </c>
      <c r="AT48" s="2">
        <f t="shared" ref="AT48:AT67" si="37">AR48-AR$47</f>
        <v>289</v>
      </c>
      <c r="AU48">
        <f t="shared" ref="AU48:AU67" si="38">IF(AT48&lt;&gt;0,AT48,1000000)</f>
        <v>289</v>
      </c>
      <c r="AV48" s="2">
        <f t="shared" ref="AV48:AV67" si="39">AU48-AU$47</f>
        <v>286</v>
      </c>
      <c r="AW48">
        <f t="shared" ref="AW48:AW67" si="40">IF(AV48&lt;&gt;0,AV48,1000000)</f>
        <v>286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31"/>
        <v>BUCKLEY, Jonathan</v>
      </c>
      <c r="AK49" s="2">
        <f t="shared" si="31"/>
        <v>1738</v>
      </c>
      <c r="AL49" s="5">
        <f t="shared" ref="AL49:AL67" si="41">IF(AK49&lt;&gt;0,AK49,1000000)</f>
        <v>1738</v>
      </c>
      <c r="AM49" s="45">
        <f t="shared" si="32"/>
        <v>1188</v>
      </c>
      <c r="AN49" s="5">
        <f t="shared" ref="AN49:AN67" si="42">IF(AM49&lt;&gt;0,AM49,1000000)</f>
        <v>1188</v>
      </c>
      <c r="AO49" s="45">
        <f t="shared" si="33"/>
        <v>1018</v>
      </c>
      <c r="AP49" s="5">
        <f t="shared" si="34"/>
        <v>1018</v>
      </c>
      <c r="AQ49" s="45">
        <f t="shared" si="35"/>
        <v>975</v>
      </c>
      <c r="AR49" s="5">
        <f t="shared" si="36"/>
        <v>975</v>
      </c>
      <c r="AT49" s="2">
        <f t="shared" si="37"/>
        <v>900</v>
      </c>
      <c r="AU49">
        <f t="shared" si="38"/>
        <v>900</v>
      </c>
      <c r="AV49" s="2">
        <f t="shared" si="39"/>
        <v>897</v>
      </c>
      <c r="AW49">
        <f t="shared" si="40"/>
        <v>897</v>
      </c>
      <c r="BE49" s="5" t="str">
        <f>IF($BH5="y",$BE5,IF($BH6="y",$BE6,IF($BH7="y",$BE7,IF($BH8="y",$BE8,IF($BH9="y",$BE9,IF($BH10="y",$BE10,0))))))</f>
        <v>BUCKLEY, Jonathan</v>
      </c>
      <c r="BG49" s="146" t="str">
        <f t="shared" ref="BG49:BG68" si="43">BE5</f>
        <v>BEATTIE ,Doug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23.53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>
      <c r="AJ50" t="str">
        <f t="shared" si="31"/>
        <v>CAUSBY, Darryn</v>
      </c>
      <c r="AK50" s="2">
        <f t="shared" si="31"/>
        <v>968</v>
      </c>
      <c r="AL50" s="5">
        <f t="shared" si="41"/>
        <v>968</v>
      </c>
      <c r="AM50" s="45">
        <f t="shared" si="32"/>
        <v>418</v>
      </c>
      <c r="AN50" s="5">
        <f t="shared" si="42"/>
        <v>418</v>
      </c>
      <c r="AO50" s="45">
        <f t="shared" si="33"/>
        <v>248</v>
      </c>
      <c r="AP50" s="5">
        <f t="shared" si="34"/>
        <v>248</v>
      </c>
      <c r="AQ50" s="45">
        <f t="shared" si="35"/>
        <v>205</v>
      </c>
      <c r="AR50" s="5">
        <f t="shared" si="36"/>
        <v>205</v>
      </c>
      <c r="AT50" s="2">
        <f t="shared" si="37"/>
        <v>130</v>
      </c>
      <c r="AU50">
        <f t="shared" si="38"/>
        <v>130</v>
      </c>
      <c r="AV50" s="2">
        <f t="shared" si="39"/>
        <v>127</v>
      </c>
      <c r="AW50">
        <f t="shared" si="40"/>
        <v>127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BUCKLEY, Jonathan</v>
      </c>
      <c r="BH50" s="149"/>
      <c r="BI50" s="7">
        <f t="shared" si="44"/>
        <v>-232</v>
      </c>
      <c r="BJ50" s="5">
        <f t="shared" si="45"/>
        <v>0</v>
      </c>
      <c r="BK50" s="5">
        <f t="shared" si="46"/>
        <v>-232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>
      <c r="AJ51" t="str">
        <f t="shared" si="31"/>
        <v>COLEMAN, Paul</v>
      </c>
      <c r="AK51" s="2">
        <f t="shared" si="31"/>
        <v>720</v>
      </c>
      <c r="AL51" s="5">
        <f t="shared" si="41"/>
        <v>720</v>
      </c>
      <c r="AM51" s="45">
        <f t="shared" si="32"/>
        <v>170</v>
      </c>
      <c r="AN51" s="5">
        <f t="shared" si="42"/>
        <v>170</v>
      </c>
      <c r="AO51" s="45">
        <f t="shared" si="33"/>
        <v>0</v>
      </c>
      <c r="AP51" s="5">
        <f t="shared" si="34"/>
        <v>1000000</v>
      </c>
      <c r="AQ51" s="45">
        <f t="shared" si="35"/>
        <v>999957</v>
      </c>
      <c r="AR51" s="5">
        <f t="shared" si="36"/>
        <v>999957</v>
      </c>
      <c r="AT51" s="2">
        <f t="shared" si="37"/>
        <v>999882</v>
      </c>
      <c r="AU51">
        <f t="shared" si="38"/>
        <v>999882</v>
      </c>
      <c r="AV51" s="2">
        <f t="shared" si="39"/>
        <v>999879</v>
      </c>
      <c r="AW51">
        <f t="shared" si="40"/>
        <v>999879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CAUSBY, Darryn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147.29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DUFFY, Paul, Anthony</v>
      </c>
      <c r="AK52" s="2">
        <f t="shared" si="31"/>
        <v>838</v>
      </c>
      <c r="AL52" s="5">
        <f t="shared" si="41"/>
        <v>838</v>
      </c>
      <c r="AM52" s="45">
        <f t="shared" si="32"/>
        <v>288</v>
      </c>
      <c r="AN52" s="5">
        <f t="shared" si="42"/>
        <v>288</v>
      </c>
      <c r="AO52" s="45">
        <f t="shared" si="33"/>
        <v>118</v>
      </c>
      <c r="AP52" s="5">
        <f t="shared" si="34"/>
        <v>118</v>
      </c>
      <c r="AQ52" s="45">
        <f t="shared" si="35"/>
        <v>75</v>
      </c>
      <c r="AR52" s="5">
        <f t="shared" si="36"/>
        <v>75</v>
      </c>
      <c r="AT52" s="2">
        <f t="shared" si="37"/>
        <v>0</v>
      </c>
      <c r="AU52">
        <f t="shared" si="38"/>
        <v>1000000</v>
      </c>
      <c r="AV52" s="2">
        <f t="shared" si="39"/>
        <v>999997</v>
      </c>
      <c r="AW52">
        <f t="shared" si="40"/>
        <v>999997</v>
      </c>
      <c r="BE52" s="5">
        <f>IF($BH23="y",$BE23,IF($BH24="y",$BE24,0))</f>
        <v>0</v>
      </c>
      <c r="BG52" s="148" t="str">
        <f t="shared" si="43"/>
        <v>COLEMAN, Paul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8.19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GIFFEN, Pete</v>
      </c>
      <c r="AK53" s="2">
        <f t="shared" si="31"/>
        <v>0</v>
      </c>
      <c r="AL53" s="5">
        <f t="shared" si="41"/>
        <v>1000000</v>
      </c>
      <c r="AM53" s="45">
        <f t="shared" si="32"/>
        <v>999450</v>
      </c>
      <c r="AN53" s="5">
        <f t="shared" si="42"/>
        <v>999450</v>
      </c>
      <c r="AO53" s="45">
        <f t="shared" si="33"/>
        <v>999280</v>
      </c>
      <c r="AP53" s="5">
        <f t="shared" si="34"/>
        <v>999280</v>
      </c>
      <c r="AQ53" s="45">
        <f t="shared" si="35"/>
        <v>999237</v>
      </c>
      <c r="AR53" s="5">
        <f t="shared" si="36"/>
        <v>999237</v>
      </c>
      <c r="AT53" s="2">
        <f t="shared" si="37"/>
        <v>999162</v>
      </c>
      <c r="AU53">
        <f t="shared" si="38"/>
        <v>999162</v>
      </c>
      <c r="AV53" s="2">
        <f t="shared" si="39"/>
        <v>999159</v>
      </c>
      <c r="AW53">
        <f t="shared" si="40"/>
        <v>999159</v>
      </c>
      <c r="BG53" s="148" t="str">
        <f t="shared" si="43"/>
        <v>DUFFY, Paul, Anthony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0.52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>
      <c r="AJ54" t="str">
        <f t="shared" si="31"/>
        <v>HATCH, Arnold</v>
      </c>
      <c r="AK54" s="2">
        <f t="shared" si="31"/>
        <v>994</v>
      </c>
      <c r="AL54" s="5">
        <f t="shared" si="41"/>
        <v>994</v>
      </c>
      <c r="AM54" s="45">
        <f t="shared" si="32"/>
        <v>444</v>
      </c>
      <c r="AN54" s="5">
        <f t="shared" si="42"/>
        <v>444</v>
      </c>
      <c r="AO54" s="45">
        <f t="shared" si="33"/>
        <v>274</v>
      </c>
      <c r="AP54" s="5">
        <f t="shared" si="34"/>
        <v>274</v>
      </c>
      <c r="AQ54" s="45">
        <f t="shared" si="35"/>
        <v>231</v>
      </c>
      <c r="AR54" s="5">
        <f t="shared" si="36"/>
        <v>231</v>
      </c>
      <c r="AT54" s="2">
        <f t="shared" si="37"/>
        <v>156</v>
      </c>
      <c r="AU54">
        <f t="shared" si="38"/>
        <v>156</v>
      </c>
      <c r="AV54" s="2">
        <f t="shared" si="39"/>
        <v>153</v>
      </c>
      <c r="AW54">
        <f t="shared" si="40"/>
        <v>153</v>
      </c>
      <c r="BG54" s="148" t="str">
        <f t="shared" si="43"/>
        <v>GIFFEN, Pete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>
      <c r="AJ55" t="str">
        <f t="shared" si="31"/>
        <v>JONES, Robert, David</v>
      </c>
      <c r="AK55" s="2">
        <f t="shared" si="31"/>
        <v>841</v>
      </c>
      <c r="AL55" s="5">
        <f t="shared" si="41"/>
        <v>841</v>
      </c>
      <c r="AM55" s="45">
        <f t="shared" si="32"/>
        <v>291</v>
      </c>
      <c r="AN55" s="5">
        <f t="shared" si="42"/>
        <v>291</v>
      </c>
      <c r="AO55" s="45">
        <f t="shared" si="33"/>
        <v>121</v>
      </c>
      <c r="AP55" s="5">
        <f t="shared" si="34"/>
        <v>121</v>
      </c>
      <c r="AQ55" s="45">
        <f t="shared" si="35"/>
        <v>78</v>
      </c>
      <c r="AR55" s="5">
        <f t="shared" si="36"/>
        <v>78</v>
      </c>
      <c r="AT55" s="2">
        <f t="shared" si="37"/>
        <v>3</v>
      </c>
      <c r="AU55">
        <f t="shared" si="38"/>
        <v>3</v>
      </c>
      <c r="AV55" s="2">
        <f t="shared" si="39"/>
        <v>0</v>
      </c>
      <c r="AW55">
        <f t="shared" si="40"/>
        <v>1000000</v>
      </c>
      <c r="BG55" s="148" t="str">
        <f t="shared" si="43"/>
        <v>HATCH, Arnold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9.23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MCKENNA, Gemma, C</v>
      </c>
      <c r="AK56" s="2">
        <f t="shared" si="31"/>
        <v>939</v>
      </c>
      <c r="AL56" s="5">
        <f t="shared" si="41"/>
        <v>939</v>
      </c>
      <c r="AM56" s="45">
        <f t="shared" si="32"/>
        <v>389</v>
      </c>
      <c r="AN56" s="5">
        <f t="shared" si="42"/>
        <v>389</v>
      </c>
      <c r="AO56" s="45">
        <f t="shared" si="33"/>
        <v>219</v>
      </c>
      <c r="AP56" s="5">
        <f t="shared" si="34"/>
        <v>219</v>
      </c>
      <c r="AQ56" s="45">
        <f t="shared" si="35"/>
        <v>176</v>
      </c>
      <c r="AR56" s="5">
        <f t="shared" si="36"/>
        <v>176</v>
      </c>
      <c r="AT56" s="2">
        <f t="shared" si="37"/>
        <v>101</v>
      </c>
      <c r="AU56">
        <f t="shared" si="38"/>
        <v>101</v>
      </c>
      <c r="AV56" s="2">
        <f t="shared" si="39"/>
        <v>98</v>
      </c>
      <c r="AW56">
        <f t="shared" si="40"/>
        <v>98</v>
      </c>
      <c r="BG56" s="148" t="str">
        <f t="shared" si="43"/>
        <v>JONES, Robert, David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6.11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>
      <c r="AJ57" t="str">
        <f t="shared" si="31"/>
        <v>MCNEILL, Eamon</v>
      </c>
      <c r="AK57" s="2">
        <f t="shared" si="31"/>
        <v>1002</v>
      </c>
      <c r="AL57" s="5">
        <f t="shared" si="41"/>
        <v>1002</v>
      </c>
      <c r="AM57" s="45">
        <f t="shared" si="32"/>
        <v>452</v>
      </c>
      <c r="AN57" s="5">
        <f t="shared" si="42"/>
        <v>452</v>
      </c>
      <c r="AO57" s="45">
        <f t="shared" si="33"/>
        <v>282</v>
      </c>
      <c r="AP57" s="5">
        <f t="shared" si="34"/>
        <v>282</v>
      </c>
      <c r="AQ57" s="45">
        <f t="shared" si="35"/>
        <v>239</v>
      </c>
      <c r="AR57" s="5">
        <f t="shared" si="36"/>
        <v>239</v>
      </c>
      <c r="AT57" s="2">
        <f t="shared" si="37"/>
        <v>164</v>
      </c>
      <c r="AU57">
        <f t="shared" si="38"/>
        <v>164</v>
      </c>
      <c r="AV57" s="2">
        <f t="shared" si="39"/>
        <v>161</v>
      </c>
      <c r="AW57">
        <f t="shared" si="40"/>
        <v>161</v>
      </c>
      <c r="BG57" s="148" t="str">
        <f t="shared" si="43"/>
        <v>MCKENNA, Gemma, C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0.13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>
      <c r="AJ58" t="str">
        <f t="shared" si="31"/>
        <v>MCWILLIAMS, Terry</v>
      </c>
      <c r="AK58" s="2">
        <f t="shared" si="31"/>
        <v>763</v>
      </c>
      <c r="AL58" s="5">
        <f t="shared" si="41"/>
        <v>763</v>
      </c>
      <c r="AM58" s="45">
        <f t="shared" si="32"/>
        <v>213</v>
      </c>
      <c r="AN58" s="5">
        <f t="shared" si="42"/>
        <v>213</v>
      </c>
      <c r="AO58" s="45">
        <f t="shared" si="33"/>
        <v>43</v>
      </c>
      <c r="AP58" s="5">
        <f t="shared" si="34"/>
        <v>43</v>
      </c>
      <c r="AQ58" s="45">
        <f t="shared" si="35"/>
        <v>0</v>
      </c>
      <c r="AR58" s="5">
        <f t="shared" si="36"/>
        <v>1000000</v>
      </c>
      <c r="AT58" s="2">
        <f t="shared" si="37"/>
        <v>999925</v>
      </c>
      <c r="AU58">
        <f t="shared" si="38"/>
        <v>999925</v>
      </c>
      <c r="AV58" s="2">
        <f t="shared" si="39"/>
        <v>999922</v>
      </c>
      <c r="AW58">
        <f t="shared" si="40"/>
        <v>999922</v>
      </c>
      <c r="BG58" s="148" t="str">
        <f t="shared" si="43"/>
        <v>MCNEILL, Eamon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0.39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>
      <c r="AJ59" t="str">
        <f t="shared" si="31"/>
        <v>SPENCE, Kyle, Thomas</v>
      </c>
      <c r="AK59" s="2">
        <f t="shared" si="31"/>
        <v>0</v>
      </c>
      <c r="AL59" s="5">
        <f t="shared" si="41"/>
        <v>1000000</v>
      </c>
      <c r="AM59" s="45">
        <f t="shared" si="32"/>
        <v>999450</v>
      </c>
      <c r="AN59" s="5">
        <f t="shared" si="42"/>
        <v>999450</v>
      </c>
      <c r="AO59" s="45">
        <f t="shared" si="33"/>
        <v>999280</v>
      </c>
      <c r="AP59" s="5">
        <f t="shared" si="34"/>
        <v>999280</v>
      </c>
      <c r="AQ59" s="45">
        <f t="shared" si="35"/>
        <v>999237</v>
      </c>
      <c r="AR59" s="5">
        <f t="shared" si="36"/>
        <v>999237</v>
      </c>
      <c r="AT59" s="2">
        <f t="shared" si="37"/>
        <v>999162</v>
      </c>
      <c r="AU59">
        <f t="shared" si="38"/>
        <v>999162</v>
      </c>
      <c r="AV59" s="2">
        <f t="shared" si="39"/>
        <v>999159</v>
      </c>
      <c r="AW59">
        <f t="shared" si="40"/>
        <v>999159</v>
      </c>
      <c r="BG59" s="148" t="str">
        <f t="shared" si="43"/>
        <v>MCWILLIAMS, Terry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23.66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>
      <c r="AJ60" t="str">
        <f t="shared" si="31"/>
        <v>STEVENSON, John</v>
      </c>
      <c r="AK60" s="2">
        <f t="shared" si="31"/>
        <v>550</v>
      </c>
      <c r="AL60" s="5">
        <f t="shared" si="41"/>
        <v>550</v>
      </c>
      <c r="AM60" s="45">
        <f t="shared" si="32"/>
        <v>0</v>
      </c>
      <c r="AN60" s="5">
        <f t="shared" si="42"/>
        <v>1000000</v>
      </c>
      <c r="AO60" s="45">
        <f t="shared" si="33"/>
        <v>999830</v>
      </c>
      <c r="AP60" s="5">
        <f t="shared" si="34"/>
        <v>999830</v>
      </c>
      <c r="AQ60" s="45">
        <f t="shared" si="35"/>
        <v>999787</v>
      </c>
      <c r="AR60" s="5">
        <f t="shared" si="36"/>
        <v>999787</v>
      </c>
      <c r="AT60" s="2">
        <f t="shared" si="37"/>
        <v>999712</v>
      </c>
      <c r="AU60">
        <f t="shared" si="38"/>
        <v>999712</v>
      </c>
      <c r="AV60" s="2">
        <f t="shared" si="39"/>
        <v>999709</v>
      </c>
      <c r="AW60">
        <f t="shared" si="40"/>
        <v>999709</v>
      </c>
      <c r="BG60" s="148" t="str">
        <f t="shared" si="43"/>
        <v>SPENCE, Kyle, Thomas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999450</v>
      </c>
      <c r="AN61" s="5">
        <f t="shared" si="42"/>
        <v>999450</v>
      </c>
      <c r="AO61" s="45">
        <f t="shared" si="33"/>
        <v>999280</v>
      </c>
      <c r="AP61" s="5">
        <f t="shared" si="34"/>
        <v>999280</v>
      </c>
      <c r="AQ61" s="45">
        <f t="shared" si="35"/>
        <v>999237</v>
      </c>
      <c r="AR61" s="5">
        <f t="shared" si="36"/>
        <v>999237</v>
      </c>
      <c r="AT61" s="2">
        <f t="shared" si="37"/>
        <v>999162</v>
      </c>
      <c r="AU61">
        <f t="shared" si="38"/>
        <v>999162</v>
      </c>
      <c r="AV61" s="2">
        <f t="shared" si="39"/>
        <v>999159</v>
      </c>
      <c r="AW61">
        <f t="shared" si="40"/>
        <v>999159</v>
      </c>
      <c r="BG61" s="148" t="str">
        <f t="shared" si="43"/>
        <v>STEVENSON, John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3.38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999450</v>
      </c>
      <c r="AN62" s="5">
        <f t="shared" si="42"/>
        <v>999450</v>
      </c>
      <c r="AO62" s="45">
        <f t="shared" si="33"/>
        <v>999280</v>
      </c>
      <c r="AP62" s="5">
        <f t="shared" si="34"/>
        <v>999280</v>
      </c>
      <c r="AQ62" s="45">
        <f t="shared" si="35"/>
        <v>999237</v>
      </c>
      <c r="AR62" s="5">
        <f t="shared" si="36"/>
        <v>999237</v>
      </c>
      <c r="AT62" s="2">
        <f t="shared" si="37"/>
        <v>999162</v>
      </c>
      <c r="AU62">
        <f t="shared" si="38"/>
        <v>999162</v>
      </c>
      <c r="AV62" s="2">
        <f t="shared" si="39"/>
        <v>999159</v>
      </c>
      <c r="AW62">
        <f t="shared" si="40"/>
        <v>999159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999450</v>
      </c>
      <c r="AN63" s="5">
        <f t="shared" si="42"/>
        <v>999450</v>
      </c>
      <c r="AO63" s="45">
        <f t="shared" si="33"/>
        <v>999280</v>
      </c>
      <c r="AP63" s="5">
        <f t="shared" si="34"/>
        <v>999280</v>
      </c>
      <c r="AQ63" s="45">
        <f t="shared" si="35"/>
        <v>999237</v>
      </c>
      <c r="AR63" s="5">
        <f t="shared" si="36"/>
        <v>999237</v>
      </c>
      <c r="AT63" s="2">
        <f t="shared" si="37"/>
        <v>999162</v>
      </c>
      <c r="AU63">
        <f t="shared" si="38"/>
        <v>999162</v>
      </c>
      <c r="AV63" s="2">
        <f t="shared" si="39"/>
        <v>999159</v>
      </c>
      <c r="AW63">
        <f t="shared" si="40"/>
        <v>999159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999450</v>
      </c>
      <c r="AN64" s="5">
        <f t="shared" si="42"/>
        <v>999450</v>
      </c>
      <c r="AO64" s="45">
        <f t="shared" si="33"/>
        <v>999280</v>
      </c>
      <c r="AP64" s="5">
        <f t="shared" si="34"/>
        <v>999280</v>
      </c>
      <c r="AQ64" s="45">
        <f t="shared" si="35"/>
        <v>999237</v>
      </c>
      <c r="AR64" s="5">
        <f t="shared" si="36"/>
        <v>999237</v>
      </c>
      <c r="AT64" s="2">
        <f t="shared" si="37"/>
        <v>999162</v>
      </c>
      <c r="AU64">
        <f t="shared" si="38"/>
        <v>999162</v>
      </c>
      <c r="AV64" s="2">
        <f t="shared" si="39"/>
        <v>999159</v>
      </c>
      <c r="AW64">
        <f t="shared" si="40"/>
        <v>999159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999450</v>
      </c>
      <c r="AN65" s="5">
        <f t="shared" si="42"/>
        <v>999450</v>
      </c>
      <c r="AO65" s="45">
        <f t="shared" si="33"/>
        <v>999280</v>
      </c>
      <c r="AP65" s="5">
        <f t="shared" si="34"/>
        <v>999280</v>
      </c>
      <c r="AQ65" s="45">
        <f t="shared" si="35"/>
        <v>999237</v>
      </c>
      <c r="AR65" s="5">
        <f t="shared" si="36"/>
        <v>999237</v>
      </c>
      <c r="AT65" s="2">
        <f t="shared" si="37"/>
        <v>999162</v>
      </c>
      <c r="AU65">
        <f t="shared" si="38"/>
        <v>999162</v>
      </c>
      <c r="AV65" s="2">
        <f t="shared" si="39"/>
        <v>999159</v>
      </c>
      <c r="AW65">
        <f t="shared" si="40"/>
        <v>999159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999450</v>
      </c>
      <c r="AN66" s="5">
        <f t="shared" si="42"/>
        <v>999450</v>
      </c>
      <c r="AO66" s="45">
        <f t="shared" si="33"/>
        <v>999280</v>
      </c>
      <c r="AP66" s="5">
        <f t="shared" si="34"/>
        <v>999280</v>
      </c>
      <c r="AQ66" s="45">
        <f t="shared" si="35"/>
        <v>999237</v>
      </c>
      <c r="AR66" s="5">
        <f t="shared" si="36"/>
        <v>999237</v>
      </c>
      <c r="AT66" s="2">
        <f t="shared" si="37"/>
        <v>999162</v>
      </c>
      <c r="AU66">
        <f t="shared" si="38"/>
        <v>999162</v>
      </c>
      <c r="AV66" s="2">
        <f t="shared" si="39"/>
        <v>999159</v>
      </c>
      <c r="AW66">
        <f t="shared" si="40"/>
        <v>999159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999450</v>
      </c>
      <c r="AN67" s="5">
        <f t="shared" si="42"/>
        <v>999450</v>
      </c>
      <c r="AO67" s="45">
        <f t="shared" si="33"/>
        <v>999280</v>
      </c>
      <c r="AP67" s="5">
        <f t="shared" si="34"/>
        <v>999280</v>
      </c>
      <c r="AQ67" s="45">
        <f t="shared" si="35"/>
        <v>999237</v>
      </c>
      <c r="AR67" s="5">
        <f t="shared" si="36"/>
        <v>999237</v>
      </c>
      <c r="AT67" s="2">
        <f t="shared" si="37"/>
        <v>999162</v>
      </c>
      <c r="AU67">
        <f t="shared" si="38"/>
        <v>999162</v>
      </c>
      <c r="AV67" s="2">
        <f t="shared" si="39"/>
        <v>999159</v>
      </c>
      <c r="AW67">
        <f t="shared" si="40"/>
        <v>999159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9.5699999999999932</v>
      </c>
      <c r="BJ69" s="7">
        <f>CE28</f>
        <v>0</v>
      </c>
      <c r="BK69" s="5">
        <f>BI69+BJ69</f>
        <v>9.5699999999999932</v>
      </c>
      <c r="BM69" s="16"/>
      <c r="BN69" s="16"/>
      <c r="BO69" s="16"/>
      <c r="BP69" s="16"/>
      <c r="BW69" s="5">
        <f>SUM(BW49:BW68)</f>
        <v>0</v>
      </c>
      <c r="BZ69" s="5">
        <f t="shared" si="49"/>
        <v>0</v>
      </c>
    </row>
    <row r="70" spans="36:78">
      <c r="BK70" s="5">
        <f>BG27+CE29</f>
        <v>231.99999999999997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51">IF(BH5="y",1,0)</f>
        <v>0</v>
      </c>
    </row>
    <row r="78" spans="36:78">
      <c r="BK78" s="5">
        <f t="shared" si="51"/>
        <v>1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0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0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0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 Council</v>
      </c>
      <c r="F1" s="14" t="s">
        <v>62</v>
      </c>
      <c r="J1" s="100" t="s">
        <v>25</v>
      </c>
      <c r="K1" s="382">
        <f>'Basic Input'!C2</f>
        <v>41781</v>
      </c>
      <c r="L1" s="382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215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1.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L3" s="134"/>
      <c r="BR3" s="95" t="s">
        <v>33</v>
      </c>
      <c r="BS3" s="96"/>
      <c r="BT3" s="431" t="s">
        <v>340</v>
      </c>
      <c r="BU3" s="410"/>
      <c r="BV3" s="410"/>
      <c r="BW3" s="410"/>
      <c r="BX3" s="410"/>
      <c r="BY3" s="410"/>
      <c r="BZ3" s="411"/>
    </row>
    <row r="4" spans="1:83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216</v>
      </c>
      <c r="P4" s="384"/>
      <c r="Q4" s="384"/>
      <c r="R4" s="384"/>
      <c r="S4" s="385"/>
      <c r="U4" s="374" t="str">
        <f>IF(K33="ERROR","DO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IF(C11=0,0,IF(I11=0,"Excluded",0))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213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IF(C12=0,0,IF(I12=0,"Excluded",0))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576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IF($AT5=0,0,IF($AT5="T",$AZ7,$BR4))</f>
        <v>Exclude</v>
      </c>
      <c r="K7" s="430"/>
      <c r="L7" s="372"/>
      <c r="M7" s="373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IF($J7="Transfer",$BA8,$BT3)</f>
        <v>STEVENSON, John</v>
      </c>
      <c r="K8" s="428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1150.53</v>
      </c>
      <c r="BP8" s="76"/>
      <c r="BR8" s="13" t="str">
        <f>'Verification of Boxes'!J10</f>
        <v>BEATTIE ,Doug</v>
      </c>
      <c r="BS8" s="74">
        <v>74</v>
      </c>
      <c r="BT8" s="7">
        <f t="shared" ref="BT8:BT29" si="4">BS8*BT$6</f>
        <v>74</v>
      </c>
      <c r="BU8" s="74"/>
      <c r="BV8" s="7">
        <f t="shared" ref="BV8:BV29" si="5">BU8*BV$6</f>
        <v>0</v>
      </c>
      <c r="BW8" s="74">
        <v>3</v>
      </c>
      <c r="BX8" s="7">
        <f t="shared" ref="BX8:BX29" si="6">BW8*BX$6</f>
        <v>0.39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74.39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>
        <f t="shared" si="11"/>
        <v>0</v>
      </c>
      <c r="BO10" s="47">
        <f t="shared" si="3"/>
        <v>1115.29</v>
      </c>
      <c r="BP10" s="76"/>
      <c r="BQ10" s="6"/>
      <c r="BR10" s="13" t="str">
        <f>'Verification of Boxes'!J12</f>
        <v>CAUSBY, Darryn</v>
      </c>
      <c r="BS10" s="74">
        <v>149</v>
      </c>
      <c r="BT10" s="7">
        <f t="shared" si="4"/>
        <v>149</v>
      </c>
      <c r="BU10" s="74">
        <v>1</v>
      </c>
      <c r="BV10" s="7">
        <f t="shared" si="5"/>
        <v>1</v>
      </c>
      <c r="BW10" s="74">
        <v>8</v>
      </c>
      <c r="BX10" s="7">
        <f t="shared" si="6"/>
        <v>1.04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151.04</v>
      </c>
    </row>
    <row r="11" spans="1:83" ht="15" customHeight="1" thickBot="1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 t="shared" ref="J11:J30" si="12">IF($C11&lt;&gt;0,$BK49,0)</f>
        <v>74.39</v>
      </c>
      <c r="K11" s="33">
        <f t="shared" ref="K11:K31" si="13">IF(J$8=0,0,I11+J11)</f>
        <v>1224.92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728.19</v>
      </c>
      <c r="BP11" s="76"/>
      <c r="BQ11" s="6"/>
      <c r="BR11" s="13" t="str">
        <f>'Verification of Boxes'!J13</f>
        <v>COLEMAN, Paul</v>
      </c>
      <c r="BS11" s="74">
        <v>90</v>
      </c>
      <c r="BT11" s="7">
        <f t="shared" si="4"/>
        <v>90</v>
      </c>
      <c r="BU11" s="74">
        <v>0</v>
      </c>
      <c r="BV11" s="7">
        <f t="shared" si="5"/>
        <v>0</v>
      </c>
      <c r="BW11" s="74">
        <v>4</v>
      </c>
      <c r="BX11" s="7">
        <f t="shared" si="6"/>
        <v>0.52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90.52</v>
      </c>
    </row>
    <row r="12" spans="1:83" ht="15" customHeight="1" thickBot="1">
      <c r="A12" s="330" t="str">
        <f>IF('Stage 3'!A12&lt;&gt;0,'Stage 3'!A12,IF(K12&gt;=$M$3,"Elected",IF(BP9&lt;&gt;0,"Excluded",0)))</f>
        <v>Elected</v>
      </c>
      <c r="B12" s="176">
        <v>2</v>
      </c>
      <c r="C12" s="184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 t="shared" si="12"/>
        <v>0</v>
      </c>
      <c r="K12" s="33">
        <f t="shared" si="13"/>
        <v>1506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838.52</v>
      </c>
      <c r="BP12" s="76"/>
      <c r="BQ12" s="6"/>
      <c r="BR12" s="13" t="str">
        <f>'Verification of Boxes'!J14</f>
        <v>DUFFY, Paul, Anthony</v>
      </c>
      <c r="BS12" s="74">
        <v>0</v>
      </c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3'!A13&lt;&gt;0,'Stage 3'!A13,IF(K13&gt;=$M$3,"Elected",IF(BP10&lt;&gt;0,"Excluded",0)))</f>
        <v>0</v>
      </c>
      <c r="B13" s="176">
        <v>3</v>
      </c>
      <c r="C13" s="184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 t="shared" si="12"/>
        <v>151.04</v>
      </c>
      <c r="K13" s="33">
        <f t="shared" si="13"/>
        <v>1266.33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 t="shared" si="12"/>
        <v>90.52</v>
      </c>
      <c r="K14" s="33">
        <f t="shared" si="13"/>
        <v>818.71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BEATTIE ,Doug</v>
      </c>
      <c r="AA14" s="109">
        <f>I11</f>
        <v>1150.53</v>
      </c>
      <c r="AB14" s="103"/>
      <c r="AC14" s="103">
        <f t="shared" ref="AC14:AC33" si="20">IF(AA14&gt;0,AA14-AG$4,0)</f>
        <v>-355.47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1003.23</v>
      </c>
      <c r="BP14" s="76"/>
      <c r="BR14" s="13" t="str">
        <f>'Verification of Boxes'!J16</f>
        <v>HATCH, Arnold</v>
      </c>
      <c r="BS14" s="74">
        <v>38</v>
      </c>
      <c r="BT14" s="7">
        <f t="shared" si="4"/>
        <v>38</v>
      </c>
      <c r="BU14" s="74"/>
      <c r="BV14" s="7">
        <f t="shared" si="5"/>
        <v>0</v>
      </c>
      <c r="BW14" s="74">
        <v>3</v>
      </c>
      <c r="BX14" s="7">
        <f t="shared" si="6"/>
        <v>0.39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38.39</v>
      </c>
    </row>
    <row r="15" spans="1:83" ht="15" customHeight="1" thickBot="1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 t="shared" si="12"/>
        <v>0</v>
      </c>
      <c r="K15" s="33">
        <f t="shared" si="13"/>
        <v>838.52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BUCKLEY, Jonathan</v>
      </c>
      <c r="AA15" s="45">
        <f>I12</f>
        <v>1506</v>
      </c>
      <c r="AB15" s="5"/>
      <c r="AC15" s="5">
        <f t="shared" si="20"/>
        <v>0</v>
      </c>
      <c r="AD15" s="5"/>
      <c r="AE15" s="5" t="str">
        <f t="shared" ref="AE15:AE33" si="23">IF(Z15=0,0,IF(AA15&gt;=AG$4,"elected",IF(AA15=0,"excluded","continuing")))</f>
        <v>elected</v>
      </c>
      <c r="AF15" s="5">
        <f t="shared" si="21"/>
        <v>0</v>
      </c>
      <c r="AG15" s="170">
        <f t="shared" si="22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847.11</v>
      </c>
      <c r="BP15" s="76"/>
      <c r="BQ15" s="6"/>
      <c r="BR15" s="13" t="str">
        <f>'Verification of Boxes'!J17</f>
        <v>JONES, Robert, David</v>
      </c>
      <c r="BS15" s="74">
        <v>130</v>
      </c>
      <c r="BT15" s="7">
        <f t="shared" si="4"/>
        <v>130</v>
      </c>
      <c r="BU15" s="74">
        <v>1</v>
      </c>
      <c r="BV15" s="7">
        <f t="shared" si="5"/>
        <v>1</v>
      </c>
      <c r="BW15" s="74">
        <v>2</v>
      </c>
      <c r="BX15" s="7">
        <f t="shared" si="6"/>
        <v>0.26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131.26</v>
      </c>
    </row>
    <row r="16" spans="1:83" ht="15" customHeight="1" thickBot="1">
      <c r="A16" s="330" t="str">
        <f>IF('Stage 3'!A16&lt;&gt;0,'Stage 3'!A16,IF(K16&gt;=$M$3,"Elected",IF(BP13&lt;&gt;0,"Excluded",0)))</f>
        <v>Excluded</v>
      </c>
      <c r="B16" s="176">
        <v>6</v>
      </c>
      <c r="C16" s="184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 t="shared" si="12"/>
        <v>0</v>
      </c>
      <c r="K16" s="33">
        <f t="shared" si="13"/>
        <v>0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CAUSBY, Darryn</v>
      </c>
      <c r="AA16" s="45">
        <f t="shared" ref="AA16:AA32" si="24">I13</f>
        <v>1115.29</v>
      </c>
      <c r="AB16" s="5"/>
      <c r="AC16" s="5">
        <f t="shared" si="20"/>
        <v>-390.71000000000004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939.13</v>
      </c>
      <c r="BP16" s="76"/>
      <c r="BQ16" s="6"/>
      <c r="BR16" s="13" t="str">
        <f>'Verification of Boxes'!J18</f>
        <v>MCKENNA, Gemma, C</v>
      </c>
      <c r="BS16" s="74"/>
      <c r="BT16" s="7">
        <f t="shared" si="4"/>
        <v>0</v>
      </c>
      <c r="BU16" s="74"/>
      <c r="BV16" s="7">
        <f t="shared" si="5"/>
        <v>0</v>
      </c>
      <c r="BW16" s="74">
        <v>0</v>
      </c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 t="shared" si="12"/>
        <v>38.39</v>
      </c>
      <c r="K17" s="33">
        <f t="shared" si="13"/>
        <v>1041.6200000000001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COLEMAN, Paul</v>
      </c>
      <c r="AA17" s="45">
        <f t="shared" si="24"/>
        <v>728.19</v>
      </c>
      <c r="AB17" s="5"/>
      <c r="AC17" s="5">
        <f t="shared" si="20"/>
        <v>-777.81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1002.39</v>
      </c>
      <c r="BP17" s="76"/>
      <c r="BQ17" s="6"/>
      <c r="BR17" s="13" t="str">
        <f>'Verification of Boxes'!J19</f>
        <v>MCNEILL, Eamon</v>
      </c>
      <c r="BS17" s="74">
        <v>2</v>
      </c>
      <c r="BT17" s="7">
        <f t="shared" si="4"/>
        <v>2</v>
      </c>
      <c r="BU17" s="74"/>
      <c r="BV17" s="7">
        <f t="shared" si="5"/>
        <v>0</v>
      </c>
      <c r="BW17" s="74">
        <v>0</v>
      </c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2</v>
      </c>
    </row>
    <row r="18" spans="1:83" ht="15" customHeight="1" thickBot="1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 t="shared" si="12"/>
        <v>131.26</v>
      </c>
      <c r="K18" s="33">
        <f t="shared" si="13"/>
        <v>978.37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DUFFY, Paul, Anthony</v>
      </c>
      <c r="AA18" s="45">
        <f t="shared" si="24"/>
        <v>838.52</v>
      </c>
      <c r="AB18" s="5"/>
      <c r="AC18" s="5">
        <f t="shared" si="20"/>
        <v>-667.48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786.66</v>
      </c>
      <c r="BP18" s="76"/>
      <c r="BQ18" s="6"/>
      <c r="BR18" s="13" t="str">
        <f>'Verification of Boxes'!J20</f>
        <v>MCWILLIAMS, Terry</v>
      </c>
      <c r="BS18" s="74">
        <v>35</v>
      </c>
      <c r="BT18" s="7">
        <f t="shared" si="4"/>
        <v>35</v>
      </c>
      <c r="BU18" s="74">
        <v>1</v>
      </c>
      <c r="BV18" s="7">
        <f t="shared" si="5"/>
        <v>1</v>
      </c>
      <c r="BW18" s="74">
        <v>4</v>
      </c>
      <c r="BX18" s="7">
        <f t="shared" si="6"/>
        <v>0.52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36.520000000000003</v>
      </c>
    </row>
    <row r="19" spans="1:83" ht="15" customHeight="1" thickBot="1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 t="shared" si="12"/>
        <v>0</v>
      </c>
      <c r="K19" s="33">
        <f t="shared" si="13"/>
        <v>939.13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GIFFEN, Pete</v>
      </c>
      <c r="AA19" s="45">
        <f t="shared" si="24"/>
        <v>0</v>
      </c>
      <c r="AB19" s="5"/>
      <c r="AC19" s="5">
        <f t="shared" si="20"/>
        <v>0</v>
      </c>
      <c r="AD19" s="5"/>
      <c r="AE19" s="5" t="str">
        <f t="shared" si="23"/>
        <v>excluded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 t="shared" si="12"/>
        <v>2</v>
      </c>
      <c r="K20" s="33">
        <f t="shared" si="13"/>
        <v>1004.39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HATCH, Arnold</v>
      </c>
      <c r="AA20" s="45">
        <f t="shared" si="24"/>
        <v>1003.23</v>
      </c>
      <c r="AB20" s="5"/>
      <c r="AC20" s="5">
        <f t="shared" si="20"/>
        <v>-502.77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01" t="s">
        <v>103</v>
      </c>
      <c r="AK20" s="402"/>
      <c r="AL20" s="246">
        <f>AL46</f>
        <v>553.38</v>
      </c>
      <c r="AM20" s="167"/>
      <c r="AN20" s="166">
        <f>AL20+AG2</f>
        <v>553.38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553.38</v>
      </c>
      <c r="BP20" s="76" t="s">
        <v>351</v>
      </c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 t="shared" si="12"/>
        <v>36.520000000000003</v>
      </c>
      <c r="K21" s="33">
        <f t="shared" si="13"/>
        <v>823.18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JONES, Robert, David</v>
      </c>
      <c r="AA21" s="45">
        <f t="shared" si="24"/>
        <v>847.11</v>
      </c>
      <c r="AB21" s="5"/>
      <c r="AC21" s="5">
        <f t="shared" si="20"/>
        <v>-658.89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3" t="s">
        <v>102</v>
      </c>
      <c r="AK21" s="359"/>
      <c r="AL21" s="48">
        <f>IF(AL20=1000000,0,AN46)</f>
        <v>728.19</v>
      </c>
      <c r="AM21" s="7">
        <f>AL21-AL20</f>
        <v>174.81000000000006</v>
      </c>
      <c r="AN21" s="5">
        <f>IF(AL21=1000000,0,IF(AN20=0,0,AN20+AL21))</f>
        <v>1281.5700000000002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3'!A22&lt;&gt;0,'Stage 3'!A22,IF(K22&gt;=$M$3,"Elected",IF(BP19&lt;&gt;0,"Excluded",0)))</f>
        <v>Excluded</v>
      </c>
      <c r="B22" s="176">
        <v>12</v>
      </c>
      <c r="C22" s="184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MCKENNA, Gemma, C</v>
      </c>
      <c r="AA22" s="45">
        <f t="shared" si="24"/>
        <v>939.13</v>
      </c>
      <c r="AB22" s="5"/>
      <c r="AC22" s="5">
        <f t="shared" si="20"/>
        <v>-566.87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3" t="s">
        <v>102</v>
      </c>
      <c r="AK22" s="359"/>
      <c r="AL22" s="48">
        <f>IF(AL21=1000000,0,AP46)</f>
        <v>786.66</v>
      </c>
      <c r="AM22" s="7">
        <f>IF(AL22=1000000,0,IF(AM21=0,0,AL22-AL21))</f>
        <v>58.469999999999914</v>
      </c>
      <c r="AN22" s="5">
        <f>IF(AL22=1000000,0,IF(AN21=0,0,AN21+AL22))</f>
        <v>2068.23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3'!A23&lt;&gt;0,'Stage 3'!A23,IF(K23&gt;=$M$3,"Elected",IF(BP20&lt;&gt;0,"Excluded",0)))</f>
        <v>Excluded</v>
      </c>
      <c r="B23" s="176">
        <v>13</v>
      </c>
      <c r="C23" s="184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 t="shared" si="12"/>
        <v>-553.38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MCNEILL, Eamon</v>
      </c>
      <c r="AA23" s="45">
        <f t="shared" si="24"/>
        <v>1002.39</v>
      </c>
      <c r="AB23" s="5"/>
      <c r="AC23" s="5">
        <f t="shared" si="20"/>
        <v>-503.61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3" t="s">
        <v>102</v>
      </c>
      <c r="AK23" s="359"/>
      <c r="AL23" s="48">
        <f>IF(AL22=1000000,0,AR46)</f>
        <v>838.52</v>
      </c>
      <c r="AM23" s="7">
        <f>IF(AL23=1000000,0,IF(AM22=0,0,AL23-AL22))</f>
        <v>51.860000000000014</v>
      </c>
      <c r="AN23" s="5">
        <f>IF(AL23=1000000,0,IF(AN22=0,0,AN22+AL23))</f>
        <v>2906.75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MCWILLIAMS, Terry</v>
      </c>
      <c r="AA24" s="45">
        <f t="shared" si="24"/>
        <v>786.66</v>
      </c>
      <c r="AB24" s="5"/>
      <c r="AC24" s="5">
        <f t="shared" si="20"/>
        <v>-719.34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403" t="s">
        <v>102</v>
      </c>
      <c r="AK24" s="359"/>
      <c r="AL24" s="48">
        <f>IF(AR46=1000000,0,AU46)</f>
        <v>847.11</v>
      </c>
      <c r="AM24" s="7">
        <f>IF(AL24=1000000,0,IF(AM23=0,0,AL24-AL23))</f>
        <v>8.5900000000000318</v>
      </c>
      <c r="AN24" s="5">
        <f>IF(AL24=1000000,0,IF(AN23=0,0,AN23+AL24))</f>
        <v>3753.86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SPENCE, Kyle, Thomas</v>
      </c>
      <c r="AA25" s="45">
        <f t="shared" si="24"/>
        <v>0</v>
      </c>
      <c r="AB25" s="5"/>
      <c r="AC25" s="5">
        <f t="shared" si="20"/>
        <v>0</v>
      </c>
      <c r="AD25" s="5"/>
      <c r="AE25" s="5" t="str">
        <f t="shared" si="23"/>
        <v>excluded</v>
      </c>
      <c r="AF25" s="5">
        <f t="shared" si="21"/>
        <v>0</v>
      </c>
      <c r="AG25" s="170">
        <f t="shared" si="22"/>
        <v>0</v>
      </c>
      <c r="AJ25" s="423" t="s">
        <v>102</v>
      </c>
      <c r="AK25" s="424"/>
      <c r="AL25" s="104">
        <f>IF(AL24=1000000,0,AW46)</f>
        <v>939.13</v>
      </c>
      <c r="AM25" s="105">
        <f>IF(AL25=1000000,0,IF(AM24=0,0,AL25-AL24))</f>
        <v>92.019999999999982</v>
      </c>
      <c r="AN25" s="106">
        <f>IF(AL25=1000000,0,IF(AN24=0,0,AN24+AL25))</f>
        <v>4692.99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STEVENSON, John</v>
      </c>
      <c r="AA26" s="45">
        <f t="shared" si="24"/>
        <v>553.38</v>
      </c>
      <c r="AB26" s="5"/>
      <c r="AC26" s="5">
        <f t="shared" si="20"/>
        <v>-952.62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24</v>
      </c>
      <c r="BT28" s="140">
        <f t="shared" si="4"/>
        <v>24</v>
      </c>
      <c r="BU28" s="73">
        <v>5</v>
      </c>
      <c r="BV28" s="140">
        <f t="shared" si="5"/>
        <v>5</v>
      </c>
      <c r="BW28" s="73">
        <v>2</v>
      </c>
      <c r="BX28" s="140">
        <f t="shared" si="6"/>
        <v>0.26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29.26</v>
      </c>
    </row>
    <row r="29" spans="1:83" ht="13.5" thickBot="1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542</v>
      </c>
      <c r="BT29" s="7">
        <f t="shared" si="4"/>
        <v>542</v>
      </c>
      <c r="BU29" s="139">
        <f>SUM(BU8:BU28)</f>
        <v>8</v>
      </c>
      <c r="BV29" s="7">
        <f t="shared" si="5"/>
        <v>8</v>
      </c>
      <c r="BW29" s="139">
        <f>SUM(BW8:BW28)</f>
        <v>26</v>
      </c>
      <c r="BX29" s="7">
        <f t="shared" si="6"/>
        <v>3.38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553.38</v>
      </c>
    </row>
    <row r="30" spans="1:83" ht="14.25" customHeight="1" thickBot="1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214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$BK69</f>
        <v>29.26</v>
      </c>
      <c r="K31" s="50">
        <f t="shared" si="13"/>
        <v>94.83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553.38</v>
      </c>
      <c r="BX31" s="391"/>
      <c r="BY31" s="391"/>
      <c r="BZ31" s="5">
        <f>BW69-BW31</f>
        <v>0</v>
      </c>
      <c r="CB31" s="342" t="s">
        <v>214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59">
        <f>SUM(K11:K31)</f>
        <v>10535.999999999998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553.38</v>
      </c>
      <c r="AM46" s="5"/>
      <c r="AN46" s="45">
        <f>AN47+AL46</f>
        <v>728.19</v>
      </c>
      <c r="AO46" s="5"/>
      <c r="AP46" s="45">
        <f>AP47+AN46</f>
        <v>786.66</v>
      </c>
      <c r="AQ46" s="5"/>
      <c r="AR46" s="45">
        <f>AR47+AP46</f>
        <v>838.52</v>
      </c>
      <c r="AS46" s="2"/>
      <c r="AU46" s="2">
        <f>AU47+AR46</f>
        <v>847.11</v>
      </c>
      <c r="AW46" s="2">
        <f>AW47+AU46</f>
        <v>939.13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553.38</v>
      </c>
      <c r="AM47" s="5"/>
      <c r="AN47" s="45">
        <f>MIN(AN48:AN67)</f>
        <v>174.81000000000006</v>
      </c>
      <c r="AO47" s="5"/>
      <c r="AP47" s="45">
        <f>MIN(AP48:AP67)</f>
        <v>58.469999999999914</v>
      </c>
      <c r="AQ47" s="5"/>
      <c r="AR47" s="45">
        <f>MIN(AR48:AR67)</f>
        <v>51.860000000000014</v>
      </c>
      <c r="AS47" s="2"/>
      <c r="AU47" s="2">
        <f>MIN(AU48:AU67)</f>
        <v>8.5900000000000318</v>
      </c>
      <c r="AW47" s="2">
        <f>MIN(AW48:AW67)</f>
        <v>92.019999999999982</v>
      </c>
      <c r="AX47" s="2"/>
    </row>
    <row r="48" spans="3:78" ht="38.25">
      <c r="AJ48" t="str">
        <f t="shared" ref="AJ48:AK63" si="30">Z14</f>
        <v>BEATTIE ,Doug</v>
      </c>
      <c r="AK48" s="2">
        <f t="shared" si="30"/>
        <v>1150.53</v>
      </c>
      <c r="AL48" s="5">
        <f>IF(AK48&lt;&gt;0,AK48,1000000)</f>
        <v>1150.53</v>
      </c>
      <c r="AM48" s="45">
        <f t="shared" ref="AM48:AM67" si="31">AL48-AL$47</f>
        <v>597.15</v>
      </c>
      <c r="AN48" s="5">
        <f>IF(AM48&lt;&gt;0,AM48,1000000)</f>
        <v>597.15</v>
      </c>
      <c r="AO48" s="45">
        <f t="shared" ref="AO48:AO67" si="32">AN48-AN$47</f>
        <v>422.33999999999992</v>
      </c>
      <c r="AP48" s="5">
        <f t="shared" ref="AP48:AP67" si="33">IF(AO48&lt;&gt;0,AO48,1000000)</f>
        <v>422.33999999999992</v>
      </c>
      <c r="AQ48" s="45">
        <f t="shared" ref="AQ48:AQ67" si="34">AP48-AP$47</f>
        <v>363.87</v>
      </c>
      <c r="AR48" s="5">
        <f t="shared" ref="AR48:AR67" si="35">IF(AQ48&lt;&gt;0,AQ48,1000000)</f>
        <v>363.87</v>
      </c>
      <c r="AT48" s="2">
        <f t="shared" ref="AT48:AT67" si="36">AR48-AR$47</f>
        <v>312.01</v>
      </c>
      <c r="AU48">
        <f t="shared" ref="AU48:AU67" si="37">IF(AT48&lt;&gt;0,AT48,1000000)</f>
        <v>312.01</v>
      </c>
      <c r="AV48" s="2">
        <f t="shared" ref="AV48:AV67" si="38">AU48-AU$47</f>
        <v>303.41999999999996</v>
      </c>
      <c r="AW48">
        <f t="shared" ref="AW48:AW67" si="39">IF(AV48&lt;&gt;0,AV48,1000000)</f>
        <v>303.41999999999996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0"/>
        <v>BUCKLEY, Jonathan</v>
      </c>
      <c r="AK49" s="2">
        <f t="shared" si="30"/>
        <v>1506</v>
      </c>
      <c r="AL49" s="5">
        <f t="shared" ref="AL49:AL67" si="40">IF(AK49&lt;&gt;0,AK49,1000000)</f>
        <v>1506</v>
      </c>
      <c r="AM49" s="45">
        <f t="shared" si="31"/>
        <v>952.62</v>
      </c>
      <c r="AN49" s="5">
        <f t="shared" ref="AN49:AN67" si="41">IF(AM49&lt;&gt;0,AM49,1000000)</f>
        <v>952.62</v>
      </c>
      <c r="AO49" s="45">
        <f t="shared" si="32"/>
        <v>777.81</v>
      </c>
      <c r="AP49" s="5">
        <f t="shared" si="33"/>
        <v>777.81</v>
      </c>
      <c r="AQ49" s="45">
        <f t="shared" si="34"/>
        <v>719.34</v>
      </c>
      <c r="AR49" s="5">
        <f t="shared" si="35"/>
        <v>719.34</v>
      </c>
      <c r="AT49" s="2">
        <f t="shared" si="36"/>
        <v>667.48</v>
      </c>
      <c r="AU49">
        <f t="shared" si="37"/>
        <v>667.48</v>
      </c>
      <c r="AV49" s="2">
        <f t="shared" si="38"/>
        <v>658.89</v>
      </c>
      <c r="AW49">
        <f t="shared" si="39"/>
        <v>658.89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BEATTIE ,Doug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74.39</v>
      </c>
      <c r="BN49" s="5">
        <f>IF(BP8="y",-BO8,0)</f>
        <v>0</v>
      </c>
      <c r="BW49" s="5">
        <f>IF(BP8="y",BO8,0)</f>
        <v>0</v>
      </c>
      <c r="BZ49" s="322"/>
    </row>
    <row r="50" spans="36:78">
      <c r="AJ50" t="str">
        <f t="shared" si="30"/>
        <v>CAUSBY, Darryn</v>
      </c>
      <c r="AK50" s="2">
        <f t="shared" si="30"/>
        <v>1115.29</v>
      </c>
      <c r="AL50" s="5">
        <f t="shared" si="40"/>
        <v>1115.29</v>
      </c>
      <c r="AM50" s="45">
        <f t="shared" si="31"/>
        <v>561.91</v>
      </c>
      <c r="AN50" s="5">
        <f t="shared" si="41"/>
        <v>561.91</v>
      </c>
      <c r="AO50" s="45">
        <f t="shared" si="32"/>
        <v>387.09999999999991</v>
      </c>
      <c r="AP50" s="5">
        <f t="shared" si="33"/>
        <v>387.09999999999991</v>
      </c>
      <c r="AQ50" s="45">
        <f t="shared" si="34"/>
        <v>328.63</v>
      </c>
      <c r="AR50" s="5">
        <f t="shared" si="35"/>
        <v>328.63</v>
      </c>
      <c r="AT50" s="2">
        <f t="shared" si="36"/>
        <v>276.77</v>
      </c>
      <c r="AU50">
        <f t="shared" si="37"/>
        <v>276.77</v>
      </c>
      <c r="AV50" s="2">
        <f t="shared" si="38"/>
        <v>268.17999999999995</v>
      </c>
      <c r="AW50">
        <f t="shared" si="39"/>
        <v>268.17999999999995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BUCKLEY, Jonathan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COLEMAN, Paul</v>
      </c>
      <c r="AK51" s="2">
        <f t="shared" si="30"/>
        <v>728.19</v>
      </c>
      <c r="AL51" s="5">
        <f t="shared" si="40"/>
        <v>728.19</v>
      </c>
      <c r="AM51" s="45">
        <f t="shared" si="31"/>
        <v>174.81000000000006</v>
      </c>
      <c r="AN51" s="5">
        <f t="shared" si="41"/>
        <v>174.81000000000006</v>
      </c>
      <c r="AO51" s="45">
        <f t="shared" si="32"/>
        <v>0</v>
      </c>
      <c r="AP51" s="5">
        <f t="shared" si="33"/>
        <v>1000000</v>
      </c>
      <c r="AQ51" s="45">
        <f t="shared" si="34"/>
        <v>999941.53</v>
      </c>
      <c r="AR51" s="5">
        <f t="shared" si="35"/>
        <v>999941.53</v>
      </c>
      <c r="AT51" s="2">
        <f t="shared" si="36"/>
        <v>999889.67</v>
      </c>
      <c r="AU51">
        <f t="shared" si="37"/>
        <v>999889.67</v>
      </c>
      <c r="AV51" s="2">
        <f t="shared" si="38"/>
        <v>999881.08000000007</v>
      </c>
      <c r="AW51">
        <f t="shared" si="39"/>
        <v>999881.08000000007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CAUSBY, Darryn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151.04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>
      <c r="AJ52" t="str">
        <f t="shared" si="30"/>
        <v>DUFFY, Paul, Anthony</v>
      </c>
      <c r="AK52" s="2">
        <f t="shared" si="30"/>
        <v>838.52</v>
      </c>
      <c r="AL52" s="5">
        <f t="shared" si="40"/>
        <v>838.52</v>
      </c>
      <c r="AM52" s="45">
        <f t="shared" si="31"/>
        <v>285.14</v>
      </c>
      <c r="AN52" s="5">
        <f t="shared" si="41"/>
        <v>285.14</v>
      </c>
      <c r="AO52" s="45">
        <f t="shared" si="32"/>
        <v>110.32999999999993</v>
      </c>
      <c r="AP52" s="5">
        <f t="shared" si="33"/>
        <v>110.32999999999993</v>
      </c>
      <c r="AQ52" s="45">
        <f t="shared" si="34"/>
        <v>51.860000000000014</v>
      </c>
      <c r="AR52" s="5">
        <f t="shared" si="35"/>
        <v>51.860000000000014</v>
      </c>
      <c r="AT52" s="2">
        <f t="shared" si="36"/>
        <v>0</v>
      </c>
      <c r="AU52">
        <f t="shared" si="37"/>
        <v>1000000</v>
      </c>
      <c r="AV52" s="2">
        <f t="shared" si="38"/>
        <v>999991.41</v>
      </c>
      <c r="AW52">
        <f t="shared" si="39"/>
        <v>999991.41</v>
      </c>
      <c r="BE52" s="5">
        <f>IF($BH23="y",$BE23,IF($BH24="y",$BE24,0))</f>
        <v>0</v>
      </c>
      <c r="BG52" s="148" t="str">
        <f t="shared" si="42"/>
        <v>COLEMAN, Paul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90.52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>
      <c r="AJ53" t="str">
        <f t="shared" si="30"/>
        <v>GIFFEN, Pete</v>
      </c>
      <c r="AK53" s="2">
        <f t="shared" si="30"/>
        <v>0</v>
      </c>
      <c r="AL53" s="5">
        <f t="shared" si="40"/>
        <v>1000000</v>
      </c>
      <c r="AM53" s="45">
        <f t="shared" si="31"/>
        <v>999446.62</v>
      </c>
      <c r="AN53" s="5">
        <f t="shared" si="41"/>
        <v>999446.62</v>
      </c>
      <c r="AO53" s="45">
        <f t="shared" si="32"/>
        <v>999271.80999999994</v>
      </c>
      <c r="AP53" s="5">
        <f t="shared" si="33"/>
        <v>999271.80999999994</v>
      </c>
      <c r="AQ53" s="45">
        <f t="shared" si="34"/>
        <v>999213.34</v>
      </c>
      <c r="AR53" s="5">
        <f t="shared" si="35"/>
        <v>999213.34</v>
      </c>
      <c r="AT53" s="2">
        <f t="shared" si="36"/>
        <v>999161.48</v>
      </c>
      <c r="AU53">
        <f t="shared" si="37"/>
        <v>999161.48</v>
      </c>
      <c r="AV53" s="2">
        <f t="shared" si="38"/>
        <v>999152.89</v>
      </c>
      <c r="AW53">
        <f t="shared" si="39"/>
        <v>999152.89</v>
      </c>
      <c r="BG53" s="148" t="str">
        <f t="shared" si="42"/>
        <v>DUFFY, Paul, Anthony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0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HATCH, Arnold</v>
      </c>
      <c r="AK54" s="2">
        <f t="shared" si="30"/>
        <v>1003.23</v>
      </c>
      <c r="AL54" s="5">
        <f t="shared" si="40"/>
        <v>1003.23</v>
      </c>
      <c r="AM54" s="45">
        <f t="shared" si="31"/>
        <v>449.85</v>
      </c>
      <c r="AN54" s="5">
        <f t="shared" si="41"/>
        <v>449.85</v>
      </c>
      <c r="AO54" s="45">
        <f t="shared" si="32"/>
        <v>275.03999999999996</v>
      </c>
      <c r="AP54" s="5">
        <f t="shared" si="33"/>
        <v>275.03999999999996</v>
      </c>
      <c r="AQ54" s="45">
        <f t="shared" si="34"/>
        <v>216.57000000000005</v>
      </c>
      <c r="AR54" s="5">
        <f t="shared" si="35"/>
        <v>216.57000000000005</v>
      </c>
      <c r="AT54" s="2">
        <f t="shared" si="36"/>
        <v>164.71000000000004</v>
      </c>
      <c r="AU54">
        <f t="shared" si="37"/>
        <v>164.71000000000004</v>
      </c>
      <c r="AV54" s="2">
        <f t="shared" si="38"/>
        <v>156.12</v>
      </c>
      <c r="AW54">
        <f t="shared" si="39"/>
        <v>156.12</v>
      </c>
      <c r="BG54" s="148" t="str">
        <f t="shared" si="42"/>
        <v>GIFFEN, Pete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JONES, Robert, David</v>
      </c>
      <c r="AK55" s="2">
        <f t="shared" si="30"/>
        <v>847.11</v>
      </c>
      <c r="AL55" s="5">
        <f t="shared" si="40"/>
        <v>847.11</v>
      </c>
      <c r="AM55" s="45">
        <f t="shared" si="31"/>
        <v>293.73</v>
      </c>
      <c r="AN55" s="5">
        <f t="shared" si="41"/>
        <v>293.73</v>
      </c>
      <c r="AO55" s="45">
        <f t="shared" si="32"/>
        <v>118.91999999999996</v>
      </c>
      <c r="AP55" s="5">
        <f t="shared" si="33"/>
        <v>118.91999999999996</v>
      </c>
      <c r="AQ55" s="45">
        <f t="shared" si="34"/>
        <v>60.450000000000045</v>
      </c>
      <c r="AR55" s="5">
        <f t="shared" si="35"/>
        <v>60.450000000000045</v>
      </c>
      <c r="AT55" s="2">
        <f t="shared" si="36"/>
        <v>8.5900000000000318</v>
      </c>
      <c r="AU55">
        <f t="shared" si="37"/>
        <v>8.5900000000000318</v>
      </c>
      <c r="AV55" s="2">
        <f t="shared" si="38"/>
        <v>0</v>
      </c>
      <c r="AW55">
        <f t="shared" si="39"/>
        <v>1000000</v>
      </c>
      <c r="BG55" s="148" t="str">
        <f t="shared" si="42"/>
        <v>HATCH, Arnold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38.39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>
      <c r="AJ56" t="str">
        <f t="shared" si="30"/>
        <v>MCKENNA, Gemma, C</v>
      </c>
      <c r="AK56" s="2">
        <f t="shared" si="30"/>
        <v>939.13</v>
      </c>
      <c r="AL56" s="5">
        <f t="shared" si="40"/>
        <v>939.13</v>
      </c>
      <c r="AM56" s="45">
        <f t="shared" si="31"/>
        <v>385.75</v>
      </c>
      <c r="AN56" s="5">
        <f t="shared" si="41"/>
        <v>385.75</v>
      </c>
      <c r="AO56" s="45">
        <f t="shared" si="32"/>
        <v>210.93999999999994</v>
      </c>
      <c r="AP56" s="5">
        <f t="shared" si="33"/>
        <v>210.93999999999994</v>
      </c>
      <c r="AQ56" s="45">
        <f t="shared" si="34"/>
        <v>152.47000000000003</v>
      </c>
      <c r="AR56" s="5">
        <f t="shared" si="35"/>
        <v>152.47000000000003</v>
      </c>
      <c r="AT56" s="2">
        <f t="shared" si="36"/>
        <v>100.61000000000001</v>
      </c>
      <c r="AU56">
        <f t="shared" si="37"/>
        <v>100.61000000000001</v>
      </c>
      <c r="AV56" s="2">
        <f t="shared" si="38"/>
        <v>92.019999999999982</v>
      </c>
      <c r="AW56">
        <f t="shared" si="39"/>
        <v>92.019999999999982</v>
      </c>
      <c r="BG56" s="148" t="str">
        <f t="shared" si="42"/>
        <v>JONES, Robert, David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131.26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>
      <c r="AJ57" t="str">
        <f t="shared" si="30"/>
        <v>MCNEILL, Eamon</v>
      </c>
      <c r="AK57" s="2">
        <f t="shared" si="30"/>
        <v>1002.39</v>
      </c>
      <c r="AL57" s="5">
        <f t="shared" si="40"/>
        <v>1002.39</v>
      </c>
      <c r="AM57" s="45">
        <f t="shared" si="31"/>
        <v>449.01</v>
      </c>
      <c r="AN57" s="5">
        <f t="shared" si="41"/>
        <v>449.01</v>
      </c>
      <c r="AO57" s="45">
        <f t="shared" si="32"/>
        <v>274.19999999999993</v>
      </c>
      <c r="AP57" s="5">
        <f t="shared" si="33"/>
        <v>274.19999999999993</v>
      </c>
      <c r="AQ57" s="45">
        <f t="shared" si="34"/>
        <v>215.73000000000002</v>
      </c>
      <c r="AR57" s="5">
        <f t="shared" si="35"/>
        <v>215.73000000000002</v>
      </c>
      <c r="AT57" s="2">
        <f t="shared" si="36"/>
        <v>163.87</v>
      </c>
      <c r="AU57">
        <f t="shared" si="37"/>
        <v>163.87</v>
      </c>
      <c r="AV57" s="2">
        <f t="shared" si="38"/>
        <v>155.27999999999997</v>
      </c>
      <c r="AW57">
        <f t="shared" si="39"/>
        <v>155.27999999999997</v>
      </c>
      <c r="BG57" s="148" t="str">
        <f t="shared" si="42"/>
        <v>MCKENNA, Gemma, C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>
      <c r="AJ58" t="str">
        <f t="shared" si="30"/>
        <v>MCWILLIAMS, Terry</v>
      </c>
      <c r="AK58" s="2">
        <f t="shared" si="30"/>
        <v>786.66</v>
      </c>
      <c r="AL58" s="5">
        <f t="shared" si="40"/>
        <v>786.66</v>
      </c>
      <c r="AM58" s="45">
        <f t="shared" si="31"/>
        <v>233.27999999999997</v>
      </c>
      <c r="AN58" s="5">
        <f t="shared" si="41"/>
        <v>233.27999999999997</v>
      </c>
      <c r="AO58" s="45">
        <f t="shared" si="32"/>
        <v>58.469999999999914</v>
      </c>
      <c r="AP58" s="5">
        <f t="shared" si="33"/>
        <v>58.469999999999914</v>
      </c>
      <c r="AQ58" s="45">
        <f t="shared" si="34"/>
        <v>0</v>
      </c>
      <c r="AR58" s="5">
        <f t="shared" si="35"/>
        <v>1000000</v>
      </c>
      <c r="AT58" s="2">
        <f t="shared" si="36"/>
        <v>999948.14</v>
      </c>
      <c r="AU58">
        <f t="shared" si="37"/>
        <v>999948.14</v>
      </c>
      <c r="AV58" s="2">
        <f t="shared" si="38"/>
        <v>999939.55</v>
      </c>
      <c r="AW58">
        <f t="shared" si="39"/>
        <v>999939.55</v>
      </c>
      <c r="BG58" s="148" t="str">
        <f t="shared" si="42"/>
        <v>MCNEILL, Eamon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2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 t="str">
        <f t="shared" si="30"/>
        <v>SPENCE, Kyle, Thomas</v>
      </c>
      <c r="AK59" s="2">
        <f t="shared" si="30"/>
        <v>0</v>
      </c>
      <c r="AL59" s="5">
        <f t="shared" si="40"/>
        <v>1000000</v>
      </c>
      <c r="AM59" s="45">
        <f t="shared" si="31"/>
        <v>999446.62</v>
      </c>
      <c r="AN59" s="5">
        <f t="shared" si="41"/>
        <v>999446.62</v>
      </c>
      <c r="AO59" s="45">
        <f t="shared" si="32"/>
        <v>999271.80999999994</v>
      </c>
      <c r="AP59" s="5">
        <f t="shared" si="33"/>
        <v>999271.80999999994</v>
      </c>
      <c r="AQ59" s="45">
        <f t="shared" si="34"/>
        <v>999213.34</v>
      </c>
      <c r="AR59" s="5">
        <f t="shared" si="35"/>
        <v>999213.34</v>
      </c>
      <c r="AT59" s="2">
        <f t="shared" si="36"/>
        <v>999161.48</v>
      </c>
      <c r="AU59">
        <f t="shared" si="37"/>
        <v>999161.48</v>
      </c>
      <c r="AV59" s="2">
        <f t="shared" si="38"/>
        <v>999152.89</v>
      </c>
      <c r="AW59">
        <f t="shared" si="39"/>
        <v>999152.89</v>
      </c>
      <c r="BG59" s="148" t="str">
        <f t="shared" si="42"/>
        <v>MCWILLIAMS, Terry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36.520000000000003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 t="str">
        <f t="shared" si="30"/>
        <v>STEVENSON, John</v>
      </c>
      <c r="AK60" s="2">
        <f t="shared" si="30"/>
        <v>553.38</v>
      </c>
      <c r="AL60" s="5">
        <f t="shared" si="40"/>
        <v>553.38</v>
      </c>
      <c r="AM60" s="45">
        <f t="shared" si="31"/>
        <v>0</v>
      </c>
      <c r="AN60" s="5">
        <f t="shared" si="41"/>
        <v>1000000</v>
      </c>
      <c r="AO60" s="45">
        <f t="shared" si="32"/>
        <v>999825.19</v>
      </c>
      <c r="AP60" s="5">
        <f t="shared" si="33"/>
        <v>999825.19</v>
      </c>
      <c r="AQ60" s="45">
        <f t="shared" si="34"/>
        <v>999766.72</v>
      </c>
      <c r="AR60" s="5">
        <f t="shared" si="35"/>
        <v>999766.72</v>
      </c>
      <c r="AT60" s="2">
        <f t="shared" si="36"/>
        <v>999714.86</v>
      </c>
      <c r="AU60">
        <f t="shared" si="37"/>
        <v>999714.86</v>
      </c>
      <c r="AV60" s="2">
        <f t="shared" si="38"/>
        <v>999706.27</v>
      </c>
      <c r="AW60">
        <f t="shared" si="39"/>
        <v>999706.27</v>
      </c>
      <c r="BG60" s="148" t="str">
        <f t="shared" si="42"/>
        <v>SPENCE, Kyle, Thomas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999446.62</v>
      </c>
      <c r="AN61" s="5">
        <f t="shared" si="41"/>
        <v>999446.62</v>
      </c>
      <c r="AO61" s="45">
        <f t="shared" si="32"/>
        <v>999271.80999999994</v>
      </c>
      <c r="AP61" s="5">
        <f t="shared" si="33"/>
        <v>999271.80999999994</v>
      </c>
      <c r="AQ61" s="45">
        <f t="shared" si="34"/>
        <v>999213.34</v>
      </c>
      <c r="AR61" s="5">
        <f t="shared" si="35"/>
        <v>999213.34</v>
      </c>
      <c r="AT61" s="2">
        <f t="shared" si="36"/>
        <v>999161.48</v>
      </c>
      <c r="AU61">
        <f t="shared" si="37"/>
        <v>999161.48</v>
      </c>
      <c r="AV61" s="2">
        <f t="shared" si="38"/>
        <v>999152.89</v>
      </c>
      <c r="AW61">
        <f t="shared" si="39"/>
        <v>999152.89</v>
      </c>
      <c r="BG61" s="148" t="str">
        <f t="shared" si="42"/>
        <v>STEVENSON, John</v>
      </c>
      <c r="BH61" s="149"/>
      <c r="BI61" s="7">
        <f t="shared" si="43"/>
        <v>0</v>
      </c>
      <c r="BJ61" s="5">
        <f t="shared" si="44"/>
        <v>-553.38</v>
      </c>
      <c r="BK61" s="5">
        <f t="shared" si="45"/>
        <v>-553.38</v>
      </c>
      <c r="BN61" s="5">
        <f t="shared" si="46"/>
        <v>-553.38</v>
      </c>
      <c r="BW61" s="5">
        <f t="shared" si="47"/>
        <v>553.38</v>
      </c>
      <c r="BZ61" s="5">
        <f t="shared" si="48"/>
        <v>0</v>
      </c>
    </row>
    <row r="62" spans="36:78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999446.62</v>
      </c>
      <c r="AN62" s="5">
        <f t="shared" si="41"/>
        <v>999446.62</v>
      </c>
      <c r="AO62" s="45">
        <f t="shared" si="32"/>
        <v>999271.80999999994</v>
      </c>
      <c r="AP62" s="5">
        <f t="shared" si="33"/>
        <v>999271.80999999994</v>
      </c>
      <c r="AQ62" s="45">
        <f t="shared" si="34"/>
        <v>999213.34</v>
      </c>
      <c r="AR62" s="5">
        <f t="shared" si="35"/>
        <v>999213.34</v>
      </c>
      <c r="AT62" s="2">
        <f t="shared" si="36"/>
        <v>999161.48</v>
      </c>
      <c r="AU62">
        <f t="shared" si="37"/>
        <v>999161.48</v>
      </c>
      <c r="AV62" s="2">
        <f t="shared" si="38"/>
        <v>999152.89</v>
      </c>
      <c r="AW62">
        <f t="shared" si="39"/>
        <v>999152.89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1</v>
      </c>
    </row>
    <row r="63" spans="36:78" ht="13.5" customHeight="1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999446.62</v>
      </c>
      <c r="AN63" s="5">
        <f t="shared" si="41"/>
        <v>999446.62</v>
      </c>
      <c r="AO63" s="45">
        <f t="shared" si="32"/>
        <v>999271.80999999994</v>
      </c>
      <c r="AP63" s="5">
        <f t="shared" si="33"/>
        <v>999271.80999999994</v>
      </c>
      <c r="AQ63" s="45">
        <f t="shared" si="34"/>
        <v>999213.34</v>
      </c>
      <c r="AR63" s="5">
        <f t="shared" si="35"/>
        <v>999213.34</v>
      </c>
      <c r="AT63" s="2">
        <f t="shared" si="36"/>
        <v>999161.48</v>
      </c>
      <c r="AU63">
        <f t="shared" si="37"/>
        <v>999161.48</v>
      </c>
      <c r="AV63" s="2">
        <f t="shared" si="38"/>
        <v>999152.89</v>
      </c>
      <c r="AW63">
        <f t="shared" si="39"/>
        <v>999152.89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999446.62</v>
      </c>
      <c r="AN64" s="5">
        <f t="shared" si="41"/>
        <v>999446.62</v>
      </c>
      <c r="AO64" s="45">
        <f t="shared" si="32"/>
        <v>999271.80999999994</v>
      </c>
      <c r="AP64" s="5">
        <f t="shared" si="33"/>
        <v>999271.80999999994</v>
      </c>
      <c r="AQ64" s="45">
        <f t="shared" si="34"/>
        <v>999213.34</v>
      </c>
      <c r="AR64" s="5">
        <f t="shared" si="35"/>
        <v>999213.34</v>
      </c>
      <c r="AT64" s="2">
        <f t="shared" si="36"/>
        <v>999161.48</v>
      </c>
      <c r="AU64">
        <f t="shared" si="37"/>
        <v>999161.48</v>
      </c>
      <c r="AV64" s="2">
        <f t="shared" si="38"/>
        <v>999152.89</v>
      </c>
      <c r="AW64">
        <f t="shared" si="39"/>
        <v>999152.89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999446.62</v>
      </c>
      <c r="AN65" s="5">
        <f t="shared" si="41"/>
        <v>999446.62</v>
      </c>
      <c r="AO65" s="45">
        <f t="shared" si="32"/>
        <v>999271.80999999994</v>
      </c>
      <c r="AP65" s="5">
        <f t="shared" si="33"/>
        <v>999271.80999999994</v>
      </c>
      <c r="AQ65" s="45">
        <f t="shared" si="34"/>
        <v>999213.34</v>
      </c>
      <c r="AR65" s="5">
        <f t="shared" si="35"/>
        <v>999213.34</v>
      </c>
      <c r="AT65" s="2">
        <f t="shared" si="36"/>
        <v>999161.48</v>
      </c>
      <c r="AU65">
        <f t="shared" si="37"/>
        <v>999161.48</v>
      </c>
      <c r="AV65" s="2">
        <f t="shared" si="38"/>
        <v>999152.89</v>
      </c>
      <c r="AW65">
        <f t="shared" si="39"/>
        <v>999152.89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999446.62</v>
      </c>
      <c r="AN66" s="5">
        <f t="shared" si="41"/>
        <v>999446.62</v>
      </c>
      <c r="AO66" s="45">
        <f t="shared" si="32"/>
        <v>999271.80999999994</v>
      </c>
      <c r="AP66" s="5">
        <f t="shared" si="33"/>
        <v>999271.80999999994</v>
      </c>
      <c r="AQ66" s="45">
        <f t="shared" si="34"/>
        <v>999213.34</v>
      </c>
      <c r="AR66" s="5">
        <f t="shared" si="35"/>
        <v>999213.34</v>
      </c>
      <c r="AT66" s="2">
        <f t="shared" si="36"/>
        <v>999161.48</v>
      </c>
      <c r="AU66">
        <f t="shared" si="37"/>
        <v>999161.48</v>
      </c>
      <c r="AV66" s="2">
        <f t="shared" si="38"/>
        <v>999152.89</v>
      </c>
      <c r="AW66">
        <f t="shared" si="39"/>
        <v>999152.89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999446.62</v>
      </c>
      <c r="AN67" s="5">
        <f t="shared" si="41"/>
        <v>999446.62</v>
      </c>
      <c r="AO67" s="45">
        <f t="shared" si="32"/>
        <v>999271.80999999994</v>
      </c>
      <c r="AP67" s="5">
        <f t="shared" si="33"/>
        <v>999271.80999999994</v>
      </c>
      <c r="AQ67" s="45">
        <f t="shared" si="34"/>
        <v>999213.34</v>
      </c>
      <c r="AR67" s="5">
        <f t="shared" si="35"/>
        <v>999213.34</v>
      </c>
      <c r="AT67" s="2">
        <f t="shared" si="36"/>
        <v>999161.48</v>
      </c>
      <c r="AU67">
        <f t="shared" si="37"/>
        <v>999161.48</v>
      </c>
      <c r="AV67" s="2">
        <f t="shared" si="38"/>
        <v>999152.89</v>
      </c>
      <c r="AW67">
        <f t="shared" si="39"/>
        <v>999152.89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29.26</v>
      </c>
      <c r="BK69" s="5">
        <f>BI69+BJ69</f>
        <v>29.26</v>
      </c>
      <c r="BM69" s="16"/>
      <c r="BN69" s="16"/>
      <c r="BO69" s="16"/>
      <c r="BP69" s="16"/>
      <c r="BW69" s="5">
        <f>SUM(BW49:BW68)</f>
        <v>553.38</v>
      </c>
      <c r="BZ69" s="5">
        <f t="shared" si="48"/>
        <v>0</v>
      </c>
    </row>
    <row r="70" spans="36:78">
      <c r="BK70" s="5">
        <f>BG27+CE29</f>
        <v>553.38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0">IF(BH5="y",1,0)</f>
        <v>0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1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CE114"/>
  <sheetViews>
    <sheetView showGridLines="0" showZeros="0" topLeftCell="Y1" zoomScale="70" zoomScaleNormal="70" workbookViewId="0">
      <selection activeCell="Y1" sqref="Y1:AR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 Council</v>
      </c>
      <c r="F1" s="14" t="s">
        <v>63</v>
      </c>
      <c r="J1" s="100" t="s">
        <v>25</v>
      </c>
      <c r="K1" s="382">
        <f>'Basic Input'!C2</f>
        <v>41781</v>
      </c>
      <c r="L1" s="382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219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3.75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1" t="s">
        <v>331</v>
      </c>
      <c r="BU3" s="410"/>
      <c r="BV3" s="410"/>
      <c r="BW3" s="410"/>
      <c r="BX3" s="410"/>
      <c r="BY3" s="410"/>
      <c r="BZ3" s="411"/>
    </row>
    <row r="4" spans="1:83" ht="43.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220</v>
      </c>
      <c r="P4" s="384"/>
      <c r="Q4" s="384"/>
      <c r="R4" s="384"/>
      <c r="S4" s="385"/>
      <c r="U4" s="374" t="str">
        <f>IF(M33="ERROR","DO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IF(C11=0,0,IF(K11=0,"Excluded",0))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217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IF(C12=0,0,IF(K12=0,"Excluded",0))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877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IF($AT5=0,0,IF($AT5="T",$AZ7,$BR4))</f>
        <v>Exclude</v>
      </c>
      <c r="M7" s="430"/>
      <c r="N7" s="372"/>
      <c r="O7" s="373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9" t="str">
        <f>'Stage 4'!J8:K8</f>
        <v>STEVENSON, John</v>
      </c>
      <c r="K8" s="430"/>
      <c r="L8" s="427" t="str">
        <f>IF($L7="Transfer",$BA8,$BT3)</f>
        <v>COLEMAN, Paul</v>
      </c>
      <c r="M8" s="428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1224.92</v>
      </c>
      <c r="BP8" s="76"/>
      <c r="BR8" s="13" t="str">
        <f>'Verification of Boxes'!J10</f>
        <v>BEATTIE ,Doug</v>
      </c>
      <c r="BS8" s="74">
        <v>153</v>
      </c>
      <c r="BT8" s="7">
        <f t="shared" ref="BT8:BT29" si="4">BS8*BT$6</f>
        <v>153</v>
      </c>
      <c r="BU8" s="74">
        <v>21</v>
      </c>
      <c r="BV8" s="7">
        <f t="shared" ref="BV8:BV29" si="5">BU8*BV$6</f>
        <v>21</v>
      </c>
      <c r="BW8" s="74">
        <v>6</v>
      </c>
      <c r="BX8" s="7">
        <f t="shared" ref="BX8:BX29" si="6">BW8*BX$6</f>
        <v>0.78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174.78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>
        <f t="shared" si="11"/>
        <v>0</v>
      </c>
      <c r="BO10" s="47">
        <f t="shared" si="3"/>
        <v>1266.33</v>
      </c>
      <c r="BP10" s="76"/>
      <c r="BQ10" s="6"/>
      <c r="BR10" s="13" t="str">
        <f>'Verification of Boxes'!J12</f>
        <v>CAUSBY, Darryn</v>
      </c>
      <c r="BS10" s="74">
        <v>152</v>
      </c>
      <c r="BT10" s="7">
        <f t="shared" si="4"/>
        <v>152</v>
      </c>
      <c r="BU10" s="74">
        <v>21</v>
      </c>
      <c r="BV10" s="7">
        <f t="shared" si="5"/>
        <v>21</v>
      </c>
      <c r="BW10" s="74">
        <v>27</v>
      </c>
      <c r="BX10" s="7">
        <f t="shared" si="6"/>
        <v>3.5100000000000002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176.51</v>
      </c>
    </row>
    <row r="11" spans="1:83" ht="15" customHeight="1" thickBot="1">
      <c r="A11" s="329">
        <f>IF('Stage 4'!A11&lt;&gt;0,'Stage 4'!A11,IF(M11&gt;=$M$3,"Elected",IF(BP8&lt;&gt;0,"Excluded",0)))</f>
        <v>0</v>
      </c>
      <c r="B11" s="175">
        <v>1</v>
      </c>
      <c r="C11" s="187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 t="shared" ref="L11:L30" si="12">IF($C11&lt;&gt;0,$BK49,0)</f>
        <v>174.78</v>
      </c>
      <c r="M11" s="33">
        <f t="shared" ref="M11:M31" si="13">IF(L$8=0,0,K11+L11)</f>
        <v>1399.7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Excluded</v>
      </c>
      <c r="BO11" s="47">
        <f t="shared" si="3"/>
        <v>818.71</v>
      </c>
      <c r="BP11" s="76" t="s">
        <v>351</v>
      </c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4'!A12&lt;&gt;0,'Stage 4'!A12,IF(M12&gt;=$M$3,"Elected",IF(BP9&lt;&gt;0,"Excluded",0)))</f>
        <v>Elected</v>
      </c>
      <c r="B12" s="176">
        <v>2</v>
      </c>
      <c r="C12" s="188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 t="shared" si="12"/>
        <v>0</v>
      </c>
      <c r="M12" s="33">
        <f t="shared" si="13"/>
        <v>1506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838.52</v>
      </c>
      <c r="BP12" s="76"/>
      <c r="BQ12" s="6"/>
      <c r="BR12" s="13" t="str">
        <f>'Verification of Boxes'!J14</f>
        <v>DUFFY, Paul, Anthony</v>
      </c>
      <c r="BS12" s="74">
        <v>3</v>
      </c>
      <c r="BT12" s="7">
        <f t="shared" si="4"/>
        <v>3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3</v>
      </c>
    </row>
    <row r="13" spans="1:83" ht="15" customHeight="1" thickBot="1">
      <c r="A13" s="330">
        <f>IF('Stage 4'!A13&lt;&gt;0,'Stage 4'!A13,IF(M13&gt;=$M$3,"Elected",IF(BP10&lt;&gt;0,"Excluded",0)))</f>
        <v>0</v>
      </c>
      <c r="B13" s="176">
        <v>3</v>
      </c>
      <c r="C13" s="188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 t="shared" si="12"/>
        <v>176.51</v>
      </c>
      <c r="M13" s="33">
        <f t="shared" si="13"/>
        <v>1442.84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4'!A14&lt;&gt;0,'Stage 4'!A14,IF(M14&gt;=$M$3,"Elected",IF(BP11&lt;&gt;0,"Excluded",0)))</f>
        <v>Excluded</v>
      </c>
      <c r="B14" s="176">
        <v>4</v>
      </c>
      <c r="C14" s="188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 t="shared" si="12"/>
        <v>-818.71</v>
      </c>
      <c r="M14" s="33">
        <f t="shared" si="13"/>
        <v>0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BEATTIE ,Doug</v>
      </c>
      <c r="AA14" s="109">
        <f>K11</f>
        <v>1224.92</v>
      </c>
      <c r="AB14" s="103"/>
      <c r="AC14" s="116">
        <f t="shared" ref="AC14:AC33" si="19">IF(AA14&gt;0,AA14-AG$4,0)</f>
        <v>-281.07999999999993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1041.6200000000001</v>
      </c>
      <c r="BP14" s="76"/>
      <c r="BR14" s="13" t="str">
        <f>'Verification of Boxes'!J16</f>
        <v>HATCH, Arnold</v>
      </c>
      <c r="BS14" s="74">
        <v>66</v>
      </c>
      <c r="BT14" s="7">
        <f t="shared" si="4"/>
        <v>66</v>
      </c>
      <c r="BU14" s="74">
        <v>13</v>
      </c>
      <c r="BV14" s="7">
        <f t="shared" si="5"/>
        <v>13</v>
      </c>
      <c r="BW14" s="74">
        <v>8</v>
      </c>
      <c r="BX14" s="7">
        <f t="shared" si="6"/>
        <v>1.04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80.040000000000006</v>
      </c>
    </row>
    <row r="15" spans="1:83" ht="15" customHeight="1" thickBot="1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 t="shared" si="12"/>
        <v>3</v>
      </c>
      <c r="M15" s="33">
        <f t="shared" si="13"/>
        <v>841.52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BUCKLEY, Jonathan</v>
      </c>
      <c r="AA15" s="45">
        <f>K12</f>
        <v>1506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elected</v>
      </c>
      <c r="AF15" s="5">
        <f t="shared" si="20"/>
        <v>0</v>
      </c>
      <c r="AG15" s="112">
        <f t="shared" si="21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978.37</v>
      </c>
      <c r="BP15" s="76"/>
      <c r="BQ15" s="6"/>
      <c r="BR15" s="13" t="str">
        <f>'Verification of Boxes'!J17</f>
        <v>JONES, Robert, David</v>
      </c>
      <c r="BS15" s="74">
        <v>233</v>
      </c>
      <c r="BT15" s="7">
        <f t="shared" si="4"/>
        <v>233</v>
      </c>
      <c r="BU15" s="74">
        <v>34</v>
      </c>
      <c r="BV15" s="7">
        <f t="shared" si="5"/>
        <v>34</v>
      </c>
      <c r="BW15" s="74">
        <v>10</v>
      </c>
      <c r="BX15" s="7">
        <f t="shared" si="6"/>
        <v>1.3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268.3</v>
      </c>
    </row>
    <row r="16" spans="1:83" ht="15" customHeight="1" thickBot="1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 t="shared" si="12"/>
        <v>0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CAUSBY, Darryn</v>
      </c>
      <c r="AA16" s="45">
        <f t="shared" ref="AA16:AA33" si="23">K13</f>
        <v>1266.33</v>
      </c>
      <c r="AB16" s="5"/>
      <c r="AC16" s="117">
        <f t="shared" si="19"/>
        <v>-239.67000000000007</v>
      </c>
      <c r="AD16" s="133"/>
      <c r="AE16" s="5" t="str">
        <f t="shared" si="22"/>
        <v>continuing</v>
      </c>
      <c r="AF16" s="5">
        <f t="shared" si="20"/>
        <v>0</v>
      </c>
      <c r="AG16" s="112">
        <f t="shared" si="21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939.13</v>
      </c>
      <c r="BP16" s="76"/>
      <c r="BQ16" s="6"/>
      <c r="BR16" s="13" t="str">
        <f>'Verification of Boxes'!J18</f>
        <v>MCKENNA, Gemma, C</v>
      </c>
      <c r="BS16" s="74">
        <v>2</v>
      </c>
      <c r="BT16" s="7">
        <f t="shared" si="4"/>
        <v>2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2</v>
      </c>
    </row>
    <row r="17" spans="1:83" ht="15" customHeight="1" thickBot="1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 t="shared" si="12"/>
        <v>80.040000000000006</v>
      </c>
      <c r="M17" s="33">
        <f t="shared" si="13"/>
        <v>1121.6600000000001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COLEMAN, Paul</v>
      </c>
      <c r="AA17" s="45">
        <f t="shared" si="23"/>
        <v>818.71</v>
      </c>
      <c r="AB17" s="5"/>
      <c r="AC17" s="117">
        <f t="shared" si="19"/>
        <v>-687.29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>
        <f t="shared" si="11"/>
        <v>0</v>
      </c>
      <c r="BO17" s="47">
        <f t="shared" si="3"/>
        <v>1004.39</v>
      </c>
      <c r="BP17" s="76"/>
      <c r="BQ17" s="6"/>
      <c r="BR17" s="13" t="str">
        <f>'Verification of Boxes'!J19</f>
        <v>MCNEILL, Eamon</v>
      </c>
      <c r="BS17" s="74">
        <v>1</v>
      </c>
      <c r="BT17" s="7">
        <f t="shared" si="4"/>
        <v>1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</v>
      </c>
    </row>
    <row r="18" spans="1:83" ht="15" customHeight="1" thickBot="1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 t="shared" si="12"/>
        <v>268.3</v>
      </c>
      <c r="M18" s="33">
        <f t="shared" si="13"/>
        <v>1246.67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DUFFY, Paul, Anthony</v>
      </c>
      <c r="AA18" s="45">
        <f t="shared" si="23"/>
        <v>838.52</v>
      </c>
      <c r="AB18" s="5"/>
      <c r="AC18" s="117">
        <f t="shared" si="19"/>
        <v>-667.48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823.18</v>
      </c>
      <c r="BP18" s="76"/>
      <c r="BQ18" s="6"/>
      <c r="BR18" s="13" t="str">
        <f>'Verification of Boxes'!J20</f>
        <v>MCWILLIAMS, Terry</v>
      </c>
      <c r="BS18" s="74">
        <v>75</v>
      </c>
      <c r="BT18" s="7">
        <f t="shared" si="4"/>
        <v>75</v>
      </c>
      <c r="BU18" s="74">
        <v>3</v>
      </c>
      <c r="BV18" s="7">
        <f t="shared" si="5"/>
        <v>3</v>
      </c>
      <c r="BW18" s="74">
        <v>9</v>
      </c>
      <c r="BX18" s="7">
        <f t="shared" si="6"/>
        <v>1.17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79.17</v>
      </c>
    </row>
    <row r="19" spans="1:83" ht="15" customHeight="1" thickBot="1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 t="shared" si="12"/>
        <v>2</v>
      </c>
      <c r="M19" s="33">
        <f t="shared" si="13"/>
        <v>941.13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GIFFEN, Pete</v>
      </c>
      <c r="AA19" s="45">
        <f t="shared" si="23"/>
        <v>0</v>
      </c>
      <c r="AB19" s="5"/>
      <c r="AC19" s="117">
        <f t="shared" si="19"/>
        <v>0</v>
      </c>
      <c r="AD19" s="133"/>
      <c r="AE19" s="5" t="str">
        <f t="shared" si="22"/>
        <v>excluded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4'!A20&lt;&gt;0,'Stage 4'!A20,IF(M20&gt;=$M$3,"Elected",IF(BP17&lt;&gt;0,"Excluded",0)))</f>
        <v>0</v>
      </c>
      <c r="B20" s="176">
        <v>10</v>
      </c>
      <c r="C20" s="188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 t="shared" si="12"/>
        <v>1</v>
      </c>
      <c r="M20" s="33">
        <f t="shared" si="13"/>
        <v>1005.39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HATCH, Arnold</v>
      </c>
      <c r="AA20" s="45">
        <f t="shared" si="23"/>
        <v>1041.6200000000001</v>
      </c>
      <c r="AB20" s="5"/>
      <c r="AC20" s="117">
        <f t="shared" si="19"/>
        <v>-464.37999999999988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01" t="s">
        <v>103</v>
      </c>
      <c r="AK20" s="402"/>
      <c r="AL20" s="246">
        <f>AL46</f>
        <v>818.71</v>
      </c>
      <c r="AM20" s="167"/>
      <c r="AN20" s="166">
        <f>AL20+AG2</f>
        <v>818.71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 t="shared" si="12"/>
        <v>79.17</v>
      </c>
      <c r="M21" s="33">
        <f t="shared" si="13"/>
        <v>902.34999999999991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JONES, Robert, David</v>
      </c>
      <c r="AA21" s="45">
        <f t="shared" si="23"/>
        <v>978.37</v>
      </c>
      <c r="AB21" s="5"/>
      <c r="AC21" s="117">
        <f t="shared" si="19"/>
        <v>-527.63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3" t="s">
        <v>102</v>
      </c>
      <c r="AK21" s="359"/>
      <c r="AL21" s="48">
        <f>IF(AL20=1000000,0,AN46)</f>
        <v>823.18</v>
      </c>
      <c r="AM21" s="7">
        <f>AL21-AL20</f>
        <v>4.4699999999999136</v>
      </c>
      <c r="AN21" s="5">
        <f>IF(AL21=1000000,0,IF(AN20=0,0,AN20+AL21))</f>
        <v>1641.8899999999999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4'!A22&lt;&gt;0,'Stage 4'!A22,IF(M22&gt;=$M$3,"Elected",IF(BP19&lt;&gt;0,"Excluded",0)))</f>
        <v>Excluded</v>
      </c>
      <c r="B22" s="176">
        <v>12</v>
      </c>
      <c r="C22" s="188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MCKENNA, Gemma, C</v>
      </c>
      <c r="AA22" s="45">
        <f t="shared" si="23"/>
        <v>939.13</v>
      </c>
      <c r="AB22" s="5"/>
      <c r="AC22" s="117">
        <f t="shared" si="19"/>
        <v>-566.87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3" t="s">
        <v>102</v>
      </c>
      <c r="AK22" s="359"/>
      <c r="AL22" s="48">
        <f>IF(AL21=1000000,0,AP46)</f>
        <v>838.52</v>
      </c>
      <c r="AM22" s="7">
        <f>IF(AL22=1000000,0,IF(AM21=0,0,AL22-AL21))</f>
        <v>15.340000000000032</v>
      </c>
      <c r="AN22" s="5">
        <f>IF(AL22=1000000,0,IF(AN21=0,0,AN21+AL22))</f>
        <v>2480.41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4'!A23&lt;&gt;0,'Stage 4'!A23,IF(M23&gt;=$M$3,"Elected",IF(BP20&lt;&gt;0,"Excluded",0)))</f>
        <v>Excluded</v>
      </c>
      <c r="B23" s="176">
        <v>13</v>
      </c>
      <c r="C23" s="188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MCNEILL, Eamon</v>
      </c>
      <c r="AA23" s="45">
        <f t="shared" si="23"/>
        <v>1004.39</v>
      </c>
      <c r="AB23" s="5"/>
      <c r="AC23" s="117">
        <f t="shared" si="19"/>
        <v>-501.61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403" t="s">
        <v>102</v>
      </c>
      <c r="AK23" s="359"/>
      <c r="AL23" s="48">
        <f>IF(AL22=1000000,0,AR46)</f>
        <v>939.13</v>
      </c>
      <c r="AM23" s="7">
        <f>IF(AL23=1000000,0,IF(AM22=0,0,AL23-AL22))</f>
        <v>100.61000000000001</v>
      </c>
      <c r="AN23" s="5">
        <f>IF(AL23=1000000,0,IF(AN22=0,0,AN22+AL23))</f>
        <v>3419.54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MCWILLIAMS, Terry</v>
      </c>
      <c r="AA24" s="45">
        <f t="shared" si="23"/>
        <v>823.18</v>
      </c>
      <c r="AB24" s="5"/>
      <c r="AC24" s="117">
        <f t="shared" si="19"/>
        <v>-682.82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403" t="s">
        <v>102</v>
      </c>
      <c r="AK24" s="359"/>
      <c r="AL24" s="48">
        <f>IF(AR46=1000000,0,AU46)</f>
        <v>978.37</v>
      </c>
      <c r="AM24" s="7">
        <f>IF(AL24=1000000,0,IF(AM23=0,0,AL24-AL23))</f>
        <v>39.240000000000009</v>
      </c>
      <c r="AN24" s="5">
        <f>IF(AL24=1000000,0,IF(AN23=0,0,AN23+AL24))</f>
        <v>4397.91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SPENCE, Kyle, Thomas</v>
      </c>
      <c r="AA25" s="45">
        <f t="shared" si="23"/>
        <v>0</v>
      </c>
      <c r="AB25" s="5"/>
      <c r="AC25" s="117">
        <f t="shared" si="19"/>
        <v>0</v>
      </c>
      <c r="AD25" s="133"/>
      <c r="AE25" s="5" t="str">
        <f t="shared" si="22"/>
        <v>excluded</v>
      </c>
      <c r="AF25" s="5">
        <f t="shared" si="20"/>
        <v>0</v>
      </c>
      <c r="AG25" s="112">
        <f t="shared" si="21"/>
        <v>0</v>
      </c>
      <c r="AJ25" s="423" t="s">
        <v>102</v>
      </c>
      <c r="AK25" s="424"/>
      <c r="AL25" s="104">
        <f>IF(AL24=1000000,0,AW46)</f>
        <v>1004.39</v>
      </c>
      <c r="AM25" s="105">
        <f>IF(AL25=1000000,0,IF(AM24=0,0,AL25-AL24))</f>
        <v>26.019999999999982</v>
      </c>
      <c r="AN25" s="106">
        <f>IF(AL25=1000000,0,IF(AN24=0,0,AN24+AL25))</f>
        <v>5402.3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STEVENSON, John</v>
      </c>
      <c r="AA26" s="45">
        <f t="shared" si="23"/>
        <v>0</v>
      </c>
      <c r="AB26" s="5"/>
      <c r="AC26" s="117">
        <f t="shared" si="19"/>
        <v>0</v>
      </c>
      <c r="AD26" s="133"/>
      <c r="AE26" s="5" t="str">
        <f t="shared" si="22"/>
        <v>excluded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31</v>
      </c>
      <c r="BT28" s="140">
        <f t="shared" si="4"/>
        <v>31</v>
      </c>
      <c r="BU28" s="73">
        <v>2</v>
      </c>
      <c r="BV28" s="140">
        <f t="shared" si="5"/>
        <v>2</v>
      </c>
      <c r="BW28" s="73">
        <v>7</v>
      </c>
      <c r="BX28" s="140">
        <f t="shared" si="6"/>
        <v>0.91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33.909999999999997</v>
      </c>
    </row>
    <row r="29" spans="1:83" ht="13.5" thickBot="1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716</v>
      </c>
      <c r="BT29" s="7">
        <f t="shared" si="4"/>
        <v>716</v>
      </c>
      <c r="BU29" s="139">
        <f>SUM(BU8:BU28)</f>
        <v>94</v>
      </c>
      <c r="BV29" s="7">
        <f t="shared" si="5"/>
        <v>94</v>
      </c>
      <c r="BW29" s="139">
        <f>SUM(BW8:BW28)</f>
        <v>67</v>
      </c>
      <c r="BX29" s="7">
        <f t="shared" si="6"/>
        <v>8.7100000000000009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818.70999999999992</v>
      </c>
    </row>
    <row r="30" spans="1:83" ht="14.25" customHeight="1" thickBot="1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218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$BK69</f>
        <v>33.909999999999997</v>
      </c>
      <c r="M31" s="50">
        <f t="shared" si="13"/>
        <v>128.74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V31" t="s">
        <v>68</v>
      </c>
      <c r="BW31" s="7">
        <f>BT29+BV29+BX29+BZ29+CB29+CD29</f>
        <v>818.71</v>
      </c>
      <c r="BX31" s="391"/>
      <c r="BY31" s="391"/>
      <c r="BZ31" s="5">
        <f>BW69-BW31</f>
        <v>0</v>
      </c>
      <c r="CB31" s="342" t="s">
        <v>218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59">
        <f>SUM(K11:K31)</f>
        <v>10535.999999999998</v>
      </c>
      <c r="L32" s="269"/>
      <c r="M32" s="59">
        <f>SUM(M11:M31)</f>
        <v>10535.999999999998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818.71</v>
      </c>
      <c r="AM46" s="5"/>
      <c r="AN46" s="45">
        <f>AN47+AL46</f>
        <v>823.18</v>
      </c>
      <c r="AO46" s="5"/>
      <c r="AP46" s="45">
        <f>AP47+AN46</f>
        <v>838.52</v>
      </c>
      <c r="AQ46" s="5"/>
      <c r="AR46" s="45">
        <f>AR47+AP46</f>
        <v>939.13</v>
      </c>
      <c r="AS46" s="2"/>
      <c r="AU46" s="2">
        <f>AU47+AR46</f>
        <v>978.37</v>
      </c>
      <c r="AW46" s="2">
        <f>AW47+AU46</f>
        <v>1004.39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>
      <c r="AL47" s="45">
        <f>MIN(AL48:AL67)</f>
        <v>818.71</v>
      </c>
      <c r="AM47" s="5"/>
      <c r="AN47" s="45">
        <f>MIN(AN48:AN67)</f>
        <v>4.4699999999999136</v>
      </c>
      <c r="AO47" s="5"/>
      <c r="AP47" s="45">
        <f>MIN(AP48:AP67)</f>
        <v>15.340000000000032</v>
      </c>
      <c r="AQ47" s="5"/>
      <c r="AR47" s="45">
        <f>MIN(AR48:AR67)</f>
        <v>100.61000000000001</v>
      </c>
      <c r="AS47" s="2"/>
      <c r="AU47" s="2">
        <f>MIN(AU48:AU67)</f>
        <v>39.240000000000009</v>
      </c>
      <c r="AW47" s="2">
        <f>MIN(AW48:AW67)</f>
        <v>26.019999999999982</v>
      </c>
      <c r="AX47" s="2"/>
    </row>
    <row r="48" spans="3:78" ht="38.25">
      <c r="AJ48" t="str">
        <f t="shared" ref="AJ48:AK63" si="29">Z14</f>
        <v>BEATTIE ,Doug</v>
      </c>
      <c r="AK48" s="2">
        <f t="shared" si="29"/>
        <v>1224.92</v>
      </c>
      <c r="AL48" s="5">
        <f>IF(AK48&lt;&gt;0,AK48,1000000)</f>
        <v>1224.92</v>
      </c>
      <c r="AM48" s="45">
        <f t="shared" ref="AM48:AM67" si="30">AL48-AL$47</f>
        <v>406.21000000000004</v>
      </c>
      <c r="AN48" s="5">
        <f>IF(AM48&lt;&gt;0,AM48,1000000)</f>
        <v>406.21000000000004</v>
      </c>
      <c r="AO48" s="45">
        <f t="shared" ref="AO48:AO67" si="31">AN48-AN$47</f>
        <v>401.74000000000012</v>
      </c>
      <c r="AP48" s="5">
        <f t="shared" ref="AP48:AP67" si="32">IF(AO48&lt;&gt;0,AO48,1000000)</f>
        <v>401.74000000000012</v>
      </c>
      <c r="AQ48" s="45">
        <f t="shared" ref="AQ48:AQ67" si="33">AP48-AP$47</f>
        <v>386.40000000000009</v>
      </c>
      <c r="AR48" s="5">
        <f t="shared" ref="AR48:AR67" si="34">IF(AQ48&lt;&gt;0,AQ48,1000000)</f>
        <v>386.40000000000009</v>
      </c>
      <c r="AT48" s="2">
        <f t="shared" ref="AT48:AT67" si="35">AR48-AR$47</f>
        <v>285.79000000000008</v>
      </c>
      <c r="AU48">
        <f t="shared" ref="AU48:AU67" si="36">IF(AT48&lt;&gt;0,AT48,1000000)</f>
        <v>285.79000000000008</v>
      </c>
      <c r="AV48" s="2">
        <f t="shared" ref="AV48:AV67" si="37">AU48-AU$47</f>
        <v>246.55000000000007</v>
      </c>
      <c r="AW48">
        <f t="shared" ref="AW48:AW67" si="38">IF(AV48&lt;&gt;0,AV48,1000000)</f>
        <v>246.55000000000007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9"/>
        <v>BUCKLEY, Jonathan</v>
      </c>
      <c r="AK49" s="2">
        <f t="shared" si="29"/>
        <v>1506</v>
      </c>
      <c r="AL49" s="5">
        <f t="shared" ref="AL49:AL67" si="39">IF(AK49&lt;&gt;0,AK49,1000000)</f>
        <v>1506</v>
      </c>
      <c r="AM49" s="45">
        <f t="shared" si="30"/>
        <v>687.29</v>
      </c>
      <c r="AN49" s="5">
        <f t="shared" ref="AN49:AN67" si="40">IF(AM49&lt;&gt;0,AM49,1000000)</f>
        <v>687.29</v>
      </c>
      <c r="AO49" s="45">
        <f t="shared" si="31"/>
        <v>682.82</v>
      </c>
      <c r="AP49" s="5">
        <f t="shared" si="32"/>
        <v>682.82</v>
      </c>
      <c r="AQ49" s="45">
        <f t="shared" si="33"/>
        <v>667.48</v>
      </c>
      <c r="AR49" s="5">
        <f t="shared" si="34"/>
        <v>667.48</v>
      </c>
      <c r="AT49" s="2">
        <f t="shared" si="35"/>
        <v>566.87</v>
      </c>
      <c r="AU49">
        <f t="shared" si="36"/>
        <v>566.87</v>
      </c>
      <c r="AV49" s="2">
        <f t="shared" si="37"/>
        <v>527.63</v>
      </c>
      <c r="AW49">
        <f t="shared" si="38"/>
        <v>527.63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BEATTIE ,Doug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174.78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9"/>
        <v>CAUSBY, Darryn</v>
      </c>
      <c r="AK50" s="2">
        <f t="shared" si="29"/>
        <v>1266.33</v>
      </c>
      <c r="AL50" s="5">
        <f t="shared" si="39"/>
        <v>1266.33</v>
      </c>
      <c r="AM50" s="45">
        <f t="shared" si="30"/>
        <v>447.61999999999989</v>
      </c>
      <c r="AN50" s="5">
        <f t="shared" si="40"/>
        <v>447.61999999999989</v>
      </c>
      <c r="AO50" s="45">
        <f t="shared" si="31"/>
        <v>443.15</v>
      </c>
      <c r="AP50" s="5">
        <f t="shared" si="32"/>
        <v>443.15</v>
      </c>
      <c r="AQ50" s="45">
        <f t="shared" si="33"/>
        <v>427.80999999999995</v>
      </c>
      <c r="AR50" s="5">
        <f t="shared" si="34"/>
        <v>427.80999999999995</v>
      </c>
      <c r="AT50" s="2">
        <f t="shared" si="35"/>
        <v>327.19999999999993</v>
      </c>
      <c r="AU50">
        <f t="shared" si="36"/>
        <v>327.19999999999993</v>
      </c>
      <c r="AV50" s="2">
        <f t="shared" si="37"/>
        <v>287.95999999999992</v>
      </c>
      <c r="AW50">
        <f t="shared" si="38"/>
        <v>287.95999999999992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BUCKLEY, Jonathan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COLEMAN, Paul</v>
      </c>
      <c r="AK51" s="2">
        <f t="shared" si="29"/>
        <v>818.71</v>
      </c>
      <c r="AL51" s="5">
        <f t="shared" si="39"/>
        <v>818.71</v>
      </c>
      <c r="AM51" s="45">
        <f t="shared" si="30"/>
        <v>0</v>
      </c>
      <c r="AN51" s="5">
        <f t="shared" si="40"/>
        <v>1000000</v>
      </c>
      <c r="AO51" s="45">
        <f t="shared" si="31"/>
        <v>999995.53</v>
      </c>
      <c r="AP51" s="5">
        <f t="shared" si="32"/>
        <v>999995.53</v>
      </c>
      <c r="AQ51" s="45">
        <f t="shared" si="33"/>
        <v>999980.19000000006</v>
      </c>
      <c r="AR51" s="5">
        <f t="shared" si="34"/>
        <v>999980.19000000006</v>
      </c>
      <c r="AT51" s="2">
        <f t="shared" si="35"/>
        <v>999879.58000000007</v>
      </c>
      <c r="AU51">
        <f t="shared" si="36"/>
        <v>999879.58000000007</v>
      </c>
      <c r="AV51" s="2">
        <f t="shared" si="37"/>
        <v>999840.34000000008</v>
      </c>
      <c r="AW51">
        <f t="shared" si="38"/>
        <v>999840.34000000008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CAUSBY, Darryn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176.51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>
      <c r="AJ52" t="str">
        <f t="shared" si="29"/>
        <v>DUFFY, Paul, Anthony</v>
      </c>
      <c r="AK52" s="2">
        <f t="shared" si="29"/>
        <v>838.52</v>
      </c>
      <c r="AL52" s="5">
        <f t="shared" si="39"/>
        <v>838.52</v>
      </c>
      <c r="AM52" s="45">
        <f t="shared" si="30"/>
        <v>19.809999999999945</v>
      </c>
      <c r="AN52" s="5">
        <f t="shared" si="40"/>
        <v>19.809999999999945</v>
      </c>
      <c r="AO52" s="45">
        <f t="shared" si="31"/>
        <v>15.340000000000032</v>
      </c>
      <c r="AP52" s="5">
        <f t="shared" si="32"/>
        <v>15.340000000000032</v>
      </c>
      <c r="AQ52" s="45">
        <f t="shared" si="33"/>
        <v>0</v>
      </c>
      <c r="AR52" s="5">
        <f t="shared" si="34"/>
        <v>1000000</v>
      </c>
      <c r="AT52" s="2">
        <f t="shared" si="35"/>
        <v>999899.39</v>
      </c>
      <c r="AU52">
        <f t="shared" si="36"/>
        <v>999899.39</v>
      </c>
      <c r="AV52" s="2">
        <f t="shared" si="37"/>
        <v>999860.15</v>
      </c>
      <c r="AW52">
        <f t="shared" si="38"/>
        <v>999860.15</v>
      </c>
      <c r="BE52" s="5">
        <f>IF($BH23="y",$BE23,IF($BH24="y",$BE24,0))</f>
        <v>0</v>
      </c>
      <c r="BG52" s="148" t="str">
        <f t="shared" si="41"/>
        <v>COLEMAN, Paul</v>
      </c>
      <c r="BH52" s="149"/>
      <c r="BI52" s="7">
        <f t="shared" si="42"/>
        <v>0</v>
      </c>
      <c r="BJ52" s="5">
        <f t="shared" si="43"/>
        <v>-818.71</v>
      </c>
      <c r="BK52" s="5">
        <f t="shared" si="44"/>
        <v>-818.71</v>
      </c>
      <c r="BN52" s="5">
        <f t="shared" si="45"/>
        <v>-818.71</v>
      </c>
      <c r="BW52" s="5">
        <f t="shared" si="46"/>
        <v>818.71</v>
      </c>
      <c r="BZ52" s="5">
        <f t="shared" si="47"/>
        <v>0</v>
      </c>
    </row>
    <row r="53" spans="36:78">
      <c r="AJ53" t="str">
        <f t="shared" si="29"/>
        <v>GIFFEN, Pete</v>
      </c>
      <c r="AK53" s="2">
        <f t="shared" si="29"/>
        <v>0</v>
      </c>
      <c r="AL53" s="5">
        <f t="shared" si="39"/>
        <v>1000000</v>
      </c>
      <c r="AM53" s="45">
        <f t="shared" si="30"/>
        <v>999181.29</v>
      </c>
      <c r="AN53" s="5">
        <f t="shared" si="40"/>
        <v>999181.29</v>
      </c>
      <c r="AO53" s="45">
        <f t="shared" si="31"/>
        <v>999176.82000000007</v>
      </c>
      <c r="AP53" s="5">
        <f t="shared" si="32"/>
        <v>999176.82000000007</v>
      </c>
      <c r="AQ53" s="45">
        <f t="shared" si="33"/>
        <v>999161.4800000001</v>
      </c>
      <c r="AR53" s="5">
        <f t="shared" si="34"/>
        <v>999161.4800000001</v>
      </c>
      <c r="AT53" s="2">
        <f t="shared" si="35"/>
        <v>999060.87000000011</v>
      </c>
      <c r="AU53">
        <f t="shared" si="36"/>
        <v>999060.87000000011</v>
      </c>
      <c r="AV53" s="2">
        <f t="shared" si="37"/>
        <v>999021.63000000012</v>
      </c>
      <c r="AW53">
        <f t="shared" si="38"/>
        <v>999021.63000000012</v>
      </c>
      <c r="BG53" s="148" t="str">
        <f t="shared" si="41"/>
        <v>DUFFY, Paul, Anthony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3</v>
      </c>
      <c r="BN53" s="5">
        <f t="shared" si="45"/>
        <v>0</v>
      </c>
      <c r="BW53" s="5">
        <f t="shared" si="46"/>
        <v>0</v>
      </c>
      <c r="BZ53" s="5">
        <f t="shared" si="47"/>
        <v>1</v>
      </c>
    </row>
    <row r="54" spans="36:78">
      <c r="AJ54" t="str">
        <f t="shared" si="29"/>
        <v>HATCH, Arnold</v>
      </c>
      <c r="AK54" s="2">
        <f t="shared" si="29"/>
        <v>1041.6200000000001</v>
      </c>
      <c r="AL54" s="5">
        <f t="shared" si="39"/>
        <v>1041.6200000000001</v>
      </c>
      <c r="AM54" s="45">
        <f t="shared" si="30"/>
        <v>222.91000000000008</v>
      </c>
      <c r="AN54" s="5">
        <f t="shared" si="40"/>
        <v>222.91000000000008</v>
      </c>
      <c r="AO54" s="45">
        <f t="shared" si="31"/>
        <v>218.44000000000017</v>
      </c>
      <c r="AP54" s="5">
        <f t="shared" si="32"/>
        <v>218.44000000000017</v>
      </c>
      <c r="AQ54" s="45">
        <f t="shared" si="33"/>
        <v>203.10000000000014</v>
      </c>
      <c r="AR54" s="5">
        <f t="shared" si="34"/>
        <v>203.10000000000014</v>
      </c>
      <c r="AT54" s="2">
        <f t="shared" si="35"/>
        <v>102.49000000000012</v>
      </c>
      <c r="AU54">
        <f t="shared" si="36"/>
        <v>102.49000000000012</v>
      </c>
      <c r="AV54" s="2">
        <f t="shared" si="37"/>
        <v>63.250000000000114</v>
      </c>
      <c r="AW54">
        <f t="shared" si="38"/>
        <v>63.250000000000114</v>
      </c>
      <c r="BG54" s="148" t="str">
        <f t="shared" si="41"/>
        <v>GIFFEN, Pete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>
      <c r="AJ55" t="str">
        <f t="shared" si="29"/>
        <v>JONES, Robert, David</v>
      </c>
      <c r="AK55" s="2">
        <f t="shared" si="29"/>
        <v>978.37</v>
      </c>
      <c r="AL55" s="5">
        <f t="shared" si="39"/>
        <v>978.37</v>
      </c>
      <c r="AM55" s="45">
        <f t="shared" si="30"/>
        <v>159.65999999999997</v>
      </c>
      <c r="AN55" s="5">
        <f t="shared" si="40"/>
        <v>159.65999999999997</v>
      </c>
      <c r="AO55" s="45">
        <f t="shared" si="31"/>
        <v>155.19000000000005</v>
      </c>
      <c r="AP55" s="5">
        <f t="shared" si="32"/>
        <v>155.19000000000005</v>
      </c>
      <c r="AQ55" s="45">
        <f t="shared" si="33"/>
        <v>139.85000000000002</v>
      </c>
      <c r="AR55" s="5">
        <f t="shared" si="34"/>
        <v>139.85000000000002</v>
      </c>
      <c r="AT55" s="2">
        <f t="shared" si="35"/>
        <v>39.240000000000009</v>
      </c>
      <c r="AU55">
        <f t="shared" si="36"/>
        <v>39.240000000000009</v>
      </c>
      <c r="AV55" s="2">
        <f t="shared" si="37"/>
        <v>0</v>
      </c>
      <c r="AW55">
        <f t="shared" si="38"/>
        <v>1000000</v>
      </c>
      <c r="BG55" s="148" t="str">
        <f t="shared" si="41"/>
        <v>HATCH, Arnold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80.040000000000006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>
      <c r="AJ56" t="str">
        <f t="shared" si="29"/>
        <v>MCKENNA, Gemma, C</v>
      </c>
      <c r="AK56" s="2">
        <f t="shared" si="29"/>
        <v>939.13</v>
      </c>
      <c r="AL56" s="5">
        <f t="shared" si="39"/>
        <v>939.13</v>
      </c>
      <c r="AM56" s="45">
        <f t="shared" si="30"/>
        <v>120.41999999999996</v>
      </c>
      <c r="AN56" s="5">
        <f t="shared" si="40"/>
        <v>120.41999999999996</v>
      </c>
      <c r="AO56" s="45">
        <f t="shared" si="31"/>
        <v>115.95000000000005</v>
      </c>
      <c r="AP56" s="5">
        <f t="shared" si="32"/>
        <v>115.95000000000005</v>
      </c>
      <c r="AQ56" s="45">
        <f t="shared" si="33"/>
        <v>100.61000000000001</v>
      </c>
      <c r="AR56" s="5">
        <f t="shared" si="34"/>
        <v>100.61000000000001</v>
      </c>
      <c r="AT56" s="2">
        <f t="shared" si="35"/>
        <v>0</v>
      </c>
      <c r="AU56">
        <f t="shared" si="36"/>
        <v>1000000</v>
      </c>
      <c r="AV56" s="2">
        <f t="shared" si="37"/>
        <v>999960.76</v>
      </c>
      <c r="AW56">
        <f t="shared" si="38"/>
        <v>999960.76</v>
      </c>
      <c r="BG56" s="148" t="str">
        <f t="shared" si="41"/>
        <v>JONES, Robert, David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268.3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 t="str">
        <f t="shared" si="29"/>
        <v>MCNEILL, Eamon</v>
      </c>
      <c r="AK57" s="2">
        <f t="shared" si="29"/>
        <v>1004.39</v>
      </c>
      <c r="AL57" s="5">
        <f t="shared" si="39"/>
        <v>1004.39</v>
      </c>
      <c r="AM57" s="45">
        <f t="shared" si="30"/>
        <v>185.67999999999995</v>
      </c>
      <c r="AN57" s="5">
        <f t="shared" si="40"/>
        <v>185.67999999999995</v>
      </c>
      <c r="AO57" s="45">
        <f t="shared" si="31"/>
        <v>181.21000000000004</v>
      </c>
      <c r="AP57" s="5">
        <f t="shared" si="32"/>
        <v>181.21000000000004</v>
      </c>
      <c r="AQ57" s="45">
        <f t="shared" si="33"/>
        <v>165.87</v>
      </c>
      <c r="AR57" s="5">
        <f t="shared" si="34"/>
        <v>165.87</v>
      </c>
      <c r="AT57" s="2">
        <f t="shared" si="35"/>
        <v>65.259999999999991</v>
      </c>
      <c r="AU57">
        <f t="shared" si="36"/>
        <v>65.259999999999991</v>
      </c>
      <c r="AV57" s="2">
        <f t="shared" si="37"/>
        <v>26.019999999999982</v>
      </c>
      <c r="AW57">
        <f t="shared" si="38"/>
        <v>26.019999999999982</v>
      </c>
      <c r="BG57" s="148" t="str">
        <f t="shared" si="41"/>
        <v>MCKENNA, Gemma, C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2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 t="str">
        <f t="shared" si="29"/>
        <v>MCWILLIAMS, Terry</v>
      </c>
      <c r="AK58" s="2">
        <f t="shared" si="29"/>
        <v>823.18</v>
      </c>
      <c r="AL58" s="5">
        <f t="shared" si="39"/>
        <v>823.18</v>
      </c>
      <c r="AM58" s="45">
        <f t="shared" si="30"/>
        <v>4.4699999999999136</v>
      </c>
      <c r="AN58" s="5">
        <f t="shared" si="40"/>
        <v>4.4699999999999136</v>
      </c>
      <c r="AO58" s="45">
        <f t="shared" si="31"/>
        <v>0</v>
      </c>
      <c r="AP58" s="5">
        <f t="shared" si="32"/>
        <v>1000000</v>
      </c>
      <c r="AQ58" s="45">
        <f t="shared" si="33"/>
        <v>999984.66</v>
      </c>
      <c r="AR58" s="5">
        <f t="shared" si="34"/>
        <v>999984.66</v>
      </c>
      <c r="AT58" s="2">
        <f t="shared" si="35"/>
        <v>999884.05</v>
      </c>
      <c r="AU58">
        <f t="shared" si="36"/>
        <v>999884.05</v>
      </c>
      <c r="AV58" s="2">
        <f t="shared" si="37"/>
        <v>999844.81</v>
      </c>
      <c r="AW58">
        <f t="shared" si="38"/>
        <v>999844.81</v>
      </c>
      <c r="BG58" s="148" t="str">
        <f t="shared" si="41"/>
        <v>MCNEILL, Eamon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1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 t="str">
        <f t="shared" si="29"/>
        <v>SPENCE, Kyle, Thomas</v>
      </c>
      <c r="AK59" s="2">
        <f t="shared" si="29"/>
        <v>0</v>
      </c>
      <c r="AL59" s="5">
        <f t="shared" si="39"/>
        <v>1000000</v>
      </c>
      <c r="AM59" s="45">
        <f t="shared" si="30"/>
        <v>999181.29</v>
      </c>
      <c r="AN59" s="5">
        <f t="shared" si="40"/>
        <v>999181.29</v>
      </c>
      <c r="AO59" s="45">
        <f t="shared" si="31"/>
        <v>999176.82000000007</v>
      </c>
      <c r="AP59" s="5">
        <f t="shared" si="32"/>
        <v>999176.82000000007</v>
      </c>
      <c r="AQ59" s="45">
        <f t="shared" si="33"/>
        <v>999161.4800000001</v>
      </c>
      <c r="AR59" s="5">
        <f t="shared" si="34"/>
        <v>999161.4800000001</v>
      </c>
      <c r="AT59" s="2">
        <f t="shared" si="35"/>
        <v>999060.87000000011</v>
      </c>
      <c r="AU59">
        <f t="shared" si="36"/>
        <v>999060.87000000011</v>
      </c>
      <c r="AV59" s="2">
        <f t="shared" si="37"/>
        <v>999021.63000000012</v>
      </c>
      <c r="AW59">
        <f t="shared" si="38"/>
        <v>999021.63000000012</v>
      </c>
      <c r="BG59" s="148" t="str">
        <f t="shared" si="41"/>
        <v>MCWILLIAMS, Terry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79.17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 t="str">
        <f t="shared" si="29"/>
        <v>STEVENSON, John</v>
      </c>
      <c r="AK60" s="2">
        <f t="shared" si="29"/>
        <v>0</v>
      </c>
      <c r="AL60" s="5">
        <f t="shared" si="39"/>
        <v>1000000</v>
      </c>
      <c r="AM60" s="45">
        <f t="shared" si="30"/>
        <v>999181.29</v>
      </c>
      <c r="AN60" s="5">
        <f t="shared" si="40"/>
        <v>999181.29</v>
      </c>
      <c r="AO60" s="45">
        <f t="shared" si="31"/>
        <v>999176.82000000007</v>
      </c>
      <c r="AP60" s="5">
        <f t="shared" si="32"/>
        <v>999176.82000000007</v>
      </c>
      <c r="AQ60" s="45">
        <f t="shared" si="33"/>
        <v>999161.4800000001</v>
      </c>
      <c r="AR60" s="5">
        <f t="shared" si="34"/>
        <v>999161.4800000001</v>
      </c>
      <c r="AT60" s="2">
        <f t="shared" si="35"/>
        <v>999060.87000000011</v>
      </c>
      <c r="AU60">
        <f t="shared" si="36"/>
        <v>999060.87000000011</v>
      </c>
      <c r="AV60" s="2">
        <f t="shared" si="37"/>
        <v>999021.63000000012</v>
      </c>
      <c r="AW60">
        <f t="shared" si="38"/>
        <v>999021.63000000012</v>
      </c>
      <c r="BG60" s="148" t="str">
        <f t="shared" si="41"/>
        <v>SPENCE, Kyle, Thomas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999181.29</v>
      </c>
      <c r="AN61" s="5">
        <f t="shared" si="40"/>
        <v>999181.29</v>
      </c>
      <c r="AO61" s="45">
        <f t="shared" si="31"/>
        <v>999176.82000000007</v>
      </c>
      <c r="AP61" s="5">
        <f t="shared" si="32"/>
        <v>999176.82000000007</v>
      </c>
      <c r="AQ61" s="45">
        <f t="shared" si="33"/>
        <v>999161.4800000001</v>
      </c>
      <c r="AR61" s="5">
        <f t="shared" si="34"/>
        <v>999161.4800000001</v>
      </c>
      <c r="AT61" s="2">
        <f t="shared" si="35"/>
        <v>999060.87000000011</v>
      </c>
      <c r="AU61">
        <f t="shared" si="36"/>
        <v>999060.87000000011</v>
      </c>
      <c r="AV61" s="2">
        <f t="shared" si="37"/>
        <v>999021.63000000012</v>
      </c>
      <c r="AW61">
        <f t="shared" si="38"/>
        <v>999021.63000000012</v>
      </c>
      <c r="BG61" s="148" t="str">
        <f t="shared" si="41"/>
        <v>STEVENSON, John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999181.29</v>
      </c>
      <c r="AN62" s="5">
        <f t="shared" si="40"/>
        <v>999181.29</v>
      </c>
      <c r="AO62" s="45">
        <f t="shared" si="31"/>
        <v>999176.82000000007</v>
      </c>
      <c r="AP62" s="5">
        <f t="shared" si="32"/>
        <v>999176.82000000007</v>
      </c>
      <c r="AQ62" s="45">
        <f t="shared" si="33"/>
        <v>999161.4800000001</v>
      </c>
      <c r="AR62" s="5">
        <f t="shared" si="34"/>
        <v>999161.4800000001</v>
      </c>
      <c r="AT62" s="2">
        <f t="shared" si="35"/>
        <v>999060.87000000011</v>
      </c>
      <c r="AU62">
        <f t="shared" si="36"/>
        <v>999060.87000000011</v>
      </c>
      <c r="AV62" s="2">
        <f t="shared" si="37"/>
        <v>999021.63000000012</v>
      </c>
      <c r="AW62">
        <f t="shared" si="38"/>
        <v>999021.63000000012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999181.29</v>
      </c>
      <c r="AN63" s="5">
        <f t="shared" si="40"/>
        <v>999181.29</v>
      </c>
      <c r="AO63" s="45">
        <f t="shared" si="31"/>
        <v>999176.82000000007</v>
      </c>
      <c r="AP63" s="5">
        <f t="shared" si="32"/>
        <v>999176.82000000007</v>
      </c>
      <c r="AQ63" s="45">
        <f t="shared" si="33"/>
        <v>999161.4800000001</v>
      </c>
      <c r="AR63" s="5">
        <f t="shared" si="34"/>
        <v>999161.4800000001</v>
      </c>
      <c r="AT63" s="2">
        <f t="shared" si="35"/>
        <v>999060.87000000011</v>
      </c>
      <c r="AU63">
        <f t="shared" si="36"/>
        <v>999060.87000000011</v>
      </c>
      <c r="AV63" s="2">
        <f t="shared" si="37"/>
        <v>999021.63000000012</v>
      </c>
      <c r="AW63">
        <f t="shared" si="38"/>
        <v>999021.63000000012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999181.29</v>
      </c>
      <c r="AN64" s="5">
        <f t="shared" si="40"/>
        <v>999181.29</v>
      </c>
      <c r="AO64" s="45">
        <f t="shared" si="31"/>
        <v>999176.82000000007</v>
      </c>
      <c r="AP64" s="5">
        <f t="shared" si="32"/>
        <v>999176.82000000007</v>
      </c>
      <c r="AQ64" s="45">
        <f t="shared" si="33"/>
        <v>999161.4800000001</v>
      </c>
      <c r="AR64" s="5">
        <f t="shared" si="34"/>
        <v>999161.4800000001</v>
      </c>
      <c r="AT64" s="2">
        <f t="shared" si="35"/>
        <v>999060.87000000011</v>
      </c>
      <c r="AU64">
        <f t="shared" si="36"/>
        <v>999060.87000000011</v>
      </c>
      <c r="AV64" s="2">
        <f t="shared" si="37"/>
        <v>999021.63000000012</v>
      </c>
      <c r="AW64">
        <f t="shared" si="38"/>
        <v>999021.63000000012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999181.29</v>
      </c>
      <c r="AN65" s="5">
        <f t="shared" si="40"/>
        <v>999181.29</v>
      </c>
      <c r="AO65" s="45">
        <f t="shared" si="31"/>
        <v>999176.82000000007</v>
      </c>
      <c r="AP65" s="5">
        <f t="shared" si="32"/>
        <v>999176.82000000007</v>
      </c>
      <c r="AQ65" s="45">
        <f t="shared" si="33"/>
        <v>999161.4800000001</v>
      </c>
      <c r="AR65" s="5">
        <f t="shared" si="34"/>
        <v>999161.4800000001</v>
      </c>
      <c r="AT65" s="2">
        <f t="shared" si="35"/>
        <v>999060.87000000011</v>
      </c>
      <c r="AU65">
        <f t="shared" si="36"/>
        <v>999060.87000000011</v>
      </c>
      <c r="AV65" s="2">
        <f t="shared" si="37"/>
        <v>999021.63000000012</v>
      </c>
      <c r="AW65">
        <f t="shared" si="38"/>
        <v>999021.63000000012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999181.29</v>
      </c>
      <c r="AN66" s="5">
        <f t="shared" si="40"/>
        <v>999181.29</v>
      </c>
      <c r="AO66" s="45">
        <f t="shared" si="31"/>
        <v>999176.82000000007</v>
      </c>
      <c r="AP66" s="5">
        <f t="shared" si="32"/>
        <v>999176.82000000007</v>
      </c>
      <c r="AQ66" s="45">
        <f t="shared" si="33"/>
        <v>999161.4800000001</v>
      </c>
      <c r="AR66" s="5">
        <f t="shared" si="34"/>
        <v>999161.4800000001</v>
      </c>
      <c r="AT66" s="2">
        <f t="shared" si="35"/>
        <v>999060.87000000011</v>
      </c>
      <c r="AU66">
        <f t="shared" si="36"/>
        <v>999060.87000000011</v>
      </c>
      <c r="AV66" s="2">
        <f t="shared" si="37"/>
        <v>999021.63000000012</v>
      </c>
      <c r="AW66">
        <f t="shared" si="38"/>
        <v>999021.63000000012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999181.29</v>
      </c>
      <c r="AN67" s="5">
        <f t="shared" si="40"/>
        <v>999181.29</v>
      </c>
      <c r="AO67" s="45">
        <f t="shared" si="31"/>
        <v>999176.82000000007</v>
      </c>
      <c r="AP67" s="5">
        <f t="shared" si="32"/>
        <v>999176.82000000007</v>
      </c>
      <c r="AQ67" s="45">
        <f t="shared" si="33"/>
        <v>999161.4800000001</v>
      </c>
      <c r="AR67" s="5">
        <f t="shared" si="34"/>
        <v>999161.4800000001</v>
      </c>
      <c r="AT67" s="2">
        <f t="shared" si="35"/>
        <v>999060.87000000011</v>
      </c>
      <c r="AU67">
        <f t="shared" si="36"/>
        <v>999060.87000000011</v>
      </c>
      <c r="AV67" s="2">
        <f t="shared" si="37"/>
        <v>999021.63000000012</v>
      </c>
      <c r="AW67">
        <f t="shared" si="38"/>
        <v>999021.63000000012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33.909999999999997</v>
      </c>
      <c r="BK69" s="5">
        <f>BI69+BJ69</f>
        <v>33.909999999999997</v>
      </c>
      <c r="BM69" s="16"/>
      <c r="BN69" s="16"/>
      <c r="BO69" s="16"/>
      <c r="BP69" s="16"/>
      <c r="BW69" s="5">
        <f>SUM(BW49:BW68)</f>
        <v>818.71</v>
      </c>
      <c r="BZ69" s="5">
        <f t="shared" si="47"/>
        <v>0</v>
      </c>
    </row>
    <row r="70" spans="36:78">
      <c r="BK70" s="5">
        <f>BG27+CE29</f>
        <v>818.70999999999992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0</v>
      </c>
    </row>
    <row r="80" spans="36:78">
      <c r="BK80" s="5">
        <f t="shared" si="49"/>
        <v>0</v>
      </c>
    </row>
    <row r="81" spans="41:63">
      <c r="BK81" s="5">
        <f t="shared" si="49"/>
        <v>0</v>
      </c>
    </row>
    <row r="82" spans="41:63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>
      <c r="AT89" s="5">
        <f>SUM(AT82:AT88)</f>
        <v>1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topLeftCell="Y1" zoomScale="70" zoomScaleNormal="70" workbookViewId="0">
      <selection activeCell="Y1" sqref="Y1:AR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 Council</v>
      </c>
      <c r="F1" s="14" t="s">
        <v>69</v>
      </c>
      <c r="J1" s="100" t="s">
        <v>25</v>
      </c>
      <c r="K1" s="382">
        <f>'Basic Input'!C2</f>
        <v>41781</v>
      </c>
      <c r="L1" s="382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Portadown</v>
      </c>
      <c r="O2" s="383" t="s">
        <v>221</v>
      </c>
      <c r="P2" s="384"/>
      <c r="Q2" s="384"/>
      <c r="R2" s="384"/>
      <c r="S2" s="385"/>
      <c r="Z2" s="407" t="s">
        <v>165</v>
      </c>
      <c r="AA2" s="407"/>
      <c r="AB2" s="407"/>
      <c r="AC2" s="407"/>
      <c r="AD2" s="407"/>
      <c r="AE2" s="407"/>
      <c r="AF2" s="408"/>
      <c r="AG2" s="181">
        <f>SUM(AF14:AF33)</f>
        <v>0</v>
      </c>
      <c r="AZ2" s="14" t="str">
        <f>'Verification of Boxes'!B1</f>
        <v>Local Council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83" t="s">
        <v>202</v>
      </c>
      <c r="CC2" s="384"/>
      <c r="CD2" s="384"/>
      <c r="CE2" s="385"/>
    </row>
    <row r="3" spans="1:83" ht="33" customHeight="1" thickBot="1">
      <c r="C3" s="3" t="s">
        <v>115</v>
      </c>
      <c r="D3" s="79">
        <f>'Verification of Boxes'!L2</f>
        <v>20556</v>
      </c>
      <c r="E3" s="369" t="s">
        <v>65</v>
      </c>
      <c r="F3" s="370"/>
      <c r="G3" s="152">
        <f>'Verification of Boxes'!G3</f>
        <v>6</v>
      </c>
      <c r="H3" s="369" t="s">
        <v>113</v>
      </c>
      <c r="I3" s="370"/>
      <c r="J3" s="152">
        <f>'Verification of Boxes'!L33</f>
        <v>196</v>
      </c>
      <c r="L3" s="3" t="s">
        <v>112</v>
      </c>
      <c r="M3" s="152">
        <f>'Verification of Boxes'!G4</f>
        <v>1506</v>
      </c>
      <c r="O3" s="386"/>
      <c r="P3" s="386"/>
      <c r="Q3" s="386"/>
      <c r="R3" s="386"/>
      <c r="S3" s="386"/>
      <c r="Z3" s="407" t="s">
        <v>104</v>
      </c>
      <c r="AA3" s="407"/>
      <c r="AB3" s="407"/>
      <c r="AC3" s="407"/>
      <c r="AD3" s="407"/>
      <c r="AE3" s="407"/>
      <c r="AF3" s="408"/>
      <c r="AG3" s="276">
        <f>LARGE(AF14:AF33,1)</f>
        <v>0</v>
      </c>
      <c r="AJ3" s="271"/>
      <c r="AK3" s="271"/>
      <c r="AL3" s="419" t="str">
        <f>IF(AQ5="n","MOVE TO EXCLUDE CANDIDATE FORM",IF(AQ5="y","MOVE TO TRANSFER OF SURPLUS VOTES FORM",0))</f>
        <v>MOVE TO EXCLUDE CANDIDATE FORM</v>
      </c>
      <c r="AM3" s="420"/>
      <c r="AN3" s="420"/>
      <c r="AO3" s="420"/>
      <c r="AP3" s="420"/>
      <c r="AQ3" s="421"/>
      <c r="AZ3" s="14" t="str">
        <f>'Verification of Boxes'!A3</f>
        <v>District Electoral Area of</v>
      </c>
      <c r="BI3" s="383" t="s">
        <v>202</v>
      </c>
      <c r="BJ3" s="384"/>
      <c r="BK3" s="385"/>
      <c r="BR3" s="95" t="s">
        <v>33</v>
      </c>
      <c r="BS3" s="96"/>
      <c r="BT3" s="431" t="s">
        <v>354</v>
      </c>
      <c r="BU3" s="410"/>
      <c r="BV3" s="410"/>
      <c r="BW3" s="410"/>
      <c r="BX3" s="410"/>
      <c r="BY3" s="410"/>
      <c r="BZ3" s="411"/>
    </row>
    <row r="4" spans="1:83" ht="44.25" customHeight="1" thickBot="1">
      <c r="A4" s="14"/>
      <c r="C4" s="3" t="s">
        <v>116</v>
      </c>
      <c r="D4" s="152">
        <f>'Verification of Boxes'!L3</f>
        <v>10732</v>
      </c>
      <c r="E4" s="371" t="s">
        <v>66</v>
      </c>
      <c r="F4" s="370"/>
      <c r="G4" s="78">
        <f>D4-J3</f>
        <v>10536</v>
      </c>
      <c r="H4" s="369" t="s">
        <v>114</v>
      </c>
      <c r="I4" s="370"/>
      <c r="J4" s="153">
        <f>'Verification of Boxes'!L5</f>
        <v>52.208600895115786</v>
      </c>
      <c r="M4" s="6"/>
      <c r="O4" s="383" t="s">
        <v>222</v>
      </c>
      <c r="P4" s="384"/>
      <c r="Q4" s="384"/>
      <c r="R4" s="384"/>
      <c r="S4" s="385"/>
      <c r="U4" s="374" t="str">
        <f>IF(33="ERROR","DO NOT MOVE TO NEXT STAGE","OK TO MOVE TO NEXT STAGE")</f>
        <v>OK TO MOVE TO NEXT STAGE</v>
      </c>
      <c r="V4" s="374"/>
      <c r="W4" s="374"/>
      <c r="Z4" s="409" t="s">
        <v>1</v>
      </c>
      <c r="AA4" s="409"/>
      <c r="AB4" s="409"/>
      <c r="AC4" s="409"/>
      <c r="AD4" s="409"/>
      <c r="AE4" s="409"/>
      <c r="AF4" s="408"/>
      <c r="AG4" s="277">
        <f>'Verification of Boxes'!G4</f>
        <v>1506</v>
      </c>
      <c r="AH4" s="6"/>
      <c r="AZ4" s="89" t="str">
        <f>'Verification of Boxes'!B3</f>
        <v>Portadown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352</v>
      </c>
      <c r="AT5" s="47" t="str">
        <f>IF(AQ5=0,0,IF(AQ5="Y","T","E"))</f>
        <v>E</v>
      </c>
      <c r="BE5" s="71" t="str">
        <f>'Verification of Boxes'!J10</f>
        <v>BEATTIE ,Doug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IF(C11=0,0,IF(M11=0,"Excluded",0))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>
      <c r="A6" s="14"/>
      <c r="E6" s="30" t="s">
        <v>59</v>
      </c>
      <c r="F6" s="354" t="s">
        <v>60</v>
      </c>
      <c r="G6" s="356"/>
      <c r="H6" s="354" t="s">
        <v>61</v>
      </c>
      <c r="I6" s="356"/>
      <c r="J6" s="354" t="s">
        <v>62</v>
      </c>
      <c r="K6" s="356"/>
      <c r="L6" s="354" t="s">
        <v>63</v>
      </c>
      <c r="M6" s="356"/>
      <c r="N6" s="354" t="s">
        <v>69</v>
      </c>
      <c r="O6" s="356"/>
      <c r="P6" s="354" t="s">
        <v>70</v>
      </c>
      <c r="Q6" s="356"/>
      <c r="R6" s="354" t="s">
        <v>71</v>
      </c>
      <c r="S6" s="356"/>
      <c r="T6" s="354" t="s">
        <v>72</v>
      </c>
      <c r="U6" s="356"/>
      <c r="V6" s="354" t="s">
        <v>77</v>
      </c>
      <c r="W6" s="356"/>
      <c r="Z6" s="342" t="s">
        <v>231</v>
      </c>
      <c r="AA6" s="343"/>
      <c r="AB6" s="343"/>
      <c r="AC6" s="343"/>
      <c r="AD6" s="343"/>
      <c r="AE6" s="343"/>
      <c r="AF6" s="344"/>
      <c r="AJ6" t="s">
        <v>84</v>
      </c>
      <c r="AK6" s="396" t="s">
        <v>180</v>
      </c>
      <c r="AL6" s="396"/>
      <c r="AM6" s="396"/>
      <c r="AN6" s="396"/>
      <c r="AO6" s="396"/>
      <c r="AP6" s="396"/>
      <c r="AQ6" s="393" t="str">
        <f>IF(AG2&gt;AM21,"Transfer","Exclude")</f>
        <v>Exclude</v>
      </c>
      <c r="AR6" s="393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BUCKLEY, Jonathan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IF(C12=0,0,IF(M12=0,"Excluded",0))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0.13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845</v>
      </c>
    </row>
    <row r="7" spans="1:83" ht="15" customHeight="1" thickBot="1">
      <c r="D7" s="31"/>
      <c r="E7" s="28"/>
      <c r="F7" s="429" t="str">
        <f>'Stage 2'!F7:G7</f>
        <v>Exclude</v>
      </c>
      <c r="G7" s="430"/>
      <c r="H7" s="429" t="str">
        <f>'Stage 3'!H7:I7</f>
        <v>Transfer</v>
      </c>
      <c r="I7" s="430"/>
      <c r="J7" s="429" t="str">
        <f>'Stage 4'!J7:K7</f>
        <v>Exclude</v>
      </c>
      <c r="K7" s="430"/>
      <c r="L7" s="429" t="str">
        <f>'Stage 5'!L7:M7</f>
        <v>Exclude</v>
      </c>
      <c r="M7" s="430"/>
      <c r="N7" s="429" t="str">
        <f>IF($AT5=0,0,IF($AT5="T",$AZ7,$BR4))</f>
        <v>Exclude</v>
      </c>
      <c r="O7" s="430"/>
      <c r="P7" s="372"/>
      <c r="Q7" s="373"/>
      <c r="R7" s="372"/>
      <c r="S7" s="373"/>
      <c r="T7" s="372"/>
      <c r="U7" s="373"/>
      <c r="V7" s="372"/>
      <c r="W7" s="373"/>
      <c r="Z7" s="345"/>
      <c r="AA7" s="346"/>
      <c r="AB7" s="346"/>
      <c r="AC7" s="346"/>
      <c r="AD7" s="346"/>
      <c r="AE7" s="346"/>
      <c r="AF7" s="347"/>
      <c r="AK7" s="396"/>
      <c r="AL7" s="396"/>
      <c r="AM7" s="396"/>
      <c r="AN7" s="396"/>
      <c r="AO7" s="396"/>
      <c r="AP7" s="396"/>
      <c r="AQ7" s="393"/>
      <c r="AR7" s="393"/>
      <c r="AS7" s="252"/>
      <c r="AZ7" t="s">
        <v>74</v>
      </c>
      <c r="BA7" s="34"/>
      <c r="BE7" s="71" t="str">
        <f>'Verification of Boxes'!J12</f>
        <v>CAUSBY, Darryn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2" t="str">
        <f>'Stage 2'!F8:G8</f>
        <v>SPENCE, Kyle &amp; GIFFEN, Pete</v>
      </c>
      <c r="G8" s="433"/>
      <c r="H8" s="427" t="str">
        <f>'Stage 3'!H8:I8</f>
        <v>BUCKLEY, Jonathan</v>
      </c>
      <c r="I8" s="428"/>
      <c r="J8" s="427" t="str">
        <f>'Stage 4'!J8:K8</f>
        <v>STEVENSON, John</v>
      </c>
      <c r="K8" s="428"/>
      <c r="L8" s="427" t="str">
        <f>'Stage 5'!L8:M8</f>
        <v>COLEMAN, Paul</v>
      </c>
      <c r="M8" s="428"/>
      <c r="N8" s="427" t="str">
        <f>IF($N7="Transfer",$BA8,$BT3)</f>
        <v>DUFFY, Paul</v>
      </c>
      <c r="O8" s="428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COLEMAN, Paul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L8" s="3"/>
      <c r="BM8" s="3"/>
      <c r="BN8" s="5">
        <f>IF(A11&lt;&gt;0,A11,0)</f>
        <v>0</v>
      </c>
      <c r="BO8" s="47">
        <f t="shared" ref="BO8:BO27" si="3">IF(AA14&gt;=$M$3,"Elected",AA14)</f>
        <v>1399.7</v>
      </c>
      <c r="BP8" s="76"/>
      <c r="BR8" s="13" t="str">
        <f>'Verification of Boxes'!J10</f>
        <v>BEATTIE ,Doug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54" t="s">
        <v>64</v>
      </c>
      <c r="G9" s="356"/>
      <c r="H9" s="354" t="s">
        <v>64</v>
      </c>
      <c r="I9" s="356"/>
      <c r="J9" s="354" t="s">
        <v>64</v>
      </c>
      <c r="K9" s="356"/>
      <c r="L9" s="354" t="s">
        <v>64</v>
      </c>
      <c r="M9" s="356"/>
      <c r="N9" s="354" t="s">
        <v>64</v>
      </c>
      <c r="O9" s="356"/>
      <c r="P9" s="354" t="s">
        <v>64</v>
      </c>
      <c r="Q9" s="356"/>
      <c r="R9" s="354" t="s">
        <v>64</v>
      </c>
      <c r="S9" s="356"/>
      <c r="T9" s="354" t="s">
        <v>64</v>
      </c>
      <c r="U9" s="356"/>
      <c r="V9" s="135" t="s">
        <v>64</v>
      </c>
      <c r="W9" s="136"/>
      <c r="AA9" s="174"/>
      <c r="AB9" s="174"/>
      <c r="AC9" s="174"/>
      <c r="AD9" s="16"/>
      <c r="AJ9" t="s">
        <v>85</v>
      </c>
      <c r="AK9" s="396" t="s">
        <v>166</v>
      </c>
      <c r="AL9" s="396"/>
      <c r="AM9" s="396"/>
      <c r="AN9" s="396"/>
      <c r="AO9" s="396"/>
      <c r="AP9" s="396"/>
      <c r="AQ9" s="392" t="str">
        <f>IF(AT89&lt;&gt;0,"Exclude lowest candidate(s)","Transfer")</f>
        <v>Exclude lowest candidate(s)</v>
      </c>
      <c r="AR9" s="392"/>
      <c r="AS9" s="251"/>
      <c r="AT9" s="107"/>
      <c r="AU9" s="107"/>
      <c r="AW9" s="40"/>
      <c r="AX9" s="40"/>
      <c r="BE9" s="71" t="str">
        <f>'Verification of Boxes'!J14</f>
        <v>DUFFY, Paul, Anthony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L9" s="3"/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BUCKLEY, Jonathan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396"/>
      <c r="AL10" s="396"/>
      <c r="AM10" s="396"/>
      <c r="AN10" s="396"/>
      <c r="AO10" s="396"/>
      <c r="AP10" s="396"/>
      <c r="AQ10" s="392"/>
      <c r="AR10" s="392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GIFFEN, Pete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>
        <f t="shared" si="11"/>
        <v>0</v>
      </c>
      <c r="BO10" s="47">
        <f t="shared" si="3"/>
        <v>1442.84</v>
      </c>
      <c r="BP10" s="76"/>
      <c r="BQ10" s="6"/>
      <c r="BR10" s="13" t="str">
        <f>'Verification of Boxes'!J12</f>
        <v>CAUSBY, Darryn</v>
      </c>
      <c r="BS10" s="74"/>
      <c r="BT10" s="7">
        <f t="shared" si="4"/>
        <v>0</v>
      </c>
      <c r="BU10" s="74">
        <v>1</v>
      </c>
      <c r="BV10" s="7">
        <f t="shared" si="5"/>
        <v>1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</v>
      </c>
    </row>
    <row r="11" spans="1:83" ht="15" customHeight="1" thickBot="1">
      <c r="A11" s="329">
        <f>IF('Stage 5'!A11&lt;&gt;0,'Stage 5'!A11,IF(O11&gt;=$M$3,"Elected",IF(BP8&lt;&gt;0,"Excluded",0)))</f>
        <v>0</v>
      </c>
      <c r="B11" s="175">
        <v>1</v>
      </c>
      <c r="C11" s="187" t="str">
        <f>'Verification of Boxes'!J10</f>
        <v>BEATTIE ,Doug</v>
      </c>
      <c r="D11" s="35" t="str">
        <f>'Verification of Boxes'!K10</f>
        <v>Ulster Unionist Party</v>
      </c>
      <c r="E11" s="125">
        <f>'Verification of Boxes'!L10</f>
        <v>1089</v>
      </c>
      <c r="F11" s="82">
        <f>'Stage 2'!F11</f>
        <v>38</v>
      </c>
      <c r="G11" s="157">
        <f>'Stage 2'!G11</f>
        <v>1127</v>
      </c>
      <c r="H11" s="82">
        <f>'Stage 3'!H11</f>
        <v>23.53</v>
      </c>
      <c r="I11" s="157">
        <f>'Stage 3'!I11</f>
        <v>1150.53</v>
      </c>
      <c r="J11" s="82">
        <f>'Stage 4'!J11</f>
        <v>74.39</v>
      </c>
      <c r="K11" s="157">
        <f>'Stage 4'!K11</f>
        <v>1224.92</v>
      </c>
      <c r="L11" s="82">
        <f>'Stage 5'!L11</f>
        <v>174.78</v>
      </c>
      <c r="M11" s="157">
        <f>'Stage 5'!M11</f>
        <v>1399.7</v>
      </c>
      <c r="N11" s="82">
        <f t="shared" ref="N11:N30" si="12">IF($C11&lt;&gt;0,$BK49,0)</f>
        <v>0</v>
      </c>
      <c r="O11" s="33">
        <f t="shared" ref="O11:O31" si="13">IF(N$8=0,0,M11+N11)</f>
        <v>1399.7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1506</v>
      </c>
      <c r="BE11" s="71" t="str">
        <f>'Verification of Boxes'!J16</f>
        <v>HATCH, Arnold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COLEMAN, Paul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30" t="str">
        <f>IF('Stage 5'!A12&lt;&gt;0,'Stage 5'!A12,IF(O12&gt;=$M$3,"Elected",IF(BP9&lt;&gt;0,"Excluded",0)))</f>
        <v>Elected</v>
      </c>
      <c r="B12" s="176">
        <v>2</v>
      </c>
      <c r="C12" s="188" t="str">
        <f>'Verification of Boxes'!J11</f>
        <v>BUCKLEY, Jonathan</v>
      </c>
      <c r="D12" s="26" t="str">
        <f>'Verification of Boxes'!K11</f>
        <v>Democratic Unionist Party - DUP</v>
      </c>
      <c r="E12" s="126">
        <f>'Verification of Boxes'!L11</f>
        <v>1738</v>
      </c>
      <c r="F12" s="82">
        <f>'Stage 2'!F12</f>
        <v>0</v>
      </c>
      <c r="G12" s="157">
        <f>'Stage 2'!G12</f>
        <v>1738</v>
      </c>
      <c r="H12" s="82">
        <f>'Stage 3'!H12</f>
        <v>-232</v>
      </c>
      <c r="I12" s="157">
        <f>'Stage 3'!I12</f>
        <v>1506</v>
      </c>
      <c r="J12" s="82">
        <f>'Stage 4'!J12</f>
        <v>0</v>
      </c>
      <c r="K12" s="157">
        <f>'Stage 4'!K12</f>
        <v>1506</v>
      </c>
      <c r="L12" s="82">
        <f>'Stage 5'!L12</f>
        <v>0</v>
      </c>
      <c r="M12" s="157">
        <f>'Stage 5'!M12</f>
        <v>1506</v>
      </c>
      <c r="N12" s="82">
        <f t="shared" si="12"/>
        <v>0</v>
      </c>
      <c r="O12" s="33">
        <f t="shared" si="13"/>
        <v>1506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JONES, Robert, David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 t="str">
        <f t="shared" si="11"/>
        <v>Excluded</v>
      </c>
      <c r="BO12" s="47">
        <f t="shared" si="3"/>
        <v>841.52</v>
      </c>
      <c r="BP12" s="76" t="s">
        <v>351</v>
      </c>
      <c r="BQ12" s="6"/>
      <c r="BR12" s="13" t="str">
        <f>'Verification of Boxes'!J14</f>
        <v>DUFFY, Paul, Anthony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30">
        <f>IF('Stage 5'!A13&lt;&gt;0,'Stage 5'!A13,IF(O13&gt;=$M$3,"Elected",IF(BP10&lt;&gt;0,"Excluded",0)))</f>
        <v>0</v>
      </c>
      <c r="B13" s="176">
        <v>3</v>
      </c>
      <c r="C13" s="188" t="str">
        <f>'Verification of Boxes'!J12</f>
        <v>CAUSBY, Darryn</v>
      </c>
      <c r="D13" s="26" t="str">
        <f>'Verification of Boxes'!K12</f>
        <v>Democratic Unionist Party - DUP</v>
      </c>
      <c r="E13" s="126">
        <f>'Verification of Boxes'!L12</f>
        <v>954</v>
      </c>
      <c r="F13" s="82">
        <f>'Stage 2'!F13</f>
        <v>14</v>
      </c>
      <c r="G13" s="157">
        <f>'Stage 2'!G13</f>
        <v>968</v>
      </c>
      <c r="H13" s="82">
        <f>'Stage 3'!H13</f>
        <v>147.29</v>
      </c>
      <c r="I13" s="157">
        <f>'Stage 3'!I13</f>
        <v>1115.29</v>
      </c>
      <c r="J13" s="82">
        <f>'Stage 4'!J13</f>
        <v>151.04</v>
      </c>
      <c r="K13" s="157">
        <f>'Stage 4'!K13</f>
        <v>1266.33</v>
      </c>
      <c r="L13" s="82">
        <f>'Stage 5'!L13</f>
        <v>176.51</v>
      </c>
      <c r="M13" s="157">
        <f>'Stage 5'!M13</f>
        <v>1442.84</v>
      </c>
      <c r="N13" s="82">
        <f t="shared" si="12"/>
        <v>1</v>
      </c>
      <c r="O13" s="33">
        <f t="shared" si="13"/>
        <v>1443.84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397" t="s">
        <v>105</v>
      </c>
      <c r="AM13" s="397" t="s">
        <v>46</v>
      </c>
      <c r="AN13" s="397" t="s">
        <v>168</v>
      </c>
      <c r="AO13" s="397" t="s">
        <v>169</v>
      </c>
      <c r="AP13" s="404"/>
      <c r="AQ13" s="397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MCKENNA, Gemma, C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GIFFEN, Pete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30" t="str">
        <f>IF('Stage 5'!A14&lt;&gt;0,'Stage 5'!A14,IF(O14&gt;=$M$3,"Elected",IF(BP11&lt;&gt;0,"Excluded",0)))</f>
        <v>Excluded</v>
      </c>
      <c r="B14" s="176">
        <v>4</v>
      </c>
      <c r="C14" s="188" t="str">
        <f>'Verification of Boxes'!J13</f>
        <v>COLEMAN, Paul</v>
      </c>
      <c r="D14" s="26" t="str">
        <f>'Verification of Boxes'!K13</f>
        <v>Traditional Unionist Voice - TUV</v>
      </c>
      <c r="E14" s="127">
        <f>'Verification of Boxes'!L13</f>
        <v>716</v>
      </c>
      <c r="F14" s="82">
        <f>'Stage 2'!F14</f>
        <v>4</v>
      </c>
      <c r="G14" s="157">
        <f>'Stage 2'!G14</f>
        <v>720</v>
      </c>
      <c r="H14" s="82">
        <f>'Stage 3'!H14</f>
        <v>8.19</v>
      </c>
      <c r="I14" s="157">
        <f>'Stage 3'!I14</f>
        <v>728.19</v>
      </c>
      <c r="J14" s="82">
        <f>'Stage 4'!J14</f>
        <v>90.52</v>
      </c>
      <c r="K14" s="157">
        <f>'Stage 4'!K14</f>
        <v>818.71</v>
      </c>
      <c r="L14" s="82">
        <f>'Stage 5'!L14</f>
        <v>-818.71</v>
      </c>
      <c r="M14" s="157">
        <f>'Stage 5'!M14</f>
        <v>0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BEATTIE ,Doug</v>
      </c>
      <c r="AA14" s="109">
        <f>M11</f>
        <v>1399.7</v>
      </c>
      <c r="AB14" s="103"/>
      <c r="AC14" s="116">
        <f t="shared" ref="AC14:AC33" si="18">IF(AA14&gt;0,AA14-AG$4,0)</f>
        <v>-106.29999999999995</v>
      </c>
      <c r="AD14" s="144"/>
      <c r="AE14" s="103" t="str">
        <f>IF(Z14=0,0,IF(AA14&gt;=AG$4,"elected",IF(AA14=0,"excluded","continuing")))</f>
        <v>continuing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398"/>
      <c r="AM14" s="398"/>
      <c r="AN14" s="398"/>
      <c r="AO14" s="398"/>
      <c r="AP14" s="405"/>
      <c r="AQ14" s="398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MCNEILL, Eamon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>
        <f t="shared" si="11"/>
        <v>0</v>
      </c>
      <c r="BO14" s="47">
        <f t="shared" si="3"/>
        <v>1121.6600000000001</v>
      </c>
      <c r="BP14" s="76"/>
      <c r="BR14" s="13" t="str">
        <f>'Verification of Boxes'!J16</f>
        <v>HATCH, Arnold</v>
      </c>
      <c r="BS14" s="74">
        <v>2</v>
      </c>
      <c r="BT14" s="7">
        <f t="shared" si="4"/>
        <v>2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</v>
      </c>
    </row>
    <row r="15" spans="1:83" ht="15" customHeight="1" thickBot="1">
      <c r="A15" s="330" t="str">
        <f>IF('Stage 5'!A15&lt;&gt;0,'Stage 5'!A15,IF(O15&gt;=$M$3,"Elected",IF(BP12&lt;&gt;0,"Excluded",0)))</f>
        <v>Excluded</v>
      </c>
      <c r="B15" s="176">
        <v>5</v>
      </c>
      <c r="C15" s="188" t="str">
        <f>'Verification of Boxes'!J14</f>
        <v>DUFFY, Paul, Anthony</v>
      </c>
      <c r="D15" s="26" t="str">
        <f>'Verification of Boxes'!K14</f>
        <v xml:space="preserve">Sinn Féin </v>
      </c>
      <c r="E15" s="127">
        <f>'Verification of Boxes'!L14</f>
        <v>827</v>
      </c>
      <c r="F15" s="82">
        <f>'Stage 2'!F15</f>
        <v>11</v>
      </c>
      <c r="G15" s="157">
        <f>'Stage 2'!G15</f>
        <v>838</v>
      </c>
      <c r="H15" s="82">
        <f>'Stage 3'!H15</f>
        <v>0.52</v>
      </c>
      <c r="I15" s="157">
        <f>'Stage 3'!I15</f>
        <v>838.52</v>
      </c>
      <c r="J15" s="82">
        <f>'Stage 4'!J15</f>
        <v>0</v>
      </c>
      <c r="K15" s="157">
        <f>'Stage 4'!K15</f>
        <v>838.52</v>
      </c>
      <c r="L15" s="82">
        <f>'Stage 5'!L15</f>
        <v>3</v>
      </c>
      <c r="M15" s="157">
        <f>'Stage 5'!M15</f>
        <v>841.52</v>
      </c>
      <c r="N15" s="82">
        <f t="shared" si="12"/>
        <v>-841.52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BUCKLEY, Jonathan</v>
      </c>
      <c r="AA15" s="45">
        <f>M12</f>
        <v>1506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elected</v>
      </c>
      <c r="AF15" s="5">
        <f t="shared" si="19"/>
        <v>0</v>
      </c>
      <c r="AG15" s="112">
        <f t="shared" si="20"/>
        <v>0</v>
      </c>
      <c r="AJ15" s="102"/>
      <c r="AK15" s="16"/>
      <c r="AL15" s="398"/>
      <c r="AM15" s="398"/>
      <c r="AN15" s="398"/>
      <c r="AO15" s="398"/>
      <c r="AP15" s="405"/>
      <c r="AQ15" s="398"/>
      <c r="AR15" s="203"/>
      <c r="AS15" s="16"/>
      <c r="BA15" s="3"/>
      <c r="BB15" s="3"/>
      <c r="BC15" s="216"/>
      <c r="BE15" s="71" t="str">
        <f>'Verification of Boxes'!J20</f>
        <v>MCWILLIAMS, Terry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1246.67</v>
      </c>
      <c r="BP15" s="76"/>
      <c r="BQ15" s="6"/>
      <c r="BR15" s="13" t="str">
        <f>'Verification of Boxes'!J17</f>
        <v>JONES, Robert, David</v>
      </c>
      <c r="BS15" s="74">
        <v>10</v>
      </c>
      <c r="BT15" s="7">
        <f t="shared" si="4"/>
        <v>10</v>
      </c>
      <c r="BU15" s="74"/>
      <c r="BV15" s="7">
        <f t="shared" si="5"/>
        <v>0</v>
      </c>
      <c r="BW15" s="74">
        <v>1</v>
      </c>
      <c r="BX15" s="7">
        <f t="shared" si="6"/>
        <v>0.13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10.130000000000001</v>
      </c>
    </row>
    <row r="16" spans="1:83" ht="15" customHeight="1" thickBot="1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GIFFEN, Pete</v>
      </c>
      <c r="D16" s="26" t="str">
        <f>'Verification of Boxes'!K15</f>
        <v>Alliance Party</v>
      </c>
      <c r="E16" s="127">
        <f>'Verification of Boxes'!L15</f>
        <v>213</v>
      </c>
      <c r="F16" s="82">
        <f>'Stage 2'!F16</f>
        <v>-213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CAUSBY, Darryn</v>
      </c>
      <c r="AA16" s="45">
        <f t="shared" ref="AA16:AA33" si="22">M13</f>
        <v>1442.84</v>
      </c>
      <c r="AB16" s="5"/>
      <c r="AC16" s="117">
        <f t="shared" si="18"/>
        <v>-63.160000000000082</v>
      </c>
      <c r="AD16" s="133"/>
      <c r="AE16" s="5" t="str">
        <f t="shared" si="21"/>
        <v>continuing</v>
      </c>
      <c r="AF16" s="5">
        <f t="shared" si="19"/>
        <v>0</v>
      </c>
      <c r="AG16" s="112">
        <f t="shared" si="20"/>
        <v>0</v>
      </c>
      <c r="AJ16" s="102"/>
      <c r="AK16" s="16"/>
      <c r="AL16" s="398"/>
      <c r="AM16" s="398"/>
      <c r="AN16" s="398"/>
      <c r="AO16" s="398"/>
      <c r="AP16" s="405"/>
      <c r="AQ16" s="398"/>
      <c r="AR16" s="203"/>
      <c r="AS16" s="16"/>
      <c r="AZ16" t="s">
        <v>5</v>
      </c>
      <c r="BA16" s="3"/>
      <c r="BB16" s="3"/>
      <c r="BC16" s="2"/>
      <c r="BE16" s="71" t="str">
        <f>'Verification of Boxes'!J21</f>
        <v>SPENCE, Kyle, Thomas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L16" s="3"/>
      <c r="BM16" s="3"/>
      <c r="BN16" s="5" t="str">
        <f t="shared" si="11"/>
        <v>Elected</v>
      </c>
      <c r="BO16" s="47">
        <f t="shared" si="3"/>
        <v>941.13</v>
      </c>
      <c r="BP16" s="76"/>
      <c r="BQ16" s="6"/>
      <c r="BR16" s="13" t="str">
        <f>'Verification of Boxes'!J18</f>
        <v>MCKENNA, Gemma, C</v>
      </c>
      <c r="BS16" s="74">
        <v>651</v>
      </c>
      <c r="BT16" s="7">
        <f t="shared" si="4"/>
        <v>651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651</v>
      </c>
    </row>
    <row r="17" spans="1:83" ht="15" customHeight="1" thickBot="1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HATCH, Arnold</v>
      </c>
      <c r="D17" s="26" t="str">
        <f>'Verification of Boxes'!K16</f>
        <v>Ulster Unionist Party</v>
      </c>
      <c r="E17" s="127">
        <f>'Verification of Boxes'!L16</f>
        <v>955</v>
      </c>
      <c r="F17" s="82">
        <f>'Stage 2'!F17</f>
        <v>39</v>
      </c>
      <c r="G17" s="157">
        <f>'Stage 2'!G17</f>
        <v>994</v>
      </c>
      <c r="H17" s="82">
        <f>'Stage 3'!H17</f>
        <v>9.23</v>
      </c>
      <c r="I17" s="157">
        <f>'Stage 3'!I17</f>
        <v>1003.23</v>
      </c>
      <c r="J17" s="82">
        <f>'Stage 4'!J17</f>
        <v>38.39</v>
      </c>
      <c r="K17" s="157">
        <f>'Stage 4'!K17</f>
        <v>1041.6200000000001</v>
      </c>
      <c r="L17" s="82">
        <f>'Stage 5'!L17</f>
        <v>80.040000000000006</v>
      </c>
      <c r="M17" s="157">
        <f>'Stage 5'!M17</f>
        <v>1121.6600000000001</v>
      </c>
      <c r="N17" s="82">
        <f t="shared" si="12"/>
        <v>2</v>
      </c>
      <c r="O17" s="33">
        <f t="shared" si="13"/>
        <v>1123.6600000000001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COLEMAN, Paul</v>
      </c>
      <c r="AA17" s="45">
        <f t="shared" si="22"/>
        <v>0</v>
      </c>
      <c r="AB17" s="5"/>
      <c r="AC17" s="117">
        <f t="shared" si="18"/>
        <v>0</v>
      </c>
      <c r="AD17" s="133"/>
      <c r="AE17" s="5" t="str">
        <f t="shared" si="21"/>
        <v>excluded</v>
      </c>
      <c r="AF17" s="5">
        <f t="shared" si="19"/>
        <v>0</v>
      </c>
      <c r="AG17" s="112">
        <f t="shared" si="20"/>
        <v>0</v>
      </c>
      <c r="AJ17" s="102"/>
      <c r="AK17" s="16"/>
      <c r="AL17" s="398"/>
      <c r="AM17" s="398"/>
      <c r="AN17" s="398"/>
      <c r="AO17" s="398"/>
      <c r="AP17" s="405"/>
      <c r="AQ17" s="398"/>
      <c r="AR17" s="203"/>
      <c r="AS17" s="16"/>
      <c r="BA17" s="3"/>
      <c r="BB17" s="3"/>
      <c r="BC17" s="2"/>
      <c r="BE17" s="71" t="str">
        <f>'Verification of Boxes'!J22</f>
        <v>STEVENSON, John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L17" s="3"/>
      <c r="BM17" s="3"/>
      <c r="BN17" s="5">
        <f t="shared" si="11"/>
        <v>0</v>
      </c>
      <c r="BO17" s="47">
        <f t="shared" si="3"/>
        <v>1005.39</v>
      </c>
      <c r="BP17" s="76"/>
      <c r="BQ17" s="6"/>
      <c r="BR17" s="13" t="str">
        <f>'Verification of Boxes'!J19</f>
        <v>MCNEILL, Eamon</v>
      </c>
      <c r="BS17" s="74">
        <v>127</v>
      </c>
      <c r="BT17" s="7">
        <f t="shared" si="4"/>
        <v>127</v>
      </c>
      <c r="BU17" s="74">
        <v>6</v>
      </c>
      <c r="BV17" s="7">
        <f t="shared" si="5"/>
        <v>6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133</v>
      </c>
    </row>
    <row r="18" spans="1:83" ht="15" customHeight="1" thickBot="1">
      <c r="A18" s="330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JONES, Robert, David</v>
      </c>
      <c r="D18" s="26" t="str">
        <f>'Verification of Boxes'!K17</f>
        <v>United Kingdon Independence Party</v>
      </c>
      <c r="E18" s="127">
        <f>'Verification of Boxes'!L17</f>
        <v>818</v>
      </c>
      <c r="F18" s="82">
        <f>'Stage 2'!F18</f>
        <v>23</v>
      </c>
      <c r="G18" s="157">
        <f>'Stage 2'!G18</f>
        <v>841</v>
      </c>
      <c r="H18" s="82">
        <f>'Stage 3'!H18</f>
        <v>6.11</v>
      </c>
      <c r="I18" s="157">
        <f>'Stage 3'!I18</f>
        <v>847.11</v>
      </c>
      <c r="J18" s="82">
        <f>'Stage 4'!J18</f>
        <v>131.26</v>
      </c>
      <c r="K18" s="157">
        <f>'Stage 4'!K18</f>
        <v>978.37</v>
      </c>
      <c r="L18" s="82">
        <f>'Stage 5'!L18</f>
        <v>268.3</v>
      </c>
      <c r="M18" s="157">
        <f>'Stage 5'!M18</f>
        <v>1246.67</v>
      </c>
      <c r="N18" s="82">
        <f t="shared" si="12"/>
        <v>10.130000000000001</v>
      </c>
      <c r="O18" s="33">
        <f t="shared" si="13"/>
        <v>1256.8000000000002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DUFFY, Paul, Anthony</v>
      </c>
      <c r="AA18" s="45">
        <f t="shared" si="22"/>
        <v>841.52</v>
      </c>
      <c r="AB18" s="5"/>
      <c r="AC18" s="117">
        <f t="shared" si="18"/>
        <v>-664.48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398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902.34999999999991</v>
      </c>
      <c r="BP18" s="76"/>
      <c r="BQ18" s="6"/>
      <c r="BR18" s="13" t="str">
        <f>'Verification of Boxes'!J20</f>
        <v>MCWILLIAMS, Terry</v>
      </c>
      <c r="BS18" s="74">
        <v>3</v>
      </c>
      <c r="BT18" s="7">
        <f t="shared" si="4"/>
        <v>3</v>
      </c>
      <c r="BU18" s="74">
        <v>1</v>
      </c>
      <c r="BV18" s="7">
        <f t="shared" si="5"/>
        <v>1</v>
      </c>
      <c r="BW18" s="74">
        <v>1</v>
      </c>
      <c r="BX18" s="7">
        <f t="shared" si="6"/>
        <v>0.13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4.13</v>
      </c>
    </row>
    <row r="19" spans="1:83" ht="15" customHeight="1" thickBot="1">
      <c r="A19" s="330" t="str">
        <f>IF('Stage 5'!A19&lt;&gt;0,'Stage 5'!A19,IF(O19&gt;=$M$3,"Elected",IF(BP16&lt;&gt;0,"Excluded",0)))</f>
        <v>Elected</v>
      </c>
      <c r="B19" s="176">
        <v>9</v>
      </c>
      <c r="C19" s="188" t="str">
        <f>'Verification of Boxes'!J18</f>
        <v>MCKENNA, Gemma, C</v>
      </c>
      <c r="D19" s="26" t="str">
        <f>'Verification of Boxes'!K18</f>
        <v xml:space="preserve">Sinn Féin </v>
      </c>
      <c r="E19" s="127">
        <f>'Verification of Boxes'!L18</f>
        <v>929</v>
      </c>
      <c r="F19" s="82">
        <f>'Stage 2'!F19</f>
        <v>10</v>
      </c>
      <c r="G19" s="157">
        <f>'Stage 2'!G19</f>
        <v>939</v>
      </c>
      <c r="H19" s="82">
        <f>'Stage 3'!H19</f>
        <v>0.13</v>
      </c>
      <c r="I19" s="157">
        <f>'Stage 3'!I19</f>
        <v>939.13</v>
      </c>
      <c r="J19" s="82">
        <f>'Stage 4'!J19</f>
        <v>0</v>
      </c>
      <c r="K19" s="157">
        <f>'Stage 4'!K19</f>
        <v>939.13</v>
      </c>
      <c r="L19" s="82">
        <f>'Stage 5'!L19</f>
        <v>2</v>
      </c>
      <c r="M19" s="157">
        <f>'Stage 5'!M19</f>
        <v>941.13</v>
      </c>
      <c r="N19" s="82">
        <f t="shared" si="12"/>
        <v>651</v>
      </c>
      <c r="O19" s="33">
        <f t="shared" si="13"/>
        <v>1592.13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GIFFEN, Pete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0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SPENCE, Kyle, Thomas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30">
        <f>IF('Stage 5'!A20&lt;&gt;0,'Stage 5'!A20,IF(O20&gt;=$M$3,"Elected",IF(BP17&lt;&gt;0,"Excluded",0)))</f>
        <v>0</v>
      </c>
      <c r="B20" s="176">
        <v>10</v>
      </c>
      <c r="C20" s="188" t="str">
        <f>'Verification of Boxes'!J19</f>
        <v>MCNEILL, Eamon</v>
      </c>
      <c r="D20" s="26" t="str">
        <f>'Verification of Boxes'!K19</f>
        <v>SDLP (Social Democratic &amp; Labour Party)</v>
      </c>
      <c r="E20" s="127">
        <f>'Verification of Boxes'!L19</f>
        <v>917</v>
      </c>
      <c r="F20" s="82">
        <f>'Stage 2'!F20</f>
        <v>85</v>
      </c>
      <c r="G20" s="157">
        <f>'Stage 2'!G20</f>
        <v>1002</v>
      </c>
      <c r="H20" s="82">
        <f>'Stage 3'!H20</f>
        <v>0.39</v>
      </c>
      <c r="I20" s="157">
        <f>'Stage 3'!I20</f>
        <v>1002.39</v>
      </c>
      <c r="J20" s="82">
        <f>'Stage 4'!J20</f>
        <v>2</v>
      </c>
      <c r="K20" s="157">
        <f>'Stage 4'!K20</f>
        <v>1004.39</v>
      </c>
      <c r="L20" s="82">
        <f>'Stage 5'!L20</f>
        <v>1</v>
      </c>
      <c r="M20" s="157">
        <f>'Stage 5'!M20</f>
        <v>1005.39</v>
      </c>
      <c r="N20" s="82">
        <f t="shared" si="12"/>
        <v>133</v>
      </c>
      <c r="O20" s="33">
        <f t="shared" si="13"/>
        <v>1138.3899999999999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HATCH, Arnold</v>
      </c>
      <c r="AA20" s="45">
        <f t="shared" si="22"/>
        <v>1121.6600000000001</v>
      </c>
      <c r="AB20" s="5"/>
      <c r="AC20" s="117">
        <f t="shared" si="18"/>
        <v>-384.33999999999992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01" t="s">
        <v>103</v>
      </c>
      <c r="AK20" s="402"/>
      <c r="AL20" s="246">
        <f>AL46</f>
        <v>841.52</v>
      </c>
      <c r="AM20" s="167"/>
      <c r="AN20" s="166">
        <f>AL20+AG2</f>
        <v>841.52</v>
      </c>
      <c r="AO20" s="394" t="str">
        <f>IF(AN20&gt;AG4,0,IF(AN20&lt;AL21,"Exclude lowest candidate",0))</f>
        <v>Exclude lowest candidate</v>
      </c>
      <c r="AP20" s="395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STEVENSON, John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MCWILLIAMS, Terry</v>
      </c>
      <c r="D21" s="26" t="str">
        <f>'Verification of Boxes'!K20</f>
        <v>Democratic Unionist Party - DUP</v>
      </c>
      <c r="E21" s="127">
        <f>'Verification of Boxes'!L20</f>
        <v>753</v>
      </c>
      <c r="F21" s="82">
        <f>'Stage 2'!F21</f>
        <v>10</v>
      </c>
      <c r="G21" s="157">
        <f>'Stage 2'!G21</f>
        <v>763</v>
      </c>
      <c r="H21" s="82">
        <f>'Stage 3'!H21</f>
        <v>23.66</v>
      </c>
      <c r="I21" s="157">
        <f>'Stage 3'!I21</f>
        <v>786.66</v>
      </c>
      <c r="J21" s="82">
        <f>'Stage 4'!J21</f>
        <v>36.520000000000003</v>
      </c>
      <c r="K21" s="157">
        <f>'Stage 4'!K21</f>
        <v>823.18</v>
      </c>
      <c r="L21" s="82">
        <f>'Stage 5'!L21</f>
        <v>79.17</v>
      </c>
      <c r="M21" s="157">
        <f>'Stage 5'!M21</f>
        <v>902.34999999999991</v>
      </c>
      <c r="N21" s="82">
        <f t="shared" si="12"/>
        <v>4.13</v>
      </c>
      <c r="O21" s="33">
        <f t="shared" si="13"/>
        <v>906.4799999999999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JONES, Robert, David</v>
      </c>
      <c r="AA21" s="45">
        <f t="shared" si="22"/>
        <v>1246.67</v>
      </c>
      <c r="AB21" s="5"/>
      <c r="AC21" s="117">
        <f t="shared" si="18"/>
        <v>-259.32999999999993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3" t="s">
        <v>102</v>
      </c>
      <c r="AK21" s="359"/>
      <c r="AL21" s="48">
        <f>IF(AL20=1000000,0,AN46)</f>
        <v>902.34999999999991</v>
      </c>
      <c r="AM21" s="7">
        <f>AL21-AL20</f>
        <v>60.829999999999927</v>
      </c>
      <c r="AN21" s="5">
        <f>IF(AL21=1000000,0,IF(AN20=0,0,AN20+AL21))</f>
        <v>1743.87</v>
      </c>
      <c r="AO21" s="399">
        <f>IF(AN21&gt;AG4,0,IF(AV20&lt;&gt;0,0,IF(AN21&lt;AL22,"Exclude lowest 2 candidates",0)))</f>
        <v>0</v>
      </c>
      <c r="AP21" s="400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30" t="str">
        <f>IF('Stage 5'!A22&lt;&gt;0,'Stage 5'!A22,IF(O22&gt;=$M$3,"Elected",IF(BP19&lt;&gt;0,"Excluded",0)))</f>
        <v>Excluded</v>
      </c>
      <c r="B22" s="176">
        <v>12</v>
      </c>
      <c r="C22" s="188" t="str">
        <f>'Verification of Boxes'!J21</f>
        <v>SPENCE, Kyle, Thomas</v>
      </c>
      <c r="D22" s="26" t="str">
        <f>'Verification of Boxes'!K21</f>
        <v>NI21</v>
      </c>
      <c r="E22" s="127">
        <f>'Verification of Boxes'!L21</f>
        <v>85</v>
      </c>
      <c r="F22" s="82">
        <f>'Stage 2'!F22</f>
        <v>-85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MCKENNA, Gemma, C</v>
      </c>
      <c r="AA22" s="45">
        <f t="shared" si="22"/>
        <v>941.13</v>
      </c>
      <c r="AB22" s="5"/>
      <c r="AC22" s="117">
        <f t="shared" si="18"/>
        <v>-564.87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3" t="s">
        <v>102</v>
      </c>
      <c r="AK22" s="359"/>
      <c r="AL22" s="48">
        <f>IF(AL21=1000000,0,AP46)</f>
        <v>941.13</v>
      </c>
      <c r="AM22" s="7">
        <f>IF(AL22=1000000,0,IF(AM21=0,0,AL22-AL21))</f>
        <v>38.780000000000086</v>
      </c>
      <c r="AN22" s="5">
        <f>IF(AL22=1000000,0,IF(AN21=0,0,AN21+AL22))</f>
        <v>2685</v>
      </c>
      <c r="AO22" s="399">
        <f>IF(AN22&gt;AG4,0,IF(AV21&lt;&gt;0,0,IF(AN22&lt;AL23,"Exclude lowest 3 candidates",0)))</f>
        <v>0</v>
      </c>
      <c r="AP22" s="400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17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30" t="str">
        <f>IF('Stage 5'!A23&lt;&gt;0,'Stage 5'!A23,IF(O23&gt;=$M$3,"Elected",IF(BP20&lt;&gt;0,"Excluded",0)))</f>
        <v>Excluded</v>
      </c>
      <c r="B23" s="176">
        <v>13</v>
      </c>
      <c r="C23" s="188" t="str">
        <f>'Verification of Boxes'!J22</f>
        <v>STEVENSON, John</v>
      </c>
      <c r="D23" s="26" t="str">
        <f>'Verification of Boxes'!K22</f>
        <v>Progressive Unionist Party of Northern Ireland</v>
      </c>
      <c r="E23" s="127">
        <f>'Verification of Boxes'!L22</f>
        <v>542</v>
      </c>
      <c r="F23" s="82">
        <f>'Stage 2'!F23</f>
        <v>8</v>
      </c>
      <c r="G23" s="157">
        <f>'Stage 2'!G23</f>
        <v>550</v>
      </c>
      <c r="H23" s="82">
        <f>'Stage 3'!H23</f>
        <v>3.38</v>
      </c>
      <c r="I23" s="157">
        <f>'Stage 3'!I23</f>
        <v>553.38</v>
      </c>
      <c r="J23" s="82">
        <f>'Stage 4'!J23</f>
        <v>-553.38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MCNEILL, Eamon</v>
      </c>
      <c r="AA23" s="45">
        <f t="shared" si="22"/>
        <v>1005.39</v>
      </c>
      <c r="AB23" s="5"/>
      <c r="AC23" s="117">
        <f t="shared" si="18"/>
        <v>-500.61</v>
      </c>
      <c r="AD23" s="133"/>
      <c r="AE23" s="5" t="str">
        <f t="shared" si="21"/>
        <v>continuing</v>
      </c>
      <c r="AF23" s="5">
        <f t="shared" si="19"/>
        <v>0</v>
      </c>
      <c r="AG23" s="112">
        <f t="shared" si="20"/>
        <v>0</v>
      </c>
      <c r="AJ23" s="403" t="s">
        <v>102</v>
      </c>
      <c r="AK23" s="359"/>
      <c r="AL23" s="48">
        <f>IF(AL22=1000000,0,AR46)</f>
        <v>1005.39</v>
      </c>
      <c r="AM23" s="7">
        <f>IF(AL23=1000000,0,IF(AM22=0,0,AL23-AL22))</f>
        <v>64.259999999999991</v>
      </c>
      <c r="AN23" s="5">
        <f>IF(AL23=1000000,0,IF(AN22=0,0,AN22+AL23))</f>
        <v>3690.39</v>
      </c>
      <c r="AO23" s="399">
        <f>IF(AN23&gt;AG4,0,IF(AV22&lt;&gt;0,0,IF(AN23&lt;AL24,"Exclude lowest 4 candidates",0)))</f>
        <v>0</v>
      </c>
      <c r="AP23" s="400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17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MCWILLIAMS, Terry</v>
      </c>
      <c r="AA24" s="45">
        <f t="shared" si="22"/>
        <v>902.34999999999991</v>
      </c>
      <c r="AB24" s="5"/>
      <c r="AC24" s="117">
        <f t="shared" si="18"/>
        <v>-603.65000000000009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403" t="s">
        <v>102</v>
      </c>
      <c r="AK24" s="359"/>
      <c r="AL24" s="48">
        <f>IF(AR46=1000000,0,AU46)</f>
        <v>1121.6600000000001</v>
      </c>
      <c r="AM24" s="7">
        <f>IF(AL24=1000000,0,IF(AM23=0,0,AL24-AL23))</f>
        <v>116.2700000000001</v>
      </c>
      <c r="AN24" s="5">
        <f>IF(AL24=1000000,0,IF(AN23=0,0,AN23+AL24))</f>
        <v>4812.05</v>
      </c>
      <c r="AO24" s="399">
        <f>IF(AN24&gt;AG4,0,IF(AV23&lt;&gt;0,0,IF(AN24&lt;AL25,"Exclude lowest 5 candidates",0)))</f>
        <v>0</v>
      </c>
      <c r="AP24" s="400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SPENCE, Kyle, Thomas</v>
      </c>
      <c r="AA25" s="45">
        <f t="shared" si="22"/>
        <v>0</v>
      </c>
      <c r="AB25" s="5"/>
      <c r="AC25" s="117">
        <f t="shared" si="18"/>
        <v>0</v>
      </c>
      <c r="AD25" s="133"/>
      <c r="AE25" s="5" t="str">
        <f t="shared" si="21"/>
        <v>excluded</v>
      </c>
      <c r="AF25" s="5">
        <f t="shared" si="19"/>
        <v>0</v>
      </c>
      <c r="AG25" s="112">
        <f t="shared" si="20"/>
        <v>0</v>
      </c>
      <c r="AJ25" s="423" t="s">
        <v>102</v>
      </c>
      <c r="AK25" s="424"/>
      <c r="AL25" s="104">
        <f>IF(AL24=1000000,0,AW46)</f>
        <v>1246.67</v>
      </c>
      <c r="AM25" s="105">
        <f>IF(AL25=1000000,0,IF(AM24=0,0,AL25-AL24))</f>
        <v>125.00999999999999</v>
      </c>
      <c r="AN25" s="106">
        <f>IF(AL25=1000000,0,IF(AN24=0,0,AN24+AL25))</f>
        <v>6058.72</v>
      </c>
      <c r="AO25" s="425">
        <f>IF(AN25&gt;AG4,0,IF(AV24&lt;&gt;0,0,IF(AN25&lt;AL26,"CHECK ! Exclude lowest 6 candidates",0)))</f>
        <v>0</v>
      </c>
      <c r="AP25" s="426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STEVENSON, John</v>
      </c>
      <c r="AA26" s="45">
        <f t="shared" si="22"/>
        <v>0</v>
      </c>
      <c r="AB26" s="5"/>
      <c r="AC26" s="117">
        <f t="shared" si="18"/>
        <v>0</v>
      </c>
      <c r="AD26" s="133"/>
      <c r="AE26" s="5" t="str">
        <f t="shared" si="21"/>
        <v>excluded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2" t="s">
        <v>101</v>
      </c>
      <c r="AM28" s="343"/>
      <c r="AN28" s="343"/>
      <c r="AO28" s="343"/>
      <c r="AP28" s="343"/>
      <c r="AQ28" s="344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34</v>
      </c>
      <c r="BT28" s="140">
        <f t="shared" si="4"/>
        <v>34</v>
      </c>
      <c r="BU28" s="73">
        <v>6</v>
      </c>
      <c r="BV28" s="140">
        <f t="shared" si="5"/>
        <v>6</v>
      </c>
      <c r="BW28" s="73">
        <v>2</v>
      </c>
      <c r="BX28" s="140">
        <f t="shared" si="6"/>
        <v>0.26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40.26</v>
      </c>
    </row>
    <row r="29" spans="1:83" ht="13.5" thickBot="1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5"/>
      <c r="AM29" s="346"/>
      <c r="AN29" s="346"/>
      <c r="AO29" s="346"/>
      <c r="AP29" s="346"/>
      <c r="AQ29" s="347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827</v>
      </c>
      <c r="BT29" s="7">
        <f t="shared" si="4"/>
        <v>827</v>
      </c>
      <c r="BU29" s="139">
        <f>SUM(BU8:BU28)</f>
        <v>14</v>
      </c>
      <c r="BV29" s="7">
        <f t="shared" si="5"/>
        <v>14</v>
      </c>
      <c r="BW29" s="139">
        <f>SUM(BW8:BW28)</f>
        <v>4</v>
      </c>
      <c r="BX29" s="7">
        <f t="shared" si="6"/>
        <v>0.52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841.52</v>
      </c>
    </row>
    <row r="30" spans="1:83" ht="14.25" customHeight="1" thickBot="1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74" t="str">
        <f>IF(BF29-BF27=0,"NONE", BF29-BF27)</f>
        <v>NONE</v>
      </c>
      <c r="BG30" s="374"/>
      <c r="BI30" s="342" t="s">
        <v>232</v>
      </c>
      <c r="BJ30" s="343"/>
      <c r="BK30" s="344"/>
      <c r="BX30" s="390" t="str">
        <f>IF(BW31=BW69,"Calculations OK","Check Count for Error")</f>
        <v>Calculations OK</v>
      </c>
      <c r="BY30" s="390"/>
    </row>
    <row r="31" spans="1:83" ht="16.5" customHeight="1" thickBot="1">
      <c r="D31" s="31" t="s">
        <v>67</v>
      </c>
      <c r="E31" s="266"/>
      <c r="F31" s="82">
        <f>'Stage 2'!F31</f>
        <v>56</v>
      </c>
      <c r="G31" s="157">
        <f>'Stage 2'!G31</f>
        <v>56</v>
      </c>
      <c r="H31" s="82">
        <f>'Stage 3'!H31</f>
        <v>9.5699999999999932</v>
      </c>
      <c r="I31" s="157">
        <f>'Stage 3'!I31</f>
        <v>65.569999999999993</v>
      </c>
      <c r="J31" s="82">
        <f>'Stage 4'!J31</f>
        <v>29.26</v>
      </c>
      <c r="K31" s="157">
        <f>'Stage 4'!K31</f>
        <v>94.83</v>
      </c>
      <c r="L31" s="82">
        <f>'Stage 5'!L31</f>
        <v>33.909999999999997</v>
      </c>
      <c r="M31" s="157">
        <f>'Stage 5'!M31</f>
        <v>128.74</v>
      </c>
      <c r="N31" s="82">
        <f>$BK69</f>
        <v>40.26</v>
      </c>
      <c r="O31" s="50">
        <f t="shared" si="13"/>
        <v>169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2" t="s">
        <v>100</v>
      </c>
      <c r="AM31" s="343"/>
      <c r="AN31" s="343"/>
      <c r="AO31" s="343"/>
      <c r="AP31" s="343"/>
      <c r="AQ31" s="344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74"/>
      <c r="BG31" s="374"/>
      <c r="BI31" s="345"/>
      <c r="BJ31" s="346"/>
      <c r="BK31" s="347"/>
      <c r="BP31">
        <f>COUNT(BP8:BP27)</f>
        <v>0</v>
      </c>
      <c r="BV31" t="s">
        <v>68</v>
      </c>
      <c r="BW31" s="7">
        <f>BT29+BV29+BX29+BZ29+CB29+CD29</f>
        <v>841.52</v>
      </c>
      <c r="BX31" s="391"/>
      <c r="BY31" s="391"/>
      <c r="BZ31" s="5">
        <f>BW69-BW31</f>
        <v>0</v>
      </c>
      <c r="CB31" s="342" t="s">
        <v>232</v>
      </c>
      <c r="CC31" s="343"/>
      <c r="CD31" s="343"/>
      <c r="CE31" s="344"/>
    </row>
    <row r="32" spans="1:83" ht="13.5" thickBot="1">
      <c r="D32" s="52" t="s">
        <v>68</v>
      </c>
      <c r="E32" s="55">
        <f>SUM(E11:E30)</f>
        <v>10536</v>
      </c>
      <c r="F32" s="267"/>
      <c r="G32" s="157">
        <f>'Stage 2'!G32</f>
        <v>10536</v>
      </c>
      <c r="H32" s="268"/>
      <c r="I32" s="157">
        <f>'Stage 3'!I32</f>
        <v>10535.999999999998</v>
      </c>
      <c r="J32" s="269"/>
      <c r="K32" s="157">
        <f>'Stage 4'!K32</f>
        <v>10535.999999999998</v>
      </c>
      <c r="L32" s="269"/>
      <c r="M32" s="157">
        <f>'Stage 5'!M32</f>
        <v>10535.999999999998</v>
      </c>
      <c r="N32" s="269"/>
      <c r="O32" s="59">
        <f>SUM(O11:O31)</f>
        <v>10536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5"/>
      <c r="AM32" s="346"/>
      <c r="AN32" s="346"/>
      <c r="AO32" s="346"/>
      <c r="AP32" s="346"/>
      <c r="AQ32" s="347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74"/>
      <c r="BG32" s="374"/>
      <c r="BX32" s="391"/>
      <c r="BY32" s="391"/>
      <c r="CB32" s="345"/>
      <c r="CC32" s="346"/>
      <c r="CD32" s="346"/>
      <c r="CE32" s="347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841.52</v>
      </c>
      <c r="AM46" s="5"/>
      <c r="AN46" s="45">
        <f>AN47+AL46</f>
        <v>902.34999999999991</v>
      </c>
      <c r="AO46" s="5"/>
      <c r="AP46" s="45">
        <f>AP47+AN46</f>
        <v>941.13</v>
      </c>
      <c r="AQ46" s="5"/>
      <c r="AR46" s="45">
        <f>AR47+AP46</f>
        <v>1005.39</v>
      </c>
      <c r="AS46" s="2"/>
      <c r="AU46" s="2">
        <f>AU47+AR46</f>
        <v>1121.6600000000001</v>
      </c>
      <c r="AW46" s="2">
        <f>AW47+AU46</f>
        <v>1246.67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>
      <c r="AL47" s="45">
        <f>MIN(AL48:AL67)</f>
        <v>841.52</v>
      </c>
      <c r="AM47" s="5"/>
      <c r="AN47" s="45">
        <f>MIN(AN48:AN67)</f>
        <v>60.829999999999927</v>
      </c>
      <c r="AO47" s="5"/>
      <c r="AP47" s="45">
        <f>MIN(AP48:AP67)</f>
        <v>38.780000000000086</v>
      </c>
      <c r="AQ47" s="5"/>
      <c r="AR47" s="45">
        <f>MIN(AR48:AR67)</f>
        <v>64.259999999999991</v>
      </c>
      <c r="AS47" s="2"/>
      <c r="AU47" s="2">
        <f>MIN(AU48:AU67)</f>
        <v>116.2700000000001</v>
      </c>
      <c r="AW47" s="2">
        <f>MIN(AW48:AW67)</f>
        <v>125.00999999999999</v>
      </c>
      <c r="AX47" s="2"/>
    </row>
    <row r="48" spans="3:78" ht="38.25">
      <c r="AJ48" t="str">
        <f t="shared" ref="AJ48:AK63" si="28">Z14</f>
        <v>BEATTIE ,Doug</v>
      </c>
      <c r="AK48" s="2">
        <f t="shared" si="28"/>
        <v>1399.7</v>
      </c>
      <c r="AL48" s="5">
        <f>IF(AK48&lt;&gt;0,AK48,1000000)</f>
        <v>1399.7</v>
      </c>
      <c r="AM48" s="45">
        <f t="shared" ref="AM48:AM67" si="29">AL48-AL$47</f>
        <v>558.18000000000006</v>
      </c>
      <c r="AN48" s="5">
        <f>IF(AM48&lt;&gt;0,AM48,1000000)</f>
        <v>558.18000000000006</v>
      </c>
      <c r="AO48" s="45">
        <f t="shared" ref="AO48:AO67" si="30">AN48-AN$47</f>
        <v>497.35000000000014</v>
      </c>
      <c r="AP48" s="5">
        <f t="shared" ref="AP48:AP67" si="31">IF(AO48&lt;&gt;0,AO48,1000000)</f>
        <v>497.35000000000014</v>
      </c>
      <c r="AQ48" s="45">
        <f t="shared" ref="AQ48:AQ67" si="32">AP48-AP$47</f>
        <v>458.57000000000005</v>
      </c>
      <c r="AR48" s="5">
        <f t="shared" ref="AR48:AR67" si="33">IF(AQ48&lt;&gt;0,AQ48,1000000)</f>
        <v>458.57000000000005</v>
      </c>
      <c r="AT48" s="2">
        <f t="shared" ref="AT48:AT67" si="34">AR48-AR$47</f>
        <v>394.31000000000006</v>
      </c>
      <c r="AU48">
        <f t="shared" ref="AU48:AU67" si="35">IF(AT48&lt;&gt;0,AT48,1000000)</f>
        <v>394.31000000000006</v>
      </c>
      <c r="AV48" s="2">
        <f t="shared" ref="AV48:AV67" si="36">AU48-AU$47</f>
        <v>278.03999999999996</v>
      </c>
      <c r="AW48">
        <f t="shared" ref="AW48:AW67" si="37">IF(AV48&lt;&gt;0,AV48,1000000)</f>
        <v>278.03999999999996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8"/>
        <v>BUCKLEY, Jonathan</v>
      </c>
      <c r="AK49" s="2">
        <f t="shared" si="28"/>
        <v>1506</v>
      </c>
      <c r="AL49" s="5">
        <f t="shared" ref="AL49:AL67" si="38">IF(AK49&lt;&gt;0,AK49,1000000)</f>
        <v>1506</v>
      </c>
      <c r="AM49" s="45">
        <f t="shared" si="29"/>
        <v>664.48</v>
      </c>
      <c r="AN49" s="5">
        <f t="shared" ref="AN49:AN67" si="39">IF(AM49&lt;&gt;0,AM49,1000000)</f>
        <v>664.48</v>
      </c>
      <c r="AO49" s="45">
        <f t="shared" si="30"/>
        <v>603.65000000000009</v>
      </c>
      <c r="AP49" s="5">
        <f t="shared" si="31"/>
        <v>603.65000000000009</v>
      </c>
      <c r="AQ49" s="45">
        <f t="shared" si="32"/>
        <v>564.87</v>
      </c>
      <c r="AR49" s="5">
        <f t="shared" si="33"/>
        <v>564.87</v>
      </c>
      <c r="AT49" s="2">
        <f t="shared" si="34"/>
        <v>500.61</v>
      </c>
      <c r="AU49">
        <f t="shared" si="35"/>
        <v>500.61</v>
      </c>
      <c r="AV49" s="2">
        <f t="shared" si="36"/>
        <v>384.33999999999992</v>
      </c>
      <c r="AW49">
        <f t="shared" si="37"/>
        <v>384.33999999999992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BEATTIE ,Doug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>
      <c r="AJ50" t="str">
        <f t="shared" si="28"/>
        <v>CAUSBY, Darryn</v>
      </c>
      <c r="AK50" s="2">
        <f t="shared" si="28"/>
        <v>1442.84</v>
      </c>
      <c r="AL50" s="5">
        <f t="shared" si="38"/>
        <v>1442.84</v>
      </c>
      <c r="AM50" s="45">
        <f t="shared" si="29"/>
        <v>601.31999999999994</v>
      </c>
      <c r="AN50" s="5">
        <f t="shared" si="39"/>
        <v>601.31999999999994</v>
      </c>
      <c r="AO50" s="45">
        <f t="shared" si="30"/>
        <v>540.49</v>
      </c>
      <c r="AP50" s="5">
        <f t="shared" si="31"/>
        <v>540.49</v>
      </c>
      <c r="AQ50" s="45">
        <f t="shared" si="32"/>
        <v>501.70999999999992</v>
      </c>
      <c r="AR50" s="5">
        <f t="shared" si="33"/>
        <v>501.70999999999992</v>
      </c>
      <c r="AT50" s="2">
        <f t="shared" si="34"/>
        <v>437.44999999999993</v>
      </c>
      <c r="AU50">
        <f t="shared" si="35"/>
        <v>437.44999999999993</v>
      </c>
      <c r="AV50" s="2">
        <f t="shared" si="36"/>
        <v>321.17999999999984</v>
      </c>
      <c r="AW50">
        <f t="shared" si="37"/>
        <v>321.17999999999984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BUCKLEY, Jonathan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COLEMAN, Paul</v>
      </c>
      <c r="AK51" s="2">
        <f t="shared" si="28"/>
        <v>0</v>
      </c>
      <c r="AL51" s="5">
        <f t="shared" si="38"/>
        <v>1000000</v>
      </c>
      <c r="AM51" s="45">
        <f t="shared" si="29"/>
        <v>999158.48</v>
      </c>
      <c r="AN51" s="5">
        <f t="shared" si="39"/>
        <v>999158.48</v>
      </c>
      <c r="AO51" s="45">
        <f t="shared" si="30"/>
        <v>999097.65</v>
      </c>
      <c r="AP51" s="5">
        <f t="shared" si="31"/>
        <v>999097.65</v>
      </c>
      <c r="AQ51" s="45">
        <f t="shared" si="32"/>
        <v>999058.87</v>
      </c>
      <c r="AR51" s="5">
        <f t="shared" si="33"/>
        <v>999058.87</v>
      </c>
      <c r="AT51" s="2">
        <f t="shared" si="34"/>
        <v>998994.61</v>
      </c>
      <c r="AU51">
        <f t="shared" si="35"/>
        <v>998994.61</v>
      </c>
      <c r="AV51" s="2">
        <f t="shared" si="36"/>
        <v>998878.34</v>
      </c>
      <c r="AW51">
        <f t="shared" si="37"/>
        <v>998878.34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CAUSBY, Darryn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1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>
      <c r="AJ52" t="str">
        <f t="shared" si="28"/>
        <v>DUFFY, Paul, Anthony</v>
      </c>
      <c r="AK52" s="2">
        <f t="shared" si="28"/>
        <v>841.52</v>
      </c>
      <c r="AL52" s="5">
        <f t="shared" si="38"/>
        <v>841.52</v>
      </c>
      <c r="AM52" s="45">
        <f t="shared" si="29"/>
        <v>0</v>
      </c>
      <c r="AN52" s="5">
        <f t="shared" si="39"/>
        <v>1000000</v>
      </c>
      <c r="AO52" s="45">
        <f t="shared" si="30"/>
        <v>999939.17</v>
      </c>
      <c r="AP52" s="5">
        <f t="shared" si="31"/>
        <v>999939.17</v>
      </c>
      <c r="AQ52" s="45">
        <f t="shared" si="32"/>
        <v>999900.39</v>
      </c>
      <c r="AR52" s="5">
        <f t="shared" si="33"/>
        <v>999900.39</v>
      </c>
      <c r="AT52" s="2">
        <f t="shared" si="34"/>
        <v>999836.13</v>
      </c>
      <c r="AU52">
        <f t="shared" si="35"/>
        <v>999836.13</v>
      </c>
      <c r="AV52" s="2">
        <f t="shared" si="36"/>
        <v>999719.86</v>
      </c>
      <c r="AW52">
        <f t="shared" si="37"/>
        <v>999719.86</v>
      </c>
      <c r="BE52" s="5">
        <f>IF($BH23="y",$BE23,IF($BH24="y",$BE24,0))</f>
        <v>0</v>
      </c>
      <c r="BG52" s="148" t="str">
        <f t="shared" si="40"/>
        <v>COLEMAN, Paul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>
      <c r="AJ53" t="str">
        <f t="shared" si="28"/>
        <v>GIFFEN, Pete</v>
      </c>
      <c r="AK53" s="2">
        <f t="shared" si="28"/>
        <v>0</v>
      </c>
      <c r="AL53" s="5">
        <f t="shared" si="38"/>
        <v>1000000</v>
      </c>
      <c r="AM53" s="45">
        <f t="shared" si="29"/>
        <v>999158.48</v>
      </c>
      <c r="AN53" s="5">
        <f t="shared" si="39"/>
        <v>999158.48</v>
      </c>
      <c r="AO53" s="45">
        <f t="shared" si="30"/>
        <v>999097.65</v>
      </c>
      <c r="AP53" s="5">
        <f t="shared" si="31"/>
        <v>999097.65</v>
      </c>
      <c r="AQ53" s="45">
        <f t="shared" si="32"/>
        <v>999058.87</v>
      </c>
      <c r="AR53" s="5">
        <f t="shared" si="33"/>
        <v>999058.87</v>
      </c>
      <c r="AT53" s="2">
        <f t="shared" si="34"/>
        <v>998994.61</v>
      </c>
      <c r="AU53">
        <f t="shared" si="35"/>
        <v>998994.61</v>
      </c>
      <c r="AV53" s="2">
        <f t="shared" si="36"/>
        <v>998878.34</v>
      </c>
      <c r="AW53">
        <f t="shared" si="37"/>
        <v>998878.34</v>
      </c>
      <c r="BG53" s="148" t="str">
        <f t="shared" si="40"/>
        <v>DUFFY, Paul, Anthony</v>
      </c>
      <c r="BH53" s="149"/>
      <c r="BI53" s="7">
        <f t="shared" si="41"/>
        <v>0</v>
      </c>
      <c r="BJ53" s="5">
        <f t="shared" si="42"/>
        <v>-841.52</v>
      </c>
      <c r="BK53" s="5">
        <f t="shared" si="43"/>
        <v>-841.52</v>
      </c>
      <c r="BN53" s="5">
        <f t="shared" si="44"/>
        <v>-841.52</v>
      </c>
      <c r="BW53" s="5">
        <f t="shared" si="45"/>
        <v>841.52</v>
      </c>
      <c r="BZ53" s="5">
        <f t="shared" si="46"/>
        <v>0</v>
      </c>
    </row>
    <row r="54" spans="36:78">
      <c r="AJ54" t="str">
        <f t="shared" si="28"/>
        <v>HATCH, Arnold</v>
      </c>
      <c r="AK54" s="2">
        <f t="shared" si="28"/>
        <v>1121.6600000000001</v>
      </c>
      <c r="AL54" s="5">
        <f t="shared" si="38"/>
        <v>1121.6600000000001</v>
      </c>
      <c r="AM54" s="45">
        <f t="shared" si="29"/>
        <v>280.1400000000001</v>
      </c>
      <c r="AN54" s="5">
        <f t="shared" si="39"/>
        <v>280.1400000000001</v>
      </c>
      <c r="AO54" s="45">
        <f t="shared" si="30"/>
        <v>219.31000000000017</v>
      </c>
      <c r="AP54" s="5">
        <f t="shared" si="31"/>
        <v>219.31000000000017</v>
      </c>
      <c r="AQ54" s="45">
        <f t="shared" si="32"/>
        <v>180.53000000000009</v>
      </c>
      <c r="AR54" s="5">
        <f t="shared" si="33"/>
        <v>180.53000000000009</v>
      </c>
      <c r="AT54" s="2">
        <f t="shared" si="34"/>
        <v>116.2700000000001</v>
      </c>
      <c r="AU54">
        <f t="shared" si="35"/>
        <v>116.2700000000001</v>
      </c>
      <c r="AV54" s="2">
        <f t="shared" si="36"/>
        <v>0</v>
      </c>
      <c r="AW54">
        <f t="shared" si="37"/>
        <v>1000000</v>
      </c>
      <c r="BG54" s="148" t="str">
        <f t="shared" si="40"/>
        <v>GIFFEN, Pete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1</v>
      </c>
    </row>
    <row r="55" spans="36:78">
      <c r="AJ55" t="str">
        <f t="shared" si="28"/>
        <v>JONES, Robert, David</v>
      </c>
      <c r="AK55" s="2">
        <f t="shared" si="28"/>
        <v>1246.67</v>
      </c>
      <c r="AL55" s="5">
        <f t="shared" si="38"/>
        <v>1246.67</v>
      </c>
      <c r="AM55" s="45">
        <f t="shared" si="29"/>
        <v>405.15000000000009</v>
      </c>
      <c r="AN55" s="5">
        <f t="shared" si="39"/>
        <v>405.15000000000009</v>
      </c>
      <c r="AO55" s="45">
        <f t="shared" si="30"/>
        <v>344.32000000000016</v>
      </c>
      <c r="AP55" s="5">
        <f t="shared" si="31"/>
        <v>344.32000000000016</v>
      </c>
      <c r="AQ55" s="45">
        <f t="shared" si="32"/>
        <v>305.54000000000008</v>
      </c>
      <c r="AR55" s="5">
        <f t="shared" si="33"/>
        <v>305.54000000000008</v>
      </c>
      <c r="AT55" s="2">
        <f t="shared" si="34"/>
        <v>241.28000000000009</v>
      </c>
      <c r="AU55">
        <f t="shared" si="35"/>
        <v>241.28000000000009</v>
      </c>
      <c r="AV55" s="2">
        <f t="shared" si="36"/>
        <v>125.00999999999999</v>
      </c>
      <c r="AW55">
        <f t="shared" si="37"/>
        <v>125.00999999999999</v>
      </c>
      <c r="BG55" s="148" t="str">
        <f t="shared" si="40"/>
        <v>HATCH, Arnold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2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MCKENNA, Gemma, C</v>
      </c>
      <c r="AK56" s="2">
        <f t="shared" si="28"/>
        <v>941.13</v>
      </c>
      <c r="AL56" s="5">
        <f t="shared" si="38"/>
        <v>941.13</v>
      </c>
      <c r="AM56" s="45">
        <f t="shared" si="29"/>
        <v>99.610000000000014</v>
      </c>
      <c r="AN56" s="5">
        <f t="shared" si="39"/>
        <v>99.610000000000014</v>
      </c>
      <c r="AO56" s="45">
        <f t="shared" si="30"/>
        <v>38.780000000000086</v>
      </c>
      <c r="AP56" s="5">
        <f t="shared" si="31"/>
        <v>38.780000000000086</v>
      </c>
      <c r="AQ56" s="45">
        <f t="shared" si="32"/>
        <v>0</v>
      </c>
      <c r="AR56" s="5">
        <f t="shared" si="33"/>
        <v>1000000</v>
      </c>
      <c r="AT56" s="2">
        <f t="shared" si="34"/>
        <v>999935.74</v>
      </c>
      <c r="AU56">
        <f t="shared" si="35"/>
        <v>999935.74</v>
      </c>
      <c r="AV56" s="2">
        <f t="shared" si="36"/>
        <v>999819.47</v>
      </c>
      <c r="AW56">
        <f t="shared" si="37"/>
        <v>999819.47</v>
      </c>
      <c r="BG56" s="148" t="str">
        <f t="shared" si="40"/>
        <v>JONES, Robert, David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10.130000000000001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>
      <c r="AJ57" t="str">
        <f t="shared" si="28"/>
        <v>MCNEILL, Eamon</v>
      </c>
      <c r="AK57" s="2">
        <f t="shared" si="28"/>
        <v>1005.39</v>
      </c>
      <c r="AL57" s="5">
        <f t="shared" si="38"/>
        <v>1005.39</v>
      </c>
      <c r="AM57" s="45">
        <f t="shared" si="29"/>
        <v>163.87</v>
      </c>
      <c r="AN57" s="5">
        <f t="shared" si="39"/>
        <v>163.87</v>
      </c>
      <c r="AO57" s="45">
        <f t="shared" si="30"/>
        <v>103.04000000000008</v>
      </c>
      <c r="AP57" s="5">
        <f t="shared" si="31"/>
        <v>103.04000000000008</v>
      </c>
      <c r="AQ57" s="45">
        <f t="shared" si="32"/>
        <v>64.259999999999991</v>
      </c>
      <c r="AR57" s="5">
        <f t="shared" si="33"/>
        <v>64.259999999999991</v>
      </c>
      <c r="AT57" s="2">
        <f t="shared" si="34"/>
        <v>0</v>
      </c>
      <c r="AU57">
        <f t="shared" si="35"/>
        <v>1000000</v>
      </c>
      <c r="AV57" s="2">
        <f t="shared" si="36"/>
        <v>999883.73</v>
      </c>
      <c r="AW57">
        <f t="shared" si="37"/>
        <v>999883.73</v>
      </c>
      <c r="BG57" s="148" t="str">
        <f t="shared" si="40"/>
        <v>MCKENNA, Gemma, C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651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>
      <c r="AJ58" t="str">
        <f t="shared" si="28"/>
        <v>MCWILLIAMS, Terry</v>
      </c>
      <c r="AK58" s="2">
        <f t="shared" si="28"/>
        <v>902.34999999999991</v>
      </c>
      <c r="AL58" s="5">
        <f t="shared" si="38"/>
        <v>902.34999999999991</v>
      </c>
      <c r="AM58" s="45">
        <f t="shared" si="29"/>
        <v>60.829999999999927</v>
      </c>
      <c r="AN58" s="5">
        <f t="shared" si="39"/>
        <v>60.829999999999927</v>
      </c>
      <c r="AO58" s="45">
        <f t="shared" si="30"/>
        <v>0</v>
      </c>
      <c r="AP58" s="5">
        <f t="shared" si="31"/>
        <v>1000000</v>
      </c>
      <c r="AQ58" s="45">
        <f t="shared" si="32"/>
        <v>999961.22</v>
      </c>
      <c r="AR58" s="5">
        <f t="shared" si="33"/>
        <v>999961.22</v>
      </c>
      <c r="AT58" s="2">
        <f t="shared" si="34"/>
        <v>999896.96</v>
      </c>
      <c r="AU58">
        <f t="shared" si="35"/>
        <v>999896.96</v>
      </c>
      <c r="AV58" s="2">
        <f t="shared" si="36"/>
        <v>999780.69</v>
      </c>
      <c r="AW58">
        <f t="shared" si="37"/>
        <v>999780.69</v>
      </c>
      <c r="BG58" s="148" t="str">
        <f t="shared" si="40"/>
        <v>MCNEILL, Eamon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133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 t="str">
        <f t="shared" si="28"/>
        <v>SPENCE, Kyle, Thomas</v>
      </c>
      <c r="AK59" s="2">
        <f t="shared" si="28"/>
        <v>0</v>
      </c>
      <c r="AL59" s="5">
        <f t="shared" si="38"/>
        <v>1000000</v>
      </c>
      <c r="AM59" s="45">
        <f t="shared" si="29"/>
        <v>999158.48</v>
      </c>
      <c r="AN59" s="5">
        <f t="shared" si="39"/>
        <v>999158.48</v>
      </c>
      <c r="AO59" s="45">
        <f t="shared" si="30"/>
        <v>999097.65</v>
      </c>
      <c r="AP59" s="5">
        <f t="shared" si="31"/>
        <v>999097.65</v>
      </c>
      <c r="AQ59" s="45">
        <f t="shared" si="32"/>
        <v>999058.87</v>
      </c>
      <c r="AR59" s="5">
        <f t="shared" si="33"/>
        <v>999058.87</v>
      </c>
      <c r="AT59" s="2">
        <f t="shared" si="34"/>
        <v>998994.61</v>
      </c>
      <c r="AU59">
        <f t="shared" si="35"/>
        <v>998994.61</v>
      </c>
      <c r="AV59" s="2">
        <f t="shared" si="36"/>
        <v>998878.34</v>
      </c>
      <c r="AW59">
        <f t="shared" si="37"/>
        <v>998878.34</v>
      </c>
      <c r="BG59" s="148" t="str">
        <f t="shared" si="40"/>
        <v>MCWILLIAMS, Terry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4.13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 t="str">
        <f t="shared" si="28"/>
        <v>STEVENSON, John</v>
      </c>
      <c r="AK60" s="2">
        <f t="shared" si="28"/>
        <v>0</v>
      </c>
      <c r="AL60" s="5">
        <f t="shared" si="38"/>
        <v>1000000</v>
      </c>
      <c r="AM60" s="45">
        <f t="shared" si="29"/>
        <v>999158.48</v>
      </c>
      <c r="AN60" s="5">
        <f t="shared" si="39"/>
        <v>999158.48</v>
      </c>
      <c r="AO60" s="45">
        <f t="shared" si="30"/>
        <v>999097.65</v>
      </c>
      <c r="AP60" s="5">
        <f t="shared" si="31"/>
        <v>999097.65</v>
      </c>
      <c r="AQ60" s="45">
        <f t="shared" si="32"/>
        <v>999058.87</v>
      </c>
      <c r="AR60" s="5">
        <f t="shared" si="33"/>
        <v>999058.87</v>
      </c>
      <c r="AT60" s="2">
        <f t="shared" si="34"/>
        <v>998994.61</v>
      </c>
      <c r="AU60">
        <f t="shared" si="35"/>
        <v>998994.61</v>
      </c>
      <c r="AV60" s="2">
        <f t="shared" si="36"/>
        <v>998878.34</v>
      </c>
      <c r="AW60">
        <f t="shared" si="37"/>
        <v>998878.34</v>
      </c>
      <c r="BG60" s="148" t="str">
        <f t="shared" si="40"/>
        <v>SPENCE, Kyle, Thomas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999158.48</v>
      </c>
      <c r="AN61" s="5">
        <f t="shared" si="39"/>
        <v>999158.48</v>
      </c>
      <c r="AO61" s="45">
        <f t="shared" si="30"/>
        <v>999097.65</v>
      </c>
      <c r="AP61" s="5">
        <f t="shared" si="31"/>
        <v>999097.65</v>
      </c>
      <c r="AQ61" s="45">
        <f t="shared" si="32"/>
        <v>999058.87</v>
      </c>
      <c r="AR61" s="5">
        <f t="shared" si="33"/>
        <v>999058.87</v>
      </c>
      <c r="AT61" s="2">
        <f t="shared" si="34"/>
        <v>998994.61</v>
      </c>
      <c r="AU61">
        <f t="shared" si="35"/>
        <v>998994.61</v>
      </c>
      <c r="AV61" s="2">
        <f t="shared" si="36"/>
        <v>998878.34</v>
      </c>
      <c r="AW61">
        <f t="shared" si="37"/>
        <v>998878.34</v>
      </c>
      <c r="BG61" s="148" t="str">
        <f t="shared" si="40"/>
        <v>STEVENSON, John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999158.48</v>
      </c>
      <c r="AN62" s="5">
        <f t="shared" si="39"/>
        <v>999158.48</v>
      </c>
      <c r="AO62" s="45">
        <f t="shared" si="30"/>
        <v>999097.65</v>
      </c>
      <c r="AP62" s="5">
        <f t="shared" si="31"/>
        <v>999097.65</v>
      </c>
      <c r="AQ62" s="45">
        <f t="shared" si="32"/>
        <v>999058.87</v>
      </c>
      <c r="AR62" s="5">
        <f t="shared" si="33"/>
        <v>999058.87</v>
      </c>
      <c r="AT62" s="2">
        <f t="shared" si="34"/>
        <v>998994.61</v>
      </c>
      <c r="AU62">
        <f t="shared" si="35"/>
        <v>998994.61</v>
      </c>
      <c r="AV62" s="2">
        <f t="shared" si="36"/>
        <v>998878.34</v>
      </c>
      <c r="AW62">
        <f t="shared" si="37"/>
        <v>998878.34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999158.48</v>
      </c>
      <c r="AN63" s="5">
        <f t="shared" si="39"/>
        <v>999158.48</v>
      </c>
      <c r="AO63" s="45">
        <f t="shared" si="30"/>
        <v>999097.65</v>
      </c>
      <c r="AP63" s="5">
        <f t="shared" si="31"/>
        <v>999097.65</v>
      </c>
      <c r="AQ63" s="45">
        <f t="shared" si="32"/>
        <v>999058.87</v>
      </c>
      <c r="AR63" s="5">
        <f t="shared" si="33"/>
        <v>999058.87</v>
      </c>
      <c r="AT63" s="2">
        <f t="shared" si="34"/>
        <v>998994.61</v>
      </c>
      <c r="AU63">
        <f t="shared" si="35"/>
        <v>998994.61</v>
      </c>
      <c r="AV63" s="2">
        <f t="shared" si="36"/>
        <v>998878.34</v>
      </c>
      <c r="AW63">
        <f t="shared" si="37"/>
        <v>998878.34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999158.48</v>
      </c>
      <c r="AN64" s="5">
        <f t="shared" si="39"/>
        <v>999158.48</v>
      </c>
      <c r="AO64" s="45">
        <f t="shared" si="30"/>
        <v>999097.65</v>
      </c>
      <c r="AP64" s="5">
        <f t="shared" si="31"/>
        <v>999097.65</v>
      </c>
      <c r="AQ64" s="45">
        <f t="shared" si="32"/>
        <v>999058.87</v>
      </c>
      <c r="AR64" s="5">
        <f t="shared" si="33"/>
        <v>999058.87</v>
      </c>
      <c r="AT64" s="2">
        <f t="shared" si="34"/>
        <v>998994.61</v>
      </c>
      <c r="AU64">
        <f t="shared" si="35"/>
        <v>998994.61</v>
      </c>
      <c r="AV64" s="2">
        <f t="shared" si="36"/>
        <v>998878.34</v>
      </c>
      <c r="AW64">
        <f t="shared" si="37"/>
        <v>998878.34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999158.48</v>
      </c>
      <c r="AN65" s="5">
        <f t="shared" si="39"/>
        <v>999158.48</v>
      </c>
      <c r="AO65" s="45">
        <f t="shared" si="30"/>
        <v>999097.65</v>
      </c>
      <c r="AP65" s="5">
        <f t="shared" si="31"/>
        <v>999097.65</v>
      </c>
      <c r="AQ65" s="45">
        <f t="shared" si="32"/>
        <v>999058.87</v>
      </c>
      <c r="AR65" s="5">
        <f t="shared" si="33"/>
        <v>999058.87</v>
      </c>
      <c r="AT65" s="2">
        <f t="shared" si="34"/>
        <v>998994.61</v>
      </c>
      <c r="AU65">
        <f t="shared" si="35"/>
        <v>998994.61</v>
      </c>
      <c r="AV65" s="2">
        <f t="shared" si="36"/>
        <v>998878.34</v>
      </c>
      <c r="AW65">
        <f t="shared" si="37"/>
        <v>998878.34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999158.48</v>
      </c>
      <c r="AN66" s="5">
        <f t="shared" si="39"/>
        <v>999158.48</v>
      </c>
      <c r="AO66" s="45">
        <f t="shared" si="30"/>
        <v>999097.65</v>
      </c>
      <c r="AP66" s="5">
        <f t="shared" si="31"/>
        <v>999097.65</v>
      </c>
      <c r="AQ66" s="45">
        <f t="shared" si="32"/>
        <v>999058.87</v>
      </c>
      <c r="AR66" s="5">
        <f t="shared" si="33"/>
        <v>999058.87</v>
      </c>
      <c r="AT66" s="2">
        <f t="shared" si="34"/>
        <v>998994.61</v>
      </c>
      <c r="AU66">
        <f t="shared" si="35"/>
        <v>998994.61</v>
      </c>
      <c r="AV66" s="2">
        <f t="shared" si="36"/>
        <v>998878.34</v>
      </c>
      <c r="AW66">
        <f t="shared" si="37"/>
        <v>998878.34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999158.48</v>
      </c>
      <c r="AN67" s="5">
        <f t="shared" si="39"/>
        <v>999158.48</v>
      </c>
      <c r="AO67" s="45">
        <f t="shared" si="30"/>
        <v>999097.65</v>
      </c>
      <c r="AP67" s="5">
        <f t="shared" si="31"/>
        <v>999097.65</v>
      </c>
      <c r="AQ67" s="45">
        <f t="shared" si="32"/>
        <v>999058.87</v>
      </c>
      <c r="AR67" s="5">
        <f t="shared" si="33"/>
        <v>999058.87</v>
      </c>
      <c r="AT67" s="2">
        <f t="shared" si="34"/>
        <v>998994.61</v>
      </c>
      <c r="AU67">
        <f t="shared" si="35"/>
        <v>998994.61</v>
      </c>
      <c r="AV67" s="2">
        <f t="shared" si="36"/>
        <v>998878.34</v>
      </c>
      <c r="AW67">
        <f t="shared" si="37"/>
        <v>998878.34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40.26</v>
      </c>
      <c r="BK69" s="5">
        <f>BI69+BJ69</f>
        <v>40.26</v>
      </c>
      <c r="BM69" s="16"/>
      <c r="BN69" s="16"/>
      <c r="BO69" s="16"/>
      <c r="BP69" s="16"/>
      <c r="BW69" s="5">
        <f>SUM(BW49:BW68)</f>
        <v>841.52</v>
      </c>
      <c r="BZ69" s="5">
        <f t="shared" si="46"/>
        <v>0</v>
      </c>
    </row>
    <row r="70" spans="36:78">
      <c r="BK70" s="5">
        <f>BG27+CE29</f>
        <v>841.52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0</v>
      </c>
    </row>
    <row r="81" spans="41:63">
      <c r="BK81" s="5">
        <f t="shared" si="48"/>
        <v>0</v>
      </c>
    </row>
    <row r="82" spans="41:63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1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user</cp:lastModifiedBy>
  <cp:lastPrinted>2014-04-01T14:22:32Z</cp:lastPrinted>
  <dcterms:created xsi:type="dcterms:W3CDTF">2003-11-25T09:48:36Z</dcterms:created>
  <dcterms:modified xsi:type="dcterms:W3CDTF">2014-05-23T22:03:42Z</dcterms:modified>
</cp:coreProperties>
</file>