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640" tabRatio="836" firstSheet="2" activeTab="11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  <definedName name="_xlnm.Print_Area" localSheetId="8">'Stage 6'!$A$1:$S$36</definedName>
    <definedName name="_xlnm.Print_Area" localSheetId="9">'Stage 7'!$A$1:$S$34</definedName>
    <definedName name="_xlnm.Print_Area" localSheetId="10">'Stage 8'!$A$1:$S$33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s="1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 l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48" s="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i="39" l="1"/>
  <c r="BK76" i="38"/>
  <c r="BK76" i="36"/>
  <c r="BZ48" i="37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48" l="1"/>
  <c r="BZ48" i="35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0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9"/>
  <c r="BW50"/>
  <c r="BW51"/>
  <c r="BW52"/>
  <c r="BW53"/>
  <c r="BW54"/>
  <c r="BW55"/>
  <c r="BW56"/>
  <c r="BW57"/>
  <c r="BW59"/>
  <c r="BW60"/>
  <c r="BW61"/>
  <c r="BW62"/>
  <c r="BW63"/>
  <c r="BW64"/>
  <c r="BW65"/>
  <c r="BW66"/>
  <c r="BW67"/>
  <c r="BW68"/>
  <c r="BW49" i="38"/>
  <c r="BW50"/>
  <c r="BW51"/>
  <c r="BW52"/>
  <c r="BW54"/>
  <c r="BW55"/>
  <c r="BW56"/>
  <c r="BW57"/>
  <c r="BW58"/>
  <c r="BW59"/>
  <c r="BW60"/>
  <c r="BW61"/>
  <c r="BW62"/>
  <c r="BW63"/>
  <c r="BW64"/>
  <c r="BW65"/>
  <c r="BW66"/>
  <c r="BW67"/>
  <c r="BW68"/>
  <c r="BW49" i="37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W49" i="3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 i="35"/>
  <c r="BT29"/>
  <c r="BU29"/>
  <c r="BV29"/>
  <c r="BW29"/>
  <c r="BX29" s="1"/>
  <c r="BY29"/>
  <c r="BZ29" s="1"/>
  <c r="BE49" i="34"/>
  <c r="J17" i="3"/>
  <c r="BE50" i="34"/>
  <c r="AT5"/>
  <c r="H7" s="1"/>
  <c r="J14" i="3"/>
  <c r="BE49" i="24"/>
  <c r="BE50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E12" i="24"/>
  <c r="J12" i="3"/>
  <c r="C59" i="45" s="1"/>
  <c r="E13" i="24"/>
  <c r="AA16" s="1"/>
  <c r="J13" i="3"/>
  <c r="Z17" i="36" s="1"/>
  <c r="E14" i="24"/>
  <c r="AA17" s="1"/>
  <c r="E15"/>
  <c r="AA18" s="1"/>
  <c r="AK52" s="1"/>
  <c r="AL52" s="1"/>
  <c r="J15" i="3"/>
  <c r="Z19" i="35" s="1"/>
  <c r="AJ53" s="1"/>
  <c r="E16" i="24"/>
  <c r="AA19" s="1"/>
  <c r="AK53" s="1"/>
  <c r="AL53" s="1"/>
  <c r="J16" i="3"/>
  <c r="E17" i="24"/>
  <c r="AA20" s="1"/>
  <c r="E18"/>
  <c r="AA21" s="1"/>
  <c r="AK55" s="1"/>
  <c r="AL55" s="1"/>
  <c r="J18" i="3"/>
  <c r="BE13" i="24" s="1"/>
  <c r="BG57" s="1"/>
  <c r="E19"/>
  <c r="AA22" s="1"/>
  <c r="J19" i="3"/>
  <c r="Z23" i="38" s="1"/>
  <c r="J20" i="3"/>
  <c r="Z24" i="35" s="1"/>
  <c r="AJ58" s="1"/>
  <c r="J21" i="3"/>
  <c r="J22"/>
  <c r="Z26" i="34" s="1"/>
  <c r="J23" i="3"/>
  <c r="J24"/>
  <c r="J25"/>
  <c r="J26"/>
  <c r="Z30" i="24"/>
  <c r="AE30"/>
  <c r="AF30" s="1"/>
  <c r="AG30" s="1"/>
  <c r="J27" i="3"/>
  <c r="J28"/>
  <c r="J29"/>
  <c r="BN49" i="24"/>
  <c r="BJ49" s="1"/>
  <c r="BF25" i="34"/>
  <c r="BC18"/>
  <c r="BC19" s="1"/>
  <c r="BN50" i="24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Z30" i="34"/>
  <c r="AE30"/>
  <c r="AF30" s="1"/>
  <c r="AG30" s="1"/>
  <c r="Z31"/>
  <c r="BN49"/>
  <c r="BJ49" s="1"/>
  <c r="BW49" i="35"/>
  <c r="BN50" i="34"/>
  <c r="BJ50" s="1"/>
  <c r="BW50" i="35"/>
  <c r="BW51"/>
  <c r="BW52"/>
  <c r="BW53"/>
  <c r="BN54" i="34"/>
  <c r="BJ54" s="1"/>
  <c r="BW54" i="35"/>
  <c r="BW55"/>
  <c r="BW56"/>
  <c r="BN57" i="34"/>
  <c r="BJ57" s="1"/>
  <c r="BW57" i="35"/>
  <c r="BW58"/>
  <c r="BW59"/>
  <c r="BW60"/>
  <c r="BW61"/>
  <c r="BW62"/>
  <c r="BW63"/>
  <c r="BW64"/>
  <c r="BW65"/>
  <c r="BW66"/>
  <c r="BW67"/>
  <c r="BW68"/>
  <c r="BW49" i="24"/>
  <c r="BW50"/>
  <c r="BW51"/>
  <c r="BW52"/>
  <c r="BW53"/>
  <c r="BW54"/>
  <c r="BW55"/>
  <c r="BW56"/>
  <c r="BW57"/>
  <c r="BW58"/>
  <c r="BW60"/>
  <c r="BW61"/>
  <c r="BW62"/>
  <c r="BW63"/>
  <c r="BW64"/>
  <c r="BW65"/>
  <c r="BW66"/>
  <c r="BW67"/>
  <c r="BW68"/>
  <c r="BS29"/>
  <c r="BT29" s="1"/>
  <c r="BW31" s="1"/>
  <c r="BU29"/>
  <c r="BV29"/>
  <c r="BW29"/>
  <c r="BX29"/>
  <c r="BY29"/>
  <c r="BZ29"/>
  <c r="CA29"/>
  <c r="CB29"/>
  <c r="CC29"/>
  <c r="CD29"/>
  <c r="BW49" i="34"/>
  <c r="BW50"/>
  <c r="BW51"/>
  <c r="BW52"/>
  <c r="BW54"/>
  <c r="BW55"/>
  <c r="BW56"/>
  <c r="BW57"/>
  <c r="BW58"/>
  <c r="BW59"/>
  <c r="BW60"/>
  <c r="BW61"/>
  <c r="BW62"/>
  <c r="BW63"/>
  <c r="BW64"/>
  <c r="BW65"/>
  <c r="BW66"/>
  <c r="BW67"/>
  <c r="BW68"/>
  <c r="BS29"/>
  <c r="CE6" s="1"/>
  <c r="E30" i="52" s="1"/>
  <c r="E33" s="1"/>
  <c r="Q18" i="3"/>
  <c r="E10" i="52" s="1"/>
  <c r="AT5" i="36"/>
  <c r="L7" s="1"/>
  <c r="BE50"/>
  <c r="BE49"/>
  <c r="AT5" i="35"/>
  <c r="AT5" i="44"/>
  <c r="BE1" s="1"/>
  <c r="E120" i="52"/>
  <c r="E123"/>
  <c r="CC29" i="39"/>
  <c r="BY29" i="34"/>
  <c r="E119" i="52"/>
  <c r="E113"/>
  <c r="E107"/>
  <c r="E101"/>
  <c r="E95"/>
  <c r="E89"/>
  <c r="E91" s="1"/>
  <c r="E83"/>
  <c r="E77"/>
  <c r="E71"/>
  <c r="E65"/>
  <c r="E59"/>
  <c r="E61" s="1"/>
  <c r="E53"/>
  <c r="E47"/>
  <c r="E41"/>
  <c r="E35"/>
  <c r="E109"/>
  <c r="E29"/>
  <c r="E31" s="1"/>
  <c r="E23"/>
  <c r="D7" i="3"/>
  <c r="L3" s="1"/>
  <c r="E17" i="52"/>
  <c r="E25" s="1"/>
  <c r="E12"/>
  <c r="E6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BY1" i="44"/>
  <c r="AT5" i="43"/>
  <c r="BE1" s="1"/>
  <c r="BF29" i="44"/>
  <c r="AL3"/>
  <c r="BF29" i="43"/>
  <c r="AL3"/>
  <c r="AT5" i="41"/>
  <c r="BE1" s="1"/>
  <c r="BY1"/>
  <c r="BF29"/>
  <c r="AL3"/>
  <c r="BF29" i="40"/>
  <c r="AL3"/>
  <c r="CD29" i="39"/>
  <c r="BF29"/>
  <c r="AT5"/>
  <c r="R7" s="1"/>
  <c r="AL3"/>
  <c r="BF29" i="38"/>
  <c r="AT5"/>
  <c r="AL3"/>
  <c r="BP31" i="37"/>
  <c r="BS29"/>
  <c r="BT29" s="1"/>
  <c r="BU29"/>
  <c r="BV29" s="1"/>
  <c r="BW29"/>
  <c r="BX29" s="1"/>
  <c r="BY29"/>
  <c r="BZ29" s="1"/>
  <c r="CA29"/>
  <c r="CB29"/>
  <c r="CC29"/>
  <c r="CD29"/>
  <c r="AT5"/>
  <c r="BY1" s="1"/>
  <c r="BF29"/>
  <c r="BF30"/>
  <c r="BF25"/>
  <c r="BF27"/>
  <c r="AL3"/>
  <c r="V7" i="41"/>
  <c r="V7" i="49" s="1"/>
  <c r="J3" i="41"/>
  <c r="AT5" i="40"/>
  <c r="BC31" s="1"/>
  <c r="BG26" s="1"/>
  <c r="BI69" s="1"/>
  <c r="BK69" s="1"/>
  <c r="T31" s="1"/>
  <c r="T31" i="47" s="1"/>
  <c r="J3" i="40"/>
  <c r="J3" i="39"/>
  <c r="J3" i="38"/>
  <c r="U4" i="37"/>
  <c r="BF25" i="36"/>
  <c r="BC18" s="1"/>
  <c r="BC19" s="1"/>
  <c r="BN51" i="34"/>
  <c r="BJ51" s="1"/>
  <c r="BN52"/>
  <c r="BJ52" s="1"/>
  <c r="BN55"/>
  <c r="BJ55" s="1"/>
  <c r="Z21" i="35"/>
  <c r="BN56" i="34"/>
  <c r="BJ56" s="1"/>
  <c r="Z28" i="35"/>
  <c r="AE28"/>
  <c r="AF28" s="1"/>
  <c r="AG28" s="1"/>
  <c r="Z30"/>
  <c r="AE30"/>
  <c r="AF30" s="1"/>
  <c r="AG30" s="1"/>
  <c r="Z32"/>
  <c r="AE32"/>
  <c r="AF32" s="1"/>
  <c r="AG32" s="1"/>
  <c r="BN49"/>
  <c r="BJ49" s="1"/>
  <c r="BE50"/>
  <c r="BE51"/>
  <c r="BE52"/>
  <c r="BZ8"/>
  <c r="BX8"/>
  <c r="BN50"/>
  <c r="BJ50" s="1"/>
  <c r="BZ9"/>
  <c r="BX9"/>
  <c r="BN51"/>
  <c r="BJ51" s="1"/>
  <c r="BX10"/>
  <c r="BZ10"/>
  <c r="C14"/>
  <c r="BN52"/>
  <c r="BJ52" s="1"/>
  <c r="BX11"/>
  <c r="BZ11"/>
  <c r="BN53"/>
  <c r="BJ53" s="1"/>
  <c r="BZ12"/>
  <c r="BX12"/>
  <c r="BN54"/>
  <c r="BJ54" s="1"/>
  <c r="BZ13"/>
  <c r="BX13"/>
  <c r="BN55"/>
  <c r="BJ55" s="1"/>
  <c r="BT14"/>
  <c r="BZ14"/>
  <c r="BX14"/>
  <c r="BN56"/>
  <c r="BJ56" s="1"/>
  <c r="BZ15"/>
  <c r="BX15"/>
  <c r="BN57"/>
  <c r="BJ57" s="1"/>
  <c r="BZ16"/>
  <c r="BX16"/>
  <c r="Z24" i="36"/>
  <c r="AJ58" s="1"/>
  <c r="Z28"/>
  <c r="AE28"/>
  <c r="AF28" s="1"/>
  <c r="AG28" s="1"/>
  <c r="Z30"/>
  <c r="AE30"/>
  <c r="AF30" s="1"/>
  <c r="AG30" s="1"/>
  <c r="Z32"/>
  <c r="AE32"/>
  <c r="AF32" s="1"/>
  <c r="AG32" s="1"/>
  <c r="BN49"/>
  <c r="BJ49" s="1"/>
  <c r="BN50"/>
  <c r="BJ50" s="1"/>
  <c r="BN51"/>
  <c r="BJ51" s="1"/>
  <c r="BE8"/>
  <c r="BG52" s="1"/>
  <c r="BN52"/>
  <c r="BJ52" s="1"/>
  <c r="BN53"/>
  <c r="BJ53" s="1"/>
  <c r="BN54"/>
  <c r="BJ54" s="1"/>
  <c r="BN55"/>
  <c r="BJ55" s="1"/>
  <c r="BN56"/>
  <c r="BJ56" s="1"/>
  <c r="BE13"/>
  <c r="BG57" s="1"/>
  <c r="BN57"/>
  <c r="BJ57" s="1"/>
  <c r="C19"/>
  <c r="E20" i="24"/>
  <c r="AA23" s="1"/>
  <c r="E21"/>
  <c r="AA24" s="1"/>
  <c r="AK58" s="1"/>
  <c r="AL58" s="1"/>
  <c r="C21"/>
  <c r="C21" i="34"/>
  <c r="E22" i="24"/>
  <c r="C23" i="36"/>
  <c r="L23" s="1"/>
  <c r="L23" i="39" s="1"/>
  <c r="E23" i="24"/>
  <c r="C23" i="34"/>
  <c r="E24" i="24"/>
  <c r="C25" i="36"/>
  <c r="L25"/>
  <c r="E25" i="24"/>
  <c r="C25"/>
  <c r="F25"/>
  <c r="F25" i="37" s="1"/>
  <c r="C25" i="34"/>
  <c r="C25" i="35"/>
  <c r="J25"/>
  <c r="J25" i="45" s="1"/>
  <c r="C26" i="36"/>
  <c r="E26" i="24"/>
  <c r="AA29" s="1"/>
  <c r="C27" i="36"/>
  <c r="L27" s="1"/>
  <c r="E27" i="24"/>
  <c r="C27"/>
  <c r="C27" i="34"/>
  <c r="H27"/>
  <c r="C27" i="35"/>
  <c r="E28" i="24"/>
  <c r="AA31" s="1"/>
  <c r="AK65" s="1"/>
  <c r="AL65" s="1"/>
  <c r="C29" i="36"/>
  <c r="L29"/>
  <c r="E29" i="24"/>
  <c r="C29"/>
  <c r="F29"/>
  <c r="F29" i="34" s="1"/>
  <c r="C29"/>
  <c r="C29" i="35"/>
  <c r="J29"/>
  <c r="J29" i="36" s="1"/>
  <c r="C30"/>
  <c r="E30" i="24"/>
  <c r="BX28" i="35"/>
  <c r="BZ28"/>
  <c r="J3" i="36"/>
  <c r="AL3"/>
  <c r="AL3" i="35"/>
  <c r="AL3" i="34"/>
  <c r="BF29" i="36"/>
  <c r="BF27"/>
  <c r="AL3" i="24"/>
  <c r="BV14" i="35"/>
  <c r="J3"/>
  <c r="BF29"/>
  <c r="BF25"/>
  <c r="BC18" s="1"/>
  <c r="BC19" s="1"/>
  <c r="J3" i="34"/>
  <c r="BZ29"/>
  <c r="BF29"/>
  <c r="BF27"/>
  <c r="CB28" i="24"/>
  <c r="CD28"/>
  <c r="BT28"/>
  <c r="CE28" s="1"/>
  <c r="BJ69" s="1"/>
  <c r="BV28"/>
  <c r="BX28"/>
  <c r="BZ28"/>
  <c r="J3"/>
  <c r="BE1"/>
  <c r="U4" i="51"/>
  <c r="BE51" i="24"/>
  <c r="BE52"/>
  <c r="E19" i="52"/>
  <c r="D2"/>
  <c r="D3"/>
  <c r="D4"/>
  <c r="A4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A3" i="3"/>
  <c r="Z24" i="50"/>
  <c r="AJ58" s="1"/>
  <c r="Z27"/>
  <c r="Z28"/>
  <c r="AE28" s="1"/>
  <c r="AF28" s="1"/>
  <c r="AG28" s="1"/>
  <c r="Z30"/>
  <c r="Z32"/>
  <c r="AE32" s="1"/>
  <c r="AF32" s="1"/>
  <c r="AG32" s="1"/>
  <c r="AO88"/>
  <c r="AQ88"/>
  <c r="AR88"/>
  <c r="AT88"/>
  <c r="AJ62"/>
  <c r="AQ42"/>
  <c r="AQ43"/>
  <c r="AQ39"/>
  <c r="AP39"/>
  <c r="AO39"/>
  <c r="AN39"/>
  <c r="AM39"/>
  <c r="AL39"/>
  <c r="AL40"/>
  <c r="AL41"/>
  <c r="Z24" i="49"/>
  <c r="AJ58" s="1"/>
  <c r="Z28"/>
  <c r="AE28"/>
  <c r="AF28" s="1"/>
  <c r="AG28" s="1"/>
  <c r="Z29"/>
  <c r="Z30"/>
  <c r="AE30"/>
  <c r="AF30" s="1"/>
  <c r="AG30" s="1"/>
  <c r="Z31"/>
  <c r="AE31" s="1"/>
  <c r="AF31" s="1"/>
  <c r="AG31" s="1"/>
  <c r="Z32"/>
  <c r="AE32"/>
  <c r="AF32" s="1"/>
  <c r="AG32" s="1"/>
  <c r="Z33"/>
  <c r="AO88"/>
  <c r="AT88"/>
  <c r="AQ88"/>
  <c r="AR88"/>
  <c r="AJ66"/>
  <c r="AJ65"/>
  <c r="AJ64"/>
  <c r="AJ62"/>
  <c r="AQ42"/>
  <c r="AQ43"/>
  <c r="AQ39"/>
  <c r="AP39"/>
  <c r="AO39"/>
  <c r="AN39"/>
  <c r="AM39"/>
  <c r="AL39"/>
  <c r="AL40"/>
  <c r="Z16" i="48"/>
  <c r="Z17"/>
  <c r="Z18"/>
  <c r="Z24"/>
  <c r="Z28"/>
  <c r="Z30"/>
  <c r="Z32"/>
  <c r="AO88"/>
  <c r="AQ88"/>
  <c r="AR88"/>
  <c r="AT88"/>
  <c r="AQ42"/>
  <c r="AQ43"/>
  <c r="AQ39"/>
  <c r="AP39"/>
  <c r="AO39"/>
  <c r="AN39"/>
  <c r="AM39"/>
  <c r="AL39"/>
  <c r="AL40"/>
  <c r="AL41"/>
  <c r="Z22" i="47"/>
  <c r="AJ56" s="1"/>
  <c r="Z24"/>
  <c r="Z28"/>
  <c r="Z30"/>
  <c r="Z31"/>
  <c r="Z32"/>
  <c r="AO88"/>
  <c r="AQ88"/>
  <c r="AR88"/>
  <c r="AQ42"/>
  <c r="AQ43"/>
  <c r="AQ39"/>
  <c r="AP39"/>
  <c r="AO39"/>
  <c r="AN39"/>
  <c r="AM39"/>
  <c r="AL39"/>
  <c r="AL40"/>
  <c r="AL41"/>
  <c r="AM40"/>
  <c r="AM41"/>
  <c r="Z28" i="46"/>
  <c r="Z30"/>
  <c r="Z31"/>
  <c r="Z32"/>
  <c r="AO88"/>
  <c r="AT88"/>
  <c r="AQ88"/>
  <c r="AR88"/>
  <c r="AQ42"/>
  <c r="AQ43"/>
  <c r="AQ39"/>
  <c r="AP39"/>
  <c r="AO39"/>
  <c r="AN39"/>
  <c r="AM39"/>
  <c r="AL39"/>
  <c r="AL40"/>
  <c r="Z28" i="45"/>
  <c r="AJ62" s="1"/>
  <c r="AE28"/>
  <c r="AF28" s="1"/>
  <c r="AG28" s="1"/>
  <c r="Z30"/>
  <c r="AE30"/>
  <c r="AF30" s="1"/>
  <c r="AG30" s="1"/>
  <c r="Z32"/>
  <c r="AJ66" s="1"/>
  <c r="AE32"/>
  <c r="AF32" s="1"/>
  <c r="AG32" s="1"/>
  <c r="AO88"/>
  <c r="AQ88"/>
  <c r="AT88"/>
  <c r="AR88"/>
  <c r="AJ64"/>
  <c r="AQ42"/>
  <c r="AQ43"/>
  <c r="AQ39"/>
  <c r="AP39"/>
  <c r="AO39"/>
  <c r="AN39"/>
  <c r="AM39"/>
  <c r="AL39"/>
  <c r="AL40"/>
  <c r="Z28" i="44"/>
  <c r="AE28"/>
  <c r="AF28" s="1"/>
  <c r="AG28" s="1"/>
  <c r="Z29"/>
  <c r="Z30"/>
  <c r="AE30"/>
  <c r="AF30" s="1"/>
  <c r="AG30" s="1"/>
  <c r="Z31"/>
  <c r="Z32"/>
  <c r="AE32"/>
  <c r="AF32" s="1"/>
  <c r="AG32" s="1"/>
  <c r="Z33"/>
  <c r="AO88"/>
  <c r="AQ88"/>
  <c r="AR88"/>
  <c r="AJ66"/>
  <c r="AJ64"/>
  <c r="AJ62"/>
  <c r="AQ42"/>
  <c r="AQ43"/>
  <c r="AQ39"/>
  <c r="AP39"/>
  <c r="AO39"/>
  <c r="AN39"/>
  <c r="AM39"/>
  <c r="AL39"/>
  <c r="AL40"/>
  <c r="Z17" i="43"/>
  <c r="Z24"/>
  <c r="AJ58" s="1"/>
  <c r="Z28"/>
  <c r="AE28"/>
  <c r="AF28" s="1"/>
  <c r="AG28" s="1"/>
  <c r="Z30"/>
  <c r="AJ64" s="1"/>
  <c r="AE30"/>
  <c r="AF30" s="1"/>
  <c r="Z32"/>
  <c r="AE32"/>
  <c r="AF32" s="1"/>
  <c r="AG32" s="1"/>
  <c r="AO88"/>
  <c r="AQ88"/>
  <c r="AR88"/>
  <c r="AT88"/>
  <c r="AJ66"/>
  <c r="AJ62"/>
  <c r="AQ42"/>
  <c r="AQ43"/>
  <c r="AQ39"/>
  <c r="AP39"/>
  <c r="AO39"/>
  <c r="AN39"/>
  <c r="AM39"/>
  <c r="AM40"/>
  <c r="AL39"/>
  <c r="AL40"/>
  <c r="Z16" i="41"/>
  <c r="AJ50" s="1"/>
  <c r="Z17"/>
  <c r="AJ51" s="1"/>
  <c r="Z24"/>
  <c r="AJ58" s="1"/>
  <c r="Z28"/>
  <c r="AE28" s="1"/>
  <c r="AF28" s="1"/>
  <c r="AG28" s="1"/>
  <c r="Z30"/>
  <c r="Z32"/>
  <c r="AE32" s="1"/>
  <c r="AF32" s="1"/>
  <c r="AG32" s="1"/>
  <c r="AO88"/>
  <c r="AQ88"/>
  <c r="AR88"/>
  <c r="AT88"/>
  <c r="AQ42"/>
  <c r="AQ43"/>
  <c r="AQ39"/>
  <c r="AP39"/>
  <c r="AO39"/>
  <c r="AN39"/>
  <c r="AM39"/>
  <c r="AL39"/>
  <c r="AL40"/>
  <c r="Z14" i="40"/>
  <c r="Z24"/>
  <c r="Z27"/>
  <c r="Z28"/>
  <c r="AE28" s="1"/>
  <c r="AF28" s="1"/>
  <c r="AG28" s="1"/>
  <c r="Z30"/>
  <c r="Z32"/>
  <c r="AE32" s="1"/>
  <c r="AF32" s="1"/>
  <c r="AG32" s="1"/>
  <c r="AO88"/>
  <c r="AQ88"/>
  <c r="AR88"/>
  <c r="AJ66"/>
  <c r="AJ62"/>
  <c r="AQ42"/>
  <c r="AQ43"/>
  <c r="AQ39"/>
  <c r="AP39"/>
  <c r="AO39"/>
  <c r="AN39"/>
  <c r="AM39"/>
  <c r="AL39"/>
  <c r="AL40"/>
  <c r="AL41"/>
  <c r="AM40"/>
  <c r="AM41"/>
  <c r="Z17" i="39"/>
  <c r="AJ51" s="1"/>
  <c r="Z28"/>
  <c r="AE28" s="1"/>
  <c r="AF28" s="1"/>
  <c r="AG28" s="1"/>
  <c r="Z30"/>
  <c r="AE30" s="1"/>
  <c r="AF30" s="1"/>
  <c r="AG30" s="1"/>
  <c r="Z32"/>
  <c r="AE32"/>
  <c r="AF32" s="1"/>
  <c r="AG32" s="1"/>
  <c r="AO88"/>
  <c r="AQ88"/>
  <c r="AT88"/>
  <c r="AR88"/>
  <c r="AJ66"/>
  <c r="AJ64"/>
  <c r="AJ62"/>
  <c r="AQ42"/>
  <c r="AQ43"/>
  <c r="AQ39"/>
  <c r="AP39"/>
  <c r="AO39"/>
  <c r="AN39"/>
  <c r="AM39"/>
  <c r="AM40"/>
  <c r="AL39"/>
  <c r="AL40"/>
  <c r="AN40"/>
  <c r="AL42"/>
  <c r="AL43"/>
  <c r="AL41"/>
  <c r="BE49" i="37"/>
  <c r="BE50"/>
  <c r="BE51"/>
  <c r="BE52"/>
  <c r="Z17" i="38"/>
  <c r="AJ51" s="1"/>
  <c r="Z24"/>
  <c r="Z26"/>
  <c r="Z28"/>
  <c r="AE28"/>
  <c r="AF28" s="1"/>
  <c r="AG28" s="1"/>
  <c r="Z30"/>
  <c r="AE30"/>
  <c r="AF30" s="1"/>
  <c r="AG30" s="1"/>
  <c r="Z32"/>
  <c r="AE32"/>
  <c r="AF32" s="1"/>
  <c r="AG32" s="1"/>
  <c r="AO88"/>
  <c r="AT88"/>
  <c r="AQ88"/>
  <c r="AR88"/>
  <c r="AJ66"/>
  <c r="AJ64"/>
  <c r="AJ62"/>
  <c r="AJ58"/>
  <c r="AQ42"/>
  <c r="AQ43"/>
  <c r="AQ39"/>
  <c r="AP39"/>
  <c r="AO39"/>
  <c r="AN39"/>
  <c r="AM39"/>
  <c r="AL39"/>
  <c r="AL40"/>
  <c r="Z16" i="37"/>
  <c r="AJ50" s="1"/>
  <c r="Z17"/>
  <c r="AJ51" s="1"/>
  <c r="Z22"/>
  <c r="Z24"/>
  <c r="AJ58" s="1"/>
  <c r="Z25"/>
  <c r="Z27"/>
  <c r="Z28"/>
  <c r="Z30"/>
  <c r="Z31"/>
  <c r="Z32"/>
  <c r="AO88"/>
  <c r="AQ88"/>
  <c r="AT88"/>
  <c r="AR88"/>
  <c r="AQ42"/>
  <c r="AQ43"/>
  <c r="AQ39"/>
  <c r="AP39"/>
  <c r="AO39"/>
  <c r="AN39"/>
  <c r="AM39"/>
  <c r="AL39"/>
  <c r="AL40"/>
  <c r="AO88" i="36"/>
  <c r="AT88"/>
  <c r="AQ88"/>
  <c r="AR88"/>
  <c r="AJ66"/>
  <c r="AJ64"/>
  <c r="AJ62"/>
  <c r="AJ51"/>
  <c r="AJ49"/>
  <c r="AQ42"/>
  <c r="AQ43"/>
  <c r="AQ39"/>
  <c r="AP39"/>
  <c r="AO39"/>
  <c r="AN39"/>
  <c r="AM39"/>
  <c r="AL39"/>
  <c r="AL40"/>
  <c r="AM40"/>
  <c r="BT8" i="34"/>
  <c r="CE8" s="1"/>
  <c r="BX8"/>
  <c r="BV8"/>
  <c r="BZ8"/>
  <c r="CB8"/>
  <c r="CD8"/>
  <c r="AA25" i="24"/>
  <c r="AA26"/>
  <c r="AC26" s="1"/>
  <c r="BT8"/>
  <c r="CE8" s="1"/>
  <c r="BV8"/>
  <c r="BX8"/>
  <c r="BZ8"/>
  <c r="CB8"/>
  <c r="CD8"/>
  <c r="BT9"/>
  <c r="BV9"/>
  <c r="BX9"/>
  <c r="BZ9"/>
  <c r="CB9"/>
  <c r="CD9"/>
  <c r="BT10"/>
  <c r="CE10" s="1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CE13" s="1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N58"/>
  <c r="BJ58" s="1"/>
  <c r="BT17"/>
  <c r="BV17"/>
  <c r="BX17"/>
  <c r="BZ17"/>
  <c r="CB17"/>
  <c r="CD17"/>
  <c r="BE15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E17"/>
  <c r="BI61" s="1"/>
  <c r="BT20"/>
  <c r="BV20"/>
  <c r="BX20"/>
  <c r="BZ20"/>
  <c r="CB20"/>
  <c r="CD20"/>
  <c r="BE51" i="34"/>
  <c r="BE52"/>
  <c r="BT9"/>
  <c r="BX9"/>
  <c r="BV9"/>
  <c r="BZ9"/>
  <c r="CB9"/>
  <c r="CD9"/>
  <c r="BT10"/>
  <c r="CE10" s="1"/>
  <c r="BX10"/>
  <c r="BV10"/>
  <c r="BZ10"/>
  <c r="CB10"/>
  <c r="CD10"/>
  <c r="BT11"/>
  <c r="CE11" s="1"/>
  <c r="BX11"/>
  <c r="BV11"/>
  <c r="BZ11"/>
  <c r="CB11"/>
  <c r="CD11"/>
  <c r="BT12"/>
  <c r="BX12"/>
  <c r="BV12"/>
  <c r="BZ12"/>
  <c r="CB12"/>
  <c r="CD12"/>
  <c r="BT13"/>
  <c r="BX13"/>
  <c r="BV13"/>
  <c r="BZ13"/>
  <c r="CB13"/>
  <c r="CD13"/>
  <c r="BT14"/>
  <c r="BX14"/>
  <c r="BV14"/>
  <c r="BZ14"/>
  <c r="CB14"/>
  <c r="CD14"/>
  <c r="CE14"/>
  <c r="BT15"/>
  <c r="BX15"/>
  <c r="BV15"/>
  <c r="BZ15"/>
  <c r="CB15"/>
  <c r="CD15"/>
  <c r="BT16"/>
  <c r="CE16" s="1"/>
  <c r="BX16"/>
  <c r="BV16"/>
  <c r="BZ16"/>
  <c r="CB16"/>
  <c r="CD16"/>
  <c r="BT17"/>
  <c r="BX17"/>
  <c r="BV17"/>
  <c r="BZ17"/>
  <c r="CB17"/>
  <c r="CD17"/>
  <c r="BN58"/>
  <c r="BJ58" s="1"/>
  <c r="BX18"/>
  <c r="BT18"/>
  <c r="BV18"/>
  <c r="BZ18"/>
  <c r="CB18"/>
  <c r="CD18"/>
  <c r="BN59"/>
  <c r="BJ59" s="1"/>
  <c r="BE15"/>
  <c r="BG59" s="1"/>
  <c r="BX19"/>
  <c r="BT19"/>
  <c r="BV19"/>
  <c r="BZ19"/>
  <c r="CB19"/>
  <c r="CD19"/>
  <c r="CE19"/>
  <c r="BN60"/>
  <c r="BJ60" s="1"/>
  <c r="BX20"/>
  <c r="BT20"/>
  <c r="BV20"/>
  <c r="BZ20"/>
  <c r="CB20"/>
  <c r="CD20"/>
  <c r="BN61"/>
  <c r="BJ61" s="1"/>
  <c r="AO88" i="35"/>
  <c r="AT88"/>
  <c r="AQ88"/>
  <c r="AR88"/>
  <c r="AJ66"/>
  <c r="AJ64"/>
  <c r="AJ62"/>
  <c r="AQ42"/>
  <c r="AQ43"/>
  <c r="AQ39"/>
  <c r="AP39"/>
  <c r="AO39"/>
  <c r="AN39"/>
  <c r="AM39"/>
  <c r="AL39"/>
  <c r="AL40"/>
  <c r="AL41"/>
  <c r="AM40"/>
  <c r="AO88" i="34"/>
  <c r="AQ88"/>
  <c r="AT88"/>
  <c r="AR88"/>
  <c r="AJ64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A27" i="24"/>
  <c r="AK61" s="1"/>
  <c r="AL61" s="1"/>
  <c r="AA28"/>
  <c r="AK62" s="1"/>
  <c r="AL62" s="1"/>
  <c r="AA30"/>
  <c r="AK64" s="1"/>
  <c r="AL64" s="1"/>
  <c r="AA32"/>
  <c r="AK66"/>
  <c r="AL66"/>
  <c r="AA33"/>
  <c r="AK67" s="1"/>
  <c r="AL67" s="1"/>
  <c r="AO88"/>
  <c r="AT88"/>
  <c r="AQ88"/>
  <c r="AR88"/>
  <c r="I80" i="44"/>
  <c r="BT28" i="43"/>
  <c r="BV28"/>
  <c r="BX28"/>
  <c r="BZ28"/>
  <c r="CB28"/>
  <c r="CD28"/>
  <c r="C75"/>
  <c r="C73"/>
  <c r="C71"/>
  <c r="C69"/>
  <c r="BF25"/>
  <c r="BC18"/>
  <c r="BC19"/>
  <c r="BN61"/>
  <c r="BJ61" s="1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E12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C60"/>
  <c r="BN52"/>
  <c r="BJ52" s="1"/>
  <c r="BE8"/>
  <c r="BG52" s="1"/>
  <c r="BT11"/>
  <c r="BV11"/>
  <c r="BX11"/>
  <c r="BZ11"/>
  <c r="CB11"/>
  <c r="CD11"/>
  <c r="CE11"/>
  <c r="BN51"/>
  <c r="BJ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K69" s="1"/>
  <c r="J77" s="1"/>
  <c r="J77" i="49" s="1"/>
  <c r="BT28" i="44"/>
  <c r="BV28"/>
  <c r="BX28"/>
  <c r="BZ28"/>
  <c r="CB28"/>
  <c r="CD28"/>
  <c r="C75"/>
  <c r="C74"/>
  <c r="J74" s="1"/>
  <c r="J74" i="49" s="1"/>
  <c r="C73" i="44"/>
  <c r="J73" s="1"/>
  <c r="J73" i="50" s="1"/>
  <c r="C72" i="44"/>
  <c r="C71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G52" s="1"/>
  <c r="BT11"/>
  <c r="BV11"/>
  <c r="BX11"/>
  <c r="BZ11"/>
  <c r="CB11"/>
  <c r="CD11"/>
  <c r="BN51"/>
  <c r="BJ51" s="1"/>
  <c r="BT10"/>
  <c r="BV10"/>
  <c r="BX10"/>
  <c r="BZ10"/>
  <c r="CB10"/>
  <c r="CD10"/>
  <c r="BN50"/>
  <c r="BJ50" s="1"/>
  <c r="BE6"/>
  <c r="BG50" s="1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/>
  <c r="BC19"/>
  <c r="BT28"/>
  <c r="BV28"/>
  <c r="BX28"/>
  <c r="BZ28"/>
  <c r="CB28"/>
  <c r="CD28"/>
  <c r="CE28"/>
  <c r="BJ69"/>
  <c r="C75"/>
  <c r="L75"/>
  <c r="C73"/>
  <c r="L73"/>
  <c r="L73" i="48" s="1"/>
  <c r="C71" i="45"/>
  <c r="L71"/>
  <c r="L71" i="50" s="1"/>
  <c r="BN61" i="45"/>
  <c r="BJ61" s="1"/>
  <c r="BE49"/>
  <c r="BE50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BN51"/>
  <c r="BJ51" s="1"/>
  <c r="BE7"/>
  <c r="BG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E5"/>
  <c r="BG49" s="1"/>
  <c r="BT8"/>
  <c r="BV8"/>
  <c r="BX8"/>
  <c r="BZ8"/>
  <c r="CB8"/>
  <c r="CD8"/>
  <c r="O80" i="47"/>
  <c r="M80"/>
  <c r="K80"/>
  <c r="I80"/>
  <c r="BG26" i="46"/>
  <c r="BI69" s="1"/>
  <c r="BK69" s="1"/>
  <c r="N77" s="1"/>
  <c r="BT28"/>
  <c r="BV28"/>
  <c r="BX28"/>
  <c r="BZ28"/>
  <c r="CB28"/>
  <c r="CD28"/>
  <c r="C76"/>
  <c r="N76" s="1"/>
  <c r="N76" i="50" s="1"/>
  <c r="C75" i="46"/>
  <c r="N75" s="1"/>
  <c r="N75" i="48" s="1"/>
  <c r="C74" i="46"/>
  <c r="C73"/>
  <c r="N73" s="1"/>
  <c r="N73" i="50" s="1"/>
  <c r="C72" i="46"/>
  <c r="N72" s="1"/>
  <c r="N72" i="47" s="1"/>
  <c r="C71" i="46"/>
  <c r="N71"/>
  <c r="N71" i="49" s="1"/>
  <c r="C69" i="46"/>
  <c r="BJ17" s="1"/>
  <c r="BF25"/>
  <c r="BC18"/>
  <c r="BC19"/>
  <c r="BN61"/>
  <c r="BJ61" s="1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BN58"/>
  <c r="BJ58" s="1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5"/>
  <c r="P75"/>
  <c r="C74"/>
  <c r="C73"/>
  <c r="P73" s="1"/>
  <c r="P73" i="50" s="1"/>
  <c r="C71" i="47"/>
  <c r="BN61"/>
  <c r="BJ61" s="1"/>
  <c r="BE17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E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BN51"/>
  <c r="BJ51" s="1"/>
  <c r="BE7"/>
  <c r="BG51" s="1"/>
  <c r="BT10"/>
  <c r="BV10"/>
  <c r="BX10"/>
  <c r="BZ10"/>
  <c r="CB10"/>
  <c r="CD10"/>
  <c r="CE10"/>
  <c r="BN50"/>
  <c r="BJ50" s="1"/>
  <c r="BT9"/>
  <c r="BV9"/>
  <c r="BX9"/>
  <c r="BZ9"/>
  <c r="CB9"/>
  <c r="CD9"/>
  <c r="BN49"/>
  <c r="BJ49" s="1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5"/>
  <c r="R75" s="1"/>
  <c r="R75" i="50" s="1"/>
  <c r="C73" i="48"/>
  <c r="C71"/>
  <c r="BF25"/>
  <c r="BC18"/>
  <c r="BC19" s="1"/>
  <c r="BN61"/>
  <c r="BJ61" s="1"/>
  <c r="BE17"/>
  <c r="BI61" s="1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BN58"/>
  <c r="BJ58" s="1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T10"/>
  <c r="BV10"/>
  <c r="BX10"/>
  <c r="BZ10"/>
  <c r="CB10"/>
  <c r="CD10"/>
  <c r="BN50"/>
  <c r="BJ50" s="1"/>
  <c r="BT9"/>
  <c r="BV9"/>
  <c r="BX9"/>
  <c r="BZ9"/>
  <c r="CB9"/>
  <c r="CD9"/>
  <c r="CE9"/>
  <c r="C57"/>
  <c r="BN49"/>
  <c r="BJ49" s="1"/>
  <c r="BT8"/>
  <c r="BV8"/>
  <c r="BX8"/>
  <c r="BZ8"/>
  <c r="CB8"/>
  <c r="CD8"/>
  <c r="R53"/>
  <c r="B109" i="52" s="1"/>
  <c r="I80" i="50"/>
  <c r="K80"/>
  <c r="M80"/>
  <c r="O80"/>
  <c r="Q80"/>
  <c r="S80"/>
  <c r="U80"/>
  <c r="BF25" i="49"/>
  <c r="BC18"/>
  <c r="BC19" s="1"/>
  <c r="BN50"/>
  <c r="BJ50" s="1"/>
  <c r="BE49"/>
  <c r="BE50"/>
  <c r="BE51"/>
  <c r="BE52"/>
  <c r="BT9"/>
  <c r="BV9"/>
  <c r="BX9"/>
  <c r="BZ9"/>
  <c r="CB9"/>
  <c r="CD9"/>
  <c r="BN51"/>
  <c r="BJ51" s="1"/>
  <c r="BE7"/>
  <c r="BT10"/>
  <c r="BV10"/>
  <c r="BX10"/>
  <c r="BZ10"/>
  <c r="CB10"/>
  <c r="CD10"/>
  <c r="CE10"/>
  <c r="C60"/>
  <c r="BN52"/>
  <c r="BJ52" s="1"/>
  <c r="BE8"/>
  <c r="BG52" s="1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BN61"/>
  <c r="BJ61" s="1"/>
  <c r="BE17"/>
  <c r="BT20"/>
  <c r="BV20"/>
  <c r="BX20"/>
  <c r="BZ20"/>
  <c r="CB20"/>
  <c r="CD20"/>
  <c r="C71"/>
  <c r="BJ19" s="1"/>
  <c r="T71"/>
  <c r="T71" i="50" s="1"/>
  <c r="C73" i="49"/>
  <c r="BJ21" s="1"/>
  <c r="T73"/>
  <c r="T73" i="50" s="1"/>
  <c r="C75" i="49"/>
  <c r="BJ23" s="1"/>
  <c r="T75"/>
  <c r="T75" i="50" s="1"/>
  <c r="BC31" i="49"/>
  <c r="BG26"/>
  <c r="BI69" s="1"/>
  <c r="BK69" s="1"/>
  <c r="T77" s="1"/>
  <c r="T77" i="50" s="1"/>
  <c r="BT28" i="49"/>
  <c r="BV28"/>
  <c r="BX28"/>
  <c r="BZ28"/>
  <c r="CB28"/>
  <c r="CD28"/>
  <c r="BN49"/>
  <c r="BJ49" s="1"/>
  <c r="BE5"/>
  <c r="BG49" s="1"/>
  <c r="BT8"/>
  <c r="BV8"/>
  <c r="BX8"/>
  <c r="BZ8"/>
  <c r="CB8"/>
  <c r="CD8"/>
  <c r="CE8"/>
  <c r="T53"/>
  <c r="V7" i="48"/>
  <c r="V7" i="47"/>
  <c r="V7" i="44"/>
  <c r="V7" i="43"/>
  <c r="S34" i="40"/>
  <c r="E34" i="24"/>
  <c r="E34" i="50" s="1"/>
  <c r="B1" i="3"/>
  <c r="A1" i="48" s="1"/>
  <c r="K1" i="51"/>
  <c r="B3" i="3"/>
  <c r="AZ4" i="48" s="1"/>
  <c r="L2" i="3"/>
  <c r="D3" i="51" s="1"/>
  <c r="G3"/>
  <c r="C13"/>
  <c r="C14"/>
  <c r="K10" i="3"/>
  <c r="D11" i="51" s="1"/>
  <c r="I11"/>
  <c r="K11"/>
  <c r="M11"/>
  <c r="O11"/>
  <c r="Q11"/>
  <c r="S11"/>
  <c r="U11"/>
  <c r="W11"/>
  <c r="C17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1" s="1"/>
  <c r="I14"/>
  <c r="K14"/>
  <c r="M14"/>
  <c r="O14"/>
  <c r="Q14"/>
  <c r="S14"/>
  <c r="U14"/>
  <c r="W14"/>
  <c r="K14" i="3"/>
  <c r="I15" i="51"/>
  <c r="K15"/>
  <c r="M15"/>
  <c r="O15"/>
  <c r="Q15"/>
  <c r="S15"/>
  <c r="U15"/>
  <c r="W15"/>
  <c r="C21"/>
  <c r="K15" i="3"/>
  <c r="D16" i="51" s="1"/>
  <c r="I16"/>
  <c r="K16"/>
  <c r="M16"/>
  <c r="O16"/>
  <c r="Q16"/>
  <c r="S16"/>
  <c r="U16"/>
  <c r="W16"/>
  <c r="K16" i="3"/>
  <c r="D17" i="51" s="1"/>
  <c r="I17"/>
  <c r="K17"/>
  <c r="M17"/>
  <c r="O17"/>
  <c r="Q17"/>
  <c r="S17"/>
  <c r="U17"/>
  <c r="W17"/>
  <c r="C23"/>
  <c r="K17" i="3"/>
  <c r="D18" i="51" s="1"/>
  <c r="I18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I20" i="51"/>
  <c r="K20"/>
  <c r="M20"/>
  <c r="O20"/>
  <c r="Q20"/>
  <c r="S20"/>
  <c r="U20"/>
  <c r="W20"/>
  <c r="K20" i="3"/>
  <c r="D21" i="51" s="1"/>
  <c r="I21"/>
  <c r="K21"/>
  <c r="M21"/>
  <c r="O21"/>
  <c r="Q21"/>
  <c r="S21"/>
  <c r="U21"/>
  <c r="W21"/>
  <c r="C27"/>
  <c r="K21" i="3"/>
  <c r="I22" i="51"/>
  <c r="K22"/>
  <c r="M22"/>
  <c r="O22"/>
  <c r="Q22"/>
  <c r="S22"/>
  <c r="U22"/>
  <c r="W22"/>
  <c r="K22" i="3"/>
  <c r="I23" i="51"/>
  <c r="K23"/>
  <c r="M23"/>
  <c r="O23"/>
  <c r="Q23"/>
  <c r="S23"/>
  <c r="U23"/>
  <c r="W23"/>
  <c r="C29"/>
  <c r="K23" i="3"/>
  <c r="D24" i="51"/>
  <c r="I24"/>
  <c r="K24"/>
  <c r="M24"/>
  <c r="O24"/>
  <c r="Q24"/>
  <c r="S24"/>
  <c r="U24"/>
  <c r="W24"/>
  <c r="K24" i="3"/>
  <c r="I25" i="51"/>
  <c r="K25"/>
  <c r="M25"/>
  <c r="O25"/>
  <c r="Q25"/>
  <c r="S25"/>
  <c r="U25"/>
  <c r="W25"/>
  <c r="K25" i="3"/>
  <c r="D26" i="51" s="1"/>
  <c r="I26"/>
  <c r="K26"/>
  <c r="M26"/>
  <c r="O26"/>
  <c r="Q26"/>
  <c r="S26"/>
  <c r="U26"/>
  <c r="W26"/>
  <c r="K26" i="3"/>
  <c r="D27" i="37" s="1"/>
  <c r="I27" i="51"/>
  <c r="K27"/>
  <c r="M27"/>
  <c r="O27"/>
  <c r="Q27"/>
  <c r="S27"/>
  <c r="U27"/>
  <c r="W27"/>
  <c r="K27" i="3"/>
  <c r="D28" i="51" s="1"/>
  <c r="I28"/>
  <c r="K28"/>
  <c r="M28"/>
  <c r="O28"/>
  <c r="Q28"/>
  <c r="S28"/>
  <c r="U28"/>
  <c r="W28"/>
  <c r="K28" i="3"/>
  <c r="I29" i="51"/>
  <c r="K29"/>
  <c r="M29"/>
  <c r="O29"/>
  <c r="Q29"/>
  <c r="S29"/>
  <c r="U29"/>
  <c r="W29"/>
  <c r="K29" i="3"/>
  <c r="D30" i="51" s="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3" i="39"/>
  <c r="C14"/>
  <c r="C21"/>
  <c r="C22"/>
  <c r="C25"/>
  <c r="C27"/>
  <c r="C29"/>
  <c r="C11"/>
  <c r="C13" i="38"/>
  <c r="C14"/>
  <c r="C16"/>
  <c r="C18"/>
  <c r="C19"/>
  <c r="C21"/>
  <c r="C22"/>
  <c r="C23"/>
  <c r="BJ17" s="1"/>
  <c r="C25"/>
  <c r="BJ19"/>
  <c r="C27"/>
  <c r="BJ21"/>
  <c r="C29"/>
  <c r="BJ23"/>
  <c r="C12" i="37"/>
  <c r="C14"/>
  <c r="C15"/>
  <c r="C21"/>
  <c r="C22"/>
  <c r="C24"/>
  <c r="BJ18" s="1"/>
  <c r="C25"/>
  <c r="C27"/>
  <c r="BJ21" s="1"/>
  <c r="C29"/>
  <c r="BJ17" i="36"/>
  <c r="BJ19"/>
  <c r="BJ21"/>
  <c r="BJ23"/>
  <c r="BJ19" i="35"/>
  <c r="BJ23"/>
  <c r="BJ21" i="34"/>
  <c r="BJ19" i="24"/>
  <c r="BJ23"/>
  <c r="C12" i="40"/>
  <c r="C14"/>
  <c r="C21"/>
  <c r="C22"/>
  <c r="C25"/>
  <c r="C27"/>
  <c r="BJ21" s="1"/>
  <c r="C29"/>
  <c r="BJ23" s="1"/>
  <c r="C14" i="41"/>
  <c r="C21"/>
  <c r="C23"/>
  <c r="C24"/>
  <c r="BJ18" s="1"/>
  <c r="C25"/>
  <c r="C27"/>
  <c r="BJ21" s="1"/>
  <c r="C29"/>
  <c r="BJ23" s="1"/>
  <c r="C58" i="50"/>
  <c r="C60"/>
  <c r="C61"/>
  <c r="C63"/>
  <c r="C67"/>
  <c r="C68"/>
  <c r="C71"/>
  <c r="BJ19" s="1"/>
  <c r="C73"/>
  <c r="BJ21" s="1"/>
  <c r="C75"/>
  <c r="BJ23"/>
  <c r="BJ23" i="48"/>
  <c r="BJ21" i="47"/>
  <c r="BJ23"/>
  <c r="BJ19" i="46"/>
  <c r="BJ20"/>
  <c r="BJ21"/>
  <c r="BJ23"/>
  <c r="BJ24"/>
  <c r="BJ19" i="45"/>
  <c r="BJ21"/>
  <c r="BJ23"/>
  <c r="BJ21" i="44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9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2"/>
  <c r="BJ52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1"/>
  <c r="BJ51" s="1"/>
  <c r="BN52"/>
  <c r="BJ52" s="1"/>
  <c r="BN53"/>
  <c r="BJ53" s="1"/>
  <c r="BN54"/>
  <c r="BJ54" s="1"/>
  <c r="BN55"/>
  <c r="BJ55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U34" i="49"/>
  <c r="BF25" i="40"/>
  <c r="BC18"/>
  <c r="BC19" s="1"/>
  <c r="BE49"/>
  <c r="BE50"/>
  <c r="BE51"/>
  <c r="BE52"/>
  <c r="BT9"/>
  <c r="BV9"/>
  <c r="BX9"/>
  <c r="BZ9"/>
  <c r="CB9"/>
  <c r="CD9"/>
  <c r="CE9"/>
  <c r="BT10"/>
  <c r="BV10"/>
  <c r="BX10"/>
  <c r="BZ10"/>
  <c r="CB10"/>
  <c r="CD10"/>
  <c r="BE8"/>
  <c r="BT11"/>
  <c r="BV11"/>
  <c r="BX11"/>
  <c r="BZ11"/>
  <c r="CB11"/>
  <c r="CD11"/>
  <c r="BT12"/>
  <c r="BV12"/>
  <c r="BX12"/>
  <c r="BZ12"/>
  <c r="CB12"/>
  <c r="CD12"/>
  <c r="BT13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T17"/>
  <c r="CE17"/>
  <c r="BV17"/>
  <c r="BX17"/>
  <c r="BZ17"/>
  <c r="CB17"/>
  <c r="CD17"/>
  <c r="BE15"/>
  <c r="BG59" s="1"/>
  <c r="BT18"/>
  <c r="BV18"/>
  <c r="BX18"/>
  <c r="BZ18"/>
  <c r="CB18"/>
  <c r="CD18"/>
  <c r="CE18"/>
  <c r="BT19"/>
  <c r="BV19"/>
  <c r="BX19"/>
  <c r="CE19"/>
  <c r="BZ19"/>
  <c r="CB19"/>
  <c r="CD19"/>
  <c r="BT20"/>
  <c r="BV20"/>
  <c r="BX20"/>
  <c r="BZ20"/>
  <c r="CE20"/>
  <c r="CB20"/>
  <c r="CD20"/>
  <c r="BT21"/>
  <c r="BV21"/>
  <c r="BX21"/>
  <c r="BZ21"/>
  <c r="CB21"/>
  <c r="CD21"/>
  <c r="CE21"/>
  <c r="BE19"/>
  <c r="BI63" s="1"/>
  <c r="BT22"/>
  <c r="BV22"/>
  <c r="BX22"/>
  <c r="BZ22"/>
  <c r="CB22"/>
  <c r="CD22"/>
  <c r="CE22"/>
  <c r="T27"/>
  <c r="T29"/>
  <c r="T29" i="49" s="1"/>
  <c r="BT28" i="40"/>
  <c r="BV28"/>
  <c r="BX28"/>
  <c r="BZ28"/>
  <c r="CB28"/>
  <c r="CD28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V75"/>
  <c r="V73"/>
  <c r="BF25"/>
  <c r="BC18"/>
  <c r="BC19" s="1"/>
  <c r="BE19"/>
  <c r="BE49"/>
  <c r="BE50"/>
  <c r="BE51"/>
  <c r="BE52"/>
  <c r="BI63"/>
  <c r="BU22"/>
  <c r="BW22"/>
  <c r="BY22"/>
  <c r="CA22"/>
  <c r="CF22"/>
  <c r="CC22"/>
  <c r="CE22"/>
  <c r="V71"/>
  <c r="BU21"/>
  <c r="BW21"/>
  <c r="BY21"/>
  <c r="CA21"/>
  <c r="CC21"/>
  <c r="CE21"/>
  <c r="CF21"/>
  <c r="BU20"/>
  <c r="BW20"/>
  <c r="BY20"/>
  <c r="CA20"/>
  <c r="CC20"/>
  <c r="CE20"/>
  <c r="BU19"/>
  <c r="BW19"/>
  <c r="BY19"/>
  <c r="CA19"/>
  <c r="CC19"/>
  <c r="CE19"/>
  <c r="CF19"/>
  <c r="BE15"/>
  <c r="BG59" s="1"/>
  <c r="BU18"/>
  <c r="BW18"/>
  <c r="BY18"/>
  <c r="CA18"/>
  <c r="CF18"/>
  <c r="CC18"/>
  <c r="CE18"/>
  <c r="BU17"/>
  <c r="BW17"/>
  <c r="BY17"/>
  <c r="CA17"/>
  <c r="CC17"/>
  <c r="CE17"/>
  <c r="CF17"/>
  <c r="BE13"/>
  <c r="BG57" s="1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U11"/>
  <c r="BW11"/>
  <c r="BY11"/>
  <c r="CA11"/>
  <c r="CC11"/>
  <c r="CE11"/>
  <c r="CF11"/>
  <c r="BE7"/>
  <c r="BG51" s="1"/>
  <c r="BU10"/>
  <c r="BW10"/>
  <c r="BY10"/>
  <c r="CA10"/>
  <c r="CC10"/>
  <c r="CE10"/>
  <c r="BE6"/>
  <c r="BU9"/>
  <c r="BW9"/>
  <c r="BY9"/>
  <c r="CA9"/>
  <c r="CC9"/>
  <c r="CE9"/>
  <c r="BU8"/>
  <c r="BW8"/>
  <c r="BY8"/>
  <c r="CA8"/>
  <c r="CF8"/>
  <c r="CC8"/>
  <c r="CE8"/>
  <c r="V53"/>
  <c r="K1"/>
  <c r="BF2"/>
  <c r="G3"/>
  <c r="J3"/>
  <c r="AZ4"/>
  <c r="C11"/>
  <c r="D11"/>
  <c r="E11"/>
  <c r="BT8" i="35"/>
  <c r="BV8"/>
  <c r="CB8"/>
  <c r="CD8"/>
  <c r="BE51" i="36"/>
  <c r="BE52"/>
  <c r="BT8"/>
  <c r="BV8"/>
  <c r="BX8"/>
  <c r="BZ8"/>
  <c r="CB8"/>
  <c r="CD8"/>
  <c r="BC18" i="37"/>
  <c r="BC19" s="1"/>
  <c r="BT8"/>
  <c r="BV8"/>
  <c r="BX8"/>
  <c r="BZ8"/>
  <c r="CB8"/>
  <c r="CD8"/>
  <c r="BF25" i="38"/>
  <c r="BF27" s="1"/>
  <c r="BE49"/>
  <c r="BE51"/>
  <c r="BE52"/>
  <c r="BT8"/>
  <c r="BV8"/>
  <c r="BX8"/>
  <c r="BZ8"/>
  <c r="CB8"/>
  <c r="CD8"/>
  <c r="BF25" i="39"/>
  <c r="BC18"/>
  <c r="BC19"/>
  <c r="BE49"/>
  <c r="BE50"/>
  <c r="BE51"/>
  <c r="BE52"/>
  <c r="BT8"/>
  <c r="BV8"/>
  <c r="BX8"/>
  <c r="BZ8"/>
  <c r="CE8" s="1"/>
  <c r="CB8"/>
  <c r="CD8"/>
  <c r="BF25" i="41"/>
  <c r="BC18"/>
  <c r="BC19"/>
  <c r="BE5"/>
  <c r="BG49" s="1"/>
  <c r="BE49"/>
  <c r="BE50"/>
  <c r="BE51"/>
  <c r="BE52"/>
  <c r="BT8"/>
  <c r="BV8"/>
  <c r="BX8"/>
  <c r="BZ8"/>
  <c r="CB8"/>
  <c r="CD8"/>
  <c r="BS11" i="50"/>
  <c r="D12"/>
  <c r="E12"/>
  <c r="BT9" i="35"/>
  <c r="BV9"/>
  <c r="CB9"/>
  <c r="CD9"/>
  <c r="BT9" i="36"/>
  <c r="BV9"/>
  <c r="BX9"/>
  <c r="BZ9"/>
  <c r="CB9"/>
  <c r="CD9"/>
  <c r="BT9" i="37"/>
  <c r="BV9"/>
  <c r="BX9"/>
  <c r="BZ9"/>
  <c r="CB9"/>
  <c r="CD9"/>
  <c r="BT9" i="38"/>
  <c r="BV9"/>
  <c r="BX9"/>
  <c r="BZ9"/>
  <c r="CB9"/>
  <c r="CD9"/>
  <c r="BE6" i="39"/>
  <c r="BT9"/>
  <c r="CE9" s="1"/>
  <c r="BV9"/>
  <c r="BX9"/>
  <c r="BZ9"/>
  <c r="CB9"/>
  <c r="CD9"/>
  <c r="BE6" i="41"/>
  <c r="BG50" s="1"/>
  <c r="BT9"/>
  <c r="BV9"/>
  <c r="CE9"/>
  <c r="BX9"/>
  <c r="BZ9"/>
  <c r="CB9"/>
  <c r="CD9"/>
  <c r="C13" i="50"/>
  <c r="D13"/>
  <c r="E13"/>
  <c r="BT10" i="35"/>
  <c r="BV10"/>
  <c r="CB10"/>
  <c r="CD10"/>
  <c r="BT10" i="36"/>
  <c r="BV10"/>
  <c r="BX10"/>
  <c r="BZ10"/>
  <c r="CE10" s="1"/>
  <c r="CB10"/>
  <c r="CD10"/>
  <c r="BE7" i="37"/>
  <c r="BG51" s="1"/>
  <c r="BT10"/>
  <c r="BV10"/>
  <c r="BX10"/>
  <c r="BZ10"/>
  <c r="CB10"/>
  <c r="CD10"/>
  <c r="BE7" i="38"/>
  <c r="BG51" s="1"/>
  <c r="BT10"/>
  <c r="BV10"/>
  <c r="BX10"/>
  <c r="BZ10"/>
  <c r="CB10"/>
  <c r="CD10"/>
  <c r="BT10" i="39"/>
  <c r="BV10"/>
  <c r="BX10"/>
  <c r="BZ10"/>
  <c r="CB10"/>
  <c r="CD10"/>
  <c r="BT10" i="41"/>
  <c r="BV10"/>
  <c r="BX10"/>
  <c r="BZ10"/>
  <c r="CB10"/>
  <c r="CD10"/>
  <c r="BS13" i="50"/>
  <c r="C14"/>
  <c r="E14"/>
  <c r="BT11" i="35"/>
  <c r="BV11"/>
  <c r="CB11"/>
  <c r="CD11"/>
  <c r="BT11" i="36"/>
  <c r="BV11"/>
  <c r="BX11"/>
  <c r="BZ11"/>
  <c r="CB11"/>
  <c r="CD11"/>
  <c r="BE8" i="37"/>
  <c r="BG52" s="1"/>
  <c r="BT11"/>
  <c r="BV11"/>
  <c r="BX11"/>
  <c r="BZ11"/>
  <c r="CB11"/>
  <c r="CD11"/>
  <c r="BE8" i="38"/>
  <c r="BG52" s="1"/>
  <c r="BT11"/>
  <c r="BV11"/>
  <c r="BX11"/>
  <c r="BZ11"/>
  <c r="CB11"/>
  <c r="CD11"/>
  <c r="BE8" i="39"/>
  <c r="BG52" s="1"/>
  <c r="BT11"/>
  <c r="BV11"/>
  <c r="BX11"/>
  <c r="BZ11"/>
  <c r="CB11"/>
  <c r="CD11"/>
  <c r="BE8" i="41"/>
  <c r="BG52" s="1"/>
  <c r="BT11"/>
  <c r="BV11"/>
  <c r="BX11"/>
  <c r="BZ11"/>
  <c r="CB11"/>
  <c r="CD11"/>
  <c r="BS14" i="50"/>
  <c r="C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T12"/>
  <c r="BV12"/>
  <c r="BX12"/>
  <c r="BZ12"/>
  <c r="CB12"/>
  <c r="CD12"/>
  <c r="BT12" i="41"/>
  <c r="CE12"/>
  <c r="BV12"/>
  <c r="BX12"/>
  <c r="BZ12"/>
  <c r="CB12"/>
  <c r="CD12"/>
  <c r="BS15" i="50"/>
  <c r="D16"/>
  <c r="E16"/>
  <c r="BT13" i="35"/>
  <c r="BV13"/>
  <c r="CB13"/>
  <c r="CD13"/>
  <c r="BT13" i="36"/>
  <c r="BV13"/>
  <c r="BX13"/>
  <c r="BZ13"/>
  <c r="CB13"/>
  <c r="CD13"/>
  <c r="BT13" i="37"/>
  <c r="BV13"/>
  <c r="BX13"/>
  <c r="BZ13"/>
  <c r="CB13"/>
  <c r="CD13"/>
  <c r="BT13" i="38"/>
  <c r="BV13"/>
  <c r="BX13"/>
  <c r="BZ13"/>
  <c r="CB13"/>
  <c r="CD13"/>
  <c r="BT13" i="39"/>
  <c r="BV13"/>
  <c r="BX13"/>
  <c r="BZ13"/>
  <c r="CB13"/>
  <c r="CD13"/>
  <c r="BT13" i="41"/>
  <c r="BV13"/>
  <c r="CE13"/>
  <c r="BX13"/>
  <c r="BZ13"/>
  <c r="CB13"/>
  <c r="CD13"/>
  <c r="D17" i="50"/>
  <c r="E17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CE14" s="1"/>
  <c r="BZ14"/>
  <c r="CB14"/>
  <c r="CD14"/>
  <c r="BE11" i="39"/>
  <c r="BT14"/>
  <c r="BV14"/>
  <c r="BX14"/>
  <c r="BZ14"/>
  <c r="CB14"/>
  <c r="CD14"/>
  <c r="BT14" i="41"/>
  <c r="CE14"/>
  <c r="BV14"/>
  <c r="BX14"/>
  <c r="BZ14"/>
  <c r="CB14"/>
  <c r="CD14"/>
  <c r="E18" i="50"/>
  <c r="BT15" i="35"/>
  <c r="BV15"/>
  <c r="CB15"/>
  <c r="CD15"/>
  <c r="BT15" i="36"/>
  <c r="BV15"/>
  <c r="BX15"/>
  <c r="BZ15"/>
  <c r="CB15"/>
  <c r="CD15"/>
  <c r="BT15" i="37"/>
  <c r="BV15"/>
  <c r="BX15"/>
  <c r="BZ15"/>
  <c r="CB15"/>
  <c r="CD15"/>
  <c r="BT15" i="38"/>
  <c r="BV15"/>
  <c r="BX15"/>
  <c r="BZ15"/>
  <c r="CB15"/>
  <c r="CD15"/>
  <c r="BE12" i="39"/>
  <c r="BT15"/>
  <c r="BV15"/>
  <c r="BX15"/>
  <c r="CE15" s="1"/>
  <c r="BZ15"/>
  <c r="CB15"/>
  <c r="CD15"/>
  <c r="BE12" i="41"/>
  <c r="BT15"/>
  <c r="BV15"/>
  <c r="CE15"/>
  <c r="BX15"/>
  <c r="BZ15"/>
  <c r="CB15"/>
  <c r="CD15"/>
  <c r="BS18" i="50"/>
  <c r="D19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BZ16"/>
  <c r="CB16"/>
  <c r="CD16"/>
  <c r="BT16" i="38"/>
  <c r="BV16"/>
  <c r="BX16"/>
  <c r="BZ16"/>
  <c r="CE16" s="1"/>
  <c r="CB16"/>
  <c r="CD16"/>
  <c r="BT16" i="39"/>
  <c r="BV16"/>
  <c r="BX16"/>
  <c r="BZ16"/>
  <c r="CB16"/>
  <c r="CD16"/>
  <c r="BT16" i="41"/>
  <c r="BV16"/>
  <c r="BX16"/>
  <c r="CE16"/>
  <c r="BZ16"/>
  <c r="CB16"/>
  <c r="CD16"/>
  <c r="E20" i="50"/>
  <c r="BT17" i="35"/>
  <c r="BV17"/>
  <c r="BX17"/>
  <c r="BZ17"/>
  <c r="CB17"/>
  <c r="CD17"/>
  <c r="BT17" i="36"/>
  <c r="BV17"/>
  <c r="BX17"/>
  <c r="BZ17"/>
  <c r="CB17"/>
  <c r="CD17"/>
  <c r="BE14" i="37"/>
  <c r="BG58" s="1"/>
  <c r="BT17"/>
  <c r="BV17"/>
  <c r="BX17"/>
  <c r="BZ17"/>
  <c r="CB17"/>
  <c r="CD17"/>
  <c r="BT17" i="38"/>
  <c r="BV17"/>
  <c r="BX17"/>
  <c r="BZ17"/>
  <c r="CE17" s="1"/>
  <c r="CB17"/>
  <c r="CD17"/>
  <c r="BT17" i="39"/>
  <c r="BV17"/>
  <c r="BX17"/>
  <c r="BZ17"/>
  <c r="CE17" s="1"/>
  <c r="CB17"/>
  <c r="CD17"/>
  <c r="BE14" i="41"/>
  <c r="BG58" s="1"/>
  <c r="BT17"/>
  <c r="BV17"/>
  <c r="BX17"/>
  <c r="BZ17"/>
  <c r="CE17"/>
  <c r="CB17"/>
  <c r="CD17"/>
  <c r="BS20" i="50"/>
  <c r="C21"/>
  <c r="E21"/>
  <c r="BE15" i="35"/>
  <c r="BG59" s="1"/>
  <c r="BT18"/>
  <c r="BV18"/>
  <c r="BX18"/>
  <c r="BZ18"/>
  <c r="CB18"/>
  <c r="CD18"/>
  <c r="BE15" i="36"/>
  <c r="BG59" s="1"/>
  <c r="BT18"/>
  <c r="BV18"/>
  <c r="BX18"/>
  <c r="BZ18"/>
  <c r="CB18"/>
  <c r="CD18"/>
  <c r="BE15" i="37"/>
  <c r="BG59" s="1"/>
  <c r="BT18"/>
  <c r="BV18"/>
  <c r="BX18"/>
  <c r="BZ18"/>
  <c r="CB18"/>
  <c r="CD18"/>
  <c r="BE15" i="38"/>
  <c r="BG59" s="1"/>
  <c r="BT18"/>
  <c r="BV18"/>
  <c r="BX18"/>
  <c r="BZ18"/>
  <c r="CB18"/>
  <c r="CD18"/>
  <c r="BE15" i="39"/>
  <c r="BT18"/>
  <c r="BV18"/>
  <c r="BX18"/>
  <c r="BZ18"/>
  <c r="CB18"/>
  <c r="CD18"/>
  <c r="BE15" i="41"/>
  <c r="BG59" s="1"/>
  <c r="BT18"/>
  <c r="BV18"/>
  <c r="BX18"/>
  <c r="BZ18"/>
  <c r="CB18"/>
  <c r="CD18"/>
  <c r="BE21" i="50"/>
  <c r="BG65"/>
  <c r="C22"/>
  <c r="D22"/>
  <c r="E22"/>
  <c r="BT19" i="35"/>
  <c r="BV19"/>
  <c r="BX19"/>
  <c r="BZ19"/>
  <c r="CB19"/>
  <c r="CD19"/>
  <c r="BE16" i="36"/>
  <c r="BT19"/>
  <c r="BV19"/>
  <c r="BX19"/>
  <c r="BZ19"/>
  <c r="CB19"/>
  <c r="CD19"/>
  <c r="BT19" i="37"/>
  <c r="BV19"/>
  <c r="BX19"/>
  <c r="CE19" s="1"/>
  <c r="BZ19"/>
  <c r="CB19"/>
  <c r="CD19"/>
  <c r="BE16" i="38"/>
  <c r="BT19"/>
  <c r="BV19"/>
  <c r="BX19"/>
  <c r="BZ19"/>
  <c r="CE19" s="1"/>
  <c r="CB19"/>
  <c r="CD19"/>
  <c r="BE16" i="39"/>
  <c r="BT19"/>
  <c r="BV19"/>
  <c r="BX19"/>
  <c r="BZ19"/>
  <c r="CE19" s="1"/>
  <c r="CB19"/>
  <c r="CD19"/>
  <c r="BE16" i="41"/>
  <c r="BT19"/>
  <c r="BV19"/>
  <c r="BX19"/>
  <c r="CE19"/>
  <c r="BZ19"/>
  <c r="CB19"/>
  <c r="CD19"/>
  <c r="BS22" i="50"/>
  <c r="D23"/>
  <c r="E23"/>
  <c r="BE17" i="35"/>
  <c r="BG61" s="1"/>
  <c r="BT20"/>
  <c r="BV20"/>
  <c r="BX20"/>
  <c r="BZ20"/>
  <c r="CB20"/>
  <c r="CD20"/>
  <c r="BT20" i="36"/>
  <c r="BV20"/>
  <c r="BX20"/>
  <c r="BZ20"/>
  <c r="CB20"/>
  <c r="CD20"/>
  <c r="BT20" i="37"/>
  <c r="BV20"/>
  <c r="BX20"/>
  <c r="BZ20"/>
  <c r="CB20"/>
  <c r="CD20"/>
  <c r="BT20" i="38"/>
  <c r="BV20"/>
  <c r="BX20"/>
  <c r="BZ20"/>
  <c r="CE20" s="1"/>
  <c r="CB20"/>
  <c r="CD20"/>
  <c r="BT20" i="39"/>
  <c r="BV20"/>
  <c r="BX20"/>
  <c r="BZ20"/>
  <c r="CB20"/>
  <c r="CD20"/>
  <c r="BT20" i="41"/>
  <c r="BV20"/>
  <c r="BX20"/>
  <c r="BZ20"/>
  <c r="CB20"/>
  <c r="CD20"/>
  <c r="BE23" i="50"/>
  <c r="BI67"/>
  <c r="BU23"/>
  <c r="CF23"/>
  <c r="BW23"/>
  <c r="BY23"/>
  <c r="CA23"/>
  <c r="CC23"/>
  <c r="CE23"/>
  <c r="D24"/>
  <c r="E24"/>
  <c r="BN62" i="24"/>
  <c r="BJ62" s="1"/>
  <c r="BT21"/>
  <c r="CE21"/>
  <c r="BV21"/>
  <c r="BX21"/>
  <c r="BZ21"/>
  <c r="CB21"/>
  <c r="CD21"/>
  <c r="BN62" i="34"/>
  <c r="BJ62" s="1"/>
  <c r="BX21"/>
  <c r="BT21"/>
  <c r="CE21"/>
  <c r="BV21"/>
  <c r="BZ21"/>
  <c r="CB21"/>
  <c r="CD21"/>
  <c r="BT21" i="35"/>
  <c r="BV21"/>
  <c r="BX21"/>
  <c r="BZ21"/>
  <c r="CB21"/>
  <c r="CD21"/>
  <c r="BE18" i="36"/>
  <c r="BI62" s="1"/>
  <c r="BT21"/>
  <c r="BV21"/>
  <c r="BX21"/>
  <c r="BZ21"/>
  <c r="CB21"/>
  <c r="CD21"/>
  <c r="BT21" i="37"/>
  <c r="BV21"/>
  <c r="BX21"/>
  <c r="BZ21"/>
  <c r="CB21"/>
  <c r="CD21"/>
  <c r="N24"/>
  <c r="BT21" i="38"/>
  <c r="BV21"/>
  <c r="BX21"/>
  <c r="BZ21"/>
  <c r="CB21"/>
  <c r="CD21"/>
  <c r="BE18" i="39"/>
  <c r="BI62" s="1"/>
  <c r="BT21"/>
  <c r="BV21"/>
  <c r="BX21"/>
  <c r="CE21" s="1"/>
  <c r="BZ21"/>
  <c r="CB21"/>
  <c r="CD21"/>
  <c r="BE18" i="41"/>
  <c r="BI62" s="1"/>
  <c r="BT21"/>
  <c r="BV21"/>
  <c r="CE21"/>
  <c r="BX21"/>
  <c r="BZ21"/>
  <c r="CB21"/>
  <c r="CD21"/>
  <c r="BE24" i="50"/>
  <c r="BS24"/>
  <c r="BU24"/>
  <c r="CF24"/>
  <c r="BW24"/>
  <c r="BY24"/>
  <c r="CA24"/>
  <c r="CC24"/>
  <c r="CE24"/>
  <c r="C25"/>
  <c r="E25"/>
  <c r="BE19" i="24"/>
  <c r="BI63" s="1"/>
  <c r="BN63"/>
  <c r="BJ63" s="1"/>
  <c r="BT22"/>
  <c r="BV22"/>
  <c r="BX22"/>
  <c r="BZ22"/>
  <c r="CB22"/>
  <c r="CD22"/>
  <c r="BN63" i="34"/>
  <c r="BJ63" s="1"/>
  <c r="BE19"/>
  <c r="BI63" s="1"/>
  <c r="BX22"/>
  <c r="BT22"/>
  <c r="CE22"/>
  <c r="BV22"/>
  <c r="BZ22"/>
  <c r="CB22"/>
  <c r="CD22"/>
  <c r="BE19" i="35"/>
  <c r="BI63"/>
  <c r="BT22"/>
  <c r="BV22"/>
  <c r="BX22"/>
  <c r="BZ22"/>
  <c r="CB22"/>
  <c r="CD22"/>
  <c r="BE19" i="36"/>
  <c r="BI63"/>
  <c r="BT22"/>
  <c r="BV22"/>
  <c r="BX22"/>
  <c r="BZ22"/>
  <c r="CB22"/>
  <c r="CD22"/>
  <c r="BE19" i="37"/>
  <c r="BI63"/>
  <c r="BT22"/>
  <c r="BV22"/>
  <c r="BX22"/>
  <c r="BZ22"/>
  <c r="CB22"/>
  <c r="CD22"/>
  <c r="BE19" i="38"/>
  <c r="BI63" s="1"/>
  <c r="BT22"/>
  <c r="BV22"/>
  <c r="BX22"/>
  <c r="CE22" s="1"/>
  <c r="BZ22"/>
  <c r="CB22"/>
  <c r="CD22"/>
  <c r="P25"/>
  <c r="P25" i="45" s="1"/>
  <c r="BE19" i="39"/>
  <c r="BI63" s="1"/>
  <c r="BT22"/>
  <c r="BV22"/>
  <c r="BX22"/>
  <c r="CE22" s="1"/>
  <c r="BZ22"/>
  <c r="CB22"/>
  <c r="CD22"/>
  <c r="BE19" i="41"/>
  <c r="BI63"/>
  <c r="BT22"/>
  <c r="BV22"/>
  <c r="BX22"/>
  <c r="CE22"/>
  <c r="BZ22"/>
  <c r="CB22"/>
  <c r="CD22"/>
  <c r="BU25" i="50"/>
  <c r="BW25"/>
  <c r="BY25"/>
  <c r="CA25"/>
  <c r="CC25"/>
  <c r="CE25"/>
  <c r="CF25"/>
  <c r="D26"/>
  <c r="E26"/>
  <c r="BS26"/>
  <c r="BU26"/>
  <c r="BW26"/>
  <c r="BY26"/>
  <c r="CA26"/>
  <c r="CC26"/>
  <c r="CE26"/>
  <c r="C27"/>
  <c r="E27"/>
  <c r="N27" i="37"/>
  <c r="P27" i="38"/>
  <c r="P27" i="47" s="1"/>
  <c r="V27" i="41"/>
  <c r="F73" i="44" s="1"/>
  <c r="BF27" i="50"/>
  <c r="BU27"/>
  <c r="BW27"/>
  <c r="BY27"/>
  <c r="CA27"/>
  <c r="CC27"/>
  <c r="CE27"/>
  <c r="C28"/>
  <c r="D28"/>
  <c r="E28"/>
  <c r="C29"/>
  <c r="E29"/>
  <c r="P29" i="38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B28"/>
  <c r="CD28"/>
  <c r="BT28" i="38"/>
  <c r="BV28"/>
  <c r="BX28"/>
  <c r="BZ28"/>
  <c r="CB28"/>
  <c r="CD28"/>
  <c r="BT28" i="39"/>
  <c r="BV28"/>
  <c r="BX28"/>
  <c r="BZ28"/>
  <c r="CB28"/>
  <c r="CD28"/>
  <c r="BC31" i="41"/>
  <c r="BG26"/>
  <c r="BI69" s="1"/>
  <c r="BK69" s="1"/>
  <c r="V31" s="1"/>
  <c r="F77" i="43" s="1"/>
  <c r="BT28" i="41"/>
  <c r="BV28"/>
  <c r="BX28"/>
  <c r="BZ28"/>
  <c r="CB28"/>
  <c r="CD28"/>
  <c r="G34" i="50"/>
  <c r="I34"/>
  <c r="K34"/>
  <c r="M34"/>
  <c r="O34"/>
  <c r="Q34"/>
  <c r="S34"/>
  <c r="U34"/>
  <c r="W34"/>
  <c r="K47"/>
  <c r="G49"/>
  <c r="F53"/>
  <c r="D57"/>
  <c r="E57"/>
  <c r="D58"/>
  <c r="E58"/>
  <c r="D59"/>
  <c r="E59"/>
  <c r="D60"/>
  <c r="E60"/>
  <c r="E61"/>
  <c r="D62"/>
  <c r="E62"/>
  <c r="D63"/>
  <c r="E63"/>
  <c r="BG63"/>
  <c r="D64"/>
  <c r="E64"/>
  <c r="E65"/>
  <c r="E66"/>
  <c r="E67"/>
  <c r="BG67"/>
  <c r="E68"/>
  <c r="E69"/>
  <c r="D70"/>
  <c r="E70"/>
  <c r="D71"/>
  <c r="E71"/>
  <c r="D72"/>
  <c r="E72"/>
  <c r="E73"/>
  <c r="D74"/>
  <c r="E74"/>
  <c r="D75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F7"/>
  <c r="BR9"/>
  <c r="BR10"/>
  <c r="D11"/>
  <c r="E11"/>
  <c r="BR11"/>
  <c r="E12"/>
  <c r="D13"/>
  <c r="E13"/>
  <c r="C14"/>
  <c r="E14"/>
  <c r="E15"/>
  <c r="BR15"/>
  <c r="D16"/>
  <c r="E16"/>
  <c r="D17"/>
  <c r="E17"/>
  <c r="E18"/>
  <c r="BR18"/>
  <c r="C19"/>
  <c r="E19"/>
  <c r="BR19"/>
  <c r="E20"/>
  <c r="BE20"/>
  <c r="C21"/>
  <c r="E21"/>
  <c r="BE21"/>
  <c r="E22"/>
  <c r="BR22"/>
  <c r="D23"/>
  <c r="E23"/>
  <c r="BE23"/>
  <c r="BG67" s="1"/>
  <c r="BT23"/>
  <c r="BV23"/>
  <c r="BX23"/>
  <c r="BZ23"/>
  <c r="CB23"/>
  <c r="CD23"/>
  <c r="CE23"/>
  <c r="D24"/>
  <c r="E24"/>
  <c r="BR24"/>
  <c r="BT24"/>
  <c r="BV24"/>
  <c r="BX24"/>
  <c r="CE24"/>
  <c r="BZ24"/>
  <c r="CB24"/>
  <c r="CD24"/>
  <c r="C25"/>
  <c r="E25"/>
  <c r="BT25"/>
  <c r="CE25"/>
  <c r="BV25"/>
  <c r="BX25"/>
  <c r="BZ25"/>
  <c r="CB25"/>
  <c r="CD25"/>
  <c r="D26"/>
  <c r="E26"/>
  <c r="BR26"/>
  <c r="BT26"/>
  <c r="BV26"/>
  <c r="BX26"/>
  <c r="BZ26"/>
  <c r="CE26"/>
  <c r="CB26"/>
  <c r="CD26"/>
  <c r="C27"/>
  <c r="E27"/>
  <c r="BF27"/>
  <c r="BR27"/>
  <c r="BT27"/>
  <c r="BV27"/>
  <c r="BX27"/>
  <c r="BZ27"/>
  <c r="CB27"/>
  <c r="CD27"/>
  <c r="D28"/>
  <c r="E28"/>
  <c r="C29"/>
  <c r="E29"/>
  <c r="BS29"/>
  <c r="BT29"/>
  <c r="BU29"/>
  <c r="BV29"/>
  <c r="BW29"/>
  <c r="BX29"/>
  <c r="BY29"/>
  <c r="BZ29"/>
  <c r="CA29"/>
  <c r="CB29"/>
  <c r="CC29"/>
  <c r="CD29"/>
  <c r="D30"/>
  <c r="E30"/>
  <c r="G34"/>
  <c r="I34"/>
  <c r="K34"/>
  <c r="M34"/>
  <c r="O34"/>
  <c r="Q34"/>
  <c r="S34"/>
  <c r="W34"/>
  <c r="K47"/>
  <c r="G49"/>
  <c r="F53"/>
  <c r="D57"/>
  <c r="E57"/>
  <c r="D58"/>
  <c r="E58"/>
  <c r="D59"/>
  <c r="E59"/>
  <c r="E60"/>
  <c r="E61"/>
  <c r="D62"/>
  <c r="E62"/>
  <c r="D63"/>
  <c r="E63"/>
  <c r="E64"/>
  <c r="E65"/>
  <c r="E66"/>
  <c r="E67"/>
  <c r="BI67"/>
  <c r="E68"/>
  <c r="D69"/>
  <c r="E69"/>
  <c r="D70"/>
  <c r="E70"/>
  <c r="E71"/>
  <c r="D72"/>
  <c r="E72"/>
  <c r="E73"/>
  <c r="D74"/>
  <c r="E74"/>
  <c r="E75"/>
  <c r="D76"/>
  <c r="E76"/>
  <c r="E80"/>
  <c r="G80"/>
  <c r="BE19" i="48"/>
  <c r="BI63" s="1"/>
  <c r="BT22"/>
  <c r="BV22"/>
  <c r="BX22"/>
  <c r="BZ22"/>
  <c r="CB22"/>
  <c r="CD22"/>
  <c r="BE18"/>
  <c r="BI62" s="1"/>
  <c r="BT21"/>
  <c r="BV21"/>
  <c r="BX21"/>
  <c r="BZ21"/>
  <c r="CB21"/>
  <c r="CD21"/>
  <c r="K1"/>
  <c r="BF2"/>
  <c r="G3"/>
  <c r="J3"/>
  <c r="BR9"/>
  <c r="C11"/>
  <c r="D11"/>
  <c r="E11"/>
  <c r="BR11"/>
  <c r="E12"/>
  <c r="C13"/>
  <c r="D13"/>
  <c r="E13"/>
  <c r="C14"/>
  <c r="D14"/>
  <c r="E14"/>
  <c r="E15"/>
  <c r="C16"/>
  <c r="D16"/>
  <c r="E16"/>
  <c r="D17"/>
  <c r="E17"/>
  <c r="E18"/>
  <c r="BR18"/>
  <c r="E19"/>
  <c r="E20"/>
  <c r="C21"/>
  <c r="E21"/>
  <c r="BE21"/>
  <c r="BI65"/>
  <c r="C22"/>
  <c r="E22"/>
  <c r="BR22"/>
  <c r="E23"/>
  <c r="BE23"/>
  <c r="BI67" s="1"/>
  <c r="BT23"/>
  <c r="CE23"/>
  <c r="BV23"/>
  <c r="BX23"/>
  <c r="BZ23"/>
  <c r="CB23"/>
  <c r="CD23"/>
  <c r="D24"/>
  <c r="E24"/>
  <c r="BE24"/>
  <c r="BI68" s="1"/>
  <c r="BR24"/>
  <c r="BT24"/>
  <c r="BV24"/>
  <c r="BX24"/>
  <c r="BZ24"/>
  <c r="CB24"/>
  <c r="CD24"/>
  <c r="C25"/>
  <c r="E25"/>
  <c r="BR25"/>
  <c r="BT25"/>
  <c r="BV25"/>
  <c r="CE25"/>
  <c r="BX25"/>
  <c r="BZ25"/>
  <c r="CB25"/>
  <c r="CD25"/>
  <c r="C26"/>
  <c r="D26"/>
  <c r="E26"/>
  <c r="BR26"/>
  <c r="BT26"/>
  <c r="BV26"/>
  <c r="CE26"/>
  <c r="BX26"/>
  <c r="BZ26"/>
  <c r="CB26"/>
  <c r="CD26"/>
  <c r="C27"/>
  <c r="D27"/>
  <c r="E27"/>
  <c r="BF27"/>
  <c r="BF30"/>
  <c r="BR27"/>
  <c r="BT27"/>
  <c r="BV27"/>
  <c r="BX27"/>
  <c r="BZ27"/>
  <c r="CB27"/>
  <c r="CD27"/>
  <c r="D28"/>
  <c r="E28"/>
  <c r="C29"/>
  <c r="E29"/>
  <c r="BS29"/>
  <c r="BT29"/>
  <c r="BU29"/>
  <c r="BV29"/>
  <c r="BW29"/>
  <c r="BX29"/>
  <c r="BY29"/>
  <c r="BZ29"/>
  <c r="CA29"/>
  <c r="CB29"/>
  <c r="CC29"/>
  <c r="CD29"/>
  <c r="D30"/>
  <c r="E30"/>
  <c r="G34"/>
  <c r="I34"/>
  <c r="K34"/>
  <c r="M34"/>
  <c r="O34"/>
  <c r="Q34"/>
  <c r="U34"/>
  <c r="W34"/>
  <c r="K47"/>
  <c r="D48"/>
  <c r="G49"/>
  <c r="BG52"/>
  <c r="F53"/>
  <c r="D57"/>
  <c r="E57"/>
  <c r="E58"/>
  <c r="D59"/>
  <c r="E59"/>
  <c r="BG59"/>
  <c r="D60"/>
  <c r="E60"/>
  <c r="E61"/>
  <c r="D62"/>
  <c r="E62"/>
  <c r="D63"/>
  <c r="E63"/>
  <c r="BG63"/>
  <c r="E64"/>
  <c r="E65"/>
  <c r="BG65"/>
  <c r="E66"/>
  <c r="E67"/>
  <c r="E68"/>
  <c r="D69"/>
  <c r="E69"/>
  <c r="D70"/>
  <c r="E70"/>
  <c r="E71"/>
  <c r="D72"/>
  <c r="E72"/>
  <c r="E73"/>
  <c r="D74"/>
  <c r="E74"/>
  <c r="E75"/>
  <c r="D76"/>
  <c r="E76"/>
  <c r="E80"/>
  <c r="G80"/>
  <c r="BE19" i="47"/>
  <c r="BI63" s="1"/>
  <c r="BT22"/>
  <c r="BV22"/>
  <c r="BX22"/>
  <c r="CE22"/>
  <c r="BZ22"/>
  <c r="CB22"/>
  <c r="CD22"/>
  <c r="BT21"/>
  <c r="BV21"/>
  <c r="BX21"/>
  <c r="BZ21"/>
  <c r="CE21"/>
  <c r="CB21"/>
  <c r="CD21"/>
  <c r="K1"/>
  <c r="BF2"/>
  <c r="J3"/>
  <c r="BR10"/>
  <c r="C11"/>
  <c r="D11"/>
  <c r="E11"/>
  <c r="BR11"/>
  <c r="C12"/>
  <c r="E12"/>
  <c r="C13"/>
  <c r="D13"/>
  <c r="E13"/>
  <c r="C14"/>
  <c r="E14"/>
  <c r="E15"/>
  <c r="D16"/>
  <c r="E16"/>
  <c r="BR16"/>
  <c r="D17"/>
  <c r="E17"/>
  <c r="E18"/>
  <c r="BR18"/>
  <c r="E19"/>
  <c r="BR19"/>
  <c r="E20"/>
  <c r="C21"/>
  <c r="E21"/>
  <c r="BE21"/>
  <c r="E22"/>
  <c r="BR22"/>
  <c r="E23"/>
  <c r="BE23"/>
  <c r="BT23"/>
  <c r="BV23"/>
  <c r="CE23"/>
  <c r="BX23"/>
  <c r="BZ23"/>
  <c r="CB23"/>
  <c r="CD23"/>
  <c r="C24"/>
  <c r="D24"/>
  <c r="E24"/>
  <c r="BR24"/>
  <c r="BT24"/>
  <c r="BV24"/>
  <c r="BX24"/>
  <c r="CE24"/>
  <c r="BZ24"/>
  <c r="CB24"/>
  <c r="CD24"/>
  <c r="C25"/>
  <c r="E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E27"/>
  <c r="BT27"/>
  <c r="CE27"/>
  <c r="BV27"/>
  <c r="BX27"/>
  <c r="BZ27"/>
  <c r="CB27"/>
  <c r="CD27"/>
  <c r="D28"/>
  <c r="E28"/>
  <c r="C29"/>
  <c r="E29"/>
  <c r="BS29"/>
  <c r="BT29"/>
  <c r="BU29"/>
  <c r="BV29"/>
  <c r="BW29"/>
  <c r="BX29"/>
  <c r="BY29"/>
  <c r="BZ29"/>
  <c r="CA29"/>
  <c r="CB29"/>
  <c r="CC29"/>
  <c r="CD29"/>
  <c r="D30"/>
  <c r="E30"/>
  <c r="G34"/>
  <c r="I34"/>
  <c r="K34"/>
  <c r="M34"/>
  <c r="O34"/>
  <c r="S34"/>
  <c r="U34"/>
  <c r="W34"/>
  <c r="K47"/>
  <c r="D57"/>
  <c r="E57"/>
  <c r="E58"/>
  <c r="D59"/>
  <c r="E59"/>
  <c r="BG59"/>
  <c r="E60"/>
  <c r="E61"/>
  <c r="D62"/>
  <c r="E62"/>
  <c r="D63"/>
  <c r="E63"/>
  <c r="D64"/>
  <c r="E64"/>
  <c r="E65"/>
  <c r="BG65"/>
  <c r="BI65"/>
  <c r="E66"/>
  <c r="D67"/>
  <c r="E67"/>
  <c r="BG67"/>
  <c r="BI67"/>
  <c r="E68"/>
  <c r="D69"/>
  <c r="E69"/>
  <c r="D70"/>
  <c r="E70"/>
  <c r="E71"/>
  <c r="D72"/>
  <c r="E72"/>
  <c r="E73"/>
  <c r="D74"/>
  <c r="E74"/>
  <c r="E75"/>
  <c r="D76"/>
  <c r="E76"/>
  <c r="E80"/>
  <c r="G80"/>
  <c r="BE19" i="46"/>
  <c r="BG63" s="1"/>
  <c r="BI63"/>
  <c r="BT22"/>
  <c r="BV22"/>
  <c r="BX22"/>
  <c r="BZ22"/>
  <c r="CE22"/>
  <c r="CB22"/>
  <c r="CD22"/>
  <c r="BT21"/>
  <c r="BV21"/>
  <c r="BX21"/>
  <c r="BZ21"/>
  <c r="CE21"/>
  <c r="CB21"/>
  <c r="CD21"/>
  <c r="K1"/>
  <c r="BF2"/>
  <c r="G3"/>
  <c r="J3"/>
  <c r="BR8"/>
  <c r="BR9"/>
  <c r="BR10"/>
  <c r="D11"/>
  <c r="E11"/>
  <c r="BR11"/>
  <c r="E12"/>
  <c r="BR12"/>
  <c r="D13"/>
  <c r="E13"/>
  <c r="C14"/>
  <c r="E14"/>
  <c r="C15"/>
  <c r="E15"/>
  <c r="D16"/>
  <c r="E16"/>
  <c r="D17"/>
  <c r="E17"/>
  <c r="C18"/>
  <c r="E18"/>
  <c r="BR18"/>
  <c r="E19"/>
  <c r="BR19"/>
  <c r="C20"/>
  <c r="E20"/>
  <c r="BR20"/>
  <c r="C21"/>
  <c r="D21"/>
  <c r="E21"/>
  <c r="BE21"/>
  <c r="C22"/>
  <c r="E22"/>
  <c r="BE22"/>
  <c r="BR22"/>
  <c r="D23"/>
  <c r="E23"/>
  <c r="BE23"/>
  <c r="BT23"/>
  <c r="BV23"/>
  <c r="CE23"/>
  <c r="BX23"/>
  <c r="BZ23"/>
  <c r="CB23"/>
  <c r="CD23"/>
  <c r="D24"/>
  <c r="E24"/>
  <c r="BE24"/>
  <c r="BI68" s="1"/>
  <c r="BR24"/>
  <c r="BT24"/>
  <c r="BV24"/>
  <c r="BX24"/>
  <c r="CE24"/>
  <c r="BZ24"/>
  <c r="CB24"/>
  <c r="CD24"/>
  <c r="C25"/>
  <c r="E25"/>
  <c r="BR25"/>
  <c r="BT25"/>
  <c r="BV25"/>
  <c r="BX25"/>
  <c r="BZ25"/>
  <c r="CB25"/>
  <c r="CD25"/>
  <c r="D26"/>
  <c r="E26"/>
  <c r="BR26"/>
  <c r="BT26"/>
  <c r="BV26"/>
  <c r="BX26"/>
  <c r="BZ26"/>
  <c r="CB26"/>
  <c r="CD26"/>
  <c r="C27"/>
  <c r="E27"/>
  <c r="BF27"/>
  <c r="BF30"/>
  <c r="BT27"/>
  <c r="BV27"/>
  <c r="CE27"/>
  <c r="BX27"/>
  <c r="BZ27"/>
  <c r="CB27"/>
  <c r="CD27"/>
  <c r="D28"/>
  <c r="E28"/>
  <c r="C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Q34"/>
  <c r="S34"/>
  <c r="U34"/>
  <c r="W34"/>
  <c r="K47"/>
  <c r="F53"/>
  <c r="D57"/>
  <c r="E57"/>
  <c r="D58"/>
  <c r="E58"/>
  <c r="D59"/>
  <c r="E59"/>
  <c r="D60"/>
  <c r="E60"/>
  <c r="E61"/>
  <c r="D62"/>
  <c r="E62"/>
  <c r="D63"/>
  <c r="E63"/>
  <c r="E64"/>
  <c r="E65"/>
  <c r="E66"/>
  <c r="E67"/>
  <c r="BG67"/>
  <c r="BI67"/>
  <c r="E68"/>
  <c r="BG68"/>
  <c r="D69"/>
  <c r="E69"/>
  <c r="D70"/>
  <c r="E70"/>
  <c r="E71"/>
  <c r="D72"/>
  <c r="E72"/>
  <c r="E73"/>
  <c r="D74"/>
  <c r="E74"/>
  <c r="E75"/>
  <c r="D76"/>
  <c r="E76"/>
  <c r="E80"/>
  <c r="G80"/>
  <c r="BE19" i="45"/>
  <c r="BT22"/>
  <c r="BV22"/>
  <c r="BX22"/>
  <c r="BZ22"/>
  <c r="CB22"/>
  <c r="CD22"/>
  <c r="BT21"/>
  <c r="BV21"/>
  <c r="BX21"/>
  <c r="BZ21"/>
  <c r="CB21"/>
  <c r="CD21"/>
  <c r="K1"/>
  <c r="D2"/>
  <c r="BF2"/>
  <c r="G3"/>
  <c r="J3"/>
  <c r="AZ3"/>
  <c r="AZ4"/>
  <c r="BR10"/>
  <c r="D11"/>
  <c r="E11"/>
  <c r="BR11"/>
  <c r="D12"/>
  <c r="E12"/>
  <c r="BR12"/>
  <c r="C13"/>
  <c r="D13"/>
  <c r="E13"/>
  <c r="C14"/>
  <c r="D14"/>
  <c r="E14"/>
  <c r="C15"/>
  <c r="D15"/>
  <c r="E15"/>
  <c r="D16"/>
  <c r="E16"/>
  <c r="BR16"/>
  <c r="D17"/>
  <c r="E17"/>
  <c r="C18"/>
  <c r="D18"/>
  <c r="E18"/>
  <c r="BR18"/>
  <c r="E19"/>
  <c r="BR19"/>
  <c r="E20"/>
  <c r="BR20"/>
  <c r="C21"/>
  <c r="E21"/>
  <c r="BE21"/>
  <c r="C22"/>
  <c r="E22"/>
  <c r="BR22"/>
  <c r="D23"/>
  <c r="E23"/>
  <c r="BE23"/>
  <c r="BT23"/>
  <c r="BV23"/>
  <c r="BX23"/>
  <c r="BZ23"/>
  <c r="CB23"/>
  <c r="CD23"/>
  <c r="D24"/>
  <c r="E24"/>
  <c r="BR24"/>
  <c r="BT24"/>
  <c r="CE24"/>
  <c r="BV24"/>
  <c r="BX24"/>
  <c r="BZ24"/>
  <c r="CB24"/>
  <c r="CD24"/>
  <c r="C25"/>
  <c r="E25"/>
  <c r="BR25"/>
  <c r="BT25"/>
  <c r="BV25"/>
  <c r="BX25"/>
  <c r="CE25"/>
  <c r="BZ25"/>
  <c r="CB25"/>
  <c r="CD25"/>
  <c r="C26"/>
  <c r="D26"/>
  <c r="E26"/>
  <c r="BR26"/>
  <c r="BT26"/>
  <c r="BV26"/>
  <c r="BX26"/>
  <c r="BZ26"/>
  <c r="CE26"/>
  <c r="CB26"/>
  <c r="CD26"/>
  <c r="C27"/>
  <c r="E27"/>
  <c r="BF27"/>
  <c r="BT27"/>
  <c r="BV27"/>
  <c r="BX27"/>
  <c r="BZ27"/>
  <c r="CB27"/>
  <c r="CD27"/>
  <c r="D28"/>
  <c r="E28"/>
  <c r="C29"/>
  <c r="E29"/>
  <c r="BS29"/>
  <c r="BU29"/>
  <c r="BV29"/>
  <c r="BW29"/>
  <c r="BX29"/>
  <c r="BY29"/>
  <c r="BZ29"/>
  <c r="CA29"/>
  <c r="CB29"/>
  <c r="CC29"/>
  <c r="CD29"/>
  <c r="D30"/>
  <c r="E30"/>
  <c r="G34"/>
  <c r="I34"/>
  <c r="K34"/>
  <c r="O34"/>
  <c r="Q34"/>
  <c r="S34"/>
  <c r="U34"/>
  <c r="W34"/>
  <c r="K47"/>
  <c r="D48"/>
  <c r="BG52"/>
  <c r="F53"/>
  <c r="D57"/>
  <c r="E57"/>
  <c r="D58"/>
  <c r="E58"/>
  <c r="D59"/>
  <c r="E59"/>
  <c r="BG59"/>
  <c r="D60"/>
  <c r="E60"/>
  <c r="D61"/>
  <c r="E61"/>
  <c r="D62"/>
  <c r="E62"/>
  <c r="D63"/>
  <c r="E63"/>
  <c r="E64"/>
  <c r="E65"/>
  <c r="BG65"/>
  <c r="BI65"/>
  <c r="E66"/>
  <c r="E67"/>
  <c r="BG67"/>
  <c r="BI67"/>
  <c r="D68"/>
  <c r="E68"/>
  <c r="D69"/>
  <c r="E69"/>
  <c r="D70"/>
  <c r="E70"/>
  <c r="E71"/>
  <c r="D72"/>
  <c r="E72"/>
  <c r="E73"/>
  <c r="D74"/>
  <c r="E74"/>
  <c r="E75"/>
  <c r="D76"/>
  <c r="E76"/>
  <c r="E80"/>
  <c r="G80"/>
  <c r="BE19" i="44"/>
  <c r="BT22"/>
  <c r="BV22"/>
  <c r="BX22"/>
  <c r="BZ22"/>
  <c r="CB22"/>
  <c r="CD22"/>
  <c r="BT21"/>
  <c r="BV21"/>
  <c r="BX21"/>
  <c r="BZ21"/>
  <c r="CB21"/>
  <c r="CD21"/>
  <c r="K1"/>
  <c r="BF2"/>
  <c r="G3"/>
  <c r="J3"/>
  <c r="D11"/>
  <c r="E11"/>
  <c r="BR11"/>
  <c r="E12"/>
  <c r="BR12"/>
  <c r="C13"/>
  <c r="D13"/>
  <c r="E13"/>
  <c r="C14"/>
  <c r="E14"/>
  <c r="C15"/>
  <c r="E15"/>
  <c r="D16"/>
  <c r="E16"/>
  <c r="BR16"/>
  <c r="C17"/>
  <c r="D17"/>
  <c r="E17"/>
  <c r="BR17"/>
  <c r="C18"/>
  <c r="D18"/>
  <c r="E18"/>
  <c r="BR18"/>
  <c r="E19"/>
  <c r="BR19"/>
  <c r="E20"/>
  <c r="C21"/>
  <c r="E21"/>
  <c r="BE21"/>
  <c r="BG65" s="1"/>
  <c r="C22"/>
  <c r="E22"/>
  <c r="BR22"/>
  <c r="C23"/>
  <c r="D23"/>
  <c r="E23"/>
  <c r="BE23"/>
  <c r="BG67"/>
  <c r="BT23"/>
  <c r="BV23"/>
  <c r="BX23"/>
  <c r="BZ23"/>
  <c r="CB23"/>
  <c r="CD23"/>
  <c r="C24"/>
  <c r="D24"/>
  <c r="E24"/>
  <c r="BR24"/>
  <c r="BT24"/>
  <c r="BV24"/>
  <c r="BX24"/>
  <c r="BZ24"/>
  <c r="CB24"/>
  <c r="CD24"/>
  <c r="C25"/>
  <c r="E25"/>
  <c r="BT25"/>
  <c r="BV25"/>
  <c r="BX25"/>
  <c r="BZ25"/>
  <c r="CE25"/>
  <c r="CB25"/>
  <c r="CD25"/>
  <c r="D26"/>
  <c r="E26"/>
  <c r="BR26"/>
  <c r="BT26"/>
  <c r="BV26"/>
  <c r="BX26"/>
  <c r="BZ26"/>
  <c r="CB26"/>
  <c r="CD26"/>
  <c r="C27"/>
  <c r="E27"/>
  <c r="BF27"/>
  <c r="BT27"/>
  <c r="BV27"/>
  <c r="CE27"/>
  <c r="BX27"/>
  <c r="BZ27"/>
  <c r="CB27"/>
  <c r="CD27"/>
  <c r="D28"/>
  <c r="E28"/>
  <c r="C29"/>
  <c r="E29"/>
  <c r="BS29"/>
  <c r="BT29"/>
  <c r="BU29"/>
  <c r="BV29"/>
  <c r="BW29"/>
  <c r="BX29"/>
  <c r="BY29"/>
  <c r="BZ29"/>
  <c r="CA29"/>
  <c r="CB29"/>
  <c r="CC29"/>
  <c r="CD29"/>
  <c r="D30"/>
  <c r="E30"/>
  <c r="E34"/>
  <c r="G34"/>
  <c r="I34"/>
  <c r="M34"/>
  <c r="O34"/>
  <c r="Q34"/>
  <c r="S34"/>
  <c r="U34"/>
  <c r="W34"/>
  <c r="K47"/>
  <c r="A48"/>
  <c r="G49"/>
  <c r="F53"/>
  <c r="D57"/>
  <c r="E57"/>
  <c r="E58"/>
  <c r="D59"/>
  <c r="E59"/>
  <c r="E60"/>
  <c r="E61"/>
  <c r="D62"/>
  <c r="E62"/>
  <c r="D63"/>
  <c r="E63"/>
  <c r="D64"/>
  <c r="E64"/>
  <c r="E65"/>
  <c r="E66"/>
  <c r="E67"/>
  <c r="BI67"/>
  <c r="E68"/>
  <c r="D69"/>
  <c r="E69"/>
  <c r="D70"/>
  <c r="E70"/>
  <c r="D71"/>
  <c r="E71"/>
  <c r="D72"/>
  <c r="E72"/>
  <c r="E73"/>
  <c r="D74"/>
  <c r="E74"/>
  <c r="D75"/>
  <c r="E75"/>
  <c r="D76"/>
  <c r="E76"/>
  <c r="E80"/>
  <c r="G80"/>
  <c r="K47" i="43"/>
  <c r="G80"/>
  <c r="BE20" i="41"/>
  <c r="BT23"/>
  <c r="BV23"/>
  <c r="BX23"/>
  <c r="BZ23"/>
  <c r="CB23"/>
  <c r="CD23"/>
  <c r="CE23"/>
  <c r="BE21"/>
  <c r="BI65" s="1"/>
  <c r="BT24"/>
  <c r="BV24"/>
  <c r="BX24"/>
  <c r="BZ24"/>
  <c r="CB24"/>
  <c r="CD24"/>
  <c r="BT25"/>
  <c r="BV25"/>
  <c r="CE25"/>
  <c r="BX25"/>
  <c r="BZ25"/>
  <c r="CB25"/>
  <c r="CD25"/>
  <c r="BE23"/>
  <c r="BI67"/>
  <c r="BT26"/>
  <c r="CE26"/>
  <c r="BV26"/>
  <c r="BX26"/>
  <c r="BZ26"/>
  <c r="CB26"/>
  <c r="CD26"/>
  <c r="BT27"/>
  <c r="BV27"/>
  <c r="BX27"/>
  <c r="BZ27"/>
  <c r="CB27"/>
  <c r="CD27"/>
  <c r="CE27"/>
  <c r="W34" i="43"/>
  <c r="D48"/>
  <c r="D76"/>
  <c r="D59"/>
  <c r="D60"/>
  <c r="D62"/>
  <c r="D63"/>
  <c r="D64"/>
  <c r="D65"/>
  <c r="D69"/>
  <c r="D70"/>
  <c r="D72"/>
  <c r="D74"/>
  <c r="D58"/>
  <c r="D57"/>
  <c r="BT21"/>
  <c r="BV21"/>
  <c r="BX21"/>
  <c r="CE21"/>
  <c r="BZ21"/>
  <c r="CB21"/>
  <c r="CD21"/>
  <c r="BE19"/>
  <c r="BT22"/>
  <c r="BV22"/>
  <c r="BX22"/>
  <c r="CE22"/>
  <c r="BZ22"/>
  <c r="CB22"/>
  <c r="CD22"/>
  <c r="BT23"/>
  <c r="BV23"/>
  <c r="BX23"/>
  <c r="BZ23"/>
  <c r="CB23"/>
  <c r="CD23"/>
  <c r="CE23"/>
  <c r="BE21"/>
  <c r="BI65"/>
  <c r="BT24"/>
  <c r="BV24"/>
  <c r="BX24"/>
  <c r="BZ24"/>
  <c r="CB24"/>
  <c r="CD24"/>
  <c r="CE24"/>
  <c r="BE22"/>
  <c r="BI66" s="1"/>
  <c r="BT25"/>
  <c r="BV25"/>
  <c r="BX25"/>
  <c r="BZ25"/>
  <c r="CE25"/>
  <c r="CB25"/>
  <c r="CD25"/>
  <c r="BE23"/>
  <c r="BG67" s="1"/>
  <c r="BT26"/>
  <c r="BV26"/>
  <c r="BX26"/>
  <c r="BZ26"/>
  <c r="CE26"/>
  <c r="CB26"/>
  <c r="CD26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D2"/>
  <c r="BF2"/>
  <c r="BR10"/>
  <c r="D11"/>
  <c r="E11"/>
  <c r="BR11"/>
  <c r="C12"/>
  <c r="E12"/>
  <c r="BR12"/>
  <c r="D13"/>
  <c r="E13"/>
  <c r="C14"/>
  <c r="D14"/>
  <c r="E14"/>
  <c r="C15"/>
  <c r="D15"/>
  <c r="E15"/>
  <c r="D16"/>
  <c r="E16"/>
  <c r="BR16"/>
  <c r="D17"/>
  <c r="E17"/>
  <c r="C18"/>
  <c r="D18"/>
  <c r="E18"/>
  <c r="BR18"/>
  <c r="E19"/>
  <c r="BR19"/>
  <c r="E20"/>
  <c r="C21"/>
  <c r="E21"/>
  <c r="C22"/>
  <c r="E22"/>
  <c r="BR22"/>
  <c r="D23"/>
  <c r="E23"/>
  <c r="C24"/>
  <c r="D24"/>
  <c r="E24"/>
  <c r="BR24"/>
  <c r="C25"/>
  <c r="E25"/>
  <c r="D26"/>
  <c r="E26"/>
  <c r="BN64" i="24"/>
  <c r="BJ64" s="1"/>
  <c r="BT23"/>
  <c r="BV23"/>
  <c r="BX23"/>
  <c r="BZ23"/>
  <c r="CB23"/>
  <c r="CD23"/>
  <c r="CE23"/>
  <c r="BN64" i="34"/>
  <c r="BJ64" s="1"/>
  <c r="BE20"/>
  <c r="BI64" s="1"/>
  <c r="BX23"/>
  <c r="CE23"/>
  <c r="BT23"/>
  <c r="BV23"/>
  <c r="BZ23"/>
  <c r="CB23"/>
  <c r="CD23"/>
  <c r="BT23" i="35"/>
  <c r="BV23"/>
  <c r="BX23"/>
  <c r="BZ23"/>
  <c r="CB23"/>
  <c r="CD23"/>
  <c r="BT23" i="36"/>
  <c r="BV23"/>
  <c r="BX23"/>
  <c r="BZ23"/>
  <c r="CE23" s="1"/>
  <c r="CB23"/>
  <c r="CD23"/>
  <c r="BT23" i="37"/>
  <c r="BV23"/>
  <c r="BX23"/>
  <c r="BZ23"/>
  <c r="CB23"/>
  <c r="CD23"/>
  <c r="BT23" i="38"/>
  <c r="BV23"/>
  <c r="BX23"/>
  <c r="BZ23"/>
  <c r="CB23"/>
  <c r="CD23"/>
  <c r="BT23" i="39"/>
  <c r="CE23"/>
  <c r="BV23"/>
  <c r="BX23"/>
  <c r="BZ23"/>
  <c r="CB23"/>
  <c r="CD23"/>
  <c r="BT23" i="40"/>
  <c r="BV23"/>
  <c r="BX23"/>
  <c r="BZ23"/>
  <c r="CB23"/>
  <c r="CD23"/>
  <c r="CE23"/>
  <c r="BR26" i="43"/>
  <c r="C27"/>
  <c r="E27"/>
  <c r="BE21" i="24"/>
  <c r="BI65"/>
  <c r="BN65"/>
  <c r="BJ65" s="1"/>
  <c r="BT24"/>
  <c r="BV24"/>
  <c r="BX24"/>
  <c r="BZ24"/>
  <c r="CB24"/>
  <c r="CD24"/>
  <c r="BN65" i="34"/>
  <c r="BJ65" s="1"/>
  <c r="BE21"/>
  <c r="BI65" s="1"/>
  <c r="BX24"/>
  <c r="BT24"/>
  <c r="BV24"/>
  <c r="BZ24"/>
  <c r="CB24"/>
  <c r="CD24"/>
  <c r="CE24"/>
  <c r="BE21" i="35"/>
  <c r="BI65"/>
  <c r="BT24"/>
  <c r="BV24"/>
  <c r="BX24"/>
  <c r="BZ24"/>
  <c r="CB24"/>
  <c r="CD24"/>
  <c r="BE21" i="36"/>
  <c r="BI65"/>
  <c r="BT24"/>
  <c r="BV24"/>
  <c r="BX24"/>
  <c r="BZ24"/>
  <c r="CE24" s="1"/>
  <c r="CB24"/>
  <c r="CD24"/>
  <c r="BE21" i="37"/>
  <c r="BI65"/>
  <c r="BT24"/>
  <c r="BV24"/>
  <c r="BX24"/>
  <c r="BZ24"/>
  <c r="CB24"/>
  <c r="CD24"/>
  <c r="BE21" i="38"/>
  <c r="BI65"/>
  <c r="BT24"/>
  <c r="BV24"/>
  <c r="BX24"/>
  <c r="BZ24"/>
  <c r="CB24"/>
  <c r="CD24"/>
  <c r="BE21" i="39"/>
  <c r="BI65"/>
  <c r="BT24"/>
  <c r="BV24"/>
  <c r="BX24"/>
  <c r="BZ24"/>
  <c r="CB24"/>
  <c r="CD24"/>
  <c r="BE21" i="40"/>
  <c r="BI65"/>
  <c r="BT24"/>
  <c r="CE24"/>
  <c r="BV24"/>
  <c r="BX24"/>
  <c r="BZ24"/>
  <c r="CB24"/>
  <c r="CD24"/>
  <c r="BF27" i="43"/>
  <c r="BF30"/>
  <c r="D28"/>
  <c r="E28"/>
  <c r="BN66" i="24"/>
  <c r="BJ66" s="1"/>
  <c r="BT25"/>
  <c r="BV25"/>
  <c r="BX25"/>
  <c r="BZ25"/>
  <c r="CB25"/>
  <c r="CD25"/>
  <c r="BN66" i="34"/>
  <c r="BJ66" s="1"/>
  <c r="BX25"/>
  <c r="BT25"/>
  <c r="CE25"/>
  <c r="BV25"/>
  <c r="BZ25"/>
  <c r="CB25"/>
  <c r="CD25"/>
  <c r="BE22" i="35"/>
  <c r="BI66" s="1"/>
  <c r="BT25"/>
  <c r="BV25"/>
  <c r="BX25"/>
  <c r="BZ25"/>
  <c r="CB25"/>
  <c r="CD25"/>
  <c r="BE22" i="36"/>
  <c r="BT25"/>
  <c r="BV25"/>
  <c r="BX25"/>
  <c r="BZ25"/>
  <c r="CB25"/>
  <c r="CD25"/>
  <c r="BE22" i="37"/>
  <c r="BI66" s="1"/>
  <c r="BT25"/>
  <c r="BV25"/>
  <c r="BX25"/>
  <c r="BZ25"/>
  <c r="CB25"/>
  <c r="CD25"/>
  <c r="BE22" i="38"/>
  <c r="BT25"/>
  <c r="BV25"/>
  <c r="BX25"/>
  <c r="BZ25"/>
  <c r="CB25"/>
  <c r="CD25"/>
  <c r="BE22" i="39"/>
  <c r="BI66" s="1"/>
  <c r="BT25"/>
  <c r="BV25"/>
  <c r="CE25"/>
  <c r="BX25"/>
  <c r="BZ25"/>
  <c r="CB25"/>
  <c r="CD25"/>
  <c r="BT25" i="40"/>
  <c r="CE25"/>
  <c r="BV25"/>
  <c r="BX25"/>
  <c r="BZ25"/>
  <c r="CB25"/>
  <c r="CD25"/>
  <c r="C29" i="43"/>
  <c r="E29"/>
  <c r="BE23" i="24"/>
  <c r="BI67"/>
  <c r="BN67"/>
  <c r="BJ67" s="1"/>
  <c r="BT26"/>
  <c r="BV26"/>
  <c r="BX26"/>
  <c r="BZ26"/>
  <c r="CB26"/>
  <c r="CD26"/>
  <c r="BN67" i="34"/>
  <c r="BJ67" s="1"/>
  <c r="BE23"/>
  <c r="BI67"/>
  <c r="BX26"/>
  <c r="BT26"/>
  <c r="CE26"/>
  <c r="BV26"/>
  <c r="BZ26"/>
  <c r="CB26"/>
  <c r="CD26"/>
  <c r="BE23" i="35"/>
  <c r="BI67" s="1"/>
  <c r="BT26"/>
  <c r="BV26"/>
  <c r="BX26"/>
  <c r="BZ26"/>
  <c r="CB26"/>
  <c r="CD26"/>
  <c r="BE23" i="36"/>
  <c r="BI67" s="1"/>
  <c r="BT26"/>
  <c r="BV26"/>
  <c r="BX26"/>
  <c r="BZ26"/>
  <c r="CB26"/>
  <c r="CD26"/>
  <c r="BE23" i="37"/>
  <c r="BT26"/>
  <c r="BV26"/>
  <c r="BX26"/>
  <c r="BZ26"/>
  <c r="CB26"/>
  <c r="CD26"/>
  <c r="BE23" i="38"/>
  <c r="BI67" s="1"/>
  <c r="BT26"/>
  <c r="BV26"/>
  <c r="BX26"/>
  <c r="BZ26"/>
  <c r="CB26"/>
  <c r="CD26"/>
  <c r="BE23" i="39"/>
  <c r="BT26"/>
  <c r="BV26"/>
  <c r="CE26"/>
  <c r="BX26"/>
  <c r="BZ26"/>
  <c r="CB26"/>
  <c r="CD26"/>
  <c r="BE23" i="40"/>
  <c r="BI67" s="1"/>
  <c r="BT26"/>
  <c r="CE26"/>
  <c r="BV26"/>
  <c r="BX26"/>
  <c r="BZ26"/>
  <c r="CB26"/>
  <c r="CD26"/>
  <c r="BS29" i="43"/>
  <c r="CE6"/>
  <c r="E78" i="52"/>
  <c r="BU29" i="43"/>
  <c r="BV29"/>
  <c r="BW29"/>
  <c r="BX29"/>
  <c r="BY29"/>
  <c r="BZ29"/>
  <c r="CA29"/>
  <c r="CB29"/>
  <c r="CC29"/>
  <c r="CD29"/>
  <c r="D30"/>
  <c r="E30"/>
  <c r="BN68" i="24"/>
  <c r="BJ68" s="1"/>
  <c r="BT27"/>
  <c r="BV27"/>
  <c r="BX27"/>
  <c r="BZ27"/>
  <c r="CB27"/>
  <c r="CD27"/>
  <c r="BN68" i="34"/>
  <c r="BJ68" s="1"/>
  <c r="BE24"/>
  <c r="BI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I68" s="1"/>
  <c r="BT27"/>
  <c r="BV27"/>
  <c r="BX27"/>
  <c r="BZ27"/>
  <c r="CB27"/>
  <c r="CD27"/>
  <c r="BE24" i="37"/>
  <c r="BT27"/>
  <c r="BV27"/>
  <c r="BX27"/>
  <c r="BZ27"/>
  <c r="CB27"/>
  <c r="CD27"/>
  <c r="BE24" i="38"/>
  <c r="BI68" s="1"/>
  <c r="BT27"/>
  <c r="BV27"/>
  <c r="BX27"/>
  <c r="BZ27"/>
  <c r="CB27"/>
  <c r="CD27"/>
  <c r="BE24" i="39"/>
  <c r="BT27"/>
  <c r="BV27"/>
  <c r="BX27"/>
  <c r="BZ27"/>
  <c r="CE27" s="1"/>
  <c r="CB27"/>
  <c r="CD27"/>
  <c r="BE24" i="40"/>
  <c r="BT27"/>
  <c r="BV27"/>
  <c r="BX27"/>
  <c r="BZ27"/>
  <c r="CE27"/>
  <c r="CB27"/>
  <c r="CD27"/>
  <c r="E34" i="43"/>
  <c r="G34"/>
  <c r="K34"/>
  <c r="M34"/>
  <c r="O34"/>
  <c r="Q34"/>
  <c r="S34"/>
  <c r="U34"/>
  <c r="BG59"/>
  <c r="BG66"/>
  <c r="BS29" i="41"/>
  <c r="BT29"/>
  <c r="BU29"/>
  <c r="BV29"/>
  <c r="BW29"/>
  <c r="BX29"/>
  <c r="BY29"/>
  <c r="BZ29"/>
  <c r="CA29"/>
  <c r="CB29"/>
  <c r="CC29"/>
  <c r="CD29"/>
  <c r="BS29" i="40"/>
  <c r="BT29"/>
  <c r="BU29"/>
  <c r="BV29"/>
  <c r="BW29"/>
  <c r="BX29"/>
  <c r="BY29"/>
  <c r="BZ29"/>
  <c r="CA29"/>
  <c r="CB29"/>
  <c r="CC29"/>
  <c r="CD29"/>
  <c r="BS29" i="39"/>
  <c r="BT29" s="1"/>
  <c r="BU29"/>
  <c r="BV29" s="1"/>
  <c r="BW29"/>
  <c r="BX29" s="1"/>
  <c r="BY29"/>
  <c r="BZ29" s="1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/>
  <c r="BW29"/>
  <c r="BX29" s="1"/>
  <c r="BY29"/>
  <c r="BZ29" s="1"/>
  <c r="CA29"/>
  <c r="CB29"/>
  <c r="CC29"/>
  <c r="CD29"/>
  <c r="CA29" i="35"/>
  <c r="CB29"/>
  <c r="CC29"/>
  <c r="CD29"/>
  <c r="BU29" i="34"/>
  <c r="BV29"/>
  <c r="BW29"/>
  <c r="BX29"/>
  <c r="CA29"/>
  <c r="CB29"/>
  <c r="CC29"/>
  <c r="CD29"/>
  <c r="F7" i="38"/>
  <c r="S34" i="41"/>
  <c r="U34"/>
  <c r="K1"/>
  <c r="D2"/>
  <c r="BF2"/>
  <c r="AZ3"/>
  <c r="BR8"/>
  <c r="BR9"/>
  <c r="E11"/>
  <c r="D11"/>
  <c r="BR11"/>
  <c r="E12"/>
  <c r="BR12"/>
  <c r="E13"/>
  <c r="D13"/>
  <c r="E14"/>
  <c r="E15"/>
  <c r="E16"/>
  <c r="D16"/>
  <c r="E17"/>
  <c r="D17"/>
  <c r="E18"/>
  <c r="BR18"/>
  <c r="E19"/>
  <c r="BR19"/>
  <c r="E20"/>
  <c r="E21"/>
  <c r="BR21"/>
  <c r="E22"/>
  <c r="BR22"/>
  <c r="E23"/>
  <c r="D23"/>
  <c r="E24"/>
  <c r="D24"/>
  <c r="BR24"/>
  <c r="E25"/>
  <c r="D25"/>
  <c r="E26"/>
  <c r="D26"/>
  <c r="BR26"/>
  <c r="E27"/>
  <c r="BF27"/>
  <c r="BF30"/>
  <c r="E28"/>
  <c r="D28"/>
  <c r="E29"/>
  <c r="E30"/>
  <c r="D30"/>
  <c r="E34"/>
  <c r="G34"/>
  <c r="I34"/>
  <c r="K34"/>
  <c r="M34"/>
  <c r="O34"/>
  <c r="Q34"/>
  <c r="BG56"/>
  <c r="BG63"/>
  <c r="BG65"/>
  <c r="BG67"/>
  <c r="K1" i="40"/>
  <c r="BF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10"/>
  <c r="D11"/>
  <c r="W11"/>
  <c r="BR11"/>
  <c r="W12"/>
  <c r="BR12"/>
  <c r="D13"/>
  <c r="W13"/>
  <c r="D14"/>
  <c r="W14"/>
  <c r="W15"/>
  <c r="BR15"/>
  <c r="D16"/>
  <c r="W16"/>
  <c r="D17"/>
  <c r="W17"/>
  <c r="D18"/>
  <c r="W18"/>
  <c r="BR18"/>
  <c r="D19"/>
  <c r="W19"/>
  <c r="BR19"/>
  <c r="W20"/>
  <c r="D21"/>
  <c r="W21"/>
  <c r="BR21"/>
  <c r="W22"/>
  <c r="BR22"/>
  <c r="D23"/>
  <c r="W23"/>
  <c r="D24"/>
  <c r="W24"/>
  <c r="BR24"/>
  <c r="W25"/>
  <c r="BR25"/>
  <c r="D26"/>
  <c r="W26"/>
  <c r="BR26"/>
  <c r="W27"/>
  <c r="BF27"/>
  <c r="D28"/>
  <c r="W28"/>
  <c r="W29"/>
  <c r="D30"/>
  <c r="W30"/>
  <c r="W31"/>
  <c r="E34"/>
  <c r="G34"/>
  <c r="I34"/>
  <c r="K34"/>
  <c r="M34"/>
  <c r="O34"/>
  <c r="Q34"/>
  <c r="BG52"/>
  <c r="BG65"/>
  <c r="BG67"/>
  <c r="Q34" i="39"/>
  <c r="E11"/>
  <c r="E12"/>
  <c r="E13"/>
  <c r="E14"/>
  <c r="E15"/>
  <c r="E16"/>
  <c r="E17"/>
  <c r="E18"/>
  <c r="E19"/>
  <c r="E20"/>
  <c r="E21"/>
  <c r="E22"/>
  <c r="E23"/>
  <c r="K1"/>
  <c r="A2"/>
  <c r="D2"/>
  <c r="BF2"/>
  <c r="D3"/>
  <c r="G3"/>
  <c r="E24"/>
  <c r="E25"/>
  <c r="E26"/>
  <c r="E27"/>
  <c r="E28"/>
  <c r="E29"/>
  <c r="E30"/>
  <c r="AZ3"/>
  <c r="AZ4"/>
  <c r="BR10"/>
  <c r="D11"/>
  <c r="U11"/>
  <c r="W11"/>
  <c r="BR11"/>
  <c r="D12"/>
  <c r="U12"/>
  <c r="W12"/>
  <c r="BR12"/>
  <c r="D13"/>
  <c r="U13"/>
  <c r="W13"/>
  <c r="D14"/>
  <c r="U14"/>
  <c r="W14"/>
  <c r="U15"/>
  <c r="W15"/>
  <c r="BR15"/>
  <c r="D16"/>
  <c r="U16"/>
  <c r="W16"/>
  <c r="BR16"/>
  <c r="D17"/>
  <c r="U17"/>
  <c r="W17"/>
  <c r="U18"/>
  <c r="W18"/>
  <c r="BR18"/>
  <c r="U19"/>
  <c r="W19"/>
  <c r="BR19"/>
  <c r="U20"/>
  <c r="W20"/>
  <c r="D21"/>
  <c r="U21"/>
  <c r="W21"/>
  <c r="U22"/>
  <c r="W22"/>
  <c r="BR22"/>
  <c r="D23"/>
  <c r="U23"/>
  <c r="W23"/>
  <c r="BR23"/>
  <c r="D24"/>
  <c r="U24"/>
  <c r="W24"/>
  <c r="BR24"/>
  <c r="U25"/>
  <c r="W25"/>
  <c r="BR25"/>
  <c r="D26"/>
  <c r="U26"/>
  <c r="W26"/>
  <c r="BR26"/>
  <c r="U27"/>
  <c r="W27"/>
  <c r="BF27"/>
  <c r="D28"/>
  <c r="U28"/>
  <c r="W28"/>
  <c r="U29"/>
  <c r="W29"/>
  <c r="D30"/>
  <c r="U30"/>
  <c r="W30"/>
  <c r="U31"/>
  <c r="W31"/>
  <c r="G34"/>
  <c r="I34"/>
  <c r="K34"/>
  <c r="M34"/>
  <c r="O34"/>
  <c r="BG53"/>
  <c r="BG59"/>
  <c r="BG62"/>
  <c r="BG63"/>
  <c r="BG66"/>
  <c r="O34" i="38"/>
  <c r="BF2"/>
  <c r="BF2" i="37"/>
  <c r="BF2" i="36"/>
  <c r="BF2" i="35"/>
  <c r="BF2" i="34"/>
  <c r="K1" i="38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D11"/>
  <c r="S11"/>
  <c r="U11"/>
  <c r="W11"/>
  <c r="BR11"/>
  <c r="D12"/>
  <c r="S12"/>
  <c r="U12"/>
  <c r="W12"/>
  <c r="D13"/>
  <c r="S13"/>
  <c r="U13"/>
  <c r="W13"/>
  <c r="D14"/>
  <c r="S14"/>
  <c r="U14"/>
  <c r="W14"/>
  <c r="S15"/>
  <c r="U15"/>
  <c r="W15"/>
  <c r="D16"/>
  <c r="S16"/>
  <c r="U16"/>
  <c r="W16"/>
  <c r="BR16"/>
  <c r="D17"/>
  <c r="S17"/>
  <c r="U17"/>
  <c r="W17"/>
  <c r="S18"/>
  <c r="U18"/>
  <c r="W18"/>
  <c r="BR18"/>
  <c r="S19"/>
  <c r="U19"/>
  <c r="W19"/>
  <c r="BR19"/>
  <c r="S20"/>
  <c r="U20"/>
  <c r="W20"/>
  <c r="D21"/>
  <c r="S21"/>
  <c r="U21"/>
  <c r="W21"/>
  <c r="BR21"/>
  <c r="S22"/>
  <c r="U22"/>
  <c r="W22"/>
  <c r="BR22"/>
  <c r="D23"/>
  <c r="S23"/>
  <c r="U23"/>
  <c r="W23"/>
  <c r="D24"/>
  <c r="S24"/>
  <c r="U24"/>
  <c r="W24"/>
  <c r="BR24"/>
  <c r="D25"/>
  <c r="S25"/>
  <c r="U25"/>
  <c r="W25"/>
  <c r="BR25"/>
  <c r="D26"/>
  <c r="S26"/>
  <c r="U26"/>
  <c r="W26"/>
  <c r="BR26"/>
  <c r="S27"/>
  <c r="U27"/>
  <c r="W27"/>
  <c r="D28"/>
  <c r="S28"/>
  <c r="U28"/>
  <c r="W28"/>
  <c r="S29"/>
  <c r="U29"/>
  <c r="W29"/>
  <c r="D30"/>
  <c r="S30"/>
  <c r="U30"/>
  <c r="W30"/>
  <c r="S31"/>
  <c r="U31"/>
  <c r="W31"/>
  <c r="E34"/>
  <c r="G34"/>
  <c r="I34"/>
  <c r="K34"/>
  <c r="M34"/>
  <c r="BG63"/>
  <c r="BG65"/>
  <c r="BG67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BR8"/>
  <c r="D11"/>
  <c r="Q11"/>
  <c r="S11"/>
  <c r="U11"/>
  <c r="W11"/>
  <c r="BR11"/>
  <c r="D12"/>
  <c r="Q12"/>
  <c r="S12"/>
  <c r="U12"/>
  <c r="W12"/>
  <c r="D13"/>
  <c r="Q13"/>
  <c r="S13"/>
  <c r="U13"/>
  <c r="W13"/>
  <c r="D14"/>
  <c r="Q14"/>
  <c r="S14"/>
  <c r="U14"/>
  <c r="W14"/>
  <c r="BR14"/>
  <c r="Q15"/>
  <c r="S15"/>
  <c r="U15"/>
  <c r="W15"/>
  <c r="BR15"/>
  <c r="D16"/>
  <c r="Q16"/>
  <c r="S16"/>
  <c r="U16"/>
  <c r="W16"/>
  <c r="D17"/>
  <c r="Q17"/>
  <c r="S17"/>
  <c r="U17"/>
  <c r="W17"/>
  <c r="BR17"/>
  <c r="Q18"/>
  <c r="S18"/>
  <c r="U18"/>
  <c r="W18"/>
  <c r="BR18"/>
  <c r="Q19"/>
  <c r="S19"/>
  <c r="U19"/>
  <c r="W19"/>
  <c r="BR19"/>
  <c r="Q20"/>
  <c r="S20"/>
  <c r="U20"/>
  <c r="W20"/>
  <c r="BR20"/>
  <c r="Q21"/>
  <c r="S21"/>
  <c r="U21"/>
  <c r="W21"/>
  <c r="BR21"/>
  <c r="Q22"/>
  <c r="S22"/>
  <c r="U22"/>
  <c r="W22"/>
  <c r="BR22"/>
  <c r="D23"/>
  <c r="Q23"/>
  <c r="S23"/>
  <c r="U23"/>
  <c r="W23"/>
  <c r="D24"/>
  <c r="Q24"/>
  <c r="S24"/>
  <c r="U24"/>
  <c r="W24"/>
  <c r="BR24"/>
  <c r="D25"/>
  <c r="Q25"/>
  <c r="S25"/>
  <c r="U25"/>
  <c r="W25"/>
  <c r="D26"/>
  <c r="Q26"/>
  <c r="S26"/>
  <c r="U26"/>
  <c r="W26"/>
  <c r="BR26"/>
  <c r="Q27"/>
  <c r="S27"/>
  <c r="U27"/>
  <c r="W27"/>
  <c r="D28"/>
  <c r="Q28"/>
  <c r="S28"/>
  <c r="U28"/>
  <c r="W28"/>
  <c r="Q29"/>
  <c r="S29"/>
  <c r="U29"/>
  <c r="W29"/>
  <c r="D30"/>
  <c r="Q30"/>
  <c r="S30"/>
  <c r="U30"/>
  <c r="W30"/>
  <c r="Q31"/>
  <c r="S31"/>
  <c r="U31"/>
  <c r="W31"/>
  <c r="E34"/>
  <c r="G34"/>
  <c r="I34"/>
  <c r="K34"/>
  <c r="BG63"/>
  <c r="BG65"/>
  <c r="K34" i="36"/>
  <c r="I34"/>
  <c r="E34"/>
  <c r="G34"/>
  <c r="G34" i="35"/>
  <c r="I34"/>
  <c r="G36" i="34"/>
  <c r="K1" i="36"/>
  <c r="A2"/>
  <c r="D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BR9"/>
  <c r="D11"/>
  <c r="O11"/>
  <c r="Q11"/>
  <c r="S11"/>
  <c r="U11"/>
  <c r="W11"/>
  <c r="BR11"/>
  <c r="O12"/>
  <c r="Q12"/>
  <c r="S12"/>
  <c r="U12"/>
  <c r="W12"/>
  <c r="D13"/>
  <c r="O13"/>
  <c r="Q13"/>
  <c r="S13"/>
  <c r="U13"/>
  <c r="W13"/>
  <c r="O14"/>
  <c r="Q14"/>
  <c r="S14"/>
  <c r="U14"/>
  <c r="W14"/>
  <c r="BR14"/>
  <c r="O15"/>
  <c r="Q15"/>
  <c r="S15"/>
  <c r="U15"/>
  <c r="W15"/>
  <c r="D16"/>
  <c r="O16"/>
  <c r="Q16"/>
  <c r="S16"/>
  <c r="U16"/>
  <c r="W16"/>
  <c r="BR16"/>
  <c r="D17"/>
  <c r="O17"/>
  <c r="Q17"/>
  <c r="S17"/>
  <c r="U17"/>
  <c r="W17"/>
  <c r="O18"/>
  <c r="Q18"/>
  <c r="S18"/>
  <c r="U18"/>
  <c r="W18"/>
  <c r="BR18"/>
  <c r="O19"/>
  <c r="Q19"/>
  <c r="S19"/>
  <c r="U19"/>
  <c r="W19"/>
  <c r="BR19"/>
  <c r="O20"/>
  <c r="Q20"/>
  <c r="S20"/>
  <c r="U20"/>
  <c r="W20"/>
  <c r="O21"/>
  <c r="Q21"/>
  <c r="S21"/>
  <c r="U21"/>
  <c r="W21"/>
  <c r="BR21"/>
  <c r="D22"/>
  <c r="O22"/>
  <c r="Q22"/>
  <c r="S22"/>
  <c r="U22"/>
  <c r="W22"/>
  <c r="BR22"/>
  <c r="D23"/>
  <c r="O23"/>
  <c r="Q23"/>
  <c r="S23"/>
  <c r="U23"/>
  <c r="W23"/>
  <c r="BR23"/>
  <c r="D24"/>
  <c r="O24"/>
  <c r="Q24"/>
  <c r="S24"/>
  <c r="U24"/>
  <c r="W24"/>
  <c r="BR24"/>
  <c r="D25"/>
  <c r="O25"/>
  <c r="Q25"/>
  <c r="S25"/>
  <c r="U25"/>
  <c r="W25"/>
  <c r="BR25"/>
  <c r="D26"/>
  <c r="O26"/>
  <c r="Q26"/>
  <c r="S26"/>
  <c r="U26"/>
  <c r="W26"/>
  <c r="BR26"/>
  <c r="O27"/>
  <c r="Q27"/>
  <c r="S27"/>
  <c r="U27"/>
  <c r="W27"/>
  <c r="BR27"/>
  <c r="D28"/>
  <c r="O28"/>
  <c r="Q28"/>
  <c r="S28"/>
  <c r="U28"/>
  <c r="W28"/>
  <c r="D29"/>
  <c r="O29"/>
  <c r="Q29"/>
  <c r="S29"/>
  <c r="U29"/>
  <c r="W29"/>
  <c r="D30"/>
  <c r="O30"/>
  <c r="Q30"/>
  <c r="S30"/>
  <c r="U30"/>
  <c r="W30"/>
  <c r="O31"/>
  <c r="Q31"/>
  <c r="S31"/>
  <c r="U31"/>
  <c r="W31"/>
  <c r="BG60"/>
  <c r="BG63"/>
  <c r="BG65"/>
  <c r="BG68"/>
  <c r="C7" i="3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D11"/>
  <c r="M11"/>
  <c r="O11"/>
  <c r="Q11"/>
  <c r="S11"/>
  <c r="U11"/>
  <c r="W11"/>
  <c r="BR11"/>
  <c r="D12"/>
  <c r="M12"/>
  <c r="O12"/>
  <c r="Q12"/>
  <c r="S12"/>
  <c r="U12"/>
  <c r="W12"/>
  <c r="BR12"/>
  <c r="D13"/>
  <c r="M13"/>
  <c r="O13"/>
  <c r="Q13"/>
  <c r="S13"/>
  <c r="U13"/>
  <c r="W13"/>
  <c r="D14"/>
  <c r="M14"/>
  <c r="O14"/>
  <c r="Q14"/>
  <c r="S14"/>
  <c r="U14"/>
  <c r="W14"/>
  <c r="BR14"/>
  <c r="D15"/>
  <c r="M15"/>
  <c r="O15"/>
  <c r="Q15"/>
  <c r="S15"/>
  <c r="U15"/>
  <c r="W15"/>
  <c r="BR15"/>
  <c r="D16"/>
  <c r="M16"/>
  <c r="O16"/>
  <c r="Q16"/>
  <c r="S16"/>
  <c r="U16"/>
  <c r="W16"/>
  <c r="BR16"/>
  <c r="D17"/>
  <c r="M17"/>
  <c r="O17"/>
  <c r="Q17"/>
  <c r="S17"/>
  <c r="U17"/>
  <c r="W17"/>
  <c r="D18"/>
  <c r="M18"/>
  <c r="O18"/>
  <c r="Q18"/>
  <c r="S18"/>
  <c r="U18"/>
  <c r="W18"/>
  <c r="BR18"/>
  <c r="M19"/>
  <c r="O19"/>
  <c r="Q19"/>
  <c r="S19"/>
  <c r="U19"/>
  <c r="W19"/>
  <c r="BR19"/>
  <c r="D20"/>
  <c r="M20"/>
  <c r="O20"/>
  <c r="Q20"/>
  <c r="S20"/>
  <c r="U20"/>
  <c r="W20"/>
  <c r="BR20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BR23"/>
  <c r="D24"/>
  <c r="M24"/>
  <c r="O24"/>
  <c r="Q24"/>
  <c r="S24"/>
  <c r="U24"/>
  <c r="W24"/>
  <c r="BR24"/>
  <c r="D25"/>
  <c r="M25"/>
  <c r="O25"/>
  <c r="Q25"/>
  <c r="S25"/>
  <c r="U25"/>
  <c r="W25"/>
  <c r="BR25"/>
  <c r="D26"/>
  <c r="M26"/>
  <c r="O26"/>
  <c r="Q26"/>
  <c r="S26"/>
  <c r="U26"/>
  <c r="W26"/>
  <c r="BR26"/>
  <c r="M27"/>
  <c r="O27"/>
  <c r="Q27"/>
  <c r="S27"/>
  <c r="U27"/>
  <c r="W27"/>
  <c r="BR27"/>
  <c r="D28"/>
  <c r="M28"/>
  <c r="O28"/>
  <c r="Q28"/>
  <c r="S28"/>
  <c r="U28"/>
  <c r="W28"/>
  <c r="D29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63"/>
  <c r="BG65"/>
  <c r="BG67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G3"/>
  <c r="E24"/>
  <c r="E25"/>
  <c r="E26"/>
  <c r="E27"/>
  <c r="E28"/>
  <c r="E29"/>
  <c r="E30"/>
  <c r="AZ3"/>
  <c r="AZ4"/>
  <c r="BR8"/>
  <c r="D11"/>
  <c r="K11"/>
  <c r="M11"/>
  <c r="O11"/>
  <c r="Q11"/>
  <c r="S11"/>
  <c r="U11"/>
  <c r="W11"/>
  <c r="BR11"/>
  <c r="K12"/>
  <c r="M12"/>
  <c r="O12"/>
  <c r="Q12"/>
  <c r="S12"/>
  <c r="U12"/>
  <c r="W12"/>
  <c r="BR12"/>
  <c r="D13"/>
  <c r="K13"/>
  <c r="M13"/>
  <c r="O13"/>
  <c r="Q13"/>
  <c r="S13"/>
  <c r="U13"/>
  <c r="W13"/>
  <c r="D14"/>
  <c r="K14"/>
  <c r="M14"/>
  <c r="O14"/>
  <c r="Q14"/>
  <c r="S14"/>
  <c r="U14"/>
  <c r="W14"/>
  <c r="BR14"/>
  <c r="D15"/>
  <c r="K15"/>
  <c r="M15"/>
  <c r="O15"/>
  <c r="Q15"/>
  <c r="S15"/>
  <c r="U15"/>
  <c r="W15"/>
  <c r="D16"/>
  <c r="K16"/>
  <c r="M16"/>
  <c r="O16"/>
  <c r="Q16"/>
  <c r="S16"/>
  <c r="U16"/>
  <c r="W16"/>
  <c r="D17"/>
  <c r="K17"/>
  <c r="M17"/>
  <c r="O17"/>
  <c r="Q17"/>
  <c r="S17"/>
  <c r="U17"/>
  <c r="W17"/>
  <c r="K18"/>
  <c r="M18"/>
  <c r="O18"/>
  <c r="Q18"/>
  <c r="S18"/>
  <c r="U18"/>
  <c r="W18"/>
  <c r="BR18"/>
  <c r="K19"/>
  <c r="M19"/>
  <c r="O19"/>
  <c r="Q19"/>
  <c r="S19"/>
  <c r="U19"/>
  <c r="W19"/>
  <c r="BR19"/>
  <c r="D20"/>
  <c r="K20"/>
  <c r="M20"/>
  <c r="O20"/>
  <c r="Q20"/>
  <c r="S20"/>
  <c r="U20"/>
  <c r="W20"/>
  <c r="BR20"/>
  <c r="D21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BR23"/>
  <c r="D24"/>
  <c r="K24"/>
  <c r="M24"/>
  <c r="O24"/>
  <c r="Q24"/>
  <c r="S24"/>
  <c r="U24"/>
  <c r="W24"/>
  <c r="BR24"/>
  <c r="D25"/>
  <c r="K25"/>
  <c r="M25"/>
  <c r="O25"/>
  <c r="Q25"/>
  <c r="S25"/>
  <c r="U25"/>
  <c r="W25"/>
  <c r="BR25"/>
  <c r="D26"/>
  <c r="K26"/>
  <c r="M26"/>
  <c r="O26"/>
  <c r="Q26"/>
  <c r="S26"/>
  <c r="U26"/>
  <c r="W26"/>
  <c r="BR26"/>
  <c r="D27"/>
  <c r="K27"/>
  <c r="M27"/>
  <c r="O27"/>
  <c r="Q27"/>
  <c r="S27"/>
  <c r="U27"/>
  <c r="W27"/>
  <c r="BR27"/>
  <c r="D28"/>
  <c r="K28"/>
  <c r="M28"/>
  <c r="O28"/>
  <c r="Q28"/>
  <c r="S28"/>
  <c r="U28"/>
  <c r="W28"/>
  <c r="D29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63"/>
  <c r="BG64"/>
  <c r="BG65"/>
  <c r="BG67"/>
  <c r="BF27" i="24"/>
  <c r="BF29"/>
  <c r="BG59"/>
  <c r="BG61"/>
  <c r="BG63"/>
  <c r="BG65"/>
  <c r="BG67"/>
  <c r="D22"/>
  <c r="D23"/>
  <c r="D24"/>
  <c r="D25"/>
  <c r="D26"/>
  <c r="D28"/>
  <c r="D29"/>
  <c r="D30"/>
  <c r="AJ64"/>
  <c r="AC28"/>
  <c r="AC30"/>
  <c r="AC31"/>
  <c r="AC32"/>
  <c r="AC33"/>
  <c r="BR18"/>
  <c r="BR19"/>
  <c r="BR20"/>
  <c r="BR21"/>
  <c r="BR22"/>
  <c r="BR24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7"/>
  <c r="D16"/>
  <c r="D15"/>
  <c r="D14"/>
  <c r="D13"/>
  <c r="D12"/>
  <c r="D11"/>
  <c r="G3"/>
  <c r="A2"/>
  <c r="K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11"/>
  <c r="BR12"/>
  <c r="BR15"/>
  <c r="BR16"/>
  <c r="AZ3"/>
  <c r="AN39"/>
  <c r="AM39"/>
  <c r="AL39"/>
  <c r="AL40"/>
  <c r="AO39"/>
  <c r="AP39"/>
  <c r="AQ39"/>
  <c r="E8" i="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AL41"/>
  <c r="BW31" i="40"/>
  <c r="BW31" i="41"/>
  <c r="CE26" i="24"/>
  <c r="CE6" i="45"/>
  <c r="E90" i="52"/>
  <c r="E93" s="1"/>
  <c r="E94" s="1"/>
  <c r="BT29" i="45"/>
  <c r="BW31"/>
  <c r="CE25" i="46"/>
  <c r="CE28" i="41"/>
  <c r="BJ69"/>
  <c r="CE11"/>
  <c r="CE10"/>
  <c r="CE15" i="40"/>
  <c r="CE20" i="49"/>
  <c r="BG52" i="47"/>
  <c r="CE8" i="44"/>
  <c r="CE16"/>
  <c r="CE9" i="43"/>
  <c r="CE29"/>
  <c r="CE17"/>
  <c r="CE24" i="24"/>
  <c r="BW31" i="48"/>
  <c r="CE24"/>
  <c r="BG51" i="49"/>
  <c r="BI65" i="50"/>
  <c r="CF26"/>
  <c r="CE20" i="41"/>
  <c r="CE18"/>
  <c r="CE17" i="35"/>
  <c r="CF10" i="50"/>
  <c r="CF29"/>
  <c r="CF13"/>
  <c r="CE11" i="40"/>
  <c r="CE17" i="47"/>
  <c r="CE9" i="46"/>
  <c r="AL42" i="35"/>
  <c r="AL43"/>
  <c r="AM41"/>
  <c r="BG66"/>
  <c r="BG66" i="37"/>
  <c r="BG65" i="39"/>
  <c r="CE25" i="36"/>
  <c r="CE24" i="38"/>
  <c r="CE23" i="35"/>
  <c r="BI65" i="44"/>
  <c r="CE6"/>
  <c r="E84" i="52"/>
  <c r="E87" s="1"/>
  <c r="CE26" i="44"/>
  <c r="CE22"/>
  <c r="CE22" i="45"/>
  <c r="CE26" i="46"/>
  <c r="BG63" i="47"/>
  <c r="CE26"/>
  <c r="CE27" i="48"/>
  <c r="CE21"/>
  <c r="CE6" i="49"/>
  <c r="E114" i="52"/>
  <c r="E117" s="1"/>
  <c r="E118" s="1"/>
  <c r="BI63" i="49"/>
  <c r="BG63"/>
  <c r="BG52" i="50"/>
  <c r="CF27"/>
  <c r="CF28"/>
  <c r="BJ69"/>
  <c r="CE8" i="40"/>
  <c r="CE16"/>
  <c r="CE14"/>
  <c r="V24" i="41"/>
  <c r="V24" i="43" s="1"/>
  <c r="CE16" i="49"/>
  <c r="CE16" i="48"/>
  <c r="CE11" i="46"/>
  <c r="CE19"/>
  <c r="CE10" i="45"/>
  <c r="CE11"/>
  <c r="CE20"/>
  <c r="CE12" i="44"/>
  <c r="CE28" i="43"/>
  <c r="BJ69"/>
  <c r="CE23" i="45"/>
  <c r="BW31" i="46"/>
  <c r="BW31" i="47"/>
  <c r="CE27" i="49"/>
  <c r="CE12"/>
  <c r="CE8" i="48"/>
  <c r="P74" i="47"/>
  <c r="BJ22"/>
  <c r="J75" i="44"/>
  <c r="BJ23"/>
  <c r="CE13" i="43"/>
  <c r="CE18" i="24"/>
  <c r="BG65" i="43"/>
  <c r="BW31" i="44"/>
  <c r="CE27" i="45"/>
  <c r="CE21"/>
  <c r="CE6" i="46"/>
  <c r="E96" i="52"/>
  <c r="BW31" i="49"/>
  <c r="CE18" i="39"/>
  <c r="CE8" i="41"/>
  <c r="CE29"/>
  <c r="CE13" i="40"/>
  <c r="BJ19" i="41"/>
  <c r="V25"/>
  <c r="V25" i="49" s="1"/>
  <c r="R73" i="48"/>
  <c r="BJ21"/>
  <c r="CE9" i="47"/>
  <c r="CE14" i="44"/>
  <c r="AL41" i="41"/>
  <c r="BG68" i="38"/>
  <c r="BG63" i="40"/>
  <c r="CE6"/>
  <c r="E66" i="52"/>
  <c r="E69" s="1"/>
  <c r="CE6" i="41"/>
  <c r="E72" i="52"/>
  <c r="E75" s="1"/>
  <c r="CE27" i="34"/>
  <c r="CE27" i="24"/>
  <c r="BT29" i="43"/>
  <c r="BW31"/>
  <c r="CE25" i="24"/>
  <c r="CE24" i="41"/>
  <c r="CE24" i="44"/>
  <c r="CE23"/>
  <c r="CE21"/>
  <c r="CE25" i="47"/>
  <c r="BG68" i="48"/>
  <c r="CE22"/>
  <c r="CE28" i="34"/>
  <c r="BJ69"/>
  <c r="CF6" i="50"/>
  <c r="BU29"/>
  <c r="BX31"/>
  <c r="CE22" i="24"/>
  <c r="BG68" i="50"/>
  <c r="BI68"/>
  <c r="CE20" i="36"/>
  <c r="CE15" i="38"/>
  <c r="CE14" i="39"/>
  <c r="CF9" i="50"/>
  <c r="CF14"/>
  <c r="CE12" i="40"/>
  <c r="CE10"/>
  <c r="CE17" i="49"/>
  <c r="CE9"/>
  <c r="CE13" i="47"/>
  <c r="CE13" i="46"/>
  <c r="CE14" i="45"/>
  <c r="CE15"/>
  <c r="CE10" i="44"/>
  <c r="CE18"/>
  <c r="CE20"/>
  <c r="CE17" i="34"/>
  <c r="AM41" i="37"/>
  <c r="AL41"/>
  <c r="B120" i="52"/>
  <c r="B121"/>
  <c r="B123"/>
  <c r="B122"/>
  <c r="B124"/>
  <c r="B119"/>
  <c r="CE28" i="40"/>
  <c r="BJ69"/>
  <c r="CE10" i="48"/>
  <c r="CE18"/>
  <c r="CE8" i="47"/>
  <c r="CE12"/>
  <c r="CE16"/>
  <c r="CE28"/>
  <c r="BJ69"/>
  <c r="CE28" i="46"/>
  <c r="BJ69"/>
  <c r="CE9" i="44"/>
  <c r="CE11"/>
  <c r="CE13"/>
  <c r="CE15"/>
  <c r="CE17"/>
  <c r="CE19"/>
  <c r="CE10" i="43"/>
  <c r="CE14"/>
  <c r="CE18"/>
  <c r="H69"/>
  <c r="BJ17"/>
  <c r="H71"/>
  <c r="H71" i="44" s="1"/>
  <c r="BJ19" i="43"/>
  <c r="H73"/>
  <c r="H73" i="45" s="1"/>
  <c r="BJ21" i="43"/>
  <c r="H75"/>
  <c r="H75" i="49" s="1"/>
  <c r="BJ23" i="43"/>
  <c r="CE17" i="24"/>
  <c r="CE11"/>
  <c r="AE32" i="37"/>
  <c r="AF32" s="1"/>
  <c r="AG32" s="1"/>
  <c r="AJ66"/>
  <c r="CE6" i="47"/>
  <c r="E102" i="52"/>
  <c r="E105"/>
  <c r="CE6" i="48"/>
  <c r="E108" i="52"/>
  <c r="E111" s="1"/>
  <c r="E112" s="1"/>
  <c r="CF20" i="50"/>
  <c r="W32" i="51"/>
  <c r="O32"/>
  <c r="CE28" i="49"/>
  <c r="BJ69"/>
  <c r="CE12" i="48"/>
  <c r="CE20"/>
  <c r="J71" i="44"/>
  <c r="BJ19"/>
  <c r="CE28"/>
  <c r="BJ69"/>
  <c r="CE18" i="34"/>
  <c r="CE15" i="24"/>
  <c r="AN41" i="36"/>
  <c r="AL42"/>
  <c r="AL43"/>
  <c r="AN40" i="38"/>
  <c r="CE8" i="45"/>
  <c r="CE12"/>
  <c r="CE16"/>
  <c r="CE15" i="34"/>
  <c r="CE12"/>
  <c r="CE19" i="24"/>
  <c r="CE16"/>
  <c r="AL41" i="36"/>
  <c r="AM41"/>
  <c r="AE28" i="37"/>
  <c r="AF28" s="1"/>
  <c r="AG28" s="1"/>
  <c r="AJ62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3" i="34"/>
  <c r="CE20" i="24"/>
  <c r="CE12"/>
  <c r="AE30" i="37"/>
  <c r="AF30" s="1"/>
  <c r="AG30" s="1"/>
  <c r="AJ64"/>
  <c r="AJ56"/>
  <c r="AM41" i="45"/>
  <c r="AL41"/>
  <c r="AM41" i="34"/>
  <c r="AO40"/>
  <c r="AN40" i="35"/>
  <c r="CE14" i="24"/>
  <c r="AL41" i="38"/>
  <c r="AM41"/>
  <c r="AM40"/>
  <c r="AO41" i="39"/>
  <c r="AM42"/>
  <c r="AM43"/>
  <c r="AN41"/>
  <c r="AT88" i="40"/>
  <c r="AE28" i="46"/>
  <c r="AF28" s="1"/>
  <c r="AG28" s="1"/>
  <c r="AJ62"/>
  <c r="CE20" i="34"/>
  <c r="CE9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0" i="46"/>
  <c r="AF30" s="1"/>
  <c r="AG30" s="1"/>
  <c r="AJ64"/>
  <c r="AE28" i="47"/>
  <c r="AF28" s="1"/>
  <c r="AG28" s="1"/>
  <c r="AJ62"/>
  <c r="AM40" i="41"/>
  <c r="AM41"/>
  <c r="AM40" i="45"/>
  <c r="AL41" i="46"/>
  <c r="AM40"/>
  <c r="AM41"/>
  <c r="AE32"/>
  <c r="AF32" s="1"/>
  <c r="AG32" s="1"/>
  <c r="AJ66"/>
  <c r="AM41" i="43"/>
  <c r="AL41"/>
  <c r="AO40"/>
  <c r="AN40" i="44"/>
  <c r="AE32" i="47"/>
  <c r="AF32" s="1"/>
  <c r="AG32" s="1"/>
  <c r="AJ66"/>
  <c r="AJ58"/>
  <c r="AN41"/>
  <c r="AL42"/>
  <c r="AL43"/>
  <c r="AJ66" i="41"/>
  <c r="AT88" i="44"/>
  <c r="AT88" i="47"/>
  <c r="AE30"/>
  <c r="AF30" s="1"/>
  <c r="AG30" s="1"/>
  <c r="AJ64"/>
  <c r="AL41" i="49"/>
  <c r="AM40"/>
  <c r="AN40"/>
  <c r="AN40" i="47"/>
  <c r="AM40" i="48"/>
  <c r="AM41"/>
  <c r="AM40" i="50"/>
  <c r="AM41"/>
  <c r="BY1" i="49"/>
  <c r="BE1"/>
  <c r="BF30" i="50"/>
  <c r="BE1" i="39"/>
  <c r="BF30" i="49"/>
  <c r="H53" i="43"/>
  <c r="H53" i="49" s="1"/>
  <c r="T54" s="1"/>
  <c r="E73" i="52"/>
  <c r="E74" s="1"/>
  <c r="E115"/>
  <c r="P7" i="38"/>
  <c r="BY1"/>
  <c r="BE1"/>
  <c r="BF30" i="39"/>
  <c r="BF30" i="40"/>
  <c r="BF30" i="45"/>
  <c r="V8" i="41"/>
  <c r="C73" i="52" s="1"/>
  <c r="B73"/>
  <c r="B75"/>
  <c r="BF30" i="44"/>
  <c r="E110" i="52"/>
  <c r="Z14" i="24"/>
  <c r="AJ48" s="1"/>
  <c r="C12" i="34"/>
  <c r="BE6" i="24"/>
  <c r="BG50" s="1"/>
  <c r="Z17"/>
  <c r="AJ51" s="1"/>
  <c r="Z17" i="34"/>
  <c r="Z21"/>
  <c r="BE12" i="24"/>
  <c r="BG56" s="1"/>
  <c r="Z33"/>
  <c r="AE33" s="1"/>
  <c r="AF33" s="1"/>
  <c r="AG33" s="1"/>
  <c r="Z33" i="34"/>
  <c r="Z29" i="24"/>
  <c r="Z29" i="34"/>
  <c r="Z25" i="24"/>
  <c r="AJ59" s="1"/>
  <c r="Z25" i="34"/>
  <c r="Z32" i="24"/>
  <c r="Z32" i="34"/>
  <c r="Z28" i="24"/>
  <c r="AE28" s="1"/>
  <c r="AF28" s="1"/>
  <c r="AG28" s="1"/>
  <c r="Z28" i="34"/>
  <c r="Z24" i="24"/>
  <c r="AJ58" s="1"/>
  <c r="Z24" i="34"/>
  <c r="AJ58" s="1"/>
  <c r="AM42" i="49"/>
  <c r="AM43"/>
  <c r="AO40"/>
  <c r="AO41"/>
  <c r="AE32" i="34"/>
  <c r="AF32" s="1"/>
  <c r="AG32" s="1"/>
  <c r="AJ66"/>
  <c r="AM42" i="44"/>
  <c r="AM43"/>
  <c r="AO41"/>
  <c r="AO40"/>
  <c r="AM42" i="38"/>
  <c r="AM43"/>
  <c r="AO40"/>
  <c r="AO41"/>
  <c r="AE32" i="24"/>
  <c r="AF32" s="1"/>
  <c r="AG32" s="1"/>
  <c r="AJ66"/>
  <c r="AE29" i="34"/>
  <c r="AF29" s="1"/>
  <c r="AG29" s="1"/>
  <c r="AJ63"/>
  <c r="H53" i="48"/>
  <c r="R54" s="1"/>
  <c r="S60" s="1"/>
  <c r="AN42" i="43"/>
  <c r="AN43"/>
  <c r="AP40"/>
  <c r="AN40" i="45"/>
  <c r="AN41"/>
  <c r="AL42"/>
  <c r="AL43"/>
  <c r="AM42" i="40"/>
  <c r="AM43"/>
  <c r="AO40"/>
  <c r="AO41"/>
  <c r="AN41"/>
  <c r="CE29" i="47"/>
  <c r="CE29" i="40"/>
  <c r="AE28" i="34"/>
  <c r="AF28" s="1"/>
  <c r="AG28" s="1"/>
  <c r="AJ62"/>
  <c r="AE29" i="24"/>
  <c r="AF29" s="1"/>
  <c r="AG29" s="1"/>
  <c r="AJ63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CE29" i="44"/>
  <c r="AL42" i="49"/>
  <c r="AL43"/>
  <c r="AN41"/>
  <c r="B54" i="52"/>
  <c r="B57"/>
  <c r="B55"/>
  <c r="B53"/>
  <c r="B56"/>
  <c r="B58"/>
  <c r="P7" i="47"/>
  <c r="P7" i="46"/>
  <c r="P7" i="43"/>
  <c r="P7" i="44"/>
  <c r="P7" i="41"/>
  <c r="P7" i="49"/>
  <c r="P7" i="45"/>
  <c r="P7" i="48"/>
  <c r="P7" i="50"/>
  <c r="P7" i="39"/>
  <c r="P7" i="40"/>
  <c r="AN40" i="50"/>
  <c r="AL42"/>
  <c r="AL43"/>
  <c r="AL42" i="46"/>
  <c r="AL43"/>
  <c r="AL42" i="37"/>
  <c r="AL43"/>
  <c r="AN40"/>
  <c r="AN41"/>
  <c r="AN40" i="46"/>
  <c r="AE33" i="34"/>
  <c r="AF33" s="1"/>
  <c r="AG33" s="1"/>
  <c r="AJ67"/>
  <c r="AJ51"/>
  <c r="E116" i="52"/>
  <c r="AM42" i="47"/>
  <c r="AM43"/>
  <c r="AO40"/>
  <c r="AM41" i="49"/>
  <c r="AN40" i="41"/>
  <c r="AN41"/>
  <c r="AL42"/>
  <c r="AL43"/>
  <c r="AN41" i="44"/>
  <c r="AL42"/>
  <c r="AL43"/>
  <c r="AO41" i="43"/>
  <c r="AM42"/>
  <c r="AM43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AE26" i="34" l="1"/>
  <c r="AF26" s="1"/>
  <c r="AG26" s="1"/>
  <c r="AJ60"/>
  <c r="BI63" i="45"/>
  <c r="BG63"/>
  <c r="BJ17" i="41"/>
  <c r="V23"/>
  <c r="V23" i="46" s="1"/>
  <c r="BG68" i="39"/>
  <c r="BI68"/>
  <c r="BG67" i="37"/>
  <c r="BI67"/>
  <c r="BI64" i="41"/>
  <c r="BG64"/>
  <c r="BI65" i="49"/>
  <c r="BG65"/>
  <c r="BJ23" i="37"/>
  <c r="N29"/>
  <c r="N29" i="48" s="1"/>
  <c r="R27" i="39"/>
  <c r="R27" i="46" s="1"/>
  <c r="BJ21" i="39"/>
  <c r="P71" i="47"/>
  <c r="BJ19"/>
  <c r="BJ22" i="46"/>
  <c r="N74"/>
  <c r="N74" i="50" s="1"/>
  <c r="AE29" i="44"/>
  <c r="AF29" s="1"/>
  <c r="AG29" s="1"/>
  <c r="AJ63"/>
  <c r="AE32" i="48"/>
  <c r="AF32" s="1"/>
  <c r="AG32" s="1"/>
  <c r="AJ66"/>
  <c r="AJ64" i="50"/>
  <c r="AE30"/>
  <c r="AF30" s="1"/>
  <c r="AG30" s="1"/>
  <c r="AZ3" i="49"/>
  <c r="A2" i="47"/>
  <c r="A48" i="43"/>
  <c r="AZ3"/>
  <c r="A2" i="38"/>
  <c r="A2" i="51"/>
  <c r="A2" i="50"/>
  <c r="AZ3"/>
  <c r="A48" i="49"/>
  <c r="A2" i="48"/>
  <c r="AZ3"/>
  <c r="A48"/>
  <c r="AZ3" i="47"/>
  <c r="A48" i="46"/>
  <c r="A2" i="41"/>
  <c r="A2" i="40"/>
  <c r="AZ3" i="37"/>
  <c r="A48" i="50"/>
  <c r="A48" i="47"/>
  <c r="A2" i="46"/>
  <c r="AZ3"/>
  <c r="A2" i="45"/>
  <c r="A48"/>
  <c r="A2" i="44"/>
  <c r="AZ3"/>
  <c r="A2" i="43"/>
  <c r="AZ3" i="36"/>
  <c r="E79" i="52"/>
  <c r="E85"/>
  <c r="Z33" i="50"/>
  <c r="Z33" i="48"/>
  <c r="Z33" i="41"/>
  <c r="Z33" i="40"/>
  <c r="C30" i="39"/>
  <c r="C30" i="37"/>
  <c r="BR27" i="46"/>
  <c r="BE24" i="24"/>
  <c r="BR27" i="38"/>
  <c r="Z33" i="35"/>
  <c r="Z33" i="36"/>
  <c r="C30" i="34"/>
  <c r="Z33" i="45"/>
  <c r="Z33" i="43"/>
  <c r="C76" i="44"/>
  <c r="C76" i="47"/>
  <c r="C76" i="49"/>
  <c r="BS27" i="50"/>
  <c r="BE24" i="49"/>
  <c r="C30"/>
  <c r="C30" i="48"/>
  <c r="BE24" i="47"/>
  <c r="BR27"/>
  <c r="BR27" i="44"/>
  <c r="BR27" i="43"/>
  <c r="BR27" i="41"/>
  <c r="BR27" i="39"/>
  <c r="BR27" i="37"/>
  <c r="C30" i="24"/>
  <c r="C30" i="35"/>
  <c r="Z33" i="47"/>
  <c r="Z33" i="46"/>
  <c r="Z33" i="39"/>
  <c r="Z33" i="38"/>
  <c r="Z33" i="37"/>
  <c r="C76" i="43"/>
  <c r="C76" i="45"/>
  <c r="C76" i="48"/>
  <c r="C30" i="51"/>
  <c r="C30" i="38"/>
  <c r="C30" i="40"/>
  <c r="C30" i="41"/>
  <c r="C76" i="50"/>
  <c r="C30" i="47"/>
  <c r="BE24" i="45"/>
  <c r="BR27"/>
  <c r="C30"/>
  <c r="BE24" i="44"/>
  <c r="C30"/>
  <c r="BE24" i="41"/>
  <c r="BE24" i="43"/>
  <c r="C30"/>
  <c r="BR27" i="40"/>
  <c r="AJ62" i="24"/>
  <c r="AJ67"/>
  <c r="D27" i="36"/>
  <c r="E80" i="52"/>
  <c r="D73" i="44"/>
  <c r="BG61"/>
  <c r="BG61" i="48"/>
  <c r="D73" i="50"/>
  <c r="BJ22" i="44"/>
  <c r="N69" i="46"/>
  <c r="AJ65" i="37"/>
  <c r="AE31"/>
  <c r="AF31" s="1"/>
  <c r="AG31" s="1"/>
  <c r="BJ24" i="36"/>
  <c r="L30"/>
  <c r="L30" i="47" s="1"/>
  <c r="BI68" i="37"/>
  <c r="BG68"/>
  <c r="BI67" i="39"/>
  <c r="BG67"/>
  <c r="BI63" i="43"/>
  <c r="BG63"/>
  <c r="BI63" i="44"/>
  <c r="BG63"/>
  <c r="BI66" i="46"/>
  <c r="BG66"/>
  <c r="BJ19" i="37"/>
  <c r="N25"/>
  <c r="N25" i="46" s="1"/>
  <c r="D22"/>
  <c r="D68"/>
  <c r="D22" i="37"/>
  <c r="D22" i="51"/>
  <c r="D22" i="49"/>
  <c r="D22" i="48"/>
  <c r="D68"/>
  <c r="D22" i="45"/>
  <c r="D68" i="44"/>
  <c r="D22" i="40"/>
  <c r="D22" i="39"/>
  <c r="D22" i="38"/>
  <c r="D68" i="50"/>
  <c r="D68" i="49"/>
  <c r="D22" i="47"/>
  <c r="D68"/>
  <c r="D22" i="44"/>
  <c r="D68" i="43"/>
  <c r="D22"/>
  <c r="D22" i="41"/>
  <c r="AJ64"/>
  <c r="AE30"/>
  <c r="AF30" s="1"/>
  <c r="AG30" s="1"/>
  <c r="AE33" i="44"/>
  <c r="AF33" s="1"/>
  <c r="AG33" s="1"/>
  <c r="AJ67"/>
  <c r="AJ65" i="46"/>
  <c r="AE31"/>
  <c r="AF31" s="1"/>
  <c r="AG31" s="1"/>
  <c r="AE28" i="48"/>
  <c r="AF28" s="1"/>
  <c r="AG28" s="1"/>
  <c r="AJ62"/>
  <c r="BJ23" i="34"/>
  <c r="H29"/>
  <c r="H29" i="47" s="1"/>
  <c r="J27" i="35"/>
  <c r="J27" i="37" s="1"/>
  <c r="BJ21" i="35"/>
  <c r="BJ19" i="34"/>
  <c r="H25"/>
  <c r="H25" i="50" s="1"/>
  <c r="C28" i="36"/>
  <c r="Z31" i="50"/>
  <c r="Z31" i="48"/>
  <c r="Z31" i="41"/>
  <c r="Z31" i="40"/>
  <c r="C74" i="43"/>
  <c r="C28" i="51"/>
  <c r="C28" i="39"/>
  <c r="C28" i="37"/>
  <c r="C28" i="46"/>
  <c r="C28" i="45"/>
  <c r="C28" i="43"/>
  <c r="Z31" i="24"/>
  <c r="Z31" i="35"/>
  <c r="Z31" i="36"/>
  <c r="C28" i="24"/>
  <c r="C28" i="35"/>
  <c r="Z31" i="45"/>
  <c r="Z31" i="43"/>
  <c r="C74" i="49"/>
  <c r="BR25"/>
  <c r="BE22" i="47"/>
  <c r="BR25"/>
  <c r="C28"/>
  <c r="BE22" i="44"/>
  <c r="C28"/>
  <c r="BE22" i="41"/>
  <c r="BR25" i="43"/>
  <c r="BE22" i="24"/>
  <c r="BE22" i="40"/>
  <c r="BR25" i="41"/>
  <c r="BR25" i="37"/>
  <c r="C28" i="34"/>
  <c r="Z31" i="39"/>
  <c r="Z31" i="38"/>
  <c r="C74" i="45"/>
  <c r="C74" i="48"/>
  <c r="C28" i="38"/>
  <c r="C28" i="40"/>
  <c r="C28" i="41"/>
  <c r="C74" i="50"/>
  <c r="BE22"/>
  <c r="BS25"/>
  <c r="BE22" i="49"/>
  <c r="C28"/>
  <c r="BE22" i="48"/>
  <c r="C28"/>
  <c r="BE22" i="45"/>
  <c r="BR25" i="44"/>
  <c r="BE22" i="34"/>
  <c r="BR23" i="24"/>
  <c r="Z29" i="50"/>
  <c r="Z29" i="48"/>
  <c r="Z29" i="41"/>
  <c r="Z29" i="40"/>
  <c r="C72" i="48"/>
  <c r="C26" i="39"/>
  <c r="C26" i="37"/>
  <c r="C26" i="40"/>
  <c r="BR23" i="48"/>
  <c r="BE20" i="47"/>
  <c r="BR23"/>
  <c r="BR23" i="46"/>
  <c r="BR23" i="45"/>
  <c r="BE20" i="43"/>
  <c r="C26"/>
  <c r="BE20" i="40"/>
  <c r="BR23"/>
  <c r="BR23" i="38"/>
  <c r="Z29" i="35"/>
  <c r="Z29" i="36"/>
  <c r="C26" i="34"/>
  <c r="Z29" i="47"/>
  <c r="Z29" i="46"/>
  <c r="Z29" i="45"/>
  <c r="Z29" i="43"/>
  <c r="Z29" i="37"/>
  <c r="C72" i="43"/>
  <c r="C72" i="49"/>
  <c r="C26" i="51"/>
  <c r="BS23" i="50"/>
  <c r="C26" i="49"/>
  <c r="BE20" i="48"/>
  <c r="BR23" i="44"/>
  <c r="BR23" i="43"/>
  <c r="BE20" i="24"/>
  <c r="BE20" i="35"/>
  <c r="BE20" i="36"/>
  <c r="BE20" i="37"/>
  <c r="BE20" i="38"/>
  <c r="BE20" i="39"/>
  <c r="BR23" i="37"/>
  <c r="C26" i="24"/>
  <c r="C26" i="35"/>
  <c r="Z29" i="39"/>
  <c r="Z29" i="38"/>
  <c r="C72" i="45"/>
  <c r="C72" i="47"/>
  <c r="C26" i="38"/>
  <c r="C26" i="41"/>
  <c r="C72" i="50"/>
  <c r="BE20"/>
  <c r="C26"/>
  <c r="BR23" i="49"/>
  <c r="BE20" i="46"/>
  <c r="C26"/>
  <c r="BE20" i="45"/>
  <c r="BE20" i="44"/>
  <c r="C26"/>
  <c r="BR23" i="41"/>
  <c r="E37" i="52"/>
  <c r="AJ62" i="41"/>
  <c r="E76" i="52"/>
  <c r="E88"/>
  <c r="D27" i="35"/>
  <c r="BG67" i="36"/>
  <c r="AJ66" i="50"/>
  <c r="BG66" i="36"/>
  <c r="BI66"/>
  <c r="BG64" i="49"/>
  <c r="BI64"/>
  <c r="BJ19" i="40"/>
  <c r="T25"/>
  <c r="T25" i="45" s="1"/>
  <c r="BJ23" i="39"/>
  <c r="R29"/>
  <c r="D27" i="50"/>
  <c r="D27" i="46"/>
  <c r="D73"/>
  <c r="D73" i="45"/>
  <c r="D27" i="44"/>
  <c r="D27" i="41"/>
  <c r="D27" i="38"/>
  <c r="D27" i="51"/>
  <c r="D27" i="49"/>
  <c r="D27" i="43"/>
  <c r="D27" i="39"/>
  <c r="D73" i="49"/>
  <c r="D73" i="48"/>
  <c r="D27" i="47"/>
  <c r="D73"/>
  <c r="R71" i="48"/>
  <c r="BJ19"/>
  <c r="AE31" i="47"/>
  <c r="AF31" s="1"/>
  <c r="AG31" s="1"/>
  <c r="AJ65"/>
  <c r="AJ63" i="49"/>
  <c r="AE29"/>
  <c r="AF29" s="1"/>
  <c r="AG29" s="1"/>
  <c r="BJ20" i="36"/>
  <c r="L26"/>
  <c r="L26" i="43" s="1"/>
  <c r="E97" i="52"/>
  <c r="E103"/>
  <c r="E104" s="1"/>
  <c r="BI68" i="40"/>
  <c r="BG68"/>
  <c r="BI66" i="38"/>
  <c r="BG66"/>
  <c r="BG65" i="46"/>
  <c r="BI65"/>
  <c r="BJ19" i="39"/>
  <c r="R25"/>
  <c r="D29" i="46"/>
  <c r="D75"/>
  <c r="D29" i="45"/>
  <c r="D75"/>
  <c r="D75" i="43"/>
  <c r="D29" i="40"/>
  <c r="D29" i="51"/>
  <c r="D29" i="47"/>
  <c r="D29" i="44"/>
  <c r="D29" i="41"/>
  <c r="D29" i="39"/>
  <c r="D29" i="50"/>
  <c r="D29" i="49"/>
  <c r="D75"/>
  <c r="D29" i="48"/>
  <c r="D75"/>
  <c r="D75" i="47"/>
  <c r="D29" i="43"/>
  <c r="D29" i="38"/>
  <c r="D29" i="37"/>
  <c r="D25" i="50"/>
  <c r="D25" i="48"/>
  <c r="D25" i="46"/>
  <c r="D71"/>
  <c r="D25" i="45"/>
  <c r="D71"/>
  <c r="D71" i="43"/>
  <c r="D25" i="40"/>
  <c r="D25" i="51"/>
  <c r="D25" i="44"/>
  <c r="D25" i="39"/>
  <c r="D25" i="49"/>
  <c r="D71"/>
  <c r="D71" i="48"/>
  <c r="D25" i="47"/>
  <c r="D71"/>
  <c r="D25" i="43"/>
  <c r="D20" i="41"/>
  <c r="D66" i="45"/>
  <c r="D15" i="51"/>
  <c r="D15" i="50"/>
  <c r="D61"/>
  <c r="D15" i="48"/>
  <c r="D61"/>
  <c r="D15" i="47"/>
  <c r="D61" i="44"/>
  <c r="D61" i="43"/>
  <c r="D15" i="39"/>
  <c r="D15" i="46"/>
  <c r="D15" i="41"/>
  <c r="D15" i="37"/>
  <c r="D15" i="36"/>
  <c r="D15" i="49"/>
  <c r="D61"/>
  <c r="D61" i="47"/>
  <c r="D61" i="46"/>
  <c r="D15" i="44"/>
  <c r="D15" i="40"/>
  <c r="D15" i="38"/>
  <c r="BJ20" i="44"/>
  <c r="J72"/>
  <c r="J72" i="46" s="1"/>
  <c r="AJ64" i="40"/>
  <c r="AE30"/>
  <c r="AF30" s="1"/>
  <c r="AG30" s="1"/>
  <c r="AE31" i="44"/>
  <c r="AF31" s="1"/>
  <c r="AG31" s="1"/>
  <c r="AJ65"/>
  <c r="AE30" i="48"/>
  <c r="AF30" s="1"/>
  <c r="AG30" s="1"/>
  <c r="AJ64"/>
  <c r="AJ67" i="49"/>
  <c r="AE33"/>
  <c r="AF33" s="1"/>
  <c r="AG33" s="1"/>
  <c r="BJ21" i="24"/>
  <c r="F27"/>
  <c r="F27" i="45" s="1"/>
  <c r="H23" i="34"/>
  <c r="BJ17"/>
  <c r="AE31"/>
  <c r="AF31" s="1"/>
  <c r="AG31" s="1"/>
  <c r="AJ65"/>
  <c r="Z26" i="35"/>
  <c r="Z26" i="50"/>
  <c r="Z26" i="48"/>
  <c r="Z26" i="43"/>
  <c r="Z26" i="41"/>
  <c r="Z26" i="40"/>
  <c r="Z26" i="37"/>
  <c r="C69" i="47"/>
  <c r="C69" i="48"/>
  <c r="C69" i="49"/>
  <c r="C23" i="39"/>
  <c r="C23" i="37"/>
  <c r="C23" i="40"/>
  <c r="BE17" i="50"/>
  <c r="BE17" i="39"/>
  <c r="C23" i="49"/>
  <c r="C23" i="48"/>
  <c r="C23" i="46"/>
  <c r="C23" i="45"/>
  <c r="C23" i="43"/>
  <c r="Z26" i="24"/>
  <c r="Z26" i="36"/>
  <c r="C23" i="35"/>
  <c r="J23" s="1"/>
  <c r="J23" i="50" s="1"/>
  <c r="Z26" i="49"/>
  <c r="Z26" i="45"/>
  <c r="Z26" i="44"/>
  <c r="BE17" i="34"/>
  <c r="BE17" i="43"/>
  <c r="BE17" i="45"/>
  <c r="BE17" i="46"/>
  <c r="C23" i="50"/>
  <c r="BR20" i="49"/>
  <c r="BR20" i="44"/>
  <c r="BR20" i="40"/>
  <c r="BR20" i="39"/>
  <c r="BR20" i="36"/>
  <c r="C23" i="24"/>
  <c r="F23" s="1"/>
  <c r="F23" i="46" s="1"/>
  <c r="Z26" i="47"/>
  <c r="Z26" i="46"/>
  <c r="Z26" i="39"/>
  <c r="C69" i="44"/>
  <c r="C69" i="45"/>
  <c r="C69" i="50"/>
  <c r="BE17" i="40"/>
  <c r="BE17" i="36"/>
  <c r="BE17" i="37"/>
  <c r="BE17" i="38"/>
  <c r="BI61" s="1"/>
  <c r="BE17" i="41"/>
  <c r="BR20" i="48"/>
  <c r="BR20" i="47"/>
  <c r="C23"/>
  <c r="BR20" i="43"/>
  <c r="BR20" i="41"/>
  <c r="BR20" i="38"/>
  <c r="C17" i="41"/>
  <c r="BE11" i="40"/>
  <c r="BR14" i="49"/>
  <c r="BR14" i="38"/>
  <c r="C17" i="46"/>
  <c r="C17" i="45"/>
  <c r="C17" i="43"/>
  <c r="BR14" i="39"/>
  <c r="BR14" i="41"/>
  <c r="E106" i="52"/>
  <c r="E98"/>
  <c r="BG67" i="48"/>
  <c r="D27" i="24"/>
  <c r="BG68" i="34"/>
  <c r="D27" i="40"/>
  <c r="D73" i="43"/>
  <c r="D27" i="45"/>
  <c r="BI67" i="43"/>
  <c r="E121" i="52"/>
  <c r="E122" s="1"/>
  <c r="E55"/>
  <c r="E67"/>
  <c r="E70" s="1"/>
  <c r="CE28" i="39"/>
  <c r="BJ69" s="1"/>
  <c r="CE13"/>
  <c r="CE12"/>
  <c r="CE11"/>
  <c r="CE10"/>
  <c r="CE24"/>
  <c r="CE20"/>
  <c r="CE16"/>
  <c r="BW31"/>
  <c r="CE6"/>
  <c r="E60" i="52" s="1"/>
  <c r="E63" s="1"/>
  <c r="E64" s="1"/>
  <c r="E49"/>
  <c r="BF30" i="38"/>
  <c r="BC18"/>
  <c r="BC19" s="1"/>
  <c r="CE17" i="37"/>
  <c r="E43" i="52"/>
  <c r="CE24" i="37"/>
  <c r="CE21"/>
  <c r="CE16"/>
  <c r="CE28"/>
  <c r="BJ69" s="1"/>
  <c r="CE20"/>
  <c r="CE15"/>
  <c r="CE18"/>
  <c r="BF30" i="36"/>
  <c r="BF27" i="35"/>
  <c r="BF30" s="1"/>
  <c r="CE29" i="34"/>
  <c r="BT29"/>
  <c r="BW31" s="1"/>
  <c r="CE6" i="24"/>
  <c r="E24" i="52" s="1"/>
  <c r="E26" s="1"/>
  <c r="CE29" i="24"/>
  <c r="E13" i="52"/>
  <c r="E34" i="35"/>
  <c r="E34" i="45"/>
  <c r="E34" i="48"/>
  <c r="E36" i="34"/>
  <c r="E34" i="39"/>
  <c r="E34" i="47"/>
  <c r="E34" i="49"/>
  <c r="E32" i="24"/>
  <c r="E78" i="49"/>
  <c r="E7" i="3"/>
  <c r="E11" i="52"/>
  <c r="E15" s="1"/>
  <c r="AZ2" i="24"/>
  <c r="BR17" i="45"/>
  <c r="BE14" i="47"/>
  <c r="BG58" s="1"/>
  <c r="C66" i="46"/>
  <c r="C66" i="43"/>
  <c r="BE14" i="34"/>
  <c r="BG58" s="1"/>
  <c r="BR17" i="40"/>
  <c r="BE14" i="48"/>
  <c r="BG58" s="1"/>
  <c r="A1" i="40"/>
  <c r="AZ2"/>
  <c r="A1" i="24"/>
  <c r="A1" i="38"/>
  <c r="A47" i="47"/>
  <c r="A47" i="43"/>
  <c r="AZ2" i="46"/>
  <c r="AZ2" i="47"/>
  <c r="A47" i="50"/>
  <c r="D3" i="38"/>
  <c r="D3" i="47"/>
  <c r="D49" i="50"/>
  <c r="D3" i="40"/>
  <c r="D3" i="43"/>
  <c r="D21" i="41"/>
  <c r="D67" i="44"/>
  <c r="D67" i="45"/>
  <c r="D21" i="47"/>
  <c r="D67" i="48"/>
  <c r="D21" i="24"/>
  <c r="D21" i="43"/>
  <c r="D67"/>
  <c r="D67" i="46"/>
  <c r="D67" i="49"/>
  <c r="D21"/>
  <c r="D21" i="50"/>
  <c r="D21" i="35"/>
  <c r="D21" i="36"/>
  <c r="D21" i="37"/>
  <c r="D21" i="44"/>
  <c r="D21" i="45"/>
  <c r="D21" i="48"/>
  <c r="D67" i="50"/>
  <c r="C21" i="35"/>
  <c r="D20" i="39"/>
  <c r="D66" i="49"/>
  <c r="BR17" i="24"/>
  <c r="BR17" i="43"/>
  <c r="C20" i="44"/>
  <c r="C20" i="45"/>
  <c r="C20" i="47"/>
  <c r="C20" i="48"/>
  <c r="BR17"/>
  <c r="BR17" i="49"/>
  <c r="BE14" i="38"/>
  <c r="BG58" s="1"/>
  <c r="C20" i="39"/>
  <c r="BR17" i="35"/>
  <c r="BR17" i="38"/>
  <c r="BR17" i="47"/>
  <c r="C20" i="50"/>
  <c r="BS17"/>
  <c r="BE14"/>
  <c r="BG58" s="1"/>
  <c r="BA8" i="37"/>
  <c r="BR17" i="36"/>
  <c r="C20" i="43"/>
  <c r="BE14" i="39"/>
  <c r="BE14" i="35"/>
  <c r="BE14" i="40"/>
  <c r="C20" i="41"/>
  <c r="C20" i="40"/>
  <c r="C20" i="38"/>
  <c r="C66" i="48"/>
  <c r="BR17" i="34"/>
  <c r="BR17" i="39"/>
  <c r="BR17" i="41"/>
  <c r="BR17" i="46"/>
  <c r="C20" i="49"/>
  <c r="BE14" i="36"/>
  <c r="BG58" s="1"/>
  <c r="C66" i="50"/>
  <c r="C20" i="37"/>
  <c r="BE14" i="46"/>
  <c r="BA8" i="39"/>
  <c r="BI56" s="1"/>
  <c r="D18" i="24"/>
  <c r="D18" i="46"/>
  <c r="D18" i="47"/>
  <c r="D64" i="48"/>
  <c r="D18" i="49"/>
  <c r="D18" i="50"/>
  <c r="D18" i="34"/>
  <c r="D18" i="36"/>
  <c r="D18" i="37"/>
  <c r="D18" i="38"/>
  <c r="D18" i="39"/>
  <c r="D18" i="41"/>
  <c r="D64" i="45"/>
  <c r="D64" i="46"/>
  <c r="D18" i="48"/>
  <c r="D64" i="49"/>
  <c r="BG55" i="39"/>
  <c r="BA8" i="41"/>
  <c r="BI49" s="1"/>
  <c r="BA8" i="45"/>
  <c r="BI52" s="1"/>
  <c r="BA8" i="36"/>
  <c r="BA8" i="34"/>
  <c r="BR13" i="35"/>
  <c r="BR13" i="38"/>
  <c r="BR13" i="43"/>
  <c r="C16" i="24"/>
  <c r="BJ10" s="1"/>
  <c r="BR13" i="36"/>
  <c r="BR13" i="45"/>
  <c r="BR13" i="46"/>
  <c r="BE10" i="37"/>
  <c r="BG54" s="1"/>
  <c r="Z19" i="24"/>
  <c r="AJ53" s="1"/>
  <c r="BE10" i="34"/>
  <c r="BG54" s="1"/>
  <c r="BR13" i="39"/>
  <c r="BR13" i="44"/>
  <c r="BE10" i="49"/>
  <c r="BG54" s="1"/>
  <c r="BE10" i="36"/>
  <c r="BG54" s="1"/>
  <c r="D14" i="44"/>
  <c r="D14" i="46"/>
  <c r="D60" i="47"/>
  <c r="D14" i="49"/>
  <c r="D14" i="50"/>
  <c r="D14" i="36"/>
  <c r="D14" i="41"/>
  <c r="D60" i="44"/>
  <c r="D14" i="47"/>
  <c r="D60" i="49"/>
  <c r="W30" i="41"/>
  <c r="W30" i="47" s="1"/>
  <c r="C13" i="24"/>
  <c r="BJ7" s="1"/>
  <c r="BR10" i="34"/>
  <c r="BR10" i="35"/>
  <c r="BR10" i="36"/>
  <c r="BR10" i="38"/>
  <c r="BR10" i="41"/>
  <c r="C13" i="43"/>
  <c r="BR10" i="44"/>
  <c r="BR10" i="48"/>
  <c r="BE7" i="41"/>
  <c r="BG51" s="1"/>
  <c r="BE7" i="39"/>
  <c r="BE7" i="40"/>
  <c r="C13" i="41"/>
  <c r="C13" i="40"/>
  <c r="C13" i="37"/>
  <c r="C59" i="49"/>
  <c r="BE7" i="46"/>
  <c r="Z16" i="40"/>
  <c r="AJ50" s="1"/>
  <c r="BE7" i="24"/>
  <c r="BG51" s="1"/>
  <c r="BR10" i="37"/>
  <c r="C13" i="46"/>
  <c r="C13" i="49"/>
  <c r="BS10" i="50"/>
  <c r="C59"/>
  <c r="BE7" i="48"/>
  <c r="C59" i="47"/>
  <c r="D12" i="36"/>
  <c r="D12" i="40"/>
  <c r="D12" i="47"/>
  <c r="D12" i="34"/>
  <c r="D12" i="41"/>
  <c r="D12" i="43"/>
  <c r="D58" i="44"/>
  <c r="D12"/>
  <c r="D12" i="46"/>
  <c r="D58" i="47"/>
  <c r="D58" i="48"/>
  <c r="D12"/>
  <c r="D12" i="49"/>
  <c r="BR9" i="39"/>
  <c r="C12" i="46"/>
  <c r="C12" i="49"/>
  <c r="BE6" i="38"/>
  <c r="BG50" s="1"/>
  <c r="C12" i="39"/>
  <c r="C58" i="49"/>
  <c r="BE6" i="47"/>
  <c r="Z15" i="46"/>
  <c r="AJ49" s="1"/>
  <c r="Z15" i="34"/>
  <c r="AJ49" s="1"/>
  <c r="BR9" i="24"/>
  <c r="BR9" i="35"/>
  <c r="BR9" i="37"/>
  <c r="C12" i="44"/>
  <c r="C12" i="45"/>
  <c r="BR9" i="47"/>
  <c r="C12" i="48"/>
  <c r="BE6" i="37"/>
  <c r="BG50" s="1"/>
  <c r="BS9" i="50"/>
  <c r="C12" i="38"/>
  <c r="BE6" i="49"/>
  <c r="BG50" s="1"/>
  <c r="C58" i="44"/>
  <c r="Z15" i="38"/>
  <c r="AJ49" s="1"/>
  <c r="Z15" i="47"/>
  <c r="BE6" i="34"/>
  <c r="BR9" i="38"/>
  <c r="BR9" i="44"/>
  <c r="BR9" i="45"/>
  <c r="C12" i="50"/>
  <c r="C12" i="41"/>
  <c r="BE6" i="48"/>
  <c r="BE6" i="46"/>
  <c r="BE6" i="43"/>
  <c r="C12" i="24"/>
  <c r="BJ6" s="1"/>
  <c r="Z15"/>
  <c r="AJ49" s="1"/>
  <c r="BR9" i="34"/>
  <c r="BR9" i="40"/>
  <c r="BR9" i="43"/>
  <c r="BE6" i="40"/>
  <c r="BG50" s="1"/>
  <c r="C12" i="51"/>
  <c r="C58" i="48"/>
  <c r="C58" i="47"/>
  <c r="C58" i="46"/>
  <c r="C58" i="43"/>
  <c r="Z15" i="50"/>
  <c r="AJ49" s="1"/>
  <c r="BE5" i="34"/>
  <c r="BG49" s="1"/>
  <c r="C11"/>
  <c r="BR8" i="40"/>
  <c r="C11" i="44"/>
  <c r="BR8" i="47"/>
  <c r="BE5" i="39"/>
  <c r="BG49" s="1"/>
  <c r="BE5" i="37"/>
  <c r="BG49" s="1"/>
  <c r="BS8" i="50"/>
  <c r="BE5" i="40"/>
  <c r="C11" i="51"/>
  <c r="BA8" i="49"/>
  <c r="BI50" s="1"/>
  <c r="C57" i="47"/>
  <c r="BA8"/>
  <c r="Z14" i="34"/>
  <c r="AJ48" s="1"/>
  <c r="BR8" i="43"/>
  <c r="BR8" i="44"/>
  <c r="C11" i="45"/>
  <c r="C11" i="49"/>
  <c r="C11" i="41"/>
  <c r="C11" i="40"/>
  <c r="C57" i="49"/>
  <c r="BE5" i="48"/>
  <c r="C57" i="45"/>
  <c r="Z14" i="41"/>
  <c r="AJ48" s="1"/>
  <c r="Z14" i="35"/>
  <c r="AJ48" s="1"/>
  <c r="BR8" i="39"/>
  <c r="C11" i="43"/>
  <c r="BR8" i="48"/>
  <c r="BE5" i="50"/>
  <c r="C57"/>
  <c r="C11" i="37"/>
  <c r="BA8" i="46"/>
  <c r="BI52" s="1"/>
  <c r="Z14" i="37"/>
  <c r="AJ48" s="1"/>
  <c r="Z14" i="36"/>
  <c r="AJ48" s="1"/>
  <c r="BE5"/>
  <c r="BG49" s="1"/>
  <c r="C11" i="24"/>
  <c r="BJ5" s="1"/>
  <c r="BR8" i="35"/>
  <c r="BR8" i="36"/>
  <c r="BR8" i="38"/>
  <c r="BR8" i="45"/>
  <c r="C11" i="46"/>
  <c r="BR8" i="49"/>
  <c r="BE5" i="38"/>
  <c r="BG49" s="1"/>
  <c r="C11"/>
  <c r="BE5" i="47"/>
  <c r="Z14" i="39"/>
  <c r="AJ48" s="1"/>
  <c r="C11" i="36"/>
  <c r="AZ4"/>
  <c r="D2" i="40"/>
  <c r="D48" i="47"/>
  <c r="AZ4" i="49"/>
  <c r="D48" i="50"/>
  <c r="D2"/>
  <c r="D2" i="35"/>
  <c r="A1" i="36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E27" i="37"/>
  <c r="AF27" s="1"/>
  <c r="AG27" s="1"/>
  <c r="AJ61"/>
  <c r="AJ61" i="40"/>
  <c r="AE27"/>
  <c r="AF27" s="1"/>
  <c r="AG27" s="1"/>
  <c r="AE26" i="44"/>
  <c r="AF26" s="1"/>
  <c r="AG26" s="1"/>
  <c r="AJ60"/>
  <c r="AJ61" i="50"/>
  <c r="AE27"/>
  <c r="AF27" s="1"/>
  <c r="AG27" s="1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AJ52" s="1"/>
  <c r="C61" i="43"/>
  <c r="C61" i="44"/>
  <c r="BE9" i="46"/>
  <c r="BE9" i="34"/>
  <c r="BG53" s="1"/>
  <c r="BE9" i="36"/>
  <c r="BG53" s="1"/>
  <c r="Z18" i="39"/>
  <c r="AJ52" s="1"/>
  <c r="BE9" i="43"/>
  <c r="BG53" s="1"/>
  <c r="BE9" i="44"/>
  <c r="BG53" s="1"/>
  <c r="C61" i="46"/>
  <c r="Z18" i="34"/>
  <c r="AJ52" s="1"/>
  <c r="Z18" i="46"/>
  <c r="Z18" i="44"/>
  <c r="AJ52" s="1"/>
  <c r="Z18" i="41"/>
  <c r="AJ52" s="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AJ52" s="1"/>
  <c r="C61" i="45"/>
  <c r="C61" i="48"/>
  <c r="C61" i="49"/>
  <c r="C15" i="51"/>
  <c r="C15" i="39"/>
  <c r="BE10" i="24"/>
  <c r="BG54" s="1"/>
  <c r="C16" i="34"/>
  <c r="BG62" i="36"/>
  <c r="BR13" i="34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D66" i="47"/>
  <c r="D65"/>
  <c r="C24" i="49"/>
  <c r="D65" i="50"/>
  <c r="BG49"/>
  <c r="BE18" i="37"/>
  <c r="BE18" i="24"/>
  <c r="BI61" i="35"/>
  <c r="D20" i="50"/>
  <c r="BE13" i="39"/>
  <c r="BS16" i="50"/>
  <c r="BE10" i="41"/>
  <c r="BG54" s="1"/>
  <c r="BE10" i="39"/>
  <c r="BI61" i="50"/>
  <c r="BG61"/>
  <c r="BE18"/>
  <c r="C15" i="41"/>
  <c r="C16" i="40"/>
  <c r="C24" i="38"/>
  <c r="D23" i="51"/>
  <c r="D69" i="50"/>
  <c r="D23" i="48"/>
  <c r="D23" i="47"/>
  <c r="C19" i="51"/>
  <c r="BG50" i="48"/>
  <c r="C62"/>
  <c r="BE9" i="47"/>
  <c r="BE13"/>
  <c r="BG57" s="1"/>
  <c r="BE10" i="43"/>
  <c r="C65"/>
  <c r="Z22" i="41"/>
  <c r="Z27" i="43"/>
  <c r="Z19" i="45"/>
  <c r="AJ53" s="1"/>
  <c r="Z22" i="46"/>
  <c r="AJ56" s="1"/>
  <c r="Z22" i="49"/>
  <c r="AJ56" s="1"/>
  <c r="BE9" i="35"/>
  <c r="AE26"/>
  <c r="AF26" s="1"/>
  <c r="AG26" s="1"/>
  <c r="AJ60"/>
  <c r="BG62" i="48"/>
  <c r="BI61" i="49"/>
  <c r="BG61"/>
  <c r="BI61" i="47"/>
  <c r="BG61"/>
  <c r="BG59" i="46"/>
  <c r="AJ60" i="38"/>
  <c r="AE26"/>
  <c r="AF26" s="1"/>
  <c r="AG26" s="1"/>
  <c r="C19" i="24"/>
  <c r="BJ13" s="1"/>
  <c r="BR13"/>
  <c r="Z19" i="41"/>
  <c r="AJ53" s="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G50" i="39"/>
  <c r="BR21"/>
  <c r="BG55" i="40"/>
  <c r="D20"/>
  <c r="BG62" i="41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P23" i="38"/>
  <c r="P23" i="50" s="1"/>
  <c r="BE9" i="41"/>
  <c r="BJ17" i="24"/>
  <c r="BJ17" i="37"/>
  <c r="N23"/>
  <c r="N23" i="50" s="1"/>
  <c r="C19" i="37"/>
  <c r="C16" i="39"/>
  <c r="C16" i="51"/>
  <c r="C70" i="49"/>
  <c r="BE10" i="48"/>
  <c r="C61" i="47"/>
  <c r="C65"/>
  <c r="C62" i="43"/>
  <c r="BE13"/>
  <c r="BG57" s="1"/>
  <c r="Z27" i="46"/>
  <c r="AE26" i="49"/>
  <c r="AF26" s="1"/>
  <c r="AG26" s="1"/>
  <c r="AJ60"/>
  <c r="C15" i="35"/>
  <c r="Z18"/>
  <c r="AJ52" s="1"/>
  <c r="BA8" i="40"/>
  <c r="AE26" i="43"/>
  <c r="AF26" s="1"/>
  <c r="AG26" s="1"/>
  <c r="AJ60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50"/>
  <c r="BA8" i="48"/>
  <c r="BI57" s="1"/>
  <c r="Z25" i="43"/>
  <c r="C68" i="46"/>
  <c r="BE16"/>
  <c r="Z15" i="35"/>
  <c r="AJ49" s="1"/>
  <c r="C12"/>
  <c r="BE6" i="36"/>
  <c r="BG50" s="1"/>
  <c r="Z15" i="44"/>
  <c r="AJ49" s="1"/>
  <c r="Z15" i="41"/>
  <c r="Z15" i="39"/>
  <c r="AJ49" s="1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BE49" s="1"/>
  <c r="Z14" i="38"/>
  <c r="AJ48" s="1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C57" i="43"/>
  <c r="BE5" i="44"/>
  <c r="BG49" s="1"/>
  <c r="BE5" i="46"/>
  <c r="BA8" i="35"/>
  <c r="BI59" s="1"/>
  <c r="BA8" i="43"/>
  <c r="BI52" s="1"/>
  <c r="AC29" i="24"/>
  <c r="AK63"/>
  <c r="AL63" s="1"/>
  <c r="AC27"/>
  <c r="E78" i="44"/>
  <c r="AK60" i="24"/>
  <c r="AL60" s="1"/>
  <c r="E78" i="43"/>
  <c r="E32" i="34"/>
  <c r="E78" i="50"/>
  <c r="B26" i="52"/>
  <c r="BY1" i="24"/>
  <c r="BC31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BC31"/>
  <c r="CE8" i="38"/>
  <c r="CE27"/>
  <c r="CE26"/>
  <c r="CE25"/>
  <c r="CE21"/>
  <c r="CE18"/>
  <c r="CE13"/>
  <c r="CE12"/>
  <c r="CE23"/>
  <c r="CE28"/>
  <c r="BJ69" s="1"/>
  <c r="CE10"/>
  <c r="CE6"/>
  <c r="E54" i="52" s="1"/>
  <c r="E56" s="1"/>
  <c r="CE9" i="38"/>
  <c r="CE11"/>
  <c r="BT29"/>
  <c r="BW31" s="1"/>
  <c r="CE14" i="37"/>
  <c r="CE27"/>
  <c r="CE26"/>
  <c r="CE25"/>
  <c r="CE23"/>
  <c r="CE10"/>
  <c r="CE8"/>
  <c r="CE6"/>
  <c r="E48" i="52" s="1"/>
  <c r="E51" s="1"/>
  <c r="CE9" i="37"/>
  <c r="CE13"/>
  <c r="CE12"/>
  <c r="BW31"/>
  <c r="CE11"/>
  <c r="BE1"/>
  <c r="CE22" i="36"/>
  <c r="CE16"/>
  <c r="CE6"/>
  <c r="E42" i="52" s="1"/>
  <c r="E45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Y1"/>
  <c r="BF30" i="34"/>
  <c r="BF30" i="24"/>
  <c r="E32" i="51"/>
  <c r="AA15" i="24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D50" i="47"/>
  <c r="G50" s="1"/>
  <c r="D4" i="49"/>
  <c r="G4" s="1"/>
  <c r="D50" i="43"/>
  <c r="G50" s="1"/>
  <c r="D4" i="38"/>
  <c r="G4" s="1"/>
  <c r="D4" i="24"/>
  <c r="G4" s="1"/>
  <c r="D50" i="46"/>
  <c r="G50" s="1"/>
  <c r="D4" i="39"/>
  <c r="G4" s="1"/>
  <c r="D4" i="51"/>
  <c r="G4" s="1"/>
  <c r="D4" i="50"/>
  <c r="G4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D4" i="45"/>
  <c r="G4" s="1"/>
  <c r="D4" i="44"/>
  <c r="G4" s="1"/>
  <c r="D4" i="43"/>
  <c r="G4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G3" i="41"/>
  <c r="G49" i="43"/>
  <c r="G49" i="47"/>
  <c r="G3"/>
  <c r="G3" i="49"/>
  <c r="G3" i="35"/>
  <c r="G3" i="37"/>
  <c r="G3" i="43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BI59" i="34"/>
  <c r="D19" i="51"/>
  <c r="D19" i="48"/>
  <c r="AJ57" i="38"/>
  <c r="AJ49" i="41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BE50" s="1"/>
  <c r="BA8" s="1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S70" i="48"/>
  <c r="S70" i="50" s="1"/>
  <c r="F54" i="44"/>
  <c r="AJ59" i="34"/>
  <c r="BR14" i="24"/>
  <c r="D19"/>
  <c r="BR15" i="36"/>
  <c r="D19" i="37"/>
  <c r="BG60" i="38"/>
  <c r="BG60" i="39"/>
  <c r="D19"/>
  <c r="BG60" i="41"/>
  <c r="BG56" i="43"/>
  <c r="BR15"/>
  <c r="BR14"/>
  <c r="D19" i="44"/>
  <c r="D19" i="45"/>
  <c r="D65" i="46"/>
  <c r="BR15"/>
  <c r="BR14"/>
  <c r="C18" i="48"/>
  <c r="C17"/>
  <c r="D65" i="49"/>
  <c r="BE12" i="37"/>
  <c r="C17" i="50"/>
  <c r="BG50"/>
  <c r="BE11"/>
  <c r="C18" i="41"/>
  <c r="C18" i="39"/>
  <c r="BE11" i="47"/>
  <c r="C63" i="45"/>
  <c r="AJ59" i="37"/>
  <c r="Z21" i="39"/>
  <c r="AJ59" i="43"/>
  <c r="Z21"/>
  <c r="AJ51" i="48"/>
  <c r="BJ15" i="24"/>
  <c r="AJ55" i="34"/>
  <c r="BG53" i="47"/>
  <c r="AJ49"/>
  <c r="BE11" i="24"/>
  <c r="C75" i="52"/>
  <c r="BE12" i="34"/>
  <c r="D19"/>
  <c r="BR15"/>
  <c r="D19" i="35"/>
  <c r="D19" i="36"/>
  <c r="D19" i="38"/>
  <c r="BR15"/>
  <c r="BG56" i="39"/>
  <c r="BR14" i="40"/>
  <c r="BR15" i="41"/>
  <c r="D19" i="43"/>
  <c r="BR15" i="44"/>
  <c r="BR14"/>
  <c r="D65" i="45"/>
  <c r="BR15"/>
  <c r="BR14"/>
  <c r="BG52" i="46"/>
  <c r="D19"/>
  <c r="D19" i="47"/>
  <c r="BR15"/>
  <c r="BR14"/>
  <c r="D65" i="48"/>
  <c r="BI60" i="36"/>
  <c r="C64" i="50"/>
  <c r="C18" i="40"/>
  <c r="C18" i="37"/>
  <c r="BE11" i="45"/>
  <c r="AJ55" i="35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8" i="40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56" i="38"/>
  <c r="AJ48" i="40"/>
  <c r="AJ56" i="41"/>
  <c r="AJ56" i="48"/>
  <c r="AJ52"/>
  <c r="AJ48"/>
  <c r="C13" i="36"/>
  <c r="BA8" i="44"/>
  <c r="BI52" s="1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/>
  <c r="E82" s="1"/>
  <c r="R53" i="50"/>
  <c r="B111" i="52"/>
  <c r="R53" i="49"/>
  <c r="B110" i="52"/>
  <c r="B107"/>
  <c r="B102"/>
  <c r="B101"/>
  <c r="B106"/>
  <c r="P53" i="49"/>
  <c r="BE1" i="47"/>
  <c r="P53" i="50"/>
  <c r="B105" i="52"/>
  <c r="B104"/>
  <c r="BC31" i="46"/>
  <c r="N53"/>
  <c r="B100" i="52"/>
  <c r="N53" i="47"/>
  <c r="BY1" i="46"/>
  <c r="B96" i="52"/>
  <c r="E99"/>
  <c r="E100" s="1"/>
  <c r="B99"/>
  <c r="N53" i="50"/>
  <c r="B95" i="52"/>
  <c r="B97"/>
  <c r="E92"/>
  <c r="BE1" i="45"/>
  <c r="L53"/>
  <c r="E86" i="52"/>
  <c r="J53" i="50"/>
  <c r="J53" i="46"/>
  <c r="J53" i="49"/>
  <c r="B83" i="52"/>
  <c r="C118"/>
  <c r="U69" i="49"/>
  <c r="U69" i="50" s="1"/>
  <c r="AA26" s="1"/>
  <c r="AK60" s="1"/>
  <c r="AL60" s="1"/>
  <c r="U75" i="49"/>
  <c r="U75" i="50" s="1"/>
  <c r="AA32" s="1"/>
  <c r="U60" i="49"/>
  <c r="U60" i="50" s="1"/>
  <c r="S65" i="48"/>
  <c r="S65" i="50" s="1"/>
  <c r="H53" i="47"/>
  <c r="P54" s="1"/>
  <c r="S61" i="48"/>
  <c r="B80" i="52"/>
  <c r="S68" i="48"/>
  <c r="S68" i="50" s="1"/>
  <c r="B79" i="52"/>
  <c r="BY1" i="43"/>
  <c r="S57" i="48"/>
  <c r="S57" i="49" s="1"/>
  <c r="H54" i="43"/>
  <c r="I71" s="1"/>
  <c r="H53" i="46"/>
  <c r="N54" s="1"/>
  <c r="N54" i="47" s="1"/>
  <c r="H53" i="45"/>
  <c r="L54" s="1"/>
  <c r="U74" i="49"/>
  <c r="U74" i="50" s="1"/>
  <c r="AA31" s="1"/>
  <c r="AK65" s="1"/>
  <c r="AL65" s="1"/>
  <c r="U67" i="49"/>
  <c r="U67" i="50" s="1"/>
  <c r="AA24" s="1"/>
  <c r="U61" i="49"/>
  <c r="U61" i="50" s="1"/>
  <c r="AA18" s="1"/>
  <c r="C107" i="52"/>
  <c r="C109"/>
  <c r="S72" i="48"/>
  <c r="S72" i="50" s="1"/>
  <c r="S66" i="48"/>
  <c r="S66" i="49" s="1"/>
  <c r="AA23" s="1"/>
  <c r="S69" i="48"/>
  <c r="S71"/>
  <c r="S71" i="49" s="1"/>
  <c r="AA28" s="1"/>
  <c r="AK62" s="1"/>
  <c r="AL62" s="1"/>
  <c r="S67" i="48"/>
  <c r="S67" i="49" s="1"/>
  <c r="AA24" s="1"/>
  <c r="R54"/>
  <c r="C112" i="52"/>
  <c r="S64" i="48"/>
  <c r="S64" i="50" s="1"/>
  <c r="S58" i="48"/>
  <c r="S58" i="50" s="1"/>
  <c r="S74" i="48"/>
  <c r="S74" i="49" s="1"/>
  <c r="AA31" s="1"/>
  <c r="AK65" s="1"/>
  <c r="AL65" s="1"/>
  <c r="C111" i="52"/>
  <c r="S73" i="48"/>
  <c r="S59"/>
  <c r="S59" i="49" s="1"/>
  <c r="AA16" s="1"/>
  <c r="AC16" s="1"/>
  <c r="T54" i="50"/>
  <c r="U58" i="49"/>
  <c r="U58" i="50" s="1"/>
  <c r="U59" i="49"/>
  <c r="U59" i="50" s="1"/>
  <c r="R54"/>
  <c r="S63" i="48"/>
  <c r="S63" i="49" s="1"/>
  <c r="AA20" s="1"/>
  <c r="AC20" s="1"/>
  <c r="S62" i="48"/>
  <c r="S62" i="50" s="1"/>
  <c r="C110" i="52"/>
  <c r="C113"/>
  <c r="U57" i="49"/>
  <c r="U57" i="50" s="1"/>
  <c r="U73" i="49"/>
  <c r="U73" i="50" s="1"/>
  <c r="AA30" s="1"/>
  <c r="U63" i="49"/>
  <c r="U63" i="50" s="1"/>
  <c r="AA20" s="1"/>
  <c r="AC20" s="1"/>
  <c r="U64" i="49"/>
  <c r="U64" i="50" s="1"/>
  <c r="AA21" s="1"/>
  <c r="U66" i="49"/>
  <c r="U66" i="50" s="1"/>
  <c r="AA23" s="1"/>
  <c r="U76" i="49"/>
  <c r="U76" i="50" s="1"/>
  <c r="AA33" s="1"/>
  <c r="AC33" s="1"/>
  <c r="C114" i="52"/>
  <c r="U65" i="49"/>
  <c r="U65" i="50" s="1"/>
  <c r="AA22" s="1"/>
  <c r="C117" i="52"/>
  <c r="U71" i="49"/>
  <c r="U71" i="50" s="1"/>
  <c r="AA28" s="1"/>
  <c r="AK62" s="1"/>
  <c r="AL62" s="1"/>
  <c r="C115" i="52"/>
  <c r="U68" i="49"/>
  <c r="U68" i="50" s="1"/>
  <c r="U70" i="49"/>
  <c r="U70" i="50" s="1"/>
  <c r="AA27" s="1"/>
  <c r="AC27" s="1"/>
  <c r="U62" i="49"/>
  <c r="U62" i="50" s="1"/>
  <c r="AA19" s="1"/>
  <c r="AC19" s="1"/>
  <c r="U72" i="49"/>
  <c r="U72" i="50" s="1"/>
  <c r="AA29" s="1"/>
  <c r="AC29" s="1"/>
  <c r="U77" i="49"/>
  <c r="U77" i="50" s="1"/>
  <c r="C116" i="52"/>
  <c r="S75" i="48"/>
  <c r="S75" i="50" s="1"/>
  <c r="S77" i="48"/>
  <c r="S77" i="50" s="1"/>
  <c r="S76" i="48"/>
  <c r="C108" i="52"/>
  <c r="C92"/>
  <c r="H53" i="44"/>
  <c r="J54" s="1"/>
  <c r="B82" i="52"/>
  <c r="B77"/>
  <c r="B81"/>
  <c r="BC31" i="43"/>
  <c r="BG26" s="1"/>
  <c r="BI69" s="1"/>
  <c r="BK69" s="1"/>
  <c r="H77" s="1"/>
  <c r="H77" i="47" s="1"/>
  <c r="H53" i="50"/>
  <c r="V54" s="1"/>
  <c r="F54" i="46"/>
  <c r="F54" i="49"/>
  <c r="F54" i="47"/>
  <c r="V8"/>
  <c r="V8" i="48"/>
  <c r="W24" i="41"/>
  <c r="W24" i="49" s="1"/>
  <c r="C76" i="52"/>
  <c r="C72"/>
  <c r="W27" i="41"/>
  <c r="W11"/>
  <c r="W11" i="47" s="1"/>
  <c r="W21" i="41"/>
  <c r="G67" i="50" s="1"/>
  <c r="C71" i="52"/>
  <c r="B71"/>
  <c r="B74"/>
  <c r="V7" i="46"/>
  <c r="V7" i="50"/>
  <c r="F54" i="45"/>
  <c r="V8" i="43"/>
  <c r="V8" i="44"/>
  <c r="W16" i="41"/>
  <c r="W16" i="48" s="1"/>
  <c r="W14" i="41"/>
  <c r="W20"/>
  <c r="G66" i="49" s="1"/>
  <c r="W18" i="41"/>
  <c r="W18" i="47" s="1"/>
  <c r="W19" i="41"/>
  <c r="G65" i="45" s="1"/>
  <c r="W29" i="41"/>
  <c r="W29" i="44" s="1"/>
  <c r="W13" i="41"/>
  <c r="W13" i="50" s="1"/>
  <c r="F54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BC31"/>
  <c r="BG26" s="1"/>
  <c r="BI69" s="1"/>
  <c r="BK69" s="1"/>
  <c r="R31" s="1"/>
  <c r="BG26" i="37"/>
  <c r="BI69" s="1"/>
  <c r="BK69" s="1"/>
  <c r="N31" s="1"/>
  <c r="N31" i="43" s="1"/>
  <c r="N7" i="37"/>
  <c r="B46" i="52"/>
  <c r="L7" i="43"/>
  <c r="L7" i="41"/>
  <c r="L7" i="37"/>
  <c r="B42" i="52"/>
  <c r="B44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E1" i="36"/>
  <c r="BY1"/>
  <c r="BE1" i="35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C31"/>
  <c r="B32" i="52"/>
  <c r="H8" i="34"/>
  <c r="H7" i="37"/>
  <c r="H7" i="41"/>
  <c r="H7" i="43"/>
  <c r="B30" i="52"/>
  <c r="E34"/>
  <c r="H7" i="35"/>
  <c r="H7" i="36"/>
  <c r="H7" i="40"/>
  <c r="E32" i="41"/>
  <c r="E32" i="38"/>
  <c r="E32" i="52"/>
  <c r="E32" i="35"/>
  <c r="E32" i="36"/>
  <c r="E32" i="49"/>
  <c r="E32" i="43"/>
  <c r="E32" i="45"/>
  <c r="E32" i="40"/>
  <c r="R27" i="49"/>
  <c r="F70" i="46"/>
  <c r="V24"/>
  <c r="F70" i="49"/>
  <c r="V24" i="50"/>
  <c r="F70"/>
  <c r="F25" i="43"/>
  <c r="F70" i="45"/>
  <c r="H75" i="48"/>
  <c r="H71"/>
  <c r="N73" i="47"/>
  <c r="J72" i="45"/>
  <c r="J74" i="47"/>
  <c r="V27" i="49"/>
  <c r="P27" i="50"/>
  <c r="F29" i="35"/>
  <c r="F27"/>
  <c r="F23" i="48"/>
  <c r="H25" i="35"/>
  <c r="F23" i="37"/>
  <c r="E32" i="50"/>
  <c r="E32" i="37"/>
  <c r="E32" i="39"/>
  <c r="E32" i="47"/>
  <c r="P75" i="49"/>
  <c r="P75" i="50"/>
  <c r="J72"/>
  <c r="J72" i="49"/>
  <c r="J74" i="48"/>
  <c r="J74" i="50"/>
  <c r="J74" i="45"/>
  <c r="J74" i="46"/>
  <c r="P75" i="48"/>
  <c r="J25" i="44"/>
  <c r="E32" i="46"/>
  <c r="P73" i="49"/>
  <c r="P73" i="48"/>
  <c r="F70" i="44"/>
  <c r="P27" i="39"/>
  <c r="P27" i="46"/>
  <c r="L71" i="49"/>
  <c r="J75" i="50"/>
  <c r="J75" i="49"/>
  <c r="P74" i="50"/>
  <c r="P74" i="49"/>
  <c r="F73" i="50"/>
  <c r="V27" i="44"/>
  <c r="V27" i="48"/>
  <c r="F73" i="45"/>
  <c r="V27"/>
  <c r="F73" i="49"/>
  <c r="V27" i="47"/>
  <c r="V27" i="46"/>
  <c r="V27" i="50"/>
  <c r="F73" i="47"/>
  <c r="V27" i="43"/>
  <c r="F73"/>
  <c r="F73" i="46"/>
  <c r="F73" i="48"/>
  <c r="N24" i="38"/>
  <c r="N24" i="43"/>
  <c r="N24" i="50"/>
  <c r="V23" i="47"/>
  <c r="V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F71" i="47"/>
  <c r="R27" i="41"/>
  <c r="R27" i="43"/>
  <c r="V29" i="44"/>
  <c r="F75" i="49"/>
  <c r="F75" i="47"/>
  <c r="F75" i="48"/>
  <c r="N76" i="47"/>
  <c r="F75" i="44"/>
  <c r="F29" i="43"/>
  <c r="F29" i="36"/>
  <c r="F29" i="48"/>
  <c r="F29" i="38"/>
  <c r="F29" i="49"/>
  <c r="F27"/>
  <c r="F27" i="34"/>
  <c r="F27" i="39"/>
  <c r="J25" i="49"/>
  <c r="J25" i="47"/>
  <c r="J25" i="46"/>
  <c r="J25" i="37"/>
  <c r="J25" i="50"/>
  <c r="F23" i="39"/>
  <c r="F23" i="35"/>
  <c r="F23" i="44"/>
  <c r="F29" i="40"/>
  <c r="F23"/>
  <c r="T25" i="43"/>
  <c r="F27" i="48"/>
  <c r="J25"/>
  <c r="R25" i="43"/>
  <c r="R25" i="48"/>
  <c r="J73" i="49"/>
  <c r="J73" i="48"/>
  <c r="J73" i="47"/>
  <c r="J29" i="44"/>
  <c r="J29" i="43"/>
  <c r="J29" i="38"/>
  <c r="J29" i="37"/>
  <c r="J29" i="47"/>
  <c r="J29" i="41"/>
  <c r="J27"/>
  <c r="J27" i="38"/>
  <c r="J27" i="45"/>
  <c r="F25" i="41"/>
  <c r="F25" i="40"/>
  <c r="F25" i="34"/>
  <c r="F29" i="47"/>
  <c r="F23" i="34"/>
  <c r="F25" i="35"/>
  <c r="F23" i="38"/>
  <c r="J27" i="40"/>
  <c r="F29" i="41"/>
  <c r="F23" i="47"/>
  <c r="J27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/>
  <c r="P71" i="48"/>
  <c r="P71" i="50"/>
  <c r="V31" i="49"/>
  <c r="F77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/>
  <c r="R27" i="44"/>
  <c r="R27" i="40"/>
  <c r="R27" i="48"/>
  <c r="R27" i="45"/>
  <c r="N25"/>
  <c r="N25" i="44"/>
  <c r="N73" i="49"/>
  <c r="N73" i="48"/>
  <c r="AK43" i="44"/>
  <c r="BA8" i="24"/>
  <c r="V24" i="47"/>
  <c r="F70"/>
  <c r="V24" i="45"/>
  <c r="F70" i="43"/>
  <c r="V24" i="49"/>
  <c r="F70" i="48"/>
  <c r="V24"/>
  <c r="V24" i="44"/>
  <c r="N27" i="39"/>
  <c r="N27" i="49"/>
  <c r="N27" i="46"/>
  <c r="V31" i="44"/>
  <c r="V31" i="48"/>
  <c r="V31" i="46"/>
  <c r="F77" i="44"/>
  <c r="N27" i="50"/>
  <c r="V31" i="45"/>
  <c r="H73" i="48"/>
  <c r="H73" i="47"/>
  <c r="H69" i="44"/>
  <c r="H69" i="48"/>
  <c r="N27" i="38"/>
  <c r="N27" i="40"/>
  <c r="AK43" i="43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F23" i="49"/>
  <c r="F23" i="45"/>
  <c r="F23" i="43"/>
  <c r="F23" i="41"/>
  <c r="F23" i="36"/>
  <c r="R75" i="49"/>
  <c r="J71" i="45"/>
  <c r="J71" i="46"/>
  <c r="J75" i="47"/>
  <c r="N77" i="50"/>
  <c r="N77" i="48"/>
  <c r="T31" i="44"/>
  <c r="T31" i="49"/>
  <c r="F71" i="45"/>
  <c r="V25" i="44"/>
  <c r="AK43" i="50"/>
  <c r="P74" i="48"/>
  <c r="P29" i="41"/>
  <c r="P29" i="45"/>
  <c r="F75" i="50"/>
  <c r="V29" i="49"/>
  <c r="V29" i="45"/>
  <c r="V29" i="47"/>
  <c r="F69" i="44"/>
  <c r="V23" i="48"/>
  <c r="R73" i="49"/>
  <c r="R73" i="50"/>
  <c r="L73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6" i="50"/>
  <c r="L26" i="48"/>
  <c r="L26" i="38"/>
  <c r="J71" i="48"/>
  <c r="L75" i="50"/>
  <c r="L30" i="38"/>
  <c r="N69" i="49"/>
  <c r="N69" i="48"/>
  <c r="N71" i="50"/>
  <c r="N71" i="47"/>
  <c r="N71" i="48"/>
  <c r="L27" i="44"/>
  <c r="L27" i="41"/>
  <c r="L27" i="37"/>
  <c r="AK43" i="35"/>
  <c r="J77" i="47"/>
  <c r="J77" i="50"/>
  <c r="AK43" i="48"/>
  <c r="AK43" i="34"/>
  <c r="J75" i="45"/>
  <c r="J75" i="48"/>
  <c r="J75" i="46"/>
  <c r="T29"/>
  <c r="T29" i="41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H23" i="43"/>
  <c r="H23" i="47"/>
  <c r="H23" i="41"/>
  <c r="H23" i="39"/>
  <c r="H23" i="46"/>
  <c r="H23" i="44"/>
  <c r="H23" i="40"/>
  <c r="H23" i="49"/>
  <c r="H23" i="37"/>
  <c r="H23" i="35"/>
  <c r="H23" i="48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L27" i="38"/>
  <c r="H23"/>
  <c r="H23" i="45"/>
  <c r="L29"/>
  <c r="P25" i="47"/>
  <c r="P25" i="43"/>
  <c r="P25" i="44"/>
  <c r="P25" i="49"/>
  <c r="H29" i="43"/>
  <c r="H29" i="50"/>
  <c r="H29" i="39"/>
  <c r="H29" i="36"/>
  <c r="H25" i="43"/>
  <c r="H25" i="44"/>
  <c r="H25" i="37"/>
  <c r="L27" i="50"/>
  <c r="L27" i="45"/>
  <c r="L27" i="48"/>
  <c r="L27" i="47"/>
  <c r="L27" i="43"/>
  <c r="L27" i="40"/>
  <c r="L27" i="39"/>
  <c r="L27" i="46"/>
  <c r="L27" i="49"/>
  <c r="L23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AK43" i="37"/>
  <c r="O32" i="24"/>
  <c r="N24" i="47"/>
  <c r="N24" i="40"/>
  <c r="N24" i="48"/>
  <c r="N24" i="41"/>
  <c r="N24" i="46"/>
  <c r="H73" i="49"/>
  <c r="H73" i="50"/>
  <c r="H73" i="46"/>
  <c r="H69" i="45"/>
  <c r="H69" i="50"/>
  <c r="H69" i="49"/>
  <c r="T31" i="43"/>
  <c r="T31" i="46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25" i="47"/>
  <c r="T25" i="44"/>
  <c r="T25" i="48"/>
  <c r="T25" i="46"/>
  <c r="J73" i="45"/>
  <c r="J73" i="46"/>
  <c r="U32" i="37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W32" i="37"/>
  <c r="M32" i="34"/>
  <c r="Q32"/>
  <c r="N77" i="47"/>
  <c r="N77" i="49"/>
  <c r="R29" i="44"/>
  <c r="R29" i="45"/>
  <c r="R29" i="50"/>
  <c r="S32" i="24"/>
  <c r="U32"/>
  <c r="Q32" i="36"/>
  <c r="W32" i="40"/>
  <c r="J77" i="48"/>
  <c r="J77" i="45"/>
  <c r="J77" i="46"/>
  <c r="J71" i="47"/>
  <c r="J71" i="49"/>
  <c r="J71" i="50"/>
  <c r="S32" i="35"/>
  <c r="N29" i="49"/>
  <c r="N29" i="47"/>
  <c r="N29" i="39"/>
  <c r="N29" i="38"/>
  <c r="P27" i="45"/>
  <c r="P27" i="49"/>
  <c r="P27" i="44"/>
  <c r="P27" i="48"/>
  <c r="P27" i="41"/>
  <c r="P27" i="40"/>
  <c r="P27" i="43"/>
  <c r="W32" i="34"/>
  <c r="W32" i="35"/>
  <c r="U32" i="36"/>
  <c r="T25" i="41"/>
  <c r="T25" i="49"/>
  <c r="T25" i="50"/>
  <c r="N27" i="43"/>
  <c r="N27" i="47"/>
  <c r="J72"/>
  <c r="J72" i="48"/>
  <c r="N69" i="47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s="1"/>
  <c r="S60" i="50"/>
  <c r="T31" i="41"/>
  <c r="T31" i="50"/>
  <c r="T31" i="48"/>
  <c r="T31" i="45"/>
  <c r="N74" i="49"/>
  <c r="L71" i="46"/>
  <c r="L71" i="48"/>
  <c r="L71" i="47"/>
  <c r="N75" i="50"/>
  <c r="N75" i="47"/>
  <c r="N75" i="49"/>
  <c r="Q32" i="24"/>
  <c r="K32"/>
  <c r="K32" i="34"/>
  <c r="M32" i="35"/>
  <c r="O32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/>
  <c r="O32" i="34"/>
  <c r="U32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U32" i="35"/>
  <c r="W32" i="36"/>
  <c r="O32"/>
  <c r="Q32" i="37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P25" i="50"/>
  <c r="P25" i="46"/>
  <c r="P25" i="41"/>
  <c r="P25" i="40"/>
  <c r="P25" i="48"/>
  <c r="P25" i="39"/>
  <c r="L73" i="46"/>
  <c r="L73" i="49"/>
  <c r="N72"/>
  <c r="N72" i="50"/>
  <c r="N72" i="48"/>
  <c r="BI61" i="39" l="1"/>
  <c r="BG61"/>
  <c r="BG61" i="37"/>
  <c r="BI61"/>
  <c r="L69" i="45"/>
  <c r="BJ17"/>
  <c r="AJ60" i="47"/>
  <c r="AE26"/>
  <c r="AF26" s="1"/>
  <c r="AG26" s="1"/>
  <c r="BI61" i="46"/>
  <c r="BG61"/>
  <c r="AE26" i="36"/>
  <c r="AF26" s="1"/>
  <c r="AG26" s="1"/>
  <c r="AJ60"/>
  <c r="BJ17" i="49"/>
  <c r="T69"/>
  <c r="T69" i="50" s="1"/>
  <c r="AE26" i="40"/>
  <c r="AF26" s="1"/>
  <c r="AG26" s="1"/>
  <c r="AJ60"/>
  <c r="AE26" i="50"/>
  <c r="AF26" s="1"/>
  <c r="AG26" s="1"/>
  <c r="AJ60"/>
  <c r="BI64" i="45"/>
  <c r="BG64"/>
  <c r="P26" i="38"/>
  <c r="BJ20"/>
  <c r="AJ63" i="39"/>
  <c r="AE29"/>
  <c r="AF29" s="1"/>
  <c r="AG29" s="1"/>
  <c r="BI64"/>
  <c r="BG64"/>
  <c r="BI64" i="35"/>
  <c r="BG64"/>
  <c r="BI64" i="48"/>
  <c r="BG64"/>
  <c r="BJ20" i="49"/>
  <c r="T72"/>
  <c r="T72" i="50" s="1"/>
  <c r="AE29" i="45"/>
  <c r="AF29" s="1"/>
  <c r="AG29" s="1"/>
  <c r="AJ63"/>
  <c r="AE29" i="36"/>
  <c r="AF29" s="1"/>
  <c r="AG29" s="1"/>
  <c r="AJ63"/>
  <c r="BG64" i="40"/>
  <c r="BI64"/>
  <c r="T26"/>
  <c r="BJ20"/>
  <c r="AE29"/>
  <c r="AF29" s="1"/>
  <c r="AG29" s="1"/>
  <c r="AJ63"/>
  <c r="T28"/>
  <c r="BJ22"/>
  <c r="AJ65" i="38"/>
  <c r="AE31"/>
  <c r="AF31" s="1"/>
  <c r="AG31" s="1"/>
  <c r="BI66" i="41"/>
  <c r="BG66"/>
  <c r="AE31" i="43"/>
  <c r="AF31" s="1"/>
  <c r="AG31" s="1"/>
  <c r="AJ65"/>
  <c r="AE31" i="36"/>
  <c r="AF31" s="1"/>
  <c r="AG31" s="1"/>
  <c r="AJ65"/>
  <c r="AJ65" i="48"/>
  <c r="AE31"/>
  <c r="AF31" s="1"/>
  <c r="AG31" s="1"/>
  <c r="BI68" i="44"/>
  <c r="BG68"/>
  <c r="BJ24" i="38"/>
  <c r="P30"/>
  <c r="BJ24" i="43"/>
  <c r="H76"/>
  <c r="AJ67" i="46"/>
  <c r="AE33"/>
  <c r="AF33" s="1"/>
  <c r="AG33" s="1"/>
  <c r="P76" i="47"/>
  <c r="BJ24"/>
  <c r="H30" i="34"/>
  <c r="BJ24"/>
  <c r="BI68" i="24"/>
  <c r="BG68"/>
  <c r="AE33" i="40"/>
  <c r="AF33" s="1"/>
  <c r="AG33" s="1"/>
  <c r="AJ67"/>
  <c r="N74" i="48"/>
  <c r="H25" i="40"/>
  <c r="H25" i="46"/>
  <c r="H25" i="49"/>
  <c r="H29" i="40"/>
  <c r="H29" i="44"/>
  <c r="H29" i="41"/>
  <c r="L26" i="46"/>
  <c r="L26" i="40"/>
  <c r="L26" i="41"/>
  <c r="F69" i="49"/>
  <c r="F69" i="50"/>
  <c r="F69" i="45"/>
  <c r="H29" i="37"/>
  <c r="BI58" i="50"/>
  <c r="BJ17" i="35"/>
  <c r="BI53" i="47"/>
  <c r="AJ60" i="46"/>
  <c r="AE26"/>
  <c r="AF26" s="1"/>
  <c r="AG26" s="1"/>
  <c r="BI61" i="34"/>
  <c r="BG61"/>
  <c r="AE26" i="37"/>
  <c r="AF26" s="1"/>
  <c r="AG26" s="1"/>
  <c r="AJ60"/>
  <c r="AJ60" i="48"/>
  <c r="AE26"/>
  <c r="AF26" s="1"/>
  <c r="AG26" s="1"/>
  <c r="AJ63" i="38"/>
  <c r="AE29"/>
  <c r="AF29" s="1"/>
  <c r="AG29" s="1"/>
  <c r="BG66" i="49"/>
  <c r="BI66"/>
  <c r="R28" i="39"/>
  <c r="BJ22"/>
  <c r="BJ24" i="45"/>
  <c r="L76"/>
  <c r="R30" i="39"/>
  <c r="BJ24"/>
  <c r="BI61" i="41"/>
  <c r="BG61"/>
  <c r="BI61" i="40"/>
  <c r="BG61"/>
  <c r="AJ60" i="39"/>
  <c r="AE26"/>
  <c r="AF26" s="1"/>
  <c r="AG26" s="1"/>
  <c r="BI61" i="43"/>
  <c r="BG61"/>
  <c r="BJ17" i="47"/>
  <c r="P69"/>
  <c r="BG64" i="46"/>
  <c r="BI64"/>
  <c r="V72" i="50"/>
  <c r="BJ20"/>
  <c r="BJ20" i="45"/>
  <c r="L72"/>
  <c r="BJ20" i="24"/>
  <c r="F26"/>
  <c r="BI64" i="37"/>
  <c r="BG64"/>
  <c r="AE29"/>
  <c r="AF29" s="1"/>
  <c r="AG29" s="1"/>
  <c r="AJ63"/>
  <c r="AE29" i="47"/>
  <c r="AF29" s="1"/>
  <c r="AG29" s="1"/>
  <c r="AJ63"/>
  <c r="BG64" i="43"/>
  <c r="BI64"/>
  <c r="BG64" i="47"/>
  <c r="BI64"/>
  <c r="BJ20" i="39"/>
  <c r="R26"/>
  <c r="AE29" i="48"/>
  <c r="AF29" s="1"/>
  <c r="AG29" s="1"/>
  <c r="AJ63"/>
  <c r="BJ22" i="50"/>
  <c r="V74"/>
  <c r="BJ22" i="48"/>
  <c r="R74"/>
  <c r="BJ22" i="34"/>
  <c r="H28"/>
  <c r="BI66" i="24"/>
  <c r="BG66"/>
  <c r="BG66" i="44"/>
  <c r="BI66"/>
  <c r="J28" i="35"/>
  <c r="BJ22"/>
  <c r="AE31" i="24"/>
  <c r="AF31" s="1"/>
  <c r="AG31" s="1"/>
  <c r="AJ65"/>
  <c r="BJ22" i="37"/>
  <c r="N28"/>
  <c r="AJ65" i="40"/>
  <c r="AE31"/>
  <c r="AF31" s="1"/>
  <c r="AG31" s="1"/>
  <c r="L28" i="36"/>
  <c r="BJ22"/>
  <c r="BG68" i="41"/>
  <c r="BI68"/>
  <c r="V30"/>
  <c r="BJ24"/>
  <c r="BJ24" i="48"/>
  <c r="R76"/>
  <c r="AJ67" i="38"/>
  <c r="AE33"/>
  <c r="AF33" s="1"/>
  <c r="AG33" s="1"/>
  <c r="BJ24" i="35"/>
  <c r="J30"/>
  <c r="BI68" i="47"/>
  <c r="BG68"/>
  <c r="AE33" i="43"/>
  <c r="AF33" s="1"/>
  <c r="AG33" s="1"/>
  <c r="AJ67"/>
  <c r="AE33" i="35"/>
  <c r="AF33" s="1"/>
  <c r="AG33" s="1"/>
  <c r="AJ67"/>
  <c r="BJ24" i="37"/>
  <c r="N30"/>
  <c r="AE33" i="48"/>
  <c r="AF33" s="1"/>
  <c r="AG33" s="1"/>
  <c r="AJ67"/>
  <c r="H25"/>
  <c r="H29" i="38"/>
  <c r="F69" i="48"/>
  <c r="V23" i="49"/>
  <c r="BI54" i="36"/>
  <c r="BI49" i="37"/>
  <c r="E14" i="52"/>
  <c r="V69" i="50"/>
  <c r="BJ17"/>
  <c r="R23" i="39"/>
  <c r="BJ17"/>
  <c r="BG64" i="44"/>
  <c r="BI64"/>
  <c r="V26" i="41"/>
  <c r="BJ20"/>
  <c r="BI64" i="36"/>
  <c r="BG64"/>
  <c r="AE29" i="43"/>
  <c r="AF29" s="1"/>
  <c r="AG29" s="1"/>
  <c r="AJ63"/>
  <c r="H26" i="34"/>
  <c r="BJ20"/>
  <c r="BJ20" i="48"/>
  <c r="R72"/>
  <c r="AE29" i="50"/>
  <c r="AF29" s="1"/>
  <c r="AG29" s="1"/>
  <c r="AJ63"/>
  <c r="BI66" i="45"/>
  <c r="BG66"/>
  <c r="BJ22" i="41"/>
  <c r="V28"/>
  <c r="BJ22" i="45"/>
  <c r="L74"/>
  <c r="BJ22" i="49"/>
  <c r="T74"/>
  <c r="T74" i="50" s="1"/>
  <c r="F28" i="24"/>
  <c r="BJ22"/>
  <c r="AJ65" i="41"/>
  <c r="AE31"/>
  <c r="AF31" s="1"/>
  <c r="AG31" s="1"/>
  <c r="BI68" i="45"/>
  <c r="BG68"/>
  <c r="T30" i="40"/>
  <c r="BJ24"/>
  <c r="AJ67" i="39"/>
  <c r="AE33"/>
  <c r="AF33" s="1"/>
  <c r="AG33" s="1"/>
  <c r="BJ24" i="24"/>
  <c r="F30"/>
  <c r="BJ24" i="49"/>
  <c r="T76"/>
  <c r="T76" i="50" s="1"/>
  <c r="AJ67" i="45"/>
  <c r="AE33"/>
  <c r="AF33" s="1"/>
  <c r="AG33" s="1"/>
  <c r="AE33" i="50"/>
  <c r="AF33" s="1"/>
  <c r="AG33" s="1"/>
  <c r="AJ67"/>
  <c r="BG61" i="36"/>
  <c r="BI61"/>
  <c r="BJ17" i="44"/>
  <c r="J69"/>
  <c r="BI61" i="45"/>
  <c r="BG61"/>
  <c r="AE26"/>
  <c r="AF26" s="1"/>
  <c r="AG26" s="1"/>
  <c r="AJ60"/>
  <c r="AE26" i="24"/>
  <c r="AF26" s="1"/>
  <c r="AG26" s="1"/>
  <c r="AJ60"/>
  <c r="BJ17" i="40"/>
  <c r="T23"/>
  <c r="BJ17" i="48"/>
  <c r="R69"/>
  <c r="AE26" i="41"/>
  <c r="AF26" s="1"/>
  <c r="AG26" s="1"/>
  <c r="AJ60"/>
  <c r="BG64" i="50"/>
  <c r="BI64"/>
  <c r="BJ20" i="47"/>
  <c r="P72"/>
  <c r="BJ20" i="35"/>
  <c r="J26"/>
  <c r="BI64" i="38"/>
  <c r="BG64"/>
  <c r="BI64" i="24"/>
  <c r="BG64"/>
  <c r="H72" i="43"/>
  <c r="BJ20"/>
  <c r="AE29" i="46"/>
  <c r="AF29" s="1"/>
  <c r="AG29" s="1"/>
  <c r="AJ63"/>
  <c r="AE29" i="35"/>
  <c r="AF29" s="1"/>
  <c r="AG29" s="1"/>
  <c r="AJ63"/>
  <c r="N26" i="37"/>
  <c r="BJ20"/>
  <c r="AE29" i="41"/>
  <c r="AF29" s="1"/>
  <c r="AG29" s="1"/>
  <c r="AJ63"/>
  <c r="BG66" i="34"/>
  <c r="BI66"/>
  <c r="BG66" i="48"/>
  <c r="BI66"/>
  <c r="BG66" i="50"/>
  <c r="BI66"/>
  <c r="BJ22" i="38"/>
  <c r="P28"/>
  <c r="AJ65" i="39"/>
  <c r="AE31"/>
  <c r="AF31" s="1"/>
  <c r="AG31" s="1"/>
  <c r="BI66" i="40"/>
  <c r="BG66"/>
  <c r="BI66" i="47"/>
  <c r="BG66"/>
  <c r="AE31" i="45"/>
  <c r="AF31" s="1"/>
  <c r="AG31" s="1"/>
  <c r="AJ65"/>
  <c r="AE31" i="35"/>
  <c r="AF31" s="1"/>
  <c r="AG31" s="1"/>
  <c r="AJ65"/>
  <c r="BJ22" i="43"/>
  <c r="H74"/>
  <c r="AJ65" i="50"/>
  <c r="AE31"/>
  <c r="AF31" s="1"/>
  <c r="AG31" s="1"/>
  <c r="BG68" i="43"/>
  <c r="BI68"/>
  <c r="BJ24" i="50"/>
  <c r="V76"/>
  <c r="AJ67" i="37"/>
  <c r="AE33"/>
  <c r="AF33" s="1"/>
  <c r="AG33" s="1"/>
  <c r="AE33" i="47"/>
  <c r="AF33" s="1"/>
  <c r="AG33" s="1"/>
  <c r="AJ67"/>
  <c r="BI68" i="49"/>
  <c r="BG68"/>
  <c r="J76" i="44"/>
  <c r="BJ24"/>
  <c r="AE33" i="36"/>
  <c r="AF33" s="1"/>
  <c r="AG33" s="1"/>
  <c r="AJ67"/>
  <c r="AE33" i="41"/>
  <c r="AF33" s="1"/>
  <c r="AG33" s="1"/>
  <c r="AJ67"/>
  <c r="H25" i="38"/>
  <c r="H25" i="41"/>
  <c r="H29" i="45"/>
  <c r="H29" i="49"/>
  <c r="L26" i="45"/>
  <c r="L26" i="39"/>
  <c r="L26" i="49"/>
  <c r="L26" i="47"/>
  <c r="F69" i="43"/>
  <c r="V23" i="50"/>
  <c r="N74" i="47"/>
  <c r="H25"/>
  <c r="H25" i="39"/>
  <c r="H25" i="45"/>
  <c r="H29" i="35"/>
  <c r="H29" i="46"/>
  <c r="H29" i="48"/>
  <c r="H25" i="36"/>
  <c r="L26" i="37"/>
  <c r="L26" i="44"/>
  <c r="V23"/>
  <c r="F69" i="46"/>
  <c r="F69" i="47"/>
  <c r="V23" i="45"/>
  <c r="BI49" i="34"/>
  <c r="E68" i="52"/>
  <c r="CE29" i="39"/>
  <c r="E62" i="52"/>
  <c r="E52"/>
  <c r="BI50" i="38"/>
  <c r="P8"/>
  <c r="E46" i="52"/>
  <c r="L8" i="36"/>
  <c r="C44" i="52" s="1"/>
  <c r="E27"/>
  <c r="E28" s="1"/>
  <c r="E79" i="45"/>
  <c r="E16" i="52"/>
  <c r="E33" i="24"/>
  <c r="E79" i="49"/>
  <c r="M3" i="51"/>
  <c r="A14" s="1"/>
  <c r="AG4" i="47"/>
  <c r="AG4" i="24"/>
  <c r="AC20" s="1"/>
  <c r="E79" i="48"/>
  <c r="M3" i="37"/>
  <c r="M3" i="46"/>
  <c r="M49" i="43"/>
  <c r="M3" i="47"/>
  <c r="BC11" i="35"/>
  <c r="E79" i="43"/>
  <c r="E79" i="44"/>
  <c r="M3" i="43"/>
  <c r="BC11" i="47"/>
  <c r="E79" i="50"/>
  <c r="E33" i="45"/>
  <c r="E33" i="38"/>
  <c r="E33" i="47"/>
  <c r="BI59" i="41"/>
  <c r="BI53"/>
  <c r="BI59" i="50"/>
  <c r="BI60" i="41"/>
  <c r="BI50"/>
  <c r="BI59" i="45"/>
  <c r="BI60" i="39"/>
  <c r="BI59" i="37"/>
  <c r="M3" i="40"/>
  <c r="M3" i="35"/>
  <c r="M3" i="48"/>
  <c r="BI58" i="34"/>
  <c r="BI59" i="47"/>
  <c r="BI58" i="41"/>
  <c r="BI60" i="38"/>
  <c r="BI54" i="47"/>
  <c r="BI51" i="41"/>
  <c r="BI56"/>
  <c r="BI57"/>
  <c r="BI59" i="48"/>
  <c r="P23" i="43"/>
  <c r="BI59"/>
  <c r="BI59" i="38"/>
  <c r="BI59" i="36"/>
  <c r="BI57" i="34"/>
  <c r="BI59" i="39"/>
  <c r="BI52" i="40"/>
  <c r="BI59"/>
  <c r="BI59" i="49"/>
  <c r="BI59" i="46"/>
  <c r="BI58" i="48"/>
  <c r="BI57" i="37"/>
  <c r="BI51"/>
  <c r="BI52"/>
  <c r="BI58" i="47"/>
  <c r="BI57" i="43"/>
  <c r="BI58" i="37"/>
  <c r="BI54"/>
  <c r="BI57" i="50"/>
  <c r="BI53" i="37"/>
  <c r="BI58" i="36"/>
  <c r="BI49" i="39"/>
  <c r="J23" i="47"/>
  <c r="J23" i="48"/>
  <c r="BI58" i="38"/>
  <c r="BI58" i="35"/>
  <c r="BG58"/>
  <c r="BI58" i="40"/>
  <c r="BG58"/>
  <c r="BI58" i="46"/>
  <c r="BG58"/>
  <c r="BI58" i="39"/>
  <c r="BG58"/>
  <c r="BI57" i="47"/>
  <c r="BI52" i="39"/>
  <c r="BI57" i="49"/>
  <c r="BI55" i="39"/>
  <c r="BI54"/>
  <c r="BI50"/>
  <c r="BI53"/>
  <c r="BI57" i="45"/>
  <c r="BI50"/>
  <c r="BI53" i="50"/>
  <c r="BI57" i="36"/>
  <c r="J23" i="49"/>
  <c r="BI56" i="43"/>
  <c r="W30" i="48"/>
  <c r="J23" i="41"/>
  <c r="BI49" i="45"/>
  <c r="BI52" i="41"/>
  <c r="J23" i="44"/>
  <c r="G76" i="47"/>
  <c r="BI49" i="36"/>
  <c r="J23" i="39"/>
  <c r="J23" i="36"/>
  <c r="N23" i="43"/>
  <c r="J23" i="46"/>
  <c r="BI51" i="45"/>
  <c r="BI54" i="41"/>
  <c r="BI54" i="38"/>
  <c r="BI55" i="40"/>
  <c r="BI51" i="43"/>
  <c r="BI54" i="34"/>
  <c r="W30" i="44"/>
  <c r="N23" i="39"/>
  <c r="W30" i="49"/>
  <c r="J23" i="38"/>
  <c r="J23" i="45"/>
  <c r="P23" i="47"/>
  <c r="J23" i="40"/>
  <c r="BI54" i="49"/>
  <c r="N23" i="40"/>
  <c r="W30" i="43"/>
  <c r="P23" i="49"/>
  <c r="J23" i="43"/>
  <c r="J23" i="37"/>
  <c r="BI51" i="38"/>
  <c r="BI53" i="43"/>
  <c r="BI53" i="34"/>
  <c r="BI49" i="49"/>
  <c r="BI53" i="38"/>
  <c r="BI53" i="49"/>
  <c r="BI52"/>
  <c r="BI52" i="38"/>
  <c r="BI53" i="36"/>
  <c r="BI49" i="38"/>
  <c r="W30" i="50"/>
  <c r="G76"/>
  <c r="G76" i="46"/>
  <c r="G76" i="49"/>
  <c r="BI50" i="40"/>
  <c r="G76" i="44"/>
  <c r="W30" i="46"/>
  <c r="G76" i="45"/>
  <c r="BI50" i="48"/>
  <c r="BI52"/>
  <c r="BI51" i="47"/>
  <c r="BI52"/>
  <c r="G76" i="43"/>
  <c r="AA33" s="1"/>
  <c r="AC33" s="1"/>
  <c r="H54" i="47"/>
  <c r="G76" i="48"/>
  <c r="W30" i="45"/>
  <c r="I64" i="43"/>
  <c r="I64" i="45" s="1"/>
  <c r="BI52" i="50"/>
  <c r="BI51" i="40"/>
  <c r="BG51"/>
  <c r="BI51" i="46"/>
  <c r="BG51"/>
  <c r="BI51" i="50"/>
  <c r="N23" i="46"/>
  <c r="P23" i="44"/>
  <c r="P23" i="46"/>
  <c r="I77" i="43"/>
  <c r="I77" i="46" s="1"/>
  <c r="I57" i="43"/>
  <c r="I57" i="45" s="1"/>
  <c r="BI51" i="49"/>
  <c r="BI50" i="50"/>
  <c r="BI51" i="48"/>
  <c r="BG51"/>
  <c r="BG51" i="39"/>
  <c r="BI51"/>
  <c r="N23" i="38"/>
  <c r="P23" i="45"/>
  <c r="BI50" i="46"/>
  <c r="BG50"/>
  <c r="BG50" i="47"/>
  <c r="BI50"/>
  <c r="BI50" i="37"/>
  <c r="N23" i="48"/>
  <c r="BI50" i="43"/>
  <c r="BG50"/>
  <c r="BG50" i="34"/>
  <c r="BI50"/>
  <c r="BG49" i="47"/>
  <c r="BI49"/>
  <c r="BI49" i="50"/>
  <c r="BI49" i="40"/>
  <c r="BG49"/>
  <c r="BI49" i="48"/>
  <c r="BG49"/>
  <c r="N23" i="47"/>
  <c r="P23" i="39"/>
  <c r="P23" i="41"/>
  <c r="N23" i="49"/>
  <c r="P23" i="40"/>
  <c r="BC11" i="24"/>
  <c r="AG4" i="49"/>
  <c r="AE24" s="1"/>
  <c r="AF24" s="1"/>
  <c r="AG24" s="1"/>
  <c r="BC11" i="46"/>
  <c r="BC11" i="39"/>
  <c r="AG4" i="41"/>
  <c r="AG4" i="38"/>
  <c r="N23" i="45"/>
  <c r="P23" i="48"/>
  <c r="N23" i="44"/>
  <c r="N23" i="41"/>
  <c r="AG4" i="45"/>
  <c r="BC11" i="49"/>
  <c r="AG4" i="37"/>
  <c r="AG4" i="40"/>
  <c r="BG49" i="35"/>
  <c r="BI50"/>
  <c r="BG50"/>
  <c r="AE27" i="46"/>
  <c r="AF27" s="1"/>
  <c r="AG27" s="1"/>
  <c r="AJ61"/>
  <c r="BG62" i="45"/>
  <c r="BI62"/>
  <c r="BI54" i="46"/>
  <c r="BG54"/>
  <c r="BG54" i="50"/>
  <c r="BI54"/>
  <c r="BI54" i="43"/>
  <c r="BG54"/>
  <c r="BI62" i="37"/>
  <c r="BG62"/>
  <c r="BG62" i="44"/>
  <c r="BI62"/>
  <c r="AJ61"/>
  <c r="AE27"/>
  <c r="AF27" s="1"/>
  <c r="AG27" s="1"/>
  <c r="F24" i="24"/>
  <c r="BJ18"/>
  <c r="BI53" i="35"/>
  <c r="BG53"/>
  <c r="AE27" i="43"/>
  <c r="AF27" s="1"/>
  <c r="AG27" s="1"/>
  <c r="AJ61"/>
  <c r="H54" i="49"/>
  <c r="BI57" i="35"/>
  <c r="BI57" i="38"/>
  <c r="BI49" i="43"/>
  <c r="BG49"/>
  <c r="BJ18" i="49"/>
  <c r="T70"/>
  <c r="T70" i="50" s="1"/>
  <c r="BI62"/>
  <c r="BG62"/>
  <c r="BI62" i="46"/>
  <c r="BG62"/>
  <c r="BG62" i="43"/>
  <c r="BI62"/>
  <c r="BI62" i="49"/>
  <c r="BG62"/>
  <c r="R24" i="39"/>
  <c r="BJ18"/>
  <c r="AE27" i="49"/>
  <c r="AF27" s="1"/>
  <c r="AG27" s="1"/>
  <c r="AJ61"/>
  <c r="BI62" i="47"/>
  <c r="BG62"/>
  <c r="V70" i="50"/>
  <c r="BJ18"/>
  <c r="L70" i="45"/>
  <c r="BJ18"/>
  <c r="AJ61" i="41"/>
  <c r="AE27"/>
  <c r="AF27" s="1"/>
  <c r="AG27" s="1"/>
  <c r="J70" i="44"/>
  <c r="BJ18"/>
  <c r="H24" i="34"/>
  <c r="BJ18"/>
  <c r="BI60" i="46"/>
  <c r="BG60"/>
  <c r="BG57" i="39"/>
  <c r="BI57"/>
  <c r="BI57" i="40"/>
  <c r="BG57"/>
  <c r="BG62" i="38"/>
  <c r="BI62"/>
  <c r="L24" i="36"/>
  <c r="BJ18"/>
  <c r="AE27" i="45"/>
  <c r="AF27" s="1"/>
  <c r="AG27" s="1"/>
  <c r="AJ61"/>
  <c r="AJ61" i="34"/>
  <c r="AE27"/>
  <c r="AF27" s="1"/>
  <c r="AG27" s="1"/>
  <c r="BI53" i="45"/>
  <c r="BI54" i="48"/>
  <c r="BG54"/>
  <c r="BI54" i="40"/>
  <c r="BG54"/>
  <c r="BI57" i="46"/>
  <c r="BG57"/>
  <c r="BI62" i="40"/>
  <c r="BG62"/>
  <c r="AE27" i="47"/>
  <c r="AF27" s="1"/>
  <c r="AG27" s="1"/>
  <c r="AJ61"/>
  <c r="BJ18" i="46"/>
  <c r="N70"/>
  <c r="AJ61" i="39"/>
  <c r="AE27"/>
  <c r="AF27" s="1"/>
  <c r="AG27" s="1"/>
  <c r="P70" i="47"/>
  <c r="BJ18"/>
  <c r="AJ61" i="48"/>
  <c r="AE27"/>
  <c r="AF27" s="1"/>
  <c r="AG27" s="1"/>
  <c r="AE27" i="24"/>
  <c r="AF27" s="1"/>
  <c r="AG27" s="1"/>
  <c r="AJ61"/>
  <c r="BI53"/>
  <c r="I72" i="43"/>
  <c r="I72" i="50" s="1"/>
  <c r="I66" i="43"/>
  <c r="I66" i="49" s="1"/>
  <c r="BI50" i="36"/>
  <c r="BG53" i="41"/>
  <c r="BI54" i="45"/>
  <c r="BG54" i="39"/>
  <c r="BG49" i="46"/>
  <c r="BI49"/>
  <c r="BI62" i="35"/>
  <c r="BG62"/>
  <c r="BI54"/>
  <c r="BG54"/>
  <c r="P24" i="38"/>
  <c r="BJ18"/>
  <c r="BI62" i="24"/>
  <c r="BG62"/>
  <c r="BI53" i="40"/>
  <c r="BG53"/>
  <c r="BG53" i="48"/>
  <c r="BI53"/>
  <c r="BG53" i="46"/>
  <c r="BI53"/>
  <c r="BI62" i="34"/>
  <c r="BG62"/>
  <c r="BJ18" i="48"/>
  <c r="R70"/>
  <c r="AE27" i="35"/>
  <c r="AF27" s="1"/>
  <c r="AG27" s="1"/>
  <c r="AJ61"/>
  <c r="BJ18" i="40"/>
  <c r="T24"/>
  <c r="AE27" i="38"/>
  <c r="AF27" s="1"/>
  <c r="AG27" s="1"/>
  <c r="AJ61"/>
  <c r="J24" i="35"/>
  <c r="BJ18"/>
  <c r="H70" i="43"/>
  <c r="BJ18"/>
  <c r="AJ61" i="36"/>
  <c r="AE27"/>
  <c r="AF27" s="1"/>
  <c r="AG27" s="1"/>
  <c r="E33" i="35"/>
  <c r="E33" i="37"/>
  <c r="E33" i="49"/>
  <c r="E33" i="46"/>
  <c r="E33" i="41"/>
  <c r="A29" i="51"/>
  <c r="M49" i="50"/>
  <c r="BC11"/>
  <c r="M49" i="45"/>
  <c r="BC11" i="38"/>
  <c r="M3" i="45"/>
  <c r="E33" i="34"/>
  <c r="BI59" i="24"/>
  <c r="E38" i="52"/>
  <c r="CE29" i="38"/>
  <c r="E57" i="52"/>
  <c r="E58" s="1"/>
  <c r="E50"/>
  <c r="CE29" i="37"/>
  <c r="E44" i="52"/>
  <c r="CE29" i="36"/>
  <c r="BZ31"/>
  <c r="CE29" i="35"/>
  <c r="H77" i="48"/>
  <c r="AK61" i="50"/>
  <c r="AL61" s="1"/>
  <c r="G62" i="43"/>
  <c r="AA19" s="1"/>
  <c r="AK53" s="1"/>
  <c r="AL53" s="1"/>
  <c r="G68" i="46"/>
  <c r="G71" i="44"/>
  <c r="G62" i="49"/>
  <c r="W25" i="50"/>
  <c r="W16"/>
  <c r="G74" i="45"/>
  <c r="G68" i="48"/>
  <c r="W19" i="45"/>
  <c r="W25" i="47"/>
  <c r="G68"/>
  <c r="G65" i="50"/>
  <c r="G74"/>
  <c r="W25" i="46"/>
  <c r="G68" i="50"/>
  <c r="H77"/>
  <c r="G62" i="47"/>
  <c r="G65" i="43"/>
  <c r="BJ13" s="1"/>
  <c r="W28"/>
  <c r="W25" i="45"/>
  <c r="W25" i="49"/>
  <c r="W22" i="48"/>
  <c r="W22" i="47"/>
  <c r="W19" i="46"/>
  <c r="W16" i="44"/>
  <c r="W19" i="47"/>
  <c r="W16"/>
  <c r="G71" i="48"/>
  <c r="W25"/>
  <c r="W22" i="45"/>
  <c r="W22" i="49"/>
  <c r="W13"/>
  <c r="W19" i="44"/>
  <c r="W16" i="45"/>
  <c r="W19" i="49"/>
  <c r="W16" i="43"/>
  <c r="N31" i="38"/>
  <c r="S70" i="49"/>
  <c r="AA27" s="1"/>
  <c r="BI57" i="24"/>
  <c r="BI51"/>
  <c r="G69" i="48"/>
  <c r="N31" i="46"/>
  <c r="AK50" i="49"/>
  <c r="AL50" s="1"/>
  <c r="G63" i="48"/>
  <c r="S62" i="49"/>
  <c r="AA19" s="1"/>
  <c r="AC19" s="1"/>
  <c r="E33" i="50"/>
  <c r="E33" i="40"/>
  <c r="E33" i="39"/>
  <c r="E33" i="43"/>
  <c r="W31" i="46"/>
  <c r="G66" i="43"/>
  <c r="AA23" s="1"/>
  <c r="AK57" s="1"/>
  <c r="AL57" s="1"/>
  <c r="E79" i="46"/>
  <c r="E79" i="47"/>
  <c r="G72" i="43"/>
  <c r="AA29" s="1"/>
  <c r="AC29" s="1"/>
  <c r="G77" i="50"/>
  <c r="W20" i="49"/>
  <c r="BJ11" i="50"/>
  <c r="BC11" i="41"/>
  <c r="BC11" i="48"/>
  <c r="AG4" i="35"/>
  <c r="AG4" i="44"/>
  <c r="M3" i="38"/>
  <c r="M3" i="50"/>
  <c r="BP13" s="1"/>
  <c r="BC11" i="45"/>
  <c r="BC11" i="43"/>
  <c r="AG4" i="34"/>
  <c r="BC11" i="40"/>
  <c r="M49" i="47"/>
  <c r="M3" i="36"/>
  <c r="AG4" i="39"/>
  <c r="AG4" i="50"/>
  <c r="AE22" s="1"/>
  <c r="AF22" s="1"/>
  <c r="AG22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BO18" s="1"/>
  <c r="M3" i="39"/>
  <c r="AK49" i="24"/>
  <c r="AL49" s="1"/>
  <c r="AC24"/>
  <c r="W26" i="45"/>
  <c r="W13" i="43"/>
  <c r="W24" i="48"/>
  <c r="E33" i="51"/>
  <c r="L4" i="3"/>
  <c r="N22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BJ10" i="50"/>
  <c r="N31"/>
  <c r="G63"/>
  <c r="W12" i="46"/>
  <c r="G75" i="48"/>
  <c r="N31"/>
  <c r="BJ13" i="50"/>
  <c r="N31" i="45"/>
  <c r="AA14" i="50"/>
  <c r="BJ5"/>
  <c r="N31" i="49"/>
  <c r="AA16" i="50"/>
  <c r="BJ7"/>
  <c r="S73"/>
  <c r="S73" i="49"/>
  <c r="AA30" s="1"/>
  <c r="AA14"/>
  <c r="AK48" s="1"/>
  <c r="AL48" s="1"/>
  <c r="BJ5"/>
  <c r="AA17" i="50"/>
  <c r="BJ8"/>
  <c r="AJ56" i="35"/>
  <c r="AJ53" i="50"/>
  <c r="AJ58" i="45"/>
  <c r="AJ48" i="43"/>
  <c r="AJ50" i="39"/>
  <c r="AJ50" i="36"/>
  <c r="AJ50" i="49"/>
  <c r="AJ5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N31" i="47"/>
  <c r="W28" i="49"/>
  <c r="W28" i="44"/>
  <c r="W18" i="43"/>
  <c r="N31" i="44"/>
  <c r="BG58" i="49"/>
  <c r="BI58"/>
  <c r="AJ57" i="43"/>
  <c r="BI58" i="45"/>
  <c r="BG58"/>
  <c r="BI58" i="24"/>
  <c r="BG58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AA15" i="43"/>
  <c r="BJ6"/>
  <c r="G60"/>
  <c r="G60" i="44"/>
  <c r="W27" i="46"/>
  <c r="G73"/>
  <c r="AC18" i="50"/>
  <c r="O65" i="46"/>
  <c r="O65" i="49" s="1"/>
  <c r="N54"/>
  <c r="Q73" i="47"/>
  <c r="Q73" i="49" s="1"/>
  <c r="Q65" i="47"/>
  <c r="Q65" i="48" s="1"/>
  <c r="W26"/>
  <c r="W26" i="46"/>
  <c r="BI49" i="24"/>
  <c r="BG49"/>
  <c r="AJ58" i="46"/>
  <c r="AJ56" i="44"/>
  <c r="AJ56" i="39"/>
  <c r="AJ50" i="44"/>
  <c r="AJ50" i="24"/>
  <c r="BI51" i="36"/>
  <c r="BG51"/>
  <c r="AJ51" i="40"/>
  <c r="BI52" i="34"/>
  <c r="BG52"/>
  <c r="AJ51" i="47"/>
  <c r="BI52" i="24"/>
  <c r="BG52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N31" i="40"/>
  <c r="N31" i="41"/>
  <c r="G72" i="50"/>
  <c r="G74" i="44"/>
  <c r="W28" i="48"/>
  <c r="G58" i="49"/>
  <c r="G60" i="50"/>
  <c r="N31" i="39"/>
  <c r="AA25" i="50"/>
  <c r="AK59" s="1"/>
  <c r="AL59" s="1"/>
  <c r="BJ16"/>
  <c r="AJ57" i="39"/>
  <c r="AJ57" i="40"/>
  <c r="AJ57" i="36"/>
  <c r="BJ8" i="49"/>
  <c r="BI55" i="24"/>
  <c r="BG55"/>
  <c r="BJ9" i="50"/>
  <c r="BG56" i="38"/>
  <c r="BI56"/>
  <c r="AJ55" i="46"/>
  <c r="BI56" i="44"/>
  <c r="BG56"/>
  <c r="AJ55" i="40"/>
  <c r="BJ12" i="24"/>
  <c r="BI56" i="35"/>
  <c r="BG56"/>
  <c r="AJ54" i="40"/>
  <c r="BG55" i="38"/>
  <c r="BI55" i="48"/>
  <c r="BG55"/>
  <c r="AJ54" i="43"/>
  <c r="AJ54" i="38"/>
  <c r="BI55" i="44"/>
  <c r="BG55"/>
  <c r="AJ54"/>
  <c r="AJ54" i="35"/>
  <c r="AJ54" i="50"/>
  <c r="F8" i="24"/>
  <c r="F8" i="38" s="1"/>
  <c r="BI56" i="24"/>
  <c r="BI54"/>
  <c r="BI50"/>
  <c r="AC24" i="49"/>
  <c r="AC24" i="50"/>
  <c r="AJ56" i="45"/>
  <c r="AJ58" i="44"/>
  <c r="AJ58" i="39"/>
  <c r="BI51" i="35"/>
  <c r="BG51"/>
  <c r="AJ50" i="45"/>
  <c r="AJ51"/>
  <c r="AJ51" i="35"/>
  <c r="BJ8" i="24"/>
  <c r="BJ7" i="49"/>
  <c r="BG58" i="43"/>
  <c r="BI58"/>
  <c r="AJ57" i="37"/>
  <c r="AJ57" i="46"/>
  <c r="AJ57" i="24"/>
  <c r="BG60" i="50"/>
  <c r="BI60"/>
  <c r="AJ59" i="48"/>
  <c r="BI60"/>
  <c r="BG60"/>
  <c r="AJ59" i="38"/>
  <c r="BI60" i="34"/>
  <c r="BG60"/>
  <c r="AJ59" i="50"/>
  <c r="AJ59" i="44"/>
  <c r="AJ59" i="35"/>
  <c r="BJ12" i="50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BJ11" i="49"/>
  <c r="AJ54" i="41"/>
  <c r="AJ54" i="45"/>
  <c r="AJ54" i="34"/>
  <c r="BI55" i="36"/>
  <c r="BG55"/>
  <c r="AA15" i="50"/>
  <c r="BJ6"/>
  <c r="AJ53" i="49"/>
  <c r="AJ48" i="44"/>
  <c r="AJ53" i="40"/>
  <c r="AJ50" i="43"/>
  <c r="BI51" i="34"/>
  <c r="BG51"/>
  <c r="AJ50" i="50"/>
  <c r="AJ51"/>
  <c r="AJ51" i="46"/>
  <c r="BI58" i="44"/>
  <c r="BG58"/>
  <c r="BJ14" i="49"/>
  <c r="AJ57" i="34"/>
  <c r="AJ57" i="49"/>
  <c r="AJ57" i="44"/>
  <c r="BJ14" i="24"/>
  <c r="BJ15" i="49"/>
  <c r="BI60" i="35"/>
  <c r="BG60"/>
  <c r="AJ59" i="46"/>
  <c r="AJ59" i="40"/>
  <c r="BJ16" i="24"/>
  <c r="AJ59" i="47"/>
  <c r="AJ55" i="39"/>
  <c r="BI55" i="47"/>
  <c r="BG55"/>
  <c r="BJ14" i="50"/>
  <c r="BG55"/>
  <c r="BI55"/>
  <c r="AJ55" i="24"/>
  <c r="BI56" i="49"/>
  <c r="BG56"/>
  <c r="BI56" i="45"/>
  <c r="BG56"/>
  <c r="AJ55" i="50"/>
  <c r="BI56" i="36"/>
  <c r="BG56"/>
  <c r="BI55" i="49"/>
  <c r="BG55"/>
  <c r="BI55" i="43"/>
  <c r="BG55"/>
  <c r="AJ54" i="48"/>
  <c r="AJ54" i="39"/>
  <c r="AJ54" i="36"/>
  <c r="AJ54" i="49"/>
  <c r="AJ54" i="24"/>
  <c r="BJ15" i="50"/>
  <c r="J53" i="45"/>
  <c r="J53" i="48"/>
  <c r="W21" i="47"/>
  <c r="AK58" i="50"/>
  <c r="AL58" s="1"/>
  <c r="G72" i="46"/>
  <c r="G72" i="49"/>
  <c r="G77" i="43"/>
  <c r="G59"/>
  <c r="G66" i="50"/>
  <c r="G66" i="44"/>
  <c r="G57" i="47"/>
  <c r="G70" i="45"/>
  <c r="W26" i="47"/>
  <c r="G72" i="44"/>
  <c r="W15" i="49"/>
  <c r="G77"/>
  <c r="G59" i="44"/>
  <c r="W11"/>
  <c r="W11" i="45"/>
  <c r="W17" i="47"/>
  <c r="W23" i="46"/>
  <c r="G58" i="47"/>
  <c r="G75" i="46"/>
  <c r="G73" i="44"/>
  <c r="W23"/>
  <c r="W12" i="45"/>
  <c r="G75" i="47"/>
  <c r="G60" i="49"/>
  <c r="G73" i="47"/>
  <c r="W29" i="50"/>
  <c r="AC31"/>
  <c r="G63" i="43"/>
  <c r="AA20" s="1"/>
  <c r="AK54" s="1"/>
  <c r="AL54" s="1"/>
  <c r="G63" i="49"/>
  <c r="W12" i="47"/>
  <c r="W12" i="50"/>
  <c r="G75" i="44"/>
  <c r="W14" i="47"/>
  <c r="G60"/>
  <c r="G75" i="45"/>
  <c r="W27" i="43"/>
  <c r="W14" i="44"/>
  <c r="S71" i="50"/>
  <c r="W27" i="44"/>
  <c r="AK57" i="50"/>
  <c r="AL57" s="1"/>
  <c r="S75" i="49"/>
  <c r="AA32" s="1"/>
  <c r="AK66" s="1"/>
  <c r="AL66" s="1"/>
  <c r="W28" i="47"/>
  <c r="G63" i="46"/>
  <c r="G63" i="45"/>
  <c r="W17" i="43"/>
  <c r="W17" i="45"/>
  <c r="G74" i="43"/>
  <c r="AA31" s="1"/>
  <c r="G74" i="47"/>
  <c r="G74" i="46"/>
  <c r="W28" i="50"/>
  <c r="AC30"/>
  <c r="G71" i="47"/>
  <c r="W25" i="44"/>
  <c r="G71" i="45"/>
  <c r="W12" i="48"/>
  <c r="W12" i="44"/>
  <c r="G58" i="50"/>
  <c r="G68" i="43"/>
  <c r="AA25" s="1"/>
  <c r="W22" i="50"/>
  <c r="W22" i="43"/>
  <c r="G68" i="45"/>
  <c r="H77"/>
  <c r="W29" i="48"/>
  <c r="G75" i="50"/>
  <c r="G65" i="48"/>
  <c r="G65" i="46"/>
  <c r="G65" i="49"/>
  <c r="W14" i="43"/>
  <c r="G60" i="45"/>
  <c r="G60" i="46"/>
  <c r="W16"/>
  <c r="G62"/>
  <c r="G60" i="48"/>
  <c r="AC28" i="49"/>
  <c r="W29"/>
  <c r="W19" i="48"/>
  <c r="W14" i="46"/>
  <c r="G62" i="48"/>
  <c r="W27" i="49"/>
  <c r="G73" i="45"/>
  <c r="W29" i="46"/>
  <c r="S64" i="49"/>
  <c r="AA21" s="1"/>
  <c r="G73"/>
  <c r="W27" i="50"/>
  <c r="W27" i="48"/>
  <c r="W17" i="44"/>
  <c r="W17" i="50"/>
  <c r="AK53"/>
  <c r="AL53" s="1"/>
  <c r="W12" i="43"/>
  <c r="G58" i="48"/>
  <c r="G75" i="49"/>
  <c r="W27" i="45"/>
  <c r="G58" i="46"/>
  <c r="W17" i="48"/>
  <c r="W17" i="46"/>
  <c r="G63" i="47"/>
  <c r="W17" i="49"/>
  <c r="G74"/>
  <c r="G74" i="48"/>
  <c r="W28" i="46"/>
  <c r="W22"/>
  <c r="W25" i="43"/>
  <c r="G71" i="46"/>
  <c r="G71" i="50"/>
  <c r="G71" i="43"/>
  <c r="AA28" s="1"/>
  <c r="AK62" s="1"/>
  <c r="AL62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s="1"/>
  <c r="W19" i="50"/>
  <c r="W14" i="45"/>
  <c r="W16" i="49"/>
  <c r="G73" i="50"/>
  <c r="G73" i="43"/>
  <c r="AA30" s="1"/>
  <c r="AC30" s="1"/>
  <c r="H77" i="44"/>
  <c r="W14" i="49"/>
  <c r="S57" i="50"/>
  <c r="AK67"/>
  <c r="AL67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G61" i="50"/>
  <c r="W31" i="49"/>
  <c r="G59" i="45"/>
  <c r="G64"/>
  <c r="W20" i="47"/>
  <c r="G59"/>
  <c r="G57" i="48"/>
  <c r="G70" i="47"/>
  <c r="G57" i="44"/>
  <c r="G69" i="43"/>
  <c r="AA26" s="1"/>
  <c r="AC26" s="1"/>
  <c r="W24" i="44"/>
  <c r="W24" i="43"/>
  <c r="W11" i="46"/>
  <c r="W11" i="50"/>
  <c r="S72" i="49"/>
  <c r="AA29" s="1"/>
  <c r="AK63" s="1"/>
  <c r="AL63" s="1"/>
  <c r="W23" i="50"/>
  <c r="G61" i="43"/>
  <c r="S66" i="50"/>
  <c r="G69" i="46"/>
  <c r="G69" i="44"/>
  <c r="W23" i="48"/>
  <c r="W23" i="45"/>
  <c r="W26" i="49"/>
  <c r="W26" i="50"/>
  <c r="W26" i="43"/>
  <c r="W15" i="48"/>
  <c r="W31"/>
  <c r="W31" i="44"/>
  <c r="G59" i="49"/>
  <c r="G66" i="45"/>
  <c r="G66" i="46"/>
  <c r="W18" i="48"/>
  <c r="W11" i="43"/>
  <c r="W24" i="45"/>
  <c r="G70" i="44"/>
  <c r="W11" i="49"/>
  <c r="W21" i="46"/>
  <c r="I71"/>
  <c r="I71" i="49"/>
  <c r="I71" i="44"/>
  <c r="AA28" s="1"/>
  <c r="AC28" s="1"/>
  <c r="O73" i="46"/>
  <c r="O73" i="50" s="1"/>
  <c r="Q57" i="47"/>
  <c r="Q57" i="49" s="1"/>
  <c r="AK54" i="50"/>
  <c r="AL54" s="1"/>
  <c r="AK64"/>
  <c r="AL64" s="1"/>
  <c r="H77" i="46"/>
  <c r="H77" i="49"/>
  <c r="S65"/>
  <c r="S67" i="50"/>
  <c r="I58" i="43"/>
  <c r="I58" i="44" s="1"/>
  <c r="I59" i="43"/>
  <c r="I59" i="45" s="1"/>
  <c r="C78" i="52"/>
  <c r="I61" i="43"/>
  <c r="I61" i="44" s="1"/>
  <c r="H54"/>
  <c r="O61" i="46"/>
  <c r="O61" i="48" s="1"/>
  <c r="C97" i="52"/>
  <c r="AK52" i="50"/>
  <c r="AL52" s="1"/>
  <c r="S63"/>
  <c r="S68" i="49"/>
  <c r="AA25" s="1"/>
  <c r="AK54"/>
  <c r="AL54" s="1"/>
  <c r="I74" i="43"/>
  <c r="I74" i="46" s="1"/>
  <c r="I65" i="43"/>
  <c r="I65" i="44" s="1"/>
  <c r="C81" i="52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S77" i="49"/>
  <c r="S76"/>
  <c r="AA33" s="1"/>
  <c r="S76" i="50"/>
  <c r="AK55"/>
  <c r="AL55" s="1"/>
  <c r="AC21"/>
  <c r="S69"/>
  <c r="S69" i="49"/>
  <c r="AA26" s="1"/>
  <c r="M67" i="45"/>
  <c r="M59"/>
  <c r="M68"/>
  <c r="L54" i="46"/>
  <c r="M75" i="45"/>
  <c r="M62"/>
  <c r="L54" i="50"/>
  <c r="M57" i="45"/>
  <c r="C91" i="52"/>
  <c r="M65" i="45"/>
  <c r="M74"/>
  <c r="C89" i="52"/>
  <c r="M77" i="45"/>
  <c r="L54" i="47"/>
  <c r="M61" i="45"/>
  <c r="M61" i="49" s="1"/>
  <c r="L54"/>
  <c r="C90" i="52"/>
  <c r="M66" i="45"/>
  <c r="M71"/>
  <c r="M58"/>
  <c r="M63"/>
  <c r="M72"/>
  <c r="M64"/>
  <c r="M60"/>
  <c r="M69"/>
  <c r="C94" i="52"/>
  <c r="C93"/>
  <c r="M73" i="45"/>
  <c r="M73" i="49" s="1"/>
  <c r="M70" i="45"/>
  <c r="M70" i="47" s="1"/>
  <c r="M76" i="45"/>
  <c r="AC32" i="50"/>
  <c r="AK66"/>
  <c r="AL66" s="1"/>
  <c r="I71" i="48"/>
  <c r="I71" i="47"/>
  <c r="I71" i="50"/>
  <c r="I71" i="45"/>
  <c r="L54" i="48"/>
  <c r="AC22" i="50"/>
  <c r="AK56"/>
  <c r="AL56" s="1"/>
  <c r="S61"/>
  <c r="S78" i="48"/>
  <c r="S79" s="1"/>
  <c r="U50" s="1"/>
  <c r="S61" i="49"/>
  <c r="Q62" i="47"/>
  <c r="Q62" i="48" s="1"/>
  <c r="Q70" i="47"/>
  <c r="Q70" i="50" s="1"/>
  <c r="AK57" i="49"/>
  <c r="AL57" s="1"/>
  <c r="O68" i="46"/>
  <c r="O70"/>
  <c r="O57"/>
  <c r="C99" i="52"/>
  <c r="O69" i="46"/>
  <c r="C95" i="52"/>
  <c r="O67" i="46"/>
  <c r="O66"/>
  <c r="O71"/>
  <c r="O71" i="48" s="1"/>
  <c r="O74" i="46"/>
  <c r="O74" i="50" s="1"/>
  <c r="O77" i="46"/>
  <c r="O77" i="50" s="1"/>
  <c r="O60" i="46"/>
  <c r="O60" i="50" s="1"/>
  <c r="N54"/>
  <c r="N54" i="48"/>
  <c r="C100" i="52"/>
  <c r="O59" i="46"/>
  <c r="O58"/>
  <c r="O75"/>
  <c r="O62"/>
  <c r="O63"/>
  <c r="AC31" i="49"/>
  <c r="S74" i="50"/>
  <c r="C96" i="52"/>
  <c r="C98"/>
  <c r="U78" i="49"/>
  <c r="U79" s="1"/>
  <c r="Q63" i="47"/>
  <c r="Q63" i="49" s="1"/>
  <c r="C103" i="52"/>
  <c r="Q75" i="47"/>
  <c r="Q64"/>
  <c r="P54" i="50"/>
  <c r="Q61" i="47"/>
  <c r="Q72"/>
  <c r="Q59"/>
  <c r="Q67"/>
  <c r="Q76"/>
  <c r="P54" i="49"/>
  <c r="Q66" i="47"/>
  <c r="Q60"/>
  <c r="C102" i="52"/>
  <c r="C101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/>
  <c r="O64"/>
  <c r="Q77" i="47"/>
  <c r="C106" i="52"/>
  <c r="C82"/>
  <c r="C79"/>
  <c r="I60" i="43"/>
  <c r="I63"/>
  <c r="H54" i="46"/>
  <c r="I68" i="43"/>
  <c r="I67"/>
  <c r="I62"/>
  <c r="I75"/>
  <c r="C80" i="52"/>
  <c r="I70" i="43"/>
  <c r="I69"/>
  <c r="I73"/>
  <c r="H54" i="48"/>
  <c r="C77" i="52"/>
  <c r="H54" i="45"/>
  <c r="I76" i="43"/>
  <c r="H54" i="50"/>
  <c r="AK58" i="49"/>
  <c r="AL58" s="1"/>
  <c r="AC23" i="50"/>
  <c r="AK63"/>
  <c r="AL63" s="1"/>
  <c r="S59"/>
  <c r="S58" i="49"/>
  <c r="C122" i="5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K67" i="44"/>
  <c r="K61"/>
  <c r="K77"/>
  <c r="K66"/>
  <c r="K60"/>
  <c r="J54" i="48"/>
  <c r="J54" i="45"/>
  <c r="K59" i="44"/>
  <c r="K75"/>
  <c r="K69"/>
  <c r="K72"/>
  <c r="K70"/>
  <c r="K68"/>
  <c r="J54" i="46"/>
  <c r="K63" i="44"/>
  <c r="K57"/>
  <c r="K73"/>
  <c r="K58"/>
  <c r="K62"/>
  <c r="J54" i="47"/>
  <c r="J54" i="49"/>
  <c r="K71" i="44"/>
  <c r="K76"/>
  <c r="C83" i="52"/>
  <c r="K65" i="44"/>
  <c r="J54" i="50"/>
  <c r="K64" i="44"/>
  <c r="K74"/>
  <c r="G61" i="46"/>
  <c r="G61" i="47"/>
  <c r="W32" i="41"/>
  <c r="W33" s="1"/>
  <c r="U4" s="1"/>
  <c r="G64" i="49"/>
  <c r="W15" i="47"/>
  <c r="G61" i="45"/>
  <c r="G61" i="49"/>
  <c r="W15" i="45"/>
  <c r="W15" i="43"/>
  <c r="G77" i="44"/>
  <c r="G77" i="47"/>
  <c r="W31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s="1"/>
  <c r="AC27" s="1"/>
  <c r="W13" i="48"/>
  <c r="W20"/>
  <c r="G70"/>
  <c r="W21" i="49"/>
  <c r="G70" i="50"/>
  <c r="G67" i="44"/>
  <c r="G57" i="46"/>
  <c r="G67" i="49"/>
  <c r="W24" i="46"/>
  <c r="W18" i="44"/>
  <c r="W15" i="50"/>
  <c r="G64"/>
  <c r="G64" i="46"/>
  <c r="W18" i="45"/>
  <c r="W21" i="50"/>
  <c r="G67" i="45"/>
  <c r="G67" i="46"/>
  <c r="G77"/>
  <c r="W15"/>
  <c r="G61" i="48"/>
  <c r="G61" i="44"/>
  <c r="W31" i="50"/>
  <c r="W31" i="45"/>
  <c r="G77"/>
  <c r="G77" i="48"/>
  <c r="W13" i="47"/>
  <c r="G59" i="46"/>
  <c r="G64" i="47"/>
  <c r="G64" i="48"/>
  <c r="G64" i="43"/>
  <c r="AA21" s="1"/>
  <c r="AK55" s="1"/>
  <c r="AL55" s="1"/>
  <c r="W20" i="45"/>
  <c r="W20" i="43"/>
  <c r="G59" i="50"/>
  <c r="W18"/>
  <c r="W21" i="43"/>
  <c r="W21" i="45"/>
  <c r="G57" i="49"/>
  <c r="W11" i="48"/>
  <c r="W24" i="50"/>
  <c r="G70" i="46"/>
  <c r="W13"/>
  <c r="G66" i="47"/>
  <c r="W21" i="44"/>
  <c r="G70" i="49"/>
  <c r="G57" i="45"/>
  <c r="G67" i="47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C61"/>
  <c r="R8" i="49"/>
  <c r="R8" i="47"/>
  <c r="R8" i="45"/>
  <c r="C60" i="52"/>
  <c r="R8" i="44"/>
  <c r="R8" i="46"/>
  <c r="R8" i="40"/>
  <c r="C64" i="52"/>
  <c r="C63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L8" i="50"/>
  <c r="C41" i="52"/>
  <c r="C42"/>
  <c r="C43"/>
  <c r="L8" i="40"/>
  <c r="B36" i="52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C33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BX30"/>
  <c r="AC17" i="49"/>
  <c r="AK51"/>
  <c r="AL51" s="1"/>
  <c r="BZ31"/>
  <c r="BX30"/>
  <c r="BZ31" i="45"/>
  <c r="BX30"/>
  <c r="BZ31" i="40"/>
  <c r="BX30"/>
  <c r="BZ31" i="48"/>
  <c r="BX30"/>
  <c r="BZ31" i="44"/>
  <c r="BX30"/>
  <c r="BZ31" i="47"/>
  <c r="BX30"/>
  <c r="BZ31" i="43"/>
  <c r="BX30"/>
  <c r="BX30" i="35"/>
  <c r="BZ31"/>
  <c r="BY30" i="50"/>
  <c r="CA31"/>
  <c r="BZ31" i="46"/>
  <c r="BX30"/>
  <c r="BZ31" i="41"/>
  <c r="BX30"/>
  <c r="H74" i="45" l="1"/>
  <c r="H74" i="44"/>
  <c r="H74" i="46"/>
  <c r="H74" i="49"/>
  <c r="H74" i="48"/>
  <c r="H74" i="50"/>
  <c r="H74" i="47"/>
  <c r="P28" i="43"/>
  <c r="P28" i="44"/>
  <c r="P28" i="47"/>
  <c r="P28" i="39"/>
  <c r="P28" i="49"/>
  <c r="P28" i="50"/>
  <c r="P28" i="45"/>
  <c r="P28" i="48"/>
  <c r="P28" i="41"/>
  <c r="P28" i="46"/>
  <c r="P28" i="40"/>
  <c r="P72" i="49"/>
  <c r="P72" i="50"/>
  <c r="P72" i="48"/>
  <c r="T23" i="50"/>
  <c r="T23" i="41"/>
  <c r="T23" i="48"/>
  <c r="T23" i="49"/>
  <c r="T23" i="44"/>
  <c r="T23" i="45"/>
  <c r="T23" i="46"/>
  <c r="T23" i="47"/>
  <c r="T23" i="43"/>
  <c r="J69" i="50"/>
  <c r="J69" i="48"/>
  <c r="J69" i="46"/>
  <c r="J69" i="45"/>
  <c r="J69" i="47"/>
  <c r="J69" i="49"/>
  <c r="L74" i="47"/>
  <c r="L74" i="50"/>
  <c r="L74" i="49"/>
  <c r="L74" i="46"/>
  <c r="L74" i="48"/>
  <c r="R72" i="49"/>
  <c r="R72" i="50"/>
  <c r="N28" i="43"/>
  <c r="N28" i="48"/>
  <c r="N28" i="41"/>
  <c r="N28" i="45"/>
  <c r="N28" i="50"/>
  <c r="N28" i="49"/>
  <c r="N28" i="40"/>
  <c r="N28" i="38"/>
  <c r="N28" i="39"/>
  <c r="N28" i="46"/>
  <c r="N28" i="47"/>
  <c r="N28" i="44"/>
  <c r="R74" i="49"/>
  <c r="R74" i="50"/>
  <c r="L72" i="46"/>
  <c r="L72" i="48"/>
  <c r="L72" i="47"/>
  <c r="L72" i="49"/>
  <c r="L72" i="50"/>
  <c r="H30" i="43"/>
  <c r="H30" i="46"/>
  <c r="H30" i="49"/>
  <c r="H30" i="37"/>
  <c r="H30" i="39"/>
  <c r="H30" i="35"/>
  <c r="H30" i="36"/>
  <c r="H30" i="48"/>
  <c r="H30" i="50"/>
  <c r="H30" i="40"/>
  <c r="H30" i="38"/>
  <c r="H30" i="47"/>
  <c r="H30" i="44"/>
  <c r="H30" i="45"/>
  <c r="H30" i="41"/>
  <c r="P26" i="47"/>
  <c r="P26" i="45"/>
  <c r="P26" i="39"/>
  <c r="P26" i="48"/>
  <c r="P26" i="49"/>
  <c r="P26" i="50"/>
  <c r="P26" i="43"/>
  <c r="P26" i="40"/>
  <c r="P26" i="46"/>
  <c r="P26" i="44"/>
  <c r="P26" i="41"/>
  <c r="L69" i="50"/>
  <c r="L69" i="47"/>
  <c r="L69" i="48"/>
  <c r="L69" i="49"/>
  <c r="L69" i="46"/>
  <c r="J76" i="45"/>
  <c r="J76" i="46"/>
  <c r="J76" i="48"/>
  <c r="J76" i="50"/>
  <c r="J76" i="49"/>
  <c r="J76" i="47"/>
  <c r="N26" i="43"/>
  <c r="N26" i="40"/>
  <c r="N26" i="49"/>
  <c r="N26" i="47"/>
  <c r="N26" i="44"/>
  <c r="N26" i="39"/>
  <c r="N26" i="50"/>
  <c r="N26" i="48"/>
  <c r="N26" i="41"/>
  <c r="N26" i="38"/>
  <c r="N26" i="45"/>
  <c r="N26" i="46"/>
  <c r="T30" i="48"/>
  <c r="T30" i="43"/>
  <c r="T30" i="46"/>
  <c r="T30" i="44"/>
  <c r="T30" i="45"/>
  <c r="T30" i="47"/>
  <c r="T30" i="49"/>
  <c r="T30" i="41"/>
  <c r="T30" i="50"/>
  <c r="H26" i="49"/>
  <c r="H26" i="45"/>
  <c r="H26" i="39"/>
  <c r="H26" i="47"/>
  <c r="H26" i="40"/>
  <c r="H26" i="43"/>
  <c r="H26" i="41"/>
  <c r="H26" i="38"/>
  <c r="H26" i="50"/>
  <c r="H26" i="37"/>
  <c r="H26" i="48"/>
  <c r="H26" i="35"/>
  <c r="H26" i="46"/>
  <c r="H26" i="36"/>
  <c r="H26" i="44"/>
  <c r="P30" i="43"/>
  <c r="P30" i="40"/>
  <c r="P30" i="49"/>
  <c r="P30" i="45"/>
  <c r="P30" i="41"/>
  <c r="P30" i="39"/>
  <c r="P30" i="44"/>
  <c r="P30" i="48"/>
  <c r="P30" i="50"/>
  <c r="P30" i="47"/>
  <c r="P30" i="46"/>
  <c r="J26" i="41"/>
  <c r="J26" i="45"/>
  <c r="J26" i="40"/>
  <c r="J26" i="49"/>
  <c r="J26" i="50"/>
  <c r="J26" i="48"/>
  <c r="J26" i="38"/>
  <c r="J26" i="43"/>
  <c r="J26" i="44"/>
  <c r="J26" i="47"/>
  <c r="J26" i="36"/>
  <c r="J26" i="37"/>
  <c r="J26" i="46"/>
  <c r="J26" i="39"/>
  <c r="R69" i="49"/>
  <c r="R69" i="50"/>
  <c r="F30" i="37"/>
  <c r="F30" i="49"/>
  <c r="F30" i="40"/>
  <c r="F30" i="35"/>
  <c r="F30" i="50"/>
  <c r="F30" i="45"/>
  <c r="F30" i="36"/>
  <c r="F30" i="34"/>
  <c r="F30" i="47"/>
  <c r="F30" i="43"/>
  <c r="F30" i="44"/>
  <c r="F30" i="48"/>
  <c r="F30" i="46"/>
  <c r="F30" i="38"/>
  <c r="F30" i="39"/>
  <c r="F30" i="41"/>
  <c r="F74" i="50"/>
  <c r="F74" i="46"/>
  <c r="F74" i="49"/>
  <c r="V28" i="44"/>
  <c r="V28" i="49"/>
  <c r="F74" i="48"/>
  <c r="V28"/>
  <c r="V28" i="47"/>
  <c r="V28" i="45"/>
  <c r="V28" i="50"/>
  <c r="F74" i="47"/>
  <c r="F74" i="43"/>
  <c r="F74" i="44"/>
  <c r="F74" i="45"/>
  <c r="V28" i="46"/>
  <c r="V28" i="43"/>
  <c r="N30"/>
  <c r="N30" i="46"/>
  <c r="N30" i="48"/>
  <c r="N30" i="38"/>
  <c r="N30" i="40"/>
  <c r="N30" i="44"/>
  <c r="N30" i="47"/>
  <c r="N30" i="41"/>
  <c r="N30" i="49"/>
  <c r="N30" i="45"/>
  <c r="N30" i="39"/>
  <c r="N30" i="50"/>
  <c r="J30" i="44"/>
  <c r="J30" i="43"/>
  <c r="J30" i="47"/>
  <c r="J30" i="41"/>
  <c r="J30" i="49"/>
  <c r="J30" i="36"/>
  <c r="J30" i="39"/>
  <c r="J30" i="40"/>
  <c r="J30" i="48"/>
  <c r="J30" i="38"/>
  <c r="J30" i="46"/>
  <c r="J30" i="45"/>
  <c r="J30" i="50"/>
  <c r="J30" i="37"/>
  <c r="R76" i="49"/>
  <c r="R76" i="50"/>
  <c r="H28" i="39"/>
  <c r="H28" i="50"/>
  <c r="H28" i="48"/>
  <c r="H28" i="40"/>
  <c r="H28" i="44"/>
  <c r="H28" i="35"/>
  <c r="H28" i="36"/>
  <c r="H28" i="49"/>
  <c r="H28" i="41"/>
  <c r="H28" i="38"/>
  <c r="H28" i="45"/>
  <c r="H28" i="43"/>
  <c r="H28" i="47"/>
  <c r="H28" i="46"/>
  <c r="H28" i="37"/>
  <c r="R26" i="41"/>
  <c r="R26" i="40"/>
  <c r="R26" i="43"/>
  <c r="R26" i="44"/>
  <c r="R26" i="50"/>
  <c r="R26" i="45"/>
  <c r="R26" i="49"/>
  <c r="R26" i="48"/>
  <c r="R26" i="46"/>
  <c r="R26" i="47"/>
  <c r="F26" i="36"/>
  <c r="F26" i="50"/>
  <c r="F26" i="46"/>
  <c r="F26" i="45"/>
  <c r="F26" i="37"/>
  <c r="F26" i="47"/>
  <c r="F26" i="39"/>
  <c r="F26" i="35"/>
  <c r="F26" i="40"/>
  <c r="F26" i="49"/>
  <c r="F26" i="43"/>
  <c r="F26" i="44"/>
  <c r="F26" i="41"/>
  <c r="F26" i="38"/>
  <c r="F26" i="34"/>
  <c r="F26" i="48"/>
  <c r="P69"/>
  <c r="P69" i="49"/>
  <c r="P69" i="50"/>
  <c r="L76"/>
  <c r="L76" i="48"/>
  <c r="L76" i="47"/>
  <c r="L76" i="49"/>
  <c r="L76" i="46"/>
  <c r="P76" i="49"/>
  <c r="P76" i="48"/>
  <c r="P76" i="50"/>
  <c r="T28" i="43"/>
  <c r="T28" i="49"/>
  <c r="T28" i="47"/>
  <c r="T28" i="44"/>
  <c r="T28" i="46"/>
  <c r="T28" i="48"/>
  <c r="T28" i="41"/>
  <c r="T28" i="45"/>
  <c r="T28" i="50"/>
  <c r="T26" i="44"/>
  <c r="T26" i="49"/>
  <c r="T26" i="47"/>
  <c r="T26" i="50"/>
  <c r="T26" i="45"/>
  <c r="T26" i="43"/>
  <c r="T26" i="48"/>
  <c r="T26" i="46"/>
  <c r="T26" i="41"/>
  <c r="H72" i="50"/>
  <c r="H72" i="49"/>
  <c r="H72" i="45"/>
  <c r="H72" i="44"/>
  <c r="H72" i="47"/>
  <c r="H72" i="46"/>
  <c r="H72" i="48"/>
  <c r="F28" i="38"/>
  <c r="F28" i="41"/>
  <c r="F28" i="46"/>
  <c r="F28" i="34"/>
  <c r="F28" i="48"/>
  <c r="F28" i="40"/>
  <c r="F28" i="36"/>
  <c r="F28" i="47"/>
  <c r="F28" i="50"/>
  <c r="F28" i="44"/>
  <c r="F28" i="37"/>
  <c r="F28" i="35"/>
  <c r="F28" i="39"/>
  <c r="F28" i="43"/>
  <c r="F28" i="49"/>
  <c r="F28" i="45"/>
  <c r="V26" i="50"/>
  <c r="V26" i="49"/>
  <c r="V26" i="44"/>
  <c r="F72" i="48"/>
  <c r="F72" i="47"/>
  <c r="F72" i="46"/>
  <c r="V26" i="48"/>
  <c r="V26" i="46"/>
  <c r="F72" i="50"/>
  <c r="F72" i="45"/>
  <c r="F72" i="43"/>
  <c r="V26"/>
  <c r="F72" i="49"/>
  <c r="F72" i="44"/>
  <c r="V26" i="45"/>
  <c r="V26" i="47"/>
  <c r="R23" i="43"/>
  <c r="R23" i="47"/>
  <c r="R23" i="40"/>
  <c r="R23" i="46"/>
  <c r="R23" i="49"/>
  <c r="R23" i="44"/>
  <c r="R23" i="45"/>
  <c r="R23" i="48"/>
  <c r="R23" i="50"/>
  <c r="R23" i="41"/>
  <c r="V30" i="46"/>
  <c r="F76" i="45"/>
  <c r="F76" i="46"/>
  <c r="V30" i="44"/>
  <c r="F76" i="47"/>
  <c r="F76" i="50"/>
  <c r="V30" i="45"/>
  <c r="F76" i="43"/>
  <c r="V30" i="49"/>
  <c r="F76" i="44"/>
  <c r="F76" i="48"/>
  <c r="V30" i="43"/>
  <c r="V30" i="48"/>
  <c r="F76" i="49"/>
  <c r="V30" i="50"/>
  <c r="V30" i="47"/>
  <c r="L28" i="37"/>
  <c r="L28" i="39"/>
  <c r="L28" i="50"/>
  <c r="L28" i="40"/>
  <c r="L28" i="41"/>
  <c r="L28" i="46"/>
  <c r="L28" i="49"/>
  <c r="L28" i="47"/>
  <c r="L28" i="44"/>
  <c r="L28" i="45"/>
  <c r="L28" i="48"/>
  <c r="L28" i="38"/>
  <c r="L28" i="43"/>
  <c r="J28" i="39"/>
  <c r="J28" i="47"/>
  <c r="J28" i="45"/>
  <c r="J28" i="38"/>
  <c r="J28" i="50"/>
  <c r="J28" i="41"/>
  <c r="J28" i="46"/>
  <c r="J28" i="40"/>
  <c r="J28" i="48"/>
  <c r="J28" i="36"/>
  <c r="J28" i="44"/>
  <c r="J28" i="43"/>
  <c r="J28" i="37"/>
  <c r="J28" i="49"/>
  <c r="R30"/>
  <c r="R30" i="41"/>
  <c r="R30" i="43"/>
  <c r="R30" i="44"/>
  <c r="R30" i="40"/>
  <c r="R30" i="47"/>
  <c r="R30" i="50"/>
  <c r="R30" i="48"/>
  <c r="R30" i="45"/>
  <c r="R30" i="46"/>
  <c r="R28" i="43"/>
  <c r="R28" i="41"/>
  <c r="R28" i="50"/>
  <c r="R28" i="47"/>
  <c r="R28" i="44"/>
  <c r="R28" i="49"/>
  <c r="R28" i="48"/>
  <c r="R28" i="45"/>
  <c r="R28" i="40"/>
  <c r="R28" i="46"/>
  <c r="H76"/>
  <c r="H76" i="45"/>
  <c r="H76" i="48"/>
  <c r="H76" i="49"/>
  <c r="H76" i="50"/>
  <c r="H76" i="47"/>
  <c r="H76" i="44"/>
  <c r="C56" i="52"/>
  <c r="C55"/>
  <c r="P8" i="43"/>
  <c r="C58" i="52"/>
  <c r="P8" i="41"/>
  <c r="P8" i="44"/>
  <c r="P8" i="47"/>
  <c r="C54" i="52"/>
  <c r="C57"/>
  <c r="P8" i="49"/>
  <c r="P8" i="46"/>
  <c r="P8" i="40"/>
  <c r="C53" i="52"/>
  <c r="P8" i="39"/>
  <c r="P8" i="48"/>
  <c r="P8" i="45"/>
  <c r="P8" i="50"/>
  <c r="L8" i="37"/>
  <c r="L8" i="43"/>
  <c r="C45" i="52"/>
  <c r="L8" i="46"/>
  <c r="L8" i="41"/>
  <c r="L8" i="38"/>
  <c r="L8" i="47"/>
  <c r="L8" i="48"/>
  <c r="L8" i="49"/>
  <c r="L8" i="45"/>
  <c r="L8" i="44"/>
  <c r="L8" i="39"/>
  <c r="C46" i="52"/>
  <c r="A23" i="51"/>
  <c r="AC23" i="24"/>
  <c r="AC22"/>
  <c r="AE17" i="49"/>
  <c r="AF17" s="1"/>
  <c r="AG17" s="1"/>
  <c r="AE20"/>
  <c r="AF20" s="1"/>
  <c r="AG20" s="1"/>
  <c r="BP17" i="50"/>
  <c r="AC25" i="24"/>
  <c r="AC21"/>
  <c r="AE20"/>
  <c r="AF20" s="1"/>
  <c r="AG20" s="1"/>
  <c r="AC18"/>
  <c r="I77" i="44"/>
  <c r="AE24" i="24"/>
  <c r="AF24" s="1"/>
  <c r="AG24" s="1"/>
  <c r="AC19"/>
  <c r="AC15"/>
  <c r="A25" i="51"/>
  <c r="A13"/>
  <c r="A26"/>
  <c r="A20"/>
  <c r="A22"/>
  <c r="A28"/>
  <c r="A17"/>
  <c r="A15"/>
  <c r="A21"/>
  <c r="A24"/>
  <c r="A30"/>
  <c r="A16"/>
  <c r="A12"/>
  <c r="A18"/>
  <c r="A27"/>
  <c r="A19"/>
  <c r="A11"/>
  <c r="AE22" i="24"/>
  <c r="AF22" s="1"/>
  <c r="AG22" s="1"/>
  <c r="AE21"/>
  <c r="AF21" s="1"/>
  <c r="AG21" s="1"/>
  <c r="AE19"/>
  <c r="AE14"/>
  <c r="AC16"/>
  <c r="AE16"/>
  <c r="AE15"/>
  <c r="AF15" s="1"/>
  <c r="AG15" s="1"/>
  <c r="AE17"/>
  <c r="AC14"/>
  <c r="AC17"/>
  <c r="AE23"/>
  <c r="AF23" s="1"/>
  <c r="AG23" s="1"/>
  <c r="AE18"/>
  <c r="AF18" s="1"/>
  <c r="AG18" s="1"/>
  <c r="AE25"/>
  <c r="AF25" s="1"/>
  <c r="AG25" s="1"/>
  <c r="BP21" i="50"/>
  <c r="BO10" i="49"/>
  <c r="BP12" i="50"/>
  <c r="AE21"/>
  <c r="AF21" s="1"/>
  <c r="AG21" s="1"/>
  <c r="AE24"/>
  <c r="AF24" s="1"/>
  <c r="AG24" s="1"/>
  <c r="BP26"/>
  <c r="AE20"/>
  <c r="AF20" s="1"/>
  <c r="AG20" s="1"/>
  <c r="BO11" i="49"/>
  <c r="BP22" i="50"/>
  <c r="BP23"/>
  <c r="BO14" i="49"/>
  <c r="BO25"/>
  <c r="BO26" i="43"/>
  <c r="BO15" i="49"/>
  <c r="AE18" i="50"/>
  <c r="AF18" s="1"/>
  <c r="AG18" s="1"/>
  <c r="AE19"/>
  <c r="AF19" s="1"/>
  <c r="AG19" s="1"/>
  <c r="AE14"/>
  <c r="AF14" s="1"/>
  <c r="AG14" s="1"/>
  <c r="BP18"/>
  <c r="BO25" i="43"/>
  <c r="AE15"/>
  <c r="AF15" s="1"/>
  <c r="AG15" s="1"/>
  <c r="AE23" i="49"/>
  <c r="AF23" s="1"/>
  <c r="AG23" s="1"/>
  <c r="AE16"/>
  <c r="AF16" s="1"/>
  <c r="AG16" s="1"/>
  <c r="I64"/>
  <c r="I64" i="44"/>
  <c r="AA21" s="1"/>
  <c r="AC21" s="1"/>
  <c r="I64" i="47"/>
  <c r="I57"/>
  <c r="I77" i="48"/>
  <c r="I72" i="49"/>
  <c r="I72" i="47"/>
  <c r="I72" i="46"/>
  <c r="I77" i="50"/>
  <c r="I77" i="45"/>
  <c r="I77" i="49"/>
  <c r="I77" i="47"/>
  <c r="I57" i="44"/>
  <c r="BJ5" s="1"/>
  <c r="BO27" i="43"/>
  <c r="I64" i="50"/>
  <c r="I64" i="48"/>
  <c r="I64" i="46"/>
  <c r="AK67" i="43"/>
  <c r="AL67" s="1"/>
  <c r="I57" i="49"/>
  <c r="F8" i="47"/>
  <c r="F8" i="44"/>
  <c r="I57" i="48"/>
  <c r="I57" i="46"/>
  <c r="I57" i="50"/>
  <c r="I72" i="44"/>
  <c r="AA29" s="1"/>
  <c r="AK63" s="1"/>
  <c r="AL63" s="1"/>
  <c r="I72" i="48"/>
  <c r="I72" i="45"/>
  <c r="F8" i="46"/>
  <c r="F8" i="37"/>
  <c r="F8" i="45"/>
  <c r="I66" i="47"/>
  <c r="I66" i="45"/>
  <c r="BP14" i="50"/>
  <c r="BO17" i="49"/>
  <c r="BP16" i="50"/>
  <c r="BO20" i="49"/>
  <c r="BP15" i="50"/>
  <c r="BP27"/>
  <c r="I66" i="44"/>
  <c r="AA23" s="1"/>
  <c r="AC23" s="1"/>
  <c r="I66" i="50"/>
  <c r="BP20"/>
  <c r="I66" i="46"/>
  <c r="BO22" i="49"/>
  <c r="BP25" i="50"/>
  <c r="BP9"/>
  <c r="BP10"/>
  <c r="BP24"/>
  <c r="BO24" i="49"/>
  <c r="BO1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AE23" i="50"/>
  <c r="AF23" s="1"/>
  <c r="AG23" s="1"/>
  <c r="AE17"/>
  <c r="AF17" s="1"/>
  <c r="AG17" s="1"/>
  <c r="BO21" i="49"/>
  <c r="F8" i="48"/>
  <c r="C25" i="52"/>
  <c r="C23"/>
  <c r="BO13" i="43"/>
  <c r="BJ10"/>
  <c r="AC19"/>
  <c r="AE19"/>
  <c r="AF19" s="1"/>
  <c r="AG19" s="1"/>
  <c r="AA22"/>
  <c r="BO16" s="1"/>
  <c r="AK61" i="49"/>
  <c r="AL61" s="1"/>
  <c r="Q73" i="50"/>
  <c r="O60" i="48"/>
  <c r="AK63" i="43"/>
  <c r="AL63" s="1"/>
  <c r="BO14"/>
  <c r="BP19" i="50"/>
  <c r="BJ14" i="43"/>
  <c r="AK49" i="50"/>
  <c r="AL49" s="1"/>
  <c r="G78" i="47"/>
  <c r="G79" s="1"/>
  <c r="AC23" i="43"/>
  <c r="BO13" i="49"/>
  <c r="BO8"/>
  <c r="AK50" i="50"/>
  <c r="AL50" s="1"/>
  <c r="AC16"/>
  <c r="AC27" i="49"/>
  <c r="BO20" i="43"/>
  <c r="G24" i="24"/>
  <c r="G24" i="40" s="1"/>
  <c r="F8" i="49"/>
  <c r="G26" i="24"/>
  <c r="G26" i="43" s="1"/>
  <c r="AC32"/>
  <c r="F8" i="50"/>
  <c r="F8" i="35"/>
  <c r="AC15" i="43"/>
  <c r="BO23"/>
  <c r="O65" i="50"/>
  <c r="O65" i="48"/>
  <c r="BJ10" i="49"/>
  <c r="AK53"/>
  <c r="AL53" s="1"/>
  <c r="AK60"/>
  <c r="AL60" s="1"/>
  <c r="M73" i="50"/>
  <c r="O65" i="47"/>
  <c r="BJ13" s="1"/>
  <c r="AE19" i="49"/>
  <c r="AF19" s="1"/>
  <c r="AG1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s="1"/>
  <c r="AG16" s="1"/>
  <c r="AC28" i="43"/>
  <c r="F8" i="41"/>
  <c r="G29" i="24"/>
  <c r="G29" i="50" s="1"/>
  <c r="G25" i="24"/>
  <c r="G25" i="43" s="1"/>
  <c r="F8" i="36"/>
  <c r="F8" i="34"/>
  <c r="C27" i="52"/>
  <c r="F8" i="40"/>
  <c r="AK60" i="43"/>
  <c r="AL60" s="1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AC32" i="49"/>
  <c r="BO17" i="43"/>
  <c r="AK64" i="49"/>
  <c r="AL64" s="1"/>
  <c r="AK48" i="50"/>
  <c r="AL48" s="1"/>
  <c r="BJ12" i="49"/>
  <c r="AE23" i="43"/>
  <c r="AF23" s="1"/>
  <c r="AG23" s="1"/>
  <c r="BO9"/>
  <c r="BO22"/>
  <c r="BP8" i="50"/>
  <c r="Q73" i="48"/>
  <c r="AA30" s="1"/>
  <c r="AC30" s="1"/>
  <c r="AE25" i="49"/>
  <c r="AF25" s="1"/>
  <c r="AG25" s="1"/>
  <c r="AK49" i="43"/>
  <c r="AL49" s="1"/>
  <c r="AC14" i="50"/>
  <c r="AC30" i="49"/>
  <c r="BJ11" i="43"/>
  <c r="AE25" i="50"/>
  <c r="AF25" s="1"/>
  <c r="AG25" s="1"/>
  <c r="AA22" i="48"/>
  <c r="AC22" s="1"/>
  <c r="BJ13"/>
  <c r="AA14" i="43"/>
  <c r="AC14" s="1"/>
  <c r="BJ5"/>
  <c r="AA18" i="49"/>
  <c r="AC18" s="1"/>
  <c r="BJ9"/>
  <c r="BO19" i="43"/>
  <c r="AE25"/>
  <c r="AF25" s="1"/>
  <c r="AG25" s="1"/>
  <c r="AE21"/>
  <c r="AF21" s="1"/>
  <c r="AG21" s="1"/>
  <c r="BP11" i="50"/>
  <c r="AC17"/>
  <c r="G78" i="45"/>
  <c r="G79" s="1"/>
  <c r="AA15" i="49"/>
  <c r="AC15" s="1"/>
  <c r="BJ6"/>
  <c r="O73" i="48"/>
  <c r="Q65" i="50"/>
  <c r="AA22" i="49"/>
  <c r="AK56" s="1"/>
  <c r="AL56" s="1"/>
  <c r="BJ13"/>
  <c r="AK51" i="50"/>
  <c r="AL51" s="1"/>
  <c r="BJ16" i="49"/>
  <c r="AC15" i="50"/>
  <c r="AE15"/>
  <c r="AF15" s="1"/>
  <c r="AG15" s="1"/>
  <c r="AE20" i="43"/>
  <c r="AF20" s="1"/>
  <c r="AG20" s="1"/>
  <c r="AA24"/>
  <c r="BO18" s="1"/>
  <c r="BJ15"/>
  <c r="AA19" i="48"/>
  <c r="AC19" s="1"/>
  <c r="BJ10"/>
  <c r="AA22" i="44"/>
  <c r="BO16" s="1"/>
  <c r="BJ13"/>
  <c r="AA15"/>
  <c r="AC15" s="1"/>
  <c r="BJ6"/>
  <c r="AA16" i="43"/>
  <c r="BJ7"/>
  <c r="AC14" i="49"/>
  <c r="AE14"/>
  <c r="AF14" s="1"/>
  <c r="AC29"/>
  <c r="AC25" i="50"/>
  <c r="AA18" i="44"/>
  <c r="BJ9"/>
  <c r="AA18" i="43"/>
  <c r="AC18" s="1"/>
  <c r="BJ9"/>
  <c r="BJ12"/>
  <c r="AA17"/>
  <c r="BJ8"/>
  <c r="AE21" i="49"/>
  <c r="AF21" s="1"/>
  <c r="AG21" s="1"/>
  <c r="BJ16" i="43"/>
  <c r="BO24"/>
  <c r="I61" i="50"/>
  <c r="I74" i="49"/>
  <c r="AK64" i="43"/>
  <c r="AL64" s="1"/>
  <c r="BO26" i="49"/>
  <c r="AK59" i="43"/>
  <c r="AL59" s="1"/>
  <c r="AK66"/>
  <c r="AL66" s="1"/>
  <c r="M70" i="48"/>
  <c r="I74" i="50"/>
  <c r="W32"/>
  <c r="W33" s="1"/>
  <c r="AK65" i="43"/>
  <c r="AL65" s="1"/>
  <c r="M70" i="50"/>
  <c r="I74" i="47"/>
  <c r="W32" i="43"/>
  <c r="W33" s="1"/>
  <c r="AK62" i="44"/>
  <c r="AL62" s="1"/>
  <c r="AC20" i="43"/>
  <c r="AC25"/>
  <c r="BO21"/>
  <c r="AK55" i="49"/>
  <c r="AL55" s="1"/>
  <c r="AC21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s="1"/>
  <c r="AK65" s="1"/>
  <c r="AL65" s="1"/>
  <c r="O74" i="49"/>
  <c r="I59" i="46"/>
  <c r="I58"/>
  <c r="O61" i="49"/>
  <c r="M78" i="45"/>
  <c r="M78" i="48" s="1"/>
  <c r="AK59" i="49"/>
  <c r="AL59" s="1"/>
  <c r="I59"/>
  <c r="Q57" i="50"/>
  <c r="O61" i="47"/>
  <c r="I65" i="49"/>
  <c r="I65" i="48"/>
  <c r="AC25" i="49"/>
  <c r="AC26"/>
  <c r="O73"/>
  <c r="I59" i="48"/>
  <c r="I58" i="49"/>
  <c r="O73" i="47"/>
  <c r="AA30" s="1"/>
  <c r="AC30" s="1"/>
  <c r="O61" i="50"/>
  <c r="I65" i="46"/>
  <c r="BO22" i="44"/>
  <c r="I59" i="50"/>
  <c r="I58" i="48"/>
  <c r="I65" i="45"/>
  <c r="I65" i="50"/>
  <c r="S78"/>
  <c r="S79"/>
  <c r="S78" i="49"/>
  <c r="U4" i="48"/>
  <c r="S79" i="49"/>
  <c r="Q78" i="47"/>
  <c r="Q78" i="50" s="1"/>
  <c r="I70" i="46"/>
  <c r="I70" i="50"/>
  <c r="I70" i="45"/>
  <c r="I70" i="49"/>
  <c r="I70" i="44"/>
  <c r="AA27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/>
  <c r="O59" i="47"/>
  <c r="O59" i="50"/>
  <c r="O59" i="49"/>
  <c r="O60" i="47"/>
  <c r="O60" i="49"/>
  <c r="M76" i="47"/>
  <c r="M76" i="48"/>
  <c r="M76" i="46"/>
  <c r="AA33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/>
  <c r="AA28" s="1"/>
  <c r="Q71" i="50"/>
  <c r="Q71" i="49"/>
  <c r="Q66" i="50"/>
  <c r="Q66" i="49"/>
  <c r="Q66" i="48"/>
  <c r="O67" i="49"/>
  <c r="O67" i="47"/>
  <c r="O67" i="48"/>
  <c r="O67" i="50"/>
  <c r="M70" i="46"/>
  <c r="AA27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s="1"/>
  <c r="O76" i="50"/>
  <c r="O76" i="49"/>
  <c r="O76" i="48"/>
  <c r="Q58" i="50"/>
  <c r="Q58" i="48"/>
  <c r="Q58" i="49"/>
  <c r="Q68" i="48"/>
  <c r="Q68" i="49"/>
  <c r="Q76" i="48"/>
  <c r="AA33" s="1"/>
  <c r="Q76" i="49"/>
  <c r="Q76" i="50"/>
  <c r="Q61"/>
  <c r="Q61" i="49"/>
  <c r="Q61" i="48"/>
  <c r="O58" i="47"/>
  <c r="O58" i="50"/>
  <c r="O58" i="48"/>
  <c r="O58" i="49"/>
  <c r="O71" i="50"/>
  <c r="O71" i="47"/>
  <c r="AA28" s="1"/>
  <c r="O71" i="49"/>
  <c r="O69" i="48"/>
  <c r="O69" i="50"/>
  <c r="O69" i="47"/>
  <c r="AA26" s="1"/>
  <c r="O69" i="49"/>
  <c r="O68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s="1"/>
  <c r="M71" i="47"/>
  <c r="M71" i="48"/>
  <c r="M71" i="50"/>
  <c r="M61" i="48"/>
  <c r="M61" i="46"/>
  <c r="M61" i="50"/>
  <c r="M61" i="47"/>
  <c r="M74" i="50"/>
  <c r="M74" i="46"/>
  <c r="AA31" s="1"/>
  <c r="M74" i="47"/>
  <c r="M74" i="48"/>
  <c r="M74" i="49"/>
  <c r="M68" i="50"/>
  <c r="M68" i="47"/>
  <c r="M68" i="46"/>
  <c r="M68" i="49"/>
  <c r="M68" i="48"/>
  <c r="I67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s="1"/>
  <c r="M72" i="48"/>
  <c r="M72" i="49"/>
  <c r="M72" i="50"/>
  <c r="M72" i="47"/>
  <c r="M66" i="48"/>
  <c r="Q63"/>
  <c r="I68" i="46"/>
  <c r="I68" i="49"/>
  <c r="I68" i="47"/>
  <c r="I68" i="48"/>
  <c r="I68" i="44"/>
  <c r="I68" i="50"/>
  <c r="I68" i="45"/>
  <c r="Q74" i="49"/>
  <c r="Q74" i="48"/>
  <c r="AA31" s="1"/>
  <c r="Q59" i="49"/>
  <c r="Q59" i="50"/>
  <c r="Q59" i="48"/>
  <c r="Q64"/>
  <c r="Q64" i="49"/>
  <c r="Q64" i="50"/>
  <c r="O62" i="47"/>
  <c r="O62" i="49"/>
  <c r="O62" i="50"/>
  <c r="O62" i="48"/>
  <c r="O77" i="47"/>
  <c r="O77" i="48"/>
  <c r="O77" i="49"/>
  <c r="O57"/>
  <c r="O57" i="50"/>
  <c r="O57" i="48"/>
  <c r="O57" i="47"/>
  <c r="M69" i="50"/>
  <c r="M69" i="48"/>
  <c r="M69" i="46"/>
  <c r="AA26" s="1"/>
  <c r="M69" i="49"/>
  <c r="M69" i="47"/>
  <c r="M75" i="50"/>
  <c r="M75" i="49"/>
  <c r="M75" i="48"/>
  <c r="M75" i="46"/>
  <c r="AA32" s="1"/>
  <c r="M75" i="47"/>
  <c r="I78" i="43"/>
  <c r="I78" i="45" s="1"/>
  <c r="O78" i="46"/>
  <c r="O78" i="49" s="1"/>
  <c r="M76" i="50"/>
  <c r="M76" i="49"/>
  <c r="I76" i="48"/>
  <c r="I76" i="50"/>
  <c r="I76" i="44"/>
  <c r="AA33" s="1"/>
  <c r="I76" i="49"/>
  <c r="I76" i="47"/>
  <c r="I76" i="46"/>
  <c r="I76" i="45"/>
  <c r="I73" i="46"/>
  <c r="I73" i="50"/>
  <c r="I73" i="45"/>
  <c r="I73" i="47"/>
  <c r="I73" i="48"/>
  <c r="I73" i="49"/>
  <c r="I73" i="44"/>
  <c r="AA30" s="1"/>
  <c r="I75" i="48"/>
  <c r="I75" i="46"/>
  <c r="I75" i="49"/>
  <c r="I75" i="50"/>
  <c r="I75" i="44"/>
  <c r="AA32" s="1"/>
  <c r="I75" i="47"/>
  <c r="I75" i="45"/>
  <c r="O72" i="48"/>
  <c r="O72" i="50"/>
  <c r="O72" i="47"/>
  <c r="AA29" s="1"/>
  <c r="O72" i="49"/>
  <c r="Q69" i="50"/>
  <c r="Q69" i="48"/>
  <c r="AA26" s="1"/>
  <c r="Q72" i="49"/>
  <c r="Q72" i="50"/>
  <c r="Q72" i="48"/>
  <c r="AA29" s="1"/>
  <c r="Q75" i="49"/>
  <c r="Q75" i="50"/>
  <c r="Q75" i="48"/>
  <c r="AA32" s="1"/>
  <c r="O75" i="47"/>
  <c r="AA32" s="1"/>
  <c r="O75" i="49"/>
  <c r="O75" i="50"/>
  <c r="O75" i="48"/>
  <c r="O74" i="47"/>
  <c r="AA31" s="1"/>
  <c r="O74" i="48"/>
  <c r="O70" i="49"/>
  <c r="O70" i="48"/>
  <c r="O70" i="47"/>
  <c r="AA27" s="1"/>
  <c r="O70" i="50"/>
  <c r="Q70" i="48"/>
  <c r="AA27" s="1"/>
  <c r="Q70" i="49"/>
  <c r="M73" i="48"/>
  <c r="M73" i="46"/>
  <c r="AA30" s="1"/>
  <c r="M73" i="47"/>
  <c r="M60"/>
  <c r="M60" i="50"/>
  <c r="M60" i="46"/>
  <c r="M60" i="49"/>
  <c r="M60" i="48"/>
  <c r="M58"/>
  <c r="M58" i="49"/>
  <c r="M58" i="47"/>
  <c r="M58" i="50"/>
  <c r="M58" i="46"/>
  <c r="M57"/>
  <c r="M57" i="47"/>
  <c r="M57" i="48"/>
  <c r="M57" i="49"/>
  <c r="M57" i="50"/>
  <c r="AK67" i="49"/>
  <c r="AL67" s="1"/>
  <c r="AC33"/>
  <c r="BO27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s="1"/>
  <c r="K72" i="48"/>
  <c r="K71" i="47"/>
  <c r="K71" i="46"/>
  <c r="K71" i="50"/>
  <c r="K71" i="49"/>
  <c r="K71" i="45"/>
  <c r="AA28" s="1"/>
  <c r="K71" i="48"/>
  <c r="K58" i="46"/>
  <c r="K58" i="45"/>
  <c r="K58" i="49"/>
  <c r="K58" i="47"/>
  <c r="K58" i="50"/>
  <c r="K58" i="48"/>
  <c r="K69"/>
  <c r="K69" i="45"/>
  <c r="AA26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s="1"/>
  <c r="K70" i="47"/>
  <c r="K70" i="49"/>
  <c r="K70" i="48"/>
  <c r="K70" i="50"/>
  <c r="K70" i="45"/>
  <c r="AA27" s="1"/>
  <c r="K70" i="46"/>
  <c r="K66" i="45"/>
  <c r="K66" i="48"/>
  <c r="K66" i="49"/>
  <c r="K66" i="50"/>
  <c r="K66" i="47"/>
  <c r="K66" i="46"/>
  <c r="W78" i="50"/>
  <c r="W79" s="1"/>
  <c r="K64" i="46"/>
  <c r="K64" i="49"/>
  <c r="K64" i="45"/>
  <c r="K64" i="48"/>
  <c r="K64" i="47"/>
  <c r="K64" i="50"/>
  <c r="K76" i="47"/>
  <c r="K76" i="45"/>
  <c r="AA33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s="1"/>
  <c r="K73" i="46"/>
  <c r="K73" i="48"/>
  <c r="K73" i="47"/>
  <c r="K68"/>
  <c r="K68" i="50"/>
  <c r="K68" i="48"/>
  <c r="K68" i="46"/>
  <c r="K68" i="45"/>
  <c r="K68" i="49"/>
  <c r="K75"/>
  <c r="K75" i="46"/>
  <c r="K75" i="47"/>
  <c r="K75" i="50"/>
  <c r="K75" i="45"/>
  <c r="AA32" s="1"/>
  <c r="K75" i="48"/>
  <c r="K60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s="1"/>
  <c r="W32"/>
  <c r="W33" s="1"/>
  <c r="W32" i="48"/>
  <c r="W33" s="1"/>
  <c r="G78" i="50"/>
  <c r="G79" s="1"/>
  <c r="W32" i="47"/>
  <c r="W33" s="1"/>
  <c r="G78" i="49"/>
  <c r="G79" s="1"/>
  <c r="W32"/>
  <c r="W33" s="1"/>
  <c r="G78" i="43"/>
  <c r="G79" s="1"/>
  <c r="AK61"/>
  <c r="AL61" s="1"/>
  <c r="W32" i="44"/>
  <c r="W33" s="1"/>
  <c r="G78"/>
  <c r="G79" s="1"/>
  <c r="G78" i="48"/>
  <c r="G79" s="1"/>
  <c r="W32" i="45"/>
  <c r="W33" s="1"/>
  <c r="C70" i="52"/>
  <c r="T8" i="44"/>
  <c r="T8" i="43"/>
  <c r="C67" i="52"/>
  <c r="T8" i="49"/>
  <c r="T8" i="50"/>
  <c r="T8" i="47"/>
  <c r="C66" i="52"/>
  <c r="C69"/>
  <c r="C65"/>
  <c r="T8" i="48"/>
  <c r="T8" i="41"/>
  <c r="C68" i="52"/>
  <c r="T8" i="45"/>
  <c r="T8" i="46"/>
  <c r="C51" i="52"/>
  <c r="C47"/>
  <c r="N8" i="47"/>
  <c r="N8" i="43"/>
  <c r="N8" i="50"/>
  <c r="N8" i="39"/>
  <c r="C50" i="52"/>
  <c r="N8" i="38"/>
  <c r="N8" i="46"/>
  <c r="N8" i="48"/>
  <c r="C52" i="52"/>
  <c r="N8" i="45"/>
  <c r="N8" i="49"/>
  <c r="C49" i="52"/>
  <c r="C48"/>
  <c r="N8" i="44"/>
  <c r="N8" i="40"/>
  <c r="N8" i="41"/>
  <c r="C36" i="52"/>
  <c r="C39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U50" i="49"/>
  <c r="U79" i="50"/>
  <c r="BN59" i="24" l="1"/>
  <c r="BJ59" s="1"/>
  <c r="BW59"/>
  <c r="BW69" s="1"/>
  <c r="AF19"/>
  <c r="AG19" s="1"/>
  <c r="AF14"/>
  <c r="AG14" s="1"/>
  <c r="AF16"/>
  <c r="AG16" s="1"/>
  <c r="AF17"/>
  <c r="AG17" s="1"/>
  <c r="AA14" i="44"/>
  <c r="BO8" s="1"/>
  <c r="BJ14"/>
  <c r="BO15"/>
  <c r="AE21"/>
  <c r="AF21" s="1"/>
  <c r="AG21" s="1"/>
  <c r="AK55"/>
  <c r="AL55" s="1"/>
  <c r="BJ12"/>
  <c r="G23" i="50"/>
  <c r="AC29" i="44"/>
  <c r="BO23"/>
  <c r="G23" i="36"/>
  <c r="G23" i="45"/>
  <c r="G23" i="49"/>
  <c r="G25" i="36"/>
  <c r="G25" i="45"/>
  <c r="G25" i="35"/>
  <c r="G25" i="47"/>
  <c r="AK49" i="49"/>
  <c r="AL49" s="1"/>
  <c r="AA22" i="47"/>
  <c r="AC22" s="1"/>
  <c r="G25" i="34"/>
  <c r="G25" i="49"/>
  <c r="G23" i="41"/>
  <c r="G25" i="46"/>
  <c r="G23" i="35"/>
  <c r="BO12" i="49"/>
  <c r="AC22" i="43"/>
  <c r="G25" i="44"/>
  <c r="A25" i="24"/>
  <c r="BN22" s="1"/>
  <c r="G23" i="48"/>
  <c r="G23" i="44"/>
  <c r="AK64" i="48"/>
  <c r="AL64" s="1"/>
  <c r="AK56"/>
  <c r="AL56" s="1"/>
  <c r="A24" i="24"/>
  <c r="BI18" s="1"/>
  <c r="G28" i="40"/>
  <c r="AE22" i="43"/>
  <c r="AF22" s="1"/>
  <c r="AG22" s="1"/>
  <c r="AK56"/>
  <c r="AL56" s="1"/>
  <c r="G24" i="44"/>
  <c r="G28" i="35"/>
  <c r="G24"/>
  <c r="G27" i="39"/>
  <c r="G24" i="46"/>
  <c r="G27" i="34"/>
  <c r="G27" i="40"/>
  <c r="AL47" i="50"/>
  <c r="AL46" s="1"/>
  <c r="AL20" s="1"/>
  <c r="G24" i="47"/>
  <c r="G24" i="41"/>
  <c r="G26" i="36"/>
  <c r="G24" i="34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s="1"/>
  <c r="G23" i="47"/>
  <c r="G23" i="34"/>
  <c r="G23" i="40"/>
  <c r="G23" i="38"/>
  <c r="G23" i="46"/>
  <c r="BO8" i="43"/>
  <c r="G24" i="39"/>
  <c r="G24" i="38"/>
  <c r="G24" i="45"/>
  <c r="G25" i="37"/>
  <c r="G25" i="40"/>
  <c r="G26" i="34"/>
  <c r="G23" i="39"/>
  <c r="G25"/>
  <c r="G23" i="43"/>
  <c r="A26" i="24"/>
  <c r="BI20" s="1"/>
  <c r="G26" i="47"/>
  <c r="G26" i="50"/>
  <c r="G26" i="48"/>
  <c r="G26" i="40"/>
  <c r="G26" i="49"/>
  <c r="G26" i="35"/>
  <c r="G26" i="38"/>
  <c r="A30" i="24"/>
  <c r="BN27" s="1"/>
  <c r="G29" i="45"/>
  <c r="AC22" i="44"/>
  <c r="G26" i="41"/>
  <c r="G30" i="49"/>
  <c r="G30" i="34"/>
  <c r="G30" i="41"/>
  <c r="G28" i="37"/>
  <c r="A29" i="24"/>
  <c r="BN26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7" i="41"/>
  <c r="G29" i="48"/>
  <c r="A27" i="24"/>
  <c r="BI21" s="1"/>
  <c r="G27" i="37"/>
  <c r="G29" i="34"/>
  <c r="G27" i="35"/>
  <c r="G29" i="44"/>
  <c r="G27" i="46"/>
  <c r="G27" i="44"/>
  <c r="G29" i="43"/>
  <c r="AK53" i="48"/>
  <c r="AL53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AK49" i="44"/>
  <c r="AL49" s="1"/>
  <c r="AK58" i="43"/>
  <c r="AL58" s="1"/>
  <c r="BO24" i="48"/>
  <c r="AG2" i="50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M78" i="50"/>
  <c r="AA25" i="45"/>
  <c r="AE25" s="1"/>
  <c r="AF25" s="1"/>
  <c r="AG25" s="1"/>
  <c r="BJ16"/>
  <c r="AA22"/>
  <c r="AE22" s="1"/>
  <c r="AF22" s="1"/>
  <c r="AG22" s="1"/>
  <c r="BJ13"/>
  <c r="AA15" i="46"/>
  <c r="AE15" s="1"/>
  <c r="AF15" s="1"/>
  <c r="AG15" s="1"/>
  <c r="BJ6"/>
  <c r="AA14" i="47"/>
  <c r="AE14" s="1"/>
  <c r="AF14" s="1"/>
  <c r="BJ5"/>
  <c r="AA25" i="46"/>
  <c r="AE25" s="1"/>
  <c r="AF25" s="1"/>
  <c r="AG25" s="1"/>
  <c r="BJ16"/>
  <c r="AA25" i="47"/>
  <c r="AE25" s="1"/>
  <c r="AF25" s="1"/>
  <c r="AG25" s="1"/>
  <c r="BJ16"/>
  <c r="AA15" i="48"/>
  <c r="AE15" s="1"/>
  <c r="AF15" s="1"/>
  <c r="AG15" s="1"/>
  <c r="BJ6"/>
  <c r="AA19" i="44"/>
  <c r="AE19" s="1"/>
  <c r="AF19" s="1"/>
  <c r="AG19" s="1"/>
  <c r="BJ10"/>
  <c r="AA24" i="47"/>
  <c r="AE24" s="1"/>
  <c r="AF24" s="1"/>
  <c r="AG24" s="1"/>
  <c r="BJ15"/>
  <c r="AK52" i="44"/>
  <c r="AL52" s="1"/>
  <c r="AE18"/>
  <c r="AF18" s="1"/>
  <c r="AG18" s="1"/>
  <c r="BO12"/>
  <c r="BO16" i="49"/>
  <c r="AE22"/>
  <c r="AF22" s="1"/>
  <c r="AG22" s="1"/>
  <c r="BO9"/>
  <c r="AE15"/>
  <c r="AF15" s="1"/>
  <c r="AG15" s="1"/>
  <c r="AA23" i="45"/>
  <c r="AE23" s="1"/>
  <c r="AF23" s="1"/>
  <c r="AG23" s="1"/>
  <c r="BJ14"/>
  <c r="AA18"/>
  <c r="AE18" s="1"/>
  <c r="AF18" s="1"/>
  <c r="AG18" s="1"/>
  <c r="BJ9"/>
  <c r="AA16"/>
  <c r="AE16" s="1"/>
  <c r="AF16" s="1"/>
  <c r="AG16" s="1"/>
  <c r="BJ7"/>
  <c r="AA14"/>
  <c r="AE14" s="1"/>
  <c r="AF14" s="1"/>
  <c r="BJ5"/>
  <c r="AA21" i="48"/>
  <c r="AE21" s="1"/>
  <c r="AF21" s="1"/>
  <c r="AG21" s="1"/>
  <c r="BJ12"/>
  <c r="AA25" i="44"/>
  <c r="AE25" s="1"/>
  <c r="AF25" s="1"/>
  <c r="AG25" s="1"/>
  <c r="BJ16"/>
  <c r="AA23" i="47"/>
  <c r="AE23" s="1"/>
  <c r="AF23" s="1"/>
  <c r="AG23" s="1"/>
  <c r="BJ14"/>
  <c r="AA17" i="48"/>
  <c r="AE17" s="1"/>
  <c r="AF17" s="1"/>
  <c r="AG17" s="1"/>
  <c r="BJ8"/>
  <c r="AA24" i="46"/>
  <c r="AE24" s="1"/>
  <c r="AF24" s="1"/>
  <c r="AG24" s="1"/>
  <c r="BJ15"/>
  <c r="AA21" i="47"/>
  <c r="AE21" s="1"/>
  <c r="AF21" s="1"/>
  <c r="AG21" s="1"/>
  <c r="BJ12"/>
  <c r="AA16"/>
  <c r="AE16" s="1"/>
  <c r="AF16" s="1"/>
  <c r="AG16" s="1"/>
  <c r="BJ7"/>
  <c r="AA17" i="44"/>
  <c r="AE17" s="1"/>
  <c r="AF17" s="1"/>
  <c r="AG17" s="1"/>
  <c r="BJ8"/>
  <c r="AC22" i="49"/>
  <c r="AA18" i="47"/>
  <c r="BO12" s="1"/>
  <c r="BJ9"/>
  <c r="AA14" i="48"/>
  <c r="BO8" s="1"/>
  <c r="BJ5"/>
  <c r="AC18" i="44"/>
  <c r="AG3" i="50"/>
  <c r="BC12" s="1"/>
  <c r="AC17" i="43"/>
  <c r="AE17"/>
  <c r="AF17" s="1"/>
  <c r="AG17" s="1"/>
  <c r="BO11"/>
  <c r="AK51"/>
  <c r="AL51" s="1"/>
  <c r="BO9" i="44"/>
  <c r="AE15"/>
  <c r="AF15" s="1"/>
  <c r="AG15" s="1"/>
  <c r="BO13" i="48"/>
  <c r="AE19"/>
  <c r="AF19" s="1"/>
  <c r="AG19" s="1"/>
  <c r="AK52" i="49"/>
  <c r="AL52" s="1"/>
  <c r="AE18"/>
  <c r="AF18" s="1"/>
  <c r="AG18" s="1"/>
  <c r="AK48" i="43"/>
  <c r="AL48" s="1"/>
  <c r="AE14"/>
  <c r="AF14" s="1"/>
  <c r="AA24" i="45"/>
  <c r="AE24" s="1"/>
  <c r="AF24" s="1"/>
  <c r="AG24" s="1"/>
  <c r="BJ15"/>
  <c r="AA17"/>
  <c r="AE17" s="1"/>
  <c r="AF17" s="1"/>
  <c r="AG17" s="1"/>
  <c r="BJ8"/>
  <c r="AA15"/>
  <c r="AE15" s="1"/>
  <c r="AF15" s="1"/>
  <c r="AG15" s="1"/>
  <c r="BJ6"/>
  <c r="AA19"/>
  <c r="AE19" s="1"/>
  <c r="AF19" s="1"/>
  <c r="AG19" s="1"/>
  <c r="BJ10"/>
  <c r="AA19" i="47"/>
  <c r="AE19" s="1"/>
  <c r="AF19" s="1"/>
  <c r="AG19" s="1"/>
  <c r="BJ10"/>
  <c r="AA16" i="48"/>
  <c r="AE16" s="1"/>
  <c r="AF16" s="1"/>
  <c r="AG16" s="1"/>
  <c r="BJ7"/>
  <c r="AA20"/>
  <c r="BO14" s="1"/>
  <c r="BJ11"/>
  <c r="AA18" i="46"/>
  <c r="AE18" s="1"/>
  <c r="AF18" s="1"/>
  <c r="AG18" s="1"/>
  <c r="BJ9"/>
  <c r="AA21"/>
  <c r="AE21" s="1"/>
  <c r="AF21" s="1"/>
  <c r="AG21" s="1"/>
  <c r="BJ12"/>
  <c r="AA15" i="47"/>
  <c r="AE15" s="1"/>
  <c r="AF15" s="1"/>
  <c r="AG15" s="1"/>
  <c r="BJ6"/>
  <c r="AA25" i="48"/>
  <c r="AE25" s="1"/>
  <c r="AF25" s="1"/>
  <c r="AG25" s="1"/>
  <c r="BJ16"/>
  <c r="AA23"/>
  <c r="AE23" s="1"/>
  <c r="AF23" s="1"/>
  <c r="AG23" s="1"/>
  <c r="BJ14"/>
  <c r="AA16" i="46"/>
  <c r="AE16" s="1"/>
  <c r="AF16" s="1"/>
  <c r="AG16" s="1"/>
  <c r="BJ7"/>
  <c r="AA19"/>
  <c r="AE19" s="1"/>
  <c r="AF19" s="1"/>
  <c r="AG19" s="1"/>
  <c r="BJ10"/>
  <c r="AA17" i="47"/>
  <c r="AE17" s="1"/>
  <c r="AF17" s="1"/>
  <c r="AG17" s="1"/>
  <c r="BJ8"/>
  <c r="AA16" i="44"/>
  <c r="BO10" s="1"/>
  <c r="BJ7"/>
  <c r="BO12" i="43"/>
  <c r="AE18"/>
  <c r="AF18" s="1"/>
  <c r="AG18" s="1"/>
  <c r="AK57" i="44"/>
  <c r="AL57" s="1"/>
  <c r="AE23"/>
  <c r="AF23" s="1"/>
  <c r="AG23" s="1"/>
  <c r="AE16" i="43"/>
  <c r="AF16" s="1"/>
  <c r="AG16" s="1"/>
  <c r="AC16"/>
  <c r="AK50"/>
  <c r="AL50" s="1"/>
  <c r="BO10"/>
  <c r="AA20" i="45"/>
  <c r="AE20" s="1"/>
  <c r="AF20" s="1"/>
  <c r="AG20" s="1"/>
  <c r="BJ11"/>
  <c r="AA21"/>
  <c r="AE21" s="1"/>
  <c r="AF21" s="1"/>
  <c r="AG21" s="1"/>
  <c r="BJ12"/>
  <c r="AA14" i="46"/>
  <c r="AE14" s="1"/>
  <c r="AF14" s="1"/>
  <c r="BJ5"/>
  <c r="AA17"/>
  <c r="AE17" s="1"/>
  <c r="AF17" s="1"/>
  <c r="AG17" s="1"/>
  <c r="BJ8"/>
  <c r="AA20" i="47"/>
  <c r="AE20" s="1"/>
  <c r="AF20" s="1"/>
  <c r="AG20" s="1"/>
  <c r="BJ11"/>
  <c r="AA24" i="44"/>
  <c r="AE24" s="1"/>
  <c r="AF24" s="1"/>
  <c r="AG24" s="1"/>
  <c r="BJ15"/>
  <c r="AA18" i="48"/>
  <c r="AE18" s="1"/>
  <c r="AF18" s="1"/>
  <c r="AG18" s="1"/>
  <c r="BJ9"/>
  <c r="AA20" i="44"/>
  <c r="AE20" s="1"/>
  <c r="AF20" s="1"/>
  <c r="AG20" s="1"/>
  <c r="BJ11"/>
  <c r="AA23" i="46"/>
  <c r="AE23" s="1"/>
  <c r="AF23" s="1"/>
  <c r="AG23" s="1"/>
  <c r="BJ14"/>
  <c r="M78"/>
  <c r="AA20"/>
  <c r="AE20" s="1"/>
  <c r="AF20" s="1"/>
  <c r="AG20" s="1"/>
  <c r="BJ11"/>
  <c r="AA22"/>
  <c r="AE22" s="1"/>
  <c r="AF22" s="1"/>
  <c r="AG22" s="1"/>
  <c r="BJ13"/>
  <c r="AA24" i="48"/>
  <c r="AE24" s="1"/>
  <c r="AF24" s="1"/>
  <c r="AG24" s="1"/>
  <c r="BJ15"/>
  <c r="AK52" i="43"/>
  <c r="AL52" s="1"/>
  <c r="BO17" i="44"/>
  <c r="AG14" i="49"/>
  <c r="AK56" i="44"/>
  <c r="AL56" s="1"/>
  <c r="AE22"/>
  <c r="AF22" s="1"/>
  <c r="AG22" s="1"/>
  <c r="AC24" i="43"/>
  <c r="AE24"/>
  <c r="AF24" s="1"/>
  <c r="AG24" s="1"/>
  <c r="BO16" i="48"/>
  <c r="AE22"/>
  <c r="AF22" s="1"/>
  <c r="AG22" s="1"/>
  <c r="M78" i="47"/>
  <c r="M79" i="45"/>
  <c r="U50" s="1"/>
  <c r="M78" i="49"/>
  <c r="BO24" i="47"/>
  <c r="I78" i="44"/>
  <c r="AC31"/>
  <c r="BO25"/>
  <c r="I78" i="50"/>
  <c r="AK64" i="47"/>
  <c r="AL64" s="1"/>
  <c r="Q78" i="49"/>
  <c r="Q78" i="48"/>
  <c r="Q79" i="47"/>
  <c r="Q79" i="48" s="1"/>
  <c r="O78" i="47"/>
  <c r="O78" i="50"/>
  <c r="O78" i="48"/>
  <c r="O79" i="46"/>
  <c r="O79" i="49" s="1"/>
  <c r="I78" i="46"/>
  <c r="BO20" i="48"/>
  <c r="AK60"/>
  <c r="AL60" s="1"/>
  <c r="AC26"/>
  <c r="AC32" i="44"/>
  <c r="AK66"/>
  <c r="AL66" s="1"/>
  <c r="BO26"/>
  <c r="AK67"/>
  <c r="AL67" s="1"/>
  <c r="BO27"/>
  <c r="AC33"/>
  <c r="AK60" i="46"/>
  <c r="AL60" s="1"/>
  <c r="BO20"/>
  <c r="AC26"/>
  <c r="AK65" i="48"/>
  <c r="AL65" s="1"/>
  <c r="BO25"/>
  <c r="AC31"/>
  <c r="AK61" i="46"/>
  <c r="AL61" s="1"/>
  <c r="BO21"/>
  <c r="AC27"/>
  <c r="I78" i="49"/>
  <c r="AC30" i="46"/>
  <c r="AK64"/>
  <c r="AL64" s="1"/>
  <c r="BO24"/>
  <c r="AC27" i="47"/>
  <c r="AK61"/>
  <c r="AL61" s="1"/>
  <c r="BO21"/>
  <c r="AC31"/>
  <c r="AK65"/>
  <c r="AL65" s="1"/>
  <c r="BO25"/>
  <c r="BO26"/>
  <c r="AC32"/>
  <c r="AK66"/>
  <c r="AL66" s="1"/>
  <c r="AC29" i="48"/>
  <c r="BO23"/>
  <c r="AK63"/>
  <c r="AL63" s="1"/>
  <c r="AK64" i="44"/>
  <c r="AL64" s="1"/>
  <c r="AC30"/>
  <c r="BO24"/>
  <c r="AC31" i="46"/>
  <c r="AK65"/>
  <c r="AL65" s="1"/>
  <c r="BO25"/>
  <c r="AC33" i="48"/>
  <c r="AK67"/>
  <c r="AL67" s="1"/>
  <c r="BO27"/>
  <c r="AK60" i="44"/>
  <c r="AL60" s="1"/>
  <c r="BO20"/>
  <c r="AC26"/>
  <c r="BO26" i="48"/>
  <c r="AC32"/>
  <c r="AK66"/>
  <c r="AL66" s="1"/>
  <c r="I78"/>
  <c r="I79" i="43"/>
  <c r="BO26" i="46"/>
  <c r="AK66"/>
  <c r="AL66" s="1"/>
  <c r="AC32"/>
  <c r="BO22"/>
  <c r="AK62"/>
  <c r="AL62" s="1"/>
  <c r="AC28"/>
  <c r="AC26" i="47"/>
  <c r="AK60"/>
  <c r="AL60" s="1"/>
  <c r="BO20"/>
  <c r="AC28"/>
  <c r="BO22"/>
  <c r="AK62"/>
  <c r="AL62" s="1"/>
  <c r="AC33"/>
  <c r="BO27"/>
  <c r="AK67"/>
  <c r="AL67" s="1"/>
  <c r="AC28" i="48"/>
  <c r="BO22"/>
  <c r="AK62"/>
  <c r="AL62" s="1"/>
  <c r="BO27" i="46"/>
  <c r="AC33"/>
  <c r="AK67"/>
  <c r="AL67" s="1"/>
  <c r="I78" i="47"/>
  <c r="BO21" i="48"/>
  <c r="AC27"/>
  <c r="AK61"/>
  <c r="AL61" s="1"/>
  <c r="AC29" i="47"/>
  <c r="AK63"/>
  <c r="AL63" s="1"/>
  <c r="BO23"/>
  <c r="BO23" i="46"/>
  <c r="AC29"/>
  <c r="AK63"/>
  <c r="AL63" s="1"/>
  <c r="AK61" i="44"/>
  <c r="AL61" s="1"/>
  <c r="BO21"/>
  <c r="AC27"/>
  <c r="BO26" i="45"/>
  <c r="AC32"/>
  <c r="AK66"/>
  <c r="AL66" s="1"/>
  <c r="AC28"/>
  <c r="AK62"/>
  <c r="AL62" s="1"/>
  <c r="BO22"/>
  <c r="BO23"/>
  <c r="AK63"/>
  <c r="AL63" s="1"/>
  <c r="AC29"/>
  <c r="AC33"/>
  <c r="BO27"/>
  <c r="AK67"/>
  <c r="AL67" s="1"/>
  <c r="K78" i="46"/>
  <c r="K78" i="48"/>
  <c r="K78" i="49"/>
  <c r="K78" i="45"/>
  <c r="K79" i="44"/>
  <c r="K78" i="47"/>
  <c r="K78" i="50"/>
  <c r="AC30" i="45"/>
  <c r="AK64"/>
  <c r="AL64" s="1"/>
  <c r="BO24"/>
  <c r="T4" i="50"/>
  <c r="T50"/>
  <c r="BO21" i="45"/>
  <c r="AC27"/>
  <c r="AK61"/>
  <c r="AL61" s="1"/>
  <c r="BO25"/>
  <c r="AC31"/>
  <c r="AK65"/>
  <c r="AL65" s="1"/>
  <c r="AC26"/>
  <c r="BO20"/>
  <c r="AK60"/>
  <c r="AL60" s="1"/>
  <c r="AA31" i="34" l="1"/>
  <c r="AK65" s="1"/>
  <c r="AL65" s="1"/>
  <c r="I28"/>
  <c r="AA29"/>
  <c r="AC29" s="1"/>
  <c r="I26"/>
  <c r="AA33"/>
  <c r="AC33" s="1"/>
  <c r="I30"/>
  <c r="AA32"/>
  <c r="AC32" s="1"/>
  <c r="I29"/>
  <c r="AA26"/>
  <c r="BO20" s="1"/>
  <c r="I23"/>
  <c r="AA27"/>
  <c r="AK61" s="1"/>
  <c r="AL61" s="1"/>
  <c r="I24"/>
  <c r="AA28"/>
  <c r="AK62" s="1"/>
  <c r="AL62" s="1"/>
  <c r="I25"/>
  <c r="AA30"/>
  <c r="BO24" s="1"/>
  <c r="I27"/>
  <c r="BZ31" i="24"/>
  <c r="BX30"/>
  <c r="AG3"/>
  <c r="BC12" s="1"/>
  <c r="BC29" s="1"/>
  <c r="AG2"/>
  <c r="AN20" s="1"/>
  <c r="AQ20" s="1"/>
  <c r="AQ82" s="1"/>
  <c r="AC14" i="44"/>
  <c r="AE14"/>
  <c r="AF14" s="1"/>
  <c r="AG14" s="1"/>
  <c r="AK48"/>
  <c r="AL48" s="1"/>
  <c r="A25" i="34"/>
  <c r="BN22" s="1"/>
  <c r="BI22" i="24"/>
  <c r="BI19"/>
  <c r="AC28" i="34"/>
  <c r="BI17" i="24"/>
  <c r="BO23" i="34"/>
  <c r="A28"/>
  <c r="BN25" s="1"/>
  <c r="A27"/>
  <c r="BN24" s="1"/>
  <c r="BN24" i="24"/>
  <c r="BI23"/>
  <c r="BO16" i="47"/>
  <c r="AK56"/>
  <c r="AL56" s="1"/>
  <c r="AL47" i="49"/>
  <c r="AM50" s="1"/>
  <c r="AN50" s="1"/>
  <c r="BO19" i="44"/>
  <c r="BO15" i="48"/>
  <c r="A24" i="34"/>
  <c r="BN21" s="1"/>
  <c r="BO8" i="46"/>
  <c r="BN21" i="24"/>
  <c r="AE22" i="47"/>
  <c r="AF22" s="1"/>
  <c r="AG22" s="1"/>
  <c r="AM63" i="50"/>
  <c r="AN63" s="1"/>
  <c r="AM62"/>
  <c r="AN62" s="1"/>
  <c r="AM58"/>
  <c r="AN58" s="1"/>
  <c r="AK63" i="34"/>
  <c r="AL63" s="1"/>
  <c r="A23"/>
  <c r="BN20" s="1"/>
  <c r="AK66"/>
  <c r="AL66" s="1"/>
  <c r="BI24" i="24"/>
  <c r="A30" i="34"/>
  <c r="BN27" s="1"/>
  <c r="A29"/>
  <c r="BI23" s="1"/>
  <c r="BO26"/>
  <c r="BO12" i="45"/>
  <c r="AM48" i="50"/>
  <c r="AN48" s="1"/>
  <c r="AM56"/>
  <c r="AN56" s="1"/>
  <c r="AC20" i="45"/>
  <c r="BO19"/>
  <c r="AC15"/>
  <c r="AM66" i="50"/>
  <c r="AN66" s="1"/>
  <c r="BO18" i="45"/>
  <c r="AM52" i="50"/>
  <c r="AN52" s="1"/>
  <c r="AM60"/>
  <c r="AN60" s="1"/>
  <c r="BO14" i="44"/>
  <c r="AC21" i="45"/>
  <c r="AC24" i="44"/>
  <c r="AC20"/>
  <c r="AM64" i="50"/>
  <c r="AN64" s="1"/>
  <c r="AM57"/>
  <c r="AN57" s="1"/>
  <c r="AM67"/>
  <c r="AN67" s="1"/>
  <c r="AK54" i="45"/>
  <c r="AL54" s="1"/>
  <c r="BO14" i="47"/>
  <c r="BO11" i="46"/>
  <c r="AC14" i="48"/>
  <c r="AM55" i="50"/>
  <c r="AN55" s="1"/>
  <c r="AM54"/>
  <c r="AN54" s="1"/>
  <c r="AM49"/>
  <c r="AN49" s="1"/>
  <c r="AM59"/>
  <c r="AN59" s="1"/>
  <c r="AM61"/>
  <c r="AN61" s="1"/>
  <c r="AC20" i="47"/>
  <c r="AC23" i="46"/>
  <c r="BN23" i="24"/>
  <c r="AM51" i="50"/>
  <c r="AN51" s="1"/>
  <c r="AM53"/>
  <c r="AN53" s="1"/>
  <c r="AM65"/>
  <c r="AN65" s="1"/>
  <c r="AM50"/>
  <c r="AN50" s="1"/>
  <c r="BO10" i="47"/>
  <c r="AC27" i="34"/>
  <c r="AC14" i="45"/>
  <c r="AK50"/>
  <c r="AL50" s="1"/>
  <c r="AC23"/>
  <c r="BO18" i="48"/>
  <c r="AK51" i="44"/>
  <c r="AL51" s="1"/>
  <c r="AC21" i="47"/>
  <c r="BO18" i="46"/>
  <c r="BO11" i="48"/>
  <c r="BO8" i="45"/>
  <c r="BO11" i="44"/>
  <c r="AK55" i="47"/>
  <c r="AL55" s="1"/>
  <c r="BO17"/>
  <c r="AC16" i="45"/>
  <c r="AC18"/>
  <c r="AK58" i="46"/>
  <c r="AL58" s="1"/>
  <c r="AK51" i="48"/>
  <c r="AL51" s="1"/>
  <c r="AK59" i="44"/>
  <c r="AL59" s="1"/>
  <c r="AC21" i="48"/>
  <c r="AC16" i="46"/>
  <c r="BO27" i="34"/>
  <c r="AK59" i="48"/>
  <c r="AL59" s="1"/>
  <c r="BO18" i="47"/>
  <c r="AC31" i="34"/>
  <c r="BO9" i="46"/>
  <c r="BO17" i="48"/>
  <c r="AK53" i="44"/>
  <c r="AL53" s="1"/>
  <c r="BO15" i="46"/>
  <c r="AC20" i="48"/>
  <c r="BO9" i="45"/>
  <c r="AK58"/>
  <c r="AL58" s="1"/>
  <c r="AK58" i="47"/>
  <c r="AL58" s="1"/>
  <c r="AC15" i="48"/>
  <c r="AK55" i="46"/>
  <c r="AL55" s="1"/>
  <c r="BO13" i="45"/>
  <c r="AK59"/>
  <c r="AL59" s="1"/>
  <c r="AC22" i="46"/>
  <c r="AK59"/>
  <c r="AL59" s="1"/>
  <c r="AK53" i="47"/>
  <c r="AL53" s="1"/>
  <c r="BO11"/>
  <c r="AK50" i="46"/>
  <c r="AL50" s="1"/>
  <c r="AK49"/>
  <c r="AL49" s="1"/>
  <c r="AK48" i="47"/>
  <c r="AL48" s="1"/>
  <c r="U50" i="46"/>
  <c r="BO16" i="45"/>
  <c r="AC15" i="47"/>
  <c r="AC20" i="46"/>
  <c r="AK59" i="47"/>
  <c r="AL59" s="1"/>
  <c r="AK50" i="48"/>
  <c r="AL50" s="1"/>
  <c r="AN47" i="24"/>
  <c r="AO51" s="1"/>
  <c r="AP51" s="1"/>
  <c r="AK58" i="48"/>
  <c r="AL58" s="1"/>
  <c r="AK53" i="46"/>
  <c r="AL53" s="1"/>
  <c r="AK57" i="48"/>
  <c r="AL57" s="1"/>
  <c r="AC14" i="47"/>
  <c r="AC22" i="45"/>
  <c r="BO11"/>
  <c r="AK49" i="47"/>
  <c r="AL49" s="1"/>
  <c r="AK54" i="46"/>
  <c r="AL54" s="1"/>
  <c r="BO13" i="44"/>
  <c r="AC18" i="46"/>
  <c r="AK50" i="44"/>
  <c r="AL50" s="1"/>
  <c r="AK52" i="47"/>
  <c r="AL52" s="1"/>
  <c r="M79" i="48"/>
  <c r="AL47" i="43"/>
  <c r="AM48" s="1"/>
  <c r="AN48" s="1"/>
  <c r="AC19" i="45"/>
  <c r="AC25"/>
  <c r="AK51"/>
  <c r="AL51" s="1"/>
  <c r="AC24"/>
  <c r="AK56" i="46"/>
  <c r="AL56" s="1"/>
  <c r="AC24" i="47"/>
  <c r="BO19" i="48"/>
  <c r="AC25" i="46"/>
  <c r="BO13" i="47"/>
  <c r="AC17"/>
  <c r="BO13" i="46"/>
  <c r="BO14"/>
  <c r="AC23" i="48"/>
  <c r="AK49"/>
  <c r="AL49" s="1"/>
  <c r="BO19" i="47"/>
  <c r="AK52" i="46"/>
  <c r="AL52" s="1"/>
  <c r="BO10" i="48"/>
  <c r="BO8" i="47"/>
  <c r="M79" i="46"/>
  <c r="AK53" i="45"/>
  <c r="AL53" s="1"/>
  <c r="AK56"/>
  <c r="AL56" s="1"/>
  <c r="AK49"/>
  <c r="AL49" s="1"/>
  <c r="AC17"/>
  <c r="AC24" i="48"/>
  <c r="BO16" i="46"/>
  <c r="AC25" i="48"/>
  <c r="BO9" i="47"/>
  <c r="BO19" i="46"/>
  <c r="AC19" i="47"/>
  <c r="AK51"/>
  <c r="AL51" s="1"/>
  <c r="AC19" i="46"/>
  <c r="BO10"/>
  <c r="AC15"/>
  <c r="AC19" i="44"/>
  <c r="BO9" i="48"/>
  <c r="AC25" i="47"/>
  <c r="AC21" i="46"/>
  <c r="BO12"/>
  <c r="AC16" i="48"/>
  <c r="AG3" i="49"/>
  <c r="BC12" s="1"/>
  <c r="BC23" s="1"/>
  <c r="AG14" i="46"/>
  <c r="AG2"/>
  <c r="AG3"/>
  <c r="BC12" s="1"/>
  <c r="AG2" i="43"/>
  <c r="AG3"/>
  <c r="BC12" s="1"/>
  <c r="AG14"/>
  <c r="BC23" i="50"/>
  <c r="BC25"/>
  <c r="BC24"/>
  <c r="BC29"/>
  <c r="AG14" i="45"/>
  <c r="AG2"/>
  <c r="AG3"/>
  <c r="BC12" s="1"/>
  <c r="BO15"/>
  <c r="BO10"/>
  <c r="AK52"/>
  <c r="AL52" s="1"/>
  <c r="BO17"/>
  <c r="AK58" i="44"/>
  <c r="AL58" s="1"/>
  <c r="AC17"/>
  <c r="AK50" i="47"/>
  <c r="AL50" s="1"/>
  <c r="AK51" i="46"/>
  <c r="AL51" s="1"/>
  <c r="AC24"/>
  <c r="BO17"/>
  <c r="BO12" i="48"/>
  <c r="AC17"/>
  <c r="AK57" i="47"/>
  <c r="AL57" s="1"/>
  <c r="AK55" i="48"/>
  <c r="AL55" s="1"/>
  <c r="M79" i="47"/>
  <c r="AC16" i="44"/>
  <c r="AE16"/>
  <c r="AF16" s="1"/>
  <c r="AG16" s="1"/>
  <c r="AC18" i="47"/>
  <c r="AE18"/>
  <c r="AF18" s="1"/>
  <c r="AG18" s="1"/>
  <c r="AG14"/>
  <c r="AC14" i="46"/>
  <c r="AK52" i="48"/>
  <c r="AL52" s="1"/>
  <c r="AK55" i="45"/>
  <c r="AL55" s="1"/>
  <c r="BO14"/>
  <c r="AK48"/>
  <c r="AL48" s="1"/>
  <c r="AK57"/>
  <c r="AL57" s="1"/>
  <c r="BO18" i="44"/>
  <c r="AK54" i="47"/>
  <c r="AL54" s="1"/>
  <c r="AC16"/>
  <c r="AC17" i="46"/>
  <c r="AK48"/>
  <c r="AL48" s="1"/>
  <c r="BO15" i="47"/>
  <c r="AK57" i="46"/>
  <c r="AL57" s="1"/>
  <c r="AK54" i="44"/>
  <c r="AL54" s="1"/>
  <c r="AC18" i="48"/>
  <c r="AC23" i="47"/>
  <c r="AC25" i="44"/>
  <c r="M79" i="49"/>
  <c r="M79" i="50"/>
  <c r="U4" i="45"/>
  <c r="AG2" i="49"/>
  <c r="AE20" i="48"/>
  <c r="AF20" s="1"/>
  <c r="AG20" s="1"/>
  <c r="AK54"/>
  <c r="AL54" s="1"/>
  <c r="AK48"/>
  <c r="AL48" s="1"/>
  <c r="AE14"/>
  <c r="AF14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/>
  <c r="K79" i="45"/>
  <c r="K79" i="46"/>
  <c r="K79" i="48"/>
  <c r="AN20" i="50"/>
  <c r="AL21"/>
  <c r="I25" i="39" l="1"/>
  <c r="I25" i="38"/>
  <c r="I25" i="40"/>
  <c r="I25" i="50"/>
  <c r="I25" i="43"/>
  <c r="I25" i="48"/>
  <c r="I25" i="47"/>
  <c r="I25" i="49"/>
  <c r="I25" i="41"/>
  <c r="I25" i="45"/>
  <c r="I25" i="36"/>
  <c r="I25" i="37"/>
  <c r="I25" i="44"/>
  <c r="I25" i="46"/>
  <c r="I25" i="35"/>
  <c r="I23" i="39"/>
  <c r="I23" i="41"/>
  <c r="I23" i="43"/>
  <c r="I23" i="40"/>
  <c r="I23" i="48"/>
  <c r="I23" i="44"/>
  <c r="I23" i="47"/>
  <c r="I23" i="35"/>
  <c r="I23" i="36"/>
  <c r="I23" i="50"/>
  <c r="I23" i="37"/>
  <c r="I23" i="38"/>
  <c r="I23" i="45"/>
  <c r="I23" i="46"/>
  <c r="I23" i="49"/>
  <c r="I30" i="47"/>
  <c r="I30" i="36"/>
  <c r="I30" i="38"/>
  <c r="I30" i="37"/>
  <c r="I30" i="44"/>
  <c r="I30" i="45"/>
  <c r="I30" i="40"/>
  <c r="I30" i="50"/>
  <c r="I30" i="48"/>
  <c r="I30" i="46"/>
  <c r="I30" i="41"/>
  <c r="I30" i="35"/>
  <c r="I30" i="39"/>
  <c r="I30" i="43"/>
  <c r="I30" i="49"/>
  <c r="I28" i="44"/>
  <c r="I28" i="49"/>
  <c r="I28" i="48"/>
  <c r="I28" i="36"/>
  <c r="I28" i="35"/>
  <c r="I28" i="43"/>
  <c r="I28" i="41"/>
  <c r="I28" i="50"/>
  <c r="I28" i="45"/>
  <c r="I28" i="39"/>
  <c r="I28" i="38"/>
  <c r="I28" i="47"/>
  <c r="I28" i="37"/>
  <c r="I28" i="40"/>
  <c r="I28" i="46"/>
  <c r="AK67" i="34"/>
  <c r="AL67" s="1"/>
  <c r="AK60"/>
  <c r="AL60" s="1"/>
  <c r="BO21"/>
  <c r="AK64"/>
  <c r="AL64" s="1"/>
  <c r="BO22"/>
  <c r="I27" i="47"/>
  <c r="I27" i="49"/>
  <c r="I27" i="38"/>
  <c r="I27" i="44"/>
  <c r="I27" i="46"/>
  <c r="I27" i="39"/>
  <c r="I27" i="35"/>
  <c r="I27" i="40"/>
  <c r="I27" i="50"/>
  <c r="I27" i="36"/>
  <c r="I27" i="41"/>
  <c r="I27" i="45"/>
  <c r="I27" i="37"/>
  <c r="I27" i="43"/>
  <c r="I27" i="48"/>
  <c r="I24" i="37"/>
  <c r="I24" i="36"/>
  <c r="I24" i="50"/>
  <c r="I24" i="40"/>
  <c r="I24" i="38"/>
  <c r="I24" i="48"/>
  <c r="I24" i="45"/>
  <c r="I24" i="49"/>
  <c r="I24" i="43"/>
  <c r="I24" i="47"/>
  <c r="I24" i="41"/>
  <c r="I24" i="35"/>
  <c r="I24" i="46"/>
  <c r="I24" i="39"/>
  <c r="I24" i="44"/>
  <c r="I29" i="46"/>
  <c r="I29" i="45"/>
  <c r="I29" i="44"/>
  <c r="I29" i="39"/>
  <c r="I29" i="38"/>
  <c r="I29" i="47"/>
  <c r="I29" i="36"/>
  <c r="I29" i="35"/>
  <c r="I29" i="50"/>
  <c r="I29" i="41"/>
  <c r="I29" i="49"/>
  <c r="I29" i="37"/>
  <c r="I29" i="40"/>
  <c r="I29" i="48"/>
  <c r="I29" i="43"/>
  <c r="I26" i="46"/>
  <c r="I26" i="50"/>
  <c r="I26" i="49"/>
  <c r="I26" i="37"/>
  <c r="I26" i="38"/>
  <c r="I26" i="36"/>
  <c r="I26" i="45"/>
  <c r="I26" i="44"/>
  <c r="I26" i="47"/>
  <c r="I26" i="35"/>
  <c r="I26" i="41"/>
  <c r="I26" i="39"/>
  <c r="I26" i="48"/>
  <c r="I26" i="43"/>
  <c r="I26" i="40"/>
  <c r="A26" i="34"/>
  <c r="BO25"/>
  <c r="AC30"/>
  <c r="AC26"/>
  <c r="AO60" i="24"/>
  <c r="AP60" s="1"/>
  <c r="AO48"/>
  <c r="AP48" s="1"/>
  <c r="BC23"/>
  <c r="BG11" s="1"/>
  <c r="BK55" s="1"/>
  <c r="F17" s="1"/>
  <c r="AO66"/>
  <c r="AP66" s="1"/>
  <c r="AO59"/>
  <c r="AP59" s="1"/>
  <c r="AO57"/>
  <c r="AP57" s="1"/>
  <c r="AO52"/>
  <c r="AP52" s="1"/>
  <c r="AO64"/>
  <c r="AP64" s="1"/>
  <c r="AO50"/>
  <c r="AP50" s="1"/>
  <c r="AO58"/>
  <c r="AP58" s="1"/>
  <c r="AO61"/>
  <c r="AP61" s="1"/>
  <c r="AO63"/>
  <c r="AP63" s="1"/>
  <c r="AO53"/>
  <c r="AP53" s="1"/>
  <c r="BI19" i="34"/>
  <c r="BI18"/>
  <c r="BI21"/>
  <c r="BI22"/>
  <c r="BN26"/>
  <c r="AM48" i="49"/>
  <c r="AN48" s="1"/>
  <c r="AM53"/>
  <c r="AN53" s="1"/>
  <c r="AM60"/>
  <c r="AN60" s="1"/>
  <c r="AM62"/>
  <c r="AN62" s="1"/>
  <c r="AM58"/>
  <c r="AN58" s="1"/>
  <c r="AM66"/>
  <c r="AN66" s="1"/>
  <c r="AM63"/>
  <c r="AN63" s="1"/>
  <c r="AM57"/>
  <c r="AN57" s="1"/>
  <c r="AM54"/>
  <c r="AN54" s="1"/>
  <c r="AM52"/>
  <c r="AN52" s="1"/>
  <c r="AM67"/>
  <c r="AN67" s="1"/>
  <c r="AM51"/>
  <c r="AN51" s="1"/>
  <c r="AM65"/>
  <c r="AN65" s="1"/>
  <c r="AM49"/>
  <c r="AN49" s="1"/>
  <c r="AM64"/>
  <c r="AN64" s="1"/>
  <c r="AM61"/>
  <c r="AN61" s="1"/>
  <c r="AM55"/>
  <c r="AN55" s="1"/>
  <c r="AM59"/>
  <c r="AN59" s="1"/>
  <c r="AM56"/>
  <c r="AN56" s="1"/>
  <c r="AL46"/>
  <c r="AL20" s="1"/>
  <c r="AL21" s="1"/>
  <c r="AM21" s="1"/>
  <c r="AQ6" s="1"/>
  <c r="BI17" i="34"/>
  <c r="BI24"/>
  <c r="AM57" i="43"/>
  <c r="AN57" s="1"/>
  <c r="AN47" i="50"/>
  <c r="AN46" s="1"/>
  <c r="AL47" i="44"/>
  <c r="AL46" s="1"/>
  <c r="AL20" s="1"/>
  <c r="AM51" i="43"/>
  <c r="AN51" s="1"/>
  <c r="AM58"/>
  <c r="AN58" s="1"/>
  <c r="AM61"/>
  <c r="AN61" s="1"/>
  <c r="AG3" i="44"/>
  <c r="BC12" s="1"/>
  <c r="BC29" s="1"/>
  <c r="AM65" i="43"/>
  <c r="AN65" s="1"/>
  <c r="AM63"/>
  <c r="AN63" s="1"/>
  <c r="AL46"/>
  <c r="AL20" s="1"/>
  <c r="AL21" s="1"/>
  <c r="AM21" s="1"/>
  <c r="AQ6" s="1"/>
  <c r="AM60"/>
  <c r="AN60" s="1"/>
  <c r="AM56"/>
  <c r="AN56" s="1"/>
  <c r="BC25" i="49"/>
  <c r="AM53" i="43"/>
  <c r="AN53" s="1"/>
  <c r="AM54"/>
  <c r="AN54" s="1"/>
  <c r="AL47" i="48"/>
  <c r="AM58" s="1"/>
  <c r="AN58" s="1"/>
  <c r="BC24" i="49"/>
  <c r="AM64" i="43"/>
  <c r="AN64" s="1"/>
  <c r="AM59"/>
  <c r="AN59" s="1"/>
  <c r="AL47" i="45"/>
  <c r="AM60" s="1"/>
  <c r="AN60" s="1"/>
  <c r="BC29" i="49"/>
  <c r="BG24" s="1"/>
  <c r="BK68" s="1"/>
  <c r="AM67" i="43"/>
  <c r="AN67" s="1"/>
  <c r="AM62"/>
  <c r="AN62" s="1"/>
  <c r="AM49"/>
  <c r="AN49" s="1"/>
  <c r="AM52"/>
  <c r="AN52" s="1"/>
  <c r="AM55"/>
  <c r="AN55" s="1"/>
  <c r="AM50"/>
  <c r="AN50" s="1"/>
  <c r="AM66"/>
  <c r="AN66" s="1"/>
  <c r="AL47" i="47"/>
  <c r="AM67" s="1"/>
  <c r="AN67" s="1"/>
  <c r="AO67" i="24"/>
  <c r="AP67" s="1"/>
  <c r="AN46"/>
  <c r="AL21" s="1"/>
  <c r="AO49"/>
  <c r="AP49" s="1"/>
  <c r="AO54"/>
  <c r="AP54" s="1"/>
  <c r="AO55"/>
  <c r="AP55" s="1"/>
  <c r="AO62"/>
  <c r="AP62" s="1"/>
  <c r="AO56"/>
  <c r="AP56" s="1"/>
  <c r="AO65"/>
  <c r="AP65" s="1"/>
  <c r="AL47" i="46"/>
  <c r="AM50" s="1"/>
  <c r="AN50" s="1"/>
  <c r="AG2" i="47"/>
  <c r="BG10" i="50"/>
  <c r="BK54" s="1"/>
  <c r="V62" s="1"/>
  <c r="BG13"/>
  <c r="BK57" s="1"/>
  <c r="V65" s="1"/>
  <c r="BG21"/>
  <c r="BK65" s="1"/>
  <c r="BG18"/>
  <c r="BK62" s="1"/>
  <c r="BG7"/>
  <c r="BK51" s="1"/>
  <c r="V59" s="1"/>
  <c r="BG24"/>
  <c r="BK68" s="1"/>
  <c r="BG6"/>
  <c r="BK50" s="1"/>
  <c r="V58" s="1"/>
  <c r="BG11"/>
  <c r="BK55" s="1"/>
  <c r="V63" s="1"/>
  <c r="BG23"/>
  <c r="BK67" s="1"/>
  <c r="BG8"/>
  <c r="BK52" s="1"/>
  <c r="V60" s="1"/>
  <c r="BG5"/>
  <c r="BG22"/>
  <c r="BK66" s="1"/>
  <c r="BG17"/>
  <c r="BK61" s="1"/>
  <c r="BG9"/>
  <c r="BK53" s="1"/>
  <c r="V61" s="1"/>
  <c r="BG15"/>
  <c r="BK59" s="1"/>
  <c r="V67" s="1"/>
  <c r="BG14"/>
  <c r="BK58" s="1"/>
  <c r="V66" s="1"/>
  <c r="BG16"/>
  <c r="BK60" s="1"/>
  <c r="V68" s="1"/>
  <c r="BG20"/>
  <c r="BK64" s="1"/>
  <c r="BG12"/>
  <c r="BK56" s="1"/>
  <c r="V64" s="1"/>
  <c r="BG19"/>
  <c r="BK63" s="1"/>
  <c r="BC24" i="46"/>
  <c r="BC25"/>
  <c r="BC29"/>
  <c r="BC23"/>
  <c r="AG2" i="44"/>
  <c r="BC31" i="45"/>
  <c r="BC23"/>
  <c r="BC29"/>
  <c r="BC24"/>
  <c r="BC25"/>
  <c r="BG26" s="1"/>
  <c r="BI69" s="1"/>
  <c r="BK69" s="1"/>
  <c r="L77" s="1"/>
  <c r="BC23" i="43"/>
  <c r="BC24"/>
  <c r="BC29"/>
  <c r="BC25"/>
  <c r="AG14" i="48"/>
  <c r="AG2"/>
  <c r="AG3"/>
  <c r="BC12" s="1"/>
  <c r="AG3" i="47"/>
  <c r="BC12" s="1"/>
  <c r="AN21" i="50"/>
  <c r="AM21"/>
  <c r="AQ6" s="1"/>
  <c r="AQ20"/>
  <c r="AQ82" s="1"/>
  <c r="AO20"/>
  <c r="AR20"/>
  <c r="AR82" s="1"/>
  <c r="BN23" i="34" l="1"/>
  <c r="BI20"/>
  <c r="AA31" i="35"/>
  <c r="K28"/>
  <c r="AA33"/>
  <c r="K30"/>
  <c r="AA32"/>
  <c r="K29"/>
  <c r="AA26"/>
  <c r="K23"/>
  <c r="AA28"/>
  <c r="K25"/>
  <c r="AA29"/>
  <c r="K26"/>
  <c r="AA27"/>
  <c r="K24"/>
  <c r="AA30"/>
  <c r="K27"/>
  <c r="G17" i="24"/>
  <c r="G17" i="39" s="1"/>
  <c r="F17" i="49"/>
  <c r="BG14" i="24"/>
  <c r="BK58" s="1"/>
  <c r="F20" s="1"/>
  <c r="F20" i="35" s="1"/>
  <c r="BG9" i="24"/>
  <c r="BK53" s="1"/>
  <c r="F15" s="1"/>
  <c r="F15" i="36" s="1"/>
  <c r="BC24" i="24"/>
  <c r="BC25" s="1"/>
  <c r="BG26" s="1"/>
  <c r="BI69" s="1"/>
  <c r="BK69" s="1"/>
  <c r="F31" s="1"/>
  <c r="G31" s="1"/>
  <c r="BG24"/>
  <c r="BK68" s="1"/>
  <c r="BG13"/>
  <c r="BK57" s="1"/>
  <c r="F19" s="1"/>
  <c r="BG5"/>
  <c r="BK49" s="1"/>
  <c r="F11" s="1"/>
  <c r="G11" s="1"/>
  <c r="G11" i="38" s="1"/>
  <c r="BG19" i="24"/>
  <c r="BK63" s="1"/>
  <c r="F17" i="36"/>
  <c r="BG12" i="24"/>
  <c r="BK56" s="1"/>
  <c r="F18" s="1"/>
  <c r="F18" i="49" s="1"/>
  <c r="BG6" i="24"/>
  <c r="BK50" s="1"/>
  <c r="F12" s="1"/>
  <c r="F12" i="49" s="1"/>
  <c r="BG16" i="24"/>
  <c r="BK60" s="1"/>
  <c r="F22" s="1"/>
  <c r="F22" i="47" s="1"/>
  <c r="BG7" i="24"/>
  <c r="BK51" s="1"/>
  <c r="F13" s="1"/>
  <c r="F13" i="49" s="1"/>
  <c r="BG17" i="24"/>
  <c r="BK61" s="1"/>
  <c r="F17" i="44"/>
  <c r="BG15" i="24"/>
  <c r="BK59" s="1"/>
  <c r="F21" s="1"/>
  <c r="F21" i="48" s="1"/>
  <c r="BG18" i="24"/>
  <c r="BK62" s="1"/>
  <c r="BG22"/>
  <c r="BK66" s="1"/>
  <c r="F17" i="47"/>
  <c r="BG21" i="24"/>
  <c r="BK65" s="1"/>
  <c r="BG20"/>
  <c r="BK64" s="1"/>
  <c r="BG8"/>
  <c r="BK52" s="1"/>
  <c r="F14" s="1"/>
  <c r="BG10"/>
  <c r="BK54" s="1"/>
  <c r="F16" s="1"/>
  <c r="BG23"/>
  <c r="BK67" s="1"/>
  <c r="F17" i="38"/>
  <c r="F17" i="50"/>
  <c r="F17" i="35"/>
  <c r="F17" i="39"/>
  <c r="F17" i="48"/>
  <c r="F17" i="37"/>
  <c r="F17" i="40"/>
  <c r="F17" i="45"/>
  <c r="F17" i="46"/>
  <c r="F17" i="43"/>
  <c r="F17" i="34"/>
  <c r="F17" i="41"/>
  <c r="AN20" i="49"/>
  <c r="AN21" s="1"/>
  <c r="AO21" s="1"/>
  <c r="AU28" s="1"/>
  <c r="AN47"/>
  <c r="AO66" s="1"/>
  <c r="AP66" s="1"/>
  <c r="AO52" i="50"/>
  <c r="AP52" s="1"/>
  <c r="AM66" i="48"/>
  <c r="AN66" s="1"/>
  <c r="AO58" i="50"/>
  <c r="AP58" s="1"/>
  <c r="AM50" i="44"/>
  <c r="AN50" s="1"/>
  <c r="AM59"/>
  <c r="AN59" s="1"/>
  <c r="AM67"/>
  <c r="AN67" s="1"/>
  <c r="AO60" i="50"/>
  <c r="AP60" s="1"/>
  <c r="AO59"/>
  <c r="AP59" s="1"/>
  <c r="AO50"/>
  <c r="AP50" s="1"/>
  <c r="AO53"/>
  <c r="AP53" s="1"/>
  <c r="AO55"/>
  <c r="AP55" s="1"/>
  <c r="AO56"/>
  <c r="AP56" s="1"/>
  <c r="BG11" i="49"/>
  <c r="BK55" s="1"/>
  <c r="T63" s="1"/>
  <c r="T63" i="50" s="1"/>
  <c r="AO61"/>
  <c r="AP61" s="1"/>
  <c r="AO66"/>
  <c r="AP66" s="1"/>
  <c r="AO57"/>
  <c r="AP57" s="1"/>
  <c r="AM61" i="45"/>
  <c r="AN61" s="1"/>
  <c r="AM51" i="48"/>
  <c r="AN51" s="1"/>
  <c r="AM52" i="45"/>
  <c r="AN52" s="1"/>
  <c r="AM65" i="44"/>
  <c r="AN65" s="1"/>
  <c r="AM48"/>
  <c r="AN48" s="1"/>
  <c r="AM65" i="45"/>
  <c r="AN65" s="1"/>
  <c r="AM63" i="44"/>
  <c r="AN63" s="1"/>
  <c r="AM62"/>
  <c r="AN62" s="1"/>
  <c r="AM55"/>
  <c r="AN55" s="1"/>
  <c r="AL46" i="48"/>
  <c r="AL20" s="1"/>
  <c r="AN20" s="1"/>
  <c r="AM60" i="46"/>
  <c r="AN60" s="1"/>
  <c r="AM58" i="44"/>
  <c r="AN58" s="1"/>
  <c r="AM56"/>
  <c r="AN56" s="1"/>
  <c r="AM54" i="48"/>
  <c r="AN54" s="1"/>
  <c r="AM57"/>
  <c r="AN57" s="1"/>
  <c r="BG16" i="49"/>
  <c r="BK60" s="1"/>
  <c r="T68" s="1"/>
  <c r="T68" i="50" s="1"/>
  <c r="AO51"/>
  <c r="AP51" s="1"/>
  <c r="AO64"/>
  <c r="AP64" s="1"/>
  <c r="AO49"/>
  <c r="AP49" s="1"/>
  <c r="AO67"/>
  <c r="AP67" s="1"/>
  <c r="AM56" i="45"/>
  <c r="AN56" s="1"/>
  <c r="AM49" i="44"/>
  <c r="AN49" s="1"/>
  <c r="AM54"/>
  <c r="AN54" s="1"/>
  <c r="AM61"/>
  <c r="AN61" s="1"/>
  <c r="AM52"/>
  <c r="AN52" s="1"/>
  <c r="AM51"/>
  <c r="AN51" s="1"/>
  <c r="AM66"/>
  <c r="AN66" s="1"/>
  <c r="AM52" i="48"/>
  <c r="AN52" s="1"/>
  <c r="AM62"/>
  <c r="AN62" s="1"/>
  <c r="AM50"/>
  <c r="AN50" s="1"/>
  <c r="BG21" i="49"/>
  <c r="BK65" s="1"/>
  <c r="BG14"/>
  <c r="BK58" s="1"/>
  <c r="T66" s="1"/>
  <c r="T66" i="50" s="1"/>
  <c r="AM49" i="45"/>
  <c r="AN49" s="1"/>
  <c r="AM53" i="44"/>
  <c r="AN53" s="1"/>
  <c r="AM64"/>
  <c r="AN64" s="1"/>
  <c r="AM57"/>
  <c r="AN57" s="1"/>
  <c r="AM60"/>
  <c r="AN60" s="1"/>
  <c r="AM53" i="48"/>
  <c r="AN53" s="1"/>
  <c r="AM65"/>
  <c r="AN65" s="1"/>
  <c r="AM63"/>
  <c r="AN63" s="1"/>
  <c r="BG15" i="49"/>
  <c r="BK59" s="1"/>
  <c r="T67" s="1"/>
  <c r="T67" i="50" s="1"/>
  <c r="AN20" i="43"/>
  <c r="AR20" s="1"/>
  <c r="AR82" s="1"/>
  <c r="AO65" i="50"/>
  <c r="AP65" s="1"/>
  <c r="AO62"/>
  <c r="AP62" s="1"/>
  <c r="AO48"/>
  <c r="AP48" s="1"/>
  <c r="AO63"/>
  <c r="AP63" s="1"/>
  <c r="AO54"/>
  <c r="AP54" s="1"/>
  <c r="AM53" i="47"/>
  <c r="AN53" s="1"/>
  <c r="BC24" i="44"/>
  <c r="BC23"/>
  <c r="BG19" s="1"/>
  <c r="BK63" s="1"/>
  <c r="AM50" i="47"/>
  <c r="AN50" s="1"/>
  <c r="AM53" i="46"/>
  <c r="AN53" s="1"/>
  <c r="AM61" i="47"/>
  <c r="AN61" s="1"/>
  <c r="BC25" i="44"/>
  <c r="AM49" i="47"/>
  <c r="AN49" s="1"/>
  <c r="AM54"/>
  <c r="AN54" s="1"/>
  <c r="AM62"/>
  <c r="AN62" s="1"/>
  <c r="AM48"/>
  <c r="AN48" s="1"/>
  <c r="AM66"/>
  <c r="AN66" s="1"/>
  <c r="AM61" i="48"/>
  <c r="AN61" s="1"/>
  <c r="AM60"/>
  <c r="AN60" s="1"/>
  <c r="AM48"/>
  <c r="AN48" s="1"/>
  <c r="AM55"/>
  <c r="AN55" s="1"/>
  <c r="AM57" i="47"/>
  <c r="AN57" s="1"/>
  <c r="AM65"/>
  <c r="AN65" s="1"/>
  <c r="AM67" i="48"/>
  <c r="AN67" s="1"/>
  <c r="AM59"/>
  <c r="AN59" s="1"/>
  <c r="AM49"/>
  <c r="AN49" s="1"/>
  <c r="AM56"/>
  <c r="AN56" s="1"/>
  <c r="AM64"/>
  <c r="AN64" s="1"/>
  <c r="AL46" i="45"/>
  <c r="AL20" s="1"/>
  <c r="AN20" s="1"/>
  <c r="AM58"/>
  <c r="AN58" s="1"/>
  <c r="AM61" i="46"/>
  <c r="AN61" s="1"/>
  <c r="BG5" i="49"/>
  <c r="BK49" s="1"/>
  <c r="T57" s="1"/>
  <c r="T57" i="50" s="1"/>
  <c r="BG20" i="49"/>
  <c r="BK64" s="1"/>
  <c r="BG7"/>
  <c r="BK51" s="1"/>
  <c r="T59" s="1"/>
  <c r="T59" i="50" s="1"/>
  <c r="AN47" i="43"/>
  <c r="AO53" s="1"/>
  <c r="AP53" s="1"/>
  <c r="AM55" i="45"/>
  <c r="AN55" s="1"/>
  <c r="AM54"/>
  <c r="AN54" s="1"/>
  <c r="AM49" i="46"/>
  <c r="AN49" s="1"/>
  <c r="AM63" i="45"/>
  <c r="AN63" s="1"/>
  <c r="BG8" i="49"/>
  <c r="BK52" s="1"/>
  <c r="T60" s="1"/>
  <c r="T60" i="50" s="1"/>
  <c r="BG22" i="49"/>
  <c r="BK66" s="1"/>
  <c r="AM67" i="45"/>
  <c r="AN67" s="1"/>
  <c r="AM64"/>
  <c r="AN64" s="1"/>
  <c r="AM62"/>
  <c r="AN62" s="1"/>
  <c r="AM58" i="47"/>
  <c r="AN58" s="1"/>
  <c r="AM53" i="45"/>
  <c r="AN53" s="1"/>
  <c r="AM48"/>
  <c r="AN48" s="1"/>
  <c r="AM60" i="47"/>
  <c r="AN60" s="1"/>
  <c r="AL46"/>
  <c r="AL20" s="1"/>
  <c r="AN20" s="1"/>
  <c r="AM56"/>
  <c r="AN56" s="1"/>
  <c r="AM57" i="45"/>
  <c r="AN57" s="1"/>
  <c r="AM59" i="47"/>
  <c r="AN59" s="1"/>
  <c r="BG12" i="49"/>
  <c r="BK56" s="1"/>
  <c r="T64" s="1"/>
  <c r="T64" i="50" s="1"/>
  <c r="BG13" i="49"/>
  <c r="BK57" s="1"/>
  <c r="T65" s="1"/>
  <c r="T65" i="50" s="1"/>
  <c r="BG17" i="49"/>
  <c r="BK61" s="1"/>
  <c r="BG10"/>
  <c r="BK54" s="1"/>
  <c r="T62" s="1"/>
  <c r="T62" i="50" s="1"/>
  <c r="BG23" i="49"/>
  <c r="BK67" s="1"/>
  <c r="AM51" i="45"/>
  <c r="AN51" s="1"/>
  <c r="AM59"/>
  <c r="AN59" s="1"/>
  <c r="AM50"/>
  <c r="AN50" s="1"/>
  <c r="AM66"/>
  <c r="AN66" s="1"/>
  <c r="AM51" i="47"/>
  <c r="AN51" s="1"/>
  <c r="AM63"/>
  <c r="AN63" s="1"/>
  <c r="AM64"/>
  <c r="AN64" s="1"/>
  <c r="AM55"/>
  <c r="AN55" s="1"/>
  <c r="AM52"/>
  <c r="AN52" s="1"/>
  <c r="BG6" i="49"/>
  <c r="BK50" s="1"/>
  <c r="T58" s="1"/>
  <c r="T58" i="50" s="1"/>
  <c r="BG9" i="49"/>
  <c r="BK53" s="1"/>
  <c r="T61" s="1"/>
  <c r="T61" i="50" s="1"/>
  <c r="BG18" i="49"/>
  <c r="BK62" s="1"/>
  <c r="BG19"/>
  <c r="BK63" s="1"/>
  <c r="AM62" i="46"/>
  <c r="AN62" s="1"/>
  <c r="AM63"/>
  <c r="AN63" s="1"/>
  <c r="AM21" i="24"/>
  <c r="AO20"/>
  <c r="AN21"/>
  <c r="AM54" i="46"/>
  <c r="AN54" s="1"/>
  <c r="AM52"/>
  <c r="AN52" s="1"/>
  <c r="AM48"/>
  <c r="AN48" s="1"/>
  <c r="AM51"/>
  <c r="AN51" s="1"/>
  <c r="AM55"/>
  <c r="AN55" s="1"/>
  <c r="AM67"/>
  <c r="AN67" s="1"/>
  <c r="AM58"/>
  <c r="AN58" s="1"/>
  <c r="AM59"/>
  <c r="AN59" s="1"/>
  <c r="AL46"/>
  <c r="AL20" s="1"/>
  <c r="AN20" s="1"/>
  <c r="AM66"/>
  <c r="AN66" s="1"/>
  <c r="AM64"/>
  <c r="AN64" s="1"/>
  <c r="AM56"/>
  <c r="AN56" s="1"/>
  <c r="AM57"/>
  <c r="AN57" s="1"/>
  <c r="AM65"/>
  <c r="AN65" s="1"/>
  <c r="AP47" i="24"/>
  <c r="AQ56" s="1"/>
  <c r="AR56" s="1"/>
  <c r="BC31" i="47"/>
  <c r="BC25"/>
  <c r="BG26" s="1"/>
  <c r="BI69" s="1"/>
  <c r="BK69" s="1"/>
  <c r="P77" s="1"/>
  <c r="BC23"/>
  <c r="BC24"/>
  <c r="BC29"/>
  <c r="BG25" i="50"/>
  <c r="BG27" s="1"/>
  <c r="BK70" s="1"/>
  <c r="BK49"/>
  <c r="V57" s="1"/>
  <c r="BC31" i="48"/>
  <c r="BC23"/>
  <c r="BC25"/>
  <c r="BG26" s="1"/>
  <c r="BI69" s="1"/>
  <c r="BK69" s="1"/>
  <c r="R77" s="1"/>
  <c r="BC24"/>
  <c r="BC29"/>
  <c r="BG24" i="43"/>
  <c r="BK68" s="1"/>
  <c r="BG17"/>
  <c r="BK61" s="1"/>
  <c r="BG14"/>
  <c r="BK58" s="1"/>
  <c r="H66" s="1"/>
  <c r="BG5"/>
  <c r="BG7"/>
  <c r="BK51" s="1"/>
  <c r="H59" s="1"/>
  <c r="BG16"/>
  <c r="BK60" s="1"/>
  <c r="H68" s="1"/>
  <c r="BG20"/>
  <c r="BK64" s="1"/>
  <c r="BG21"/>
  <c r="BK65" s="1"/>
  <c r="BG12"/>
  <c r="BK56" s="1"/>
  <c r="H64" s="1"/>
  <c r="BG6"/>
  <c r="BK50" s="1"/>
  <c r="H58" s="1"/>
  <c r="BG9"/>
  <c r="BK53" s="1"/>
  <c r="H61" s="1"/>
  <c r="BG22"/>
  <c r="BK66" s="1"/>
  <c r="BG23"/>
  <c r="BK67" s="1"/>
  <c r="BG8"/>
  <c r="BK52" s="1"/>
  <c r="H60" s="1"/>
  <c r="BG13"/>
  <c r="BK57" s="1"/>
  <c r="H65" s="1"/>
  <c r="BG15"/>
  <c r="BK59" s="1"/>
  <c r="H67" s="1"/>
  <c r="BG18"/>
  <c r="BK62" s="1"/>
  <c r="BG19"/>
  <c r="BK63" s="1"/>
  <c r="BG10"/>
  <c r="BK54" s="1"/>
  <c r="H62" s="1"/>
  <c r="BG11"/>
  <c r="BK55" s="1"/>
  <c r="H63" s="1"/>
  <c r="BG24" i="45"/>
  <c r="BK68" s="1"/>
  <c r="BG22"/>
  <c r="BK66" s="1"/>
  <c r="BG21"/>
  <c r="BK65" s="1"/>
  <c r="BG15"/>
  <c r="BK59" s="1"/>
  <c r="L67" s="1"/>
  <c r="BG8"/>
  <c r="BK52" s="1"/>
  <c r="L60" s="1"/>
  <c r="BG18"/>
  <c r="BK62" s="1"/>
  <c r="BG23"/>
  <c r="BK67" s="1"/>
  <c r="BG6"/>
  <c r="BK50" s="1"/>
  <c r="L58" s="1"/>
  <c r="BG7"/>
  <c r="BK51" s="1"/>
  <c r="L59" s="1"/>
  <c r="BG16"/>
  <c r="BK60" s="1"/>
  <c r="L68" s="1"/>
  <c r="BG13"/>
  <c r="BK57" s="1"/>
  <c r="L65" s="1"/>
  <c r="BG10"/>
  <c r="BK54" s="1"/>
  <c r="L62" s="1"/>
  <c r="BG14"/>
  <c r="BK58" s="1"/>
  <c r="L66" s="1"/>
  <c r="BG19"/>
  <c r="BK63" s="1"/>
  <c r="BG17"/>
  <c r="BK61" s="1"/>
  <c r="BG5"/>
  <c r="BG20"/>
  <c r="BK64" s="1"/>
  <c r="BG12"/>
  <c r="BK56" s="1"/>
  <c r="L64" s="1"/>
  <c r="BG9"/>
  <c r="BK53" s="1"/>
  <c r="L61" s="1"/>
  <c r="BG11"/>
  <c r="BK55" s="1"/>
  <c r="L63" s="1"/>
  <c r="L77" i="49"/>
  <c r="L77" i="47"/>
  <c r="L77" i="48"/>
  <c r="L77" i="46"/>
  <c r="L77" i="50"/>
  <c r="BG18" i="46"/>
  <c r="BK62" s="1"/>
  <c r="BG6"/>
  <c r="BK50" s="1"/>
  <c r="N58" s="1"/>
  <c r="BG16"/>
  <c r="BK60" s="1"/>
  <c r="N68" s="1"/>
  <c r="BG22"/>
  <c r="BK66" s="1"/>
  <c r="BG15"/>
  <c r="BK59" s="1"/>
  <c r="N67" s="1"/>
  <c r="BG23"/>
  <c r="BK67" s="1"/>
  <c r="BG8"/>
  <c r="BK52" s="1"/>
  <c r="N60" s="1"/>
  <c r="BG17"/>
  <c r="BK61" s="1"/>
  <c r="BG7"/>
  <c r="BK51" s="1"/>
  <c r="N59" s="1"/>
  <c r="BG11"/>
  <c r="BK55" s="1"/>
  <c r="N63" s="1"/>
  <c r="BG13"/>
  <c r="BK57" s="1"/>
  <c r="N65" s="1"/>
  <c r="BG24"/>
  <c r="BK68" s="1"/>
  <c r="BG10"/>
  <c r="BK54" s="1"/>
  <c r="N62" s="1"/>
  <c r="BG14"/>
  <c r="BK58" s="1"/>
  <c r="N66" s="1"/>
  <c r="BG5"/>
  <c r="BG12"/>
  <c r="BK56" s="1"/>
  <c r="N64" s="1"/>
  <c r="BG19"/>
  <c r="BK63" s="1"/>
  <c r="BG9"/>
  <c r="BK53" s="1"/>
  <c r="N61" s="1"/>
  <c r="BG21"/>
  <c r="BK65" s="1"/>
  <c r="BG20"/>
  <c r="BK64" s="1"/>
  <c r="AL21" i="44"/>
  <c r="AM21" s="1"/>
  <c r="AQ6" s="1"/>
  <c r="AN20"/>
  <c r="AW27" i="50"/>
  <c r="AT27" s="1"/>
  <c r="AO82"/>
  <c r="AT82" s="1"/>
  <c r="AU27"/>
  <c r="AV27" s="1"/>
  <c r="AO21"/>
  <c r="AQ21"/>
  <c r="AQ83" s="1"/>
  <c r="AR21"/>
  <c r="AR83" s="1"/>
  <c r="AC30" i="35" l="1"/>
  <c r="AK64"/>
  <c r="AL64" s="1"/>
  <c r="BO24"/>
  <c r="AC29"/>
  <c r="AK63"/>
  <c r="AL63" s="1"/>
  <c r="BO23"/>
  <c r="AK60"/>
  <c r="AL60" s="1"/>
  <c r="BO20"/>
  <c r="AC26"/>
  <c r="BO27"/>
  <c r="AK67"/>
  <c r="AL67" s="1"/>
  <c r="AC33"/>
  <c r="K25" i="46"/>
  <c r="K25" i="36"/>
  <c r="K25" i="40"/>
  <c r="K25" i="48"/>
  <c r="K25" i="45"/>
  <c r="K25" i="50"/>
  <c r="K25" i="43"/>
  <c r="K25" i="38"/>
  <c r="K25" i="44"/>
  <c r="K25" i="41"/>
  <c r="K25" i="47"/>
  <c r="K25" i="39"/>
  <c r="K25" i="37"/>
  <c r="K25" i="49"/>
  <c r="A25" i="35"/>
  <c r="K28" i="48"/>
  <c r="K28" i="41"/>
  <c r="K28" i="40"/>
  <c r="K28" i="39"/>
  <c r="K28" i="47"/>
  <c r="K28" i="45"/>
  <c r="K28" i="49"/>
  <c r="K28" i="37"/>
  <c r="K28" i="43"/>
  <c r="K28" i="44"/>
  <c r="K28" i="38"/>
  <c r="K28" i="50"/>
  <c r="K28" i="36"/>
  <c r="K28" i="46"/>
  <c r="A28" i="35"/>
  <c r="K27" i="47"/>
  <c r="K27" i="41"/>
  <c r="K27" i="43"/>
  <c r="K27" i="46"/>
  <c r="K27" i="38"/>
  <c r="K27" i="50"/>
  <c r="K27" i="48"/>
  <c r="K27" i="45"/>
  <c r="K27" i="39"/>
  <c r="K27" i="44"/>
  <c r="K27" i="37"/>
  <c r="K27" i="36"/>
  <c r="K27" i="49"/>
  <c r="K27" i="40"/>
  <c r="A27" i="35"/>
  <c r="K26" i="40"/>
  <c r="K26" i="49"/>
  <c r="K26" i="47"/>
  <c r="K26" i="41"/>
  <c r="K26" i="39"/>
  <c r="K26" i="36"/>
  <c r="K26" i="46"/>
  <c r="K26" i="44"/>
  <c r="K26" i="37"/>
  <c r="K26" i="48"/>
  <c r="K26" i="38"/>
  <c r="K26" i="45"/>
  <c r="K26" i="50"/>
  <c r="K26" i="43"/>
  <c r="K23" i="48"/>
  <c r="K23" i="50"/>
  <c r="K23" i="47"/>
  <c r="K23" i="37"/>
  <c r="K23" i="39"/>
  <c r="K23" i="45"/>
  <c r="K23" i="44"/>
  <c r="K23" i="41"/>
  <c r="K23" i="49"/>
  <c r="K23" i="40"/>
  <c r="K23" i="38"/>
  <c r="K23" i="43"/>
  <c r="K23" i="46"/>
  <c r="K23" i="36"/>
  <c r="A23" i="35"/>
  <c r="K30" i="36"/>
  <c r="K30" i="48"/>
  <c r="K30" i="43"/>
  <c r="K30" i="40"/>
  <c r="K30" i="41"/>
  <c r="K30" i="37"/>
  <c r="K30" i="49"/>
  <c r="K30" i="44"/>
  <c r="K30" i="46"/>
  <c r="K30" i="39"/>
  <c r="K30" i="38"/>
  <c r="K30" i="47"/>
  <c r="K30" i="45"/>
  <c r="K30" i="50"/>
  <c r="A30" i="35"/>
  <c r="A26"/>
  <c r="K24" i="50"/>
  <c r="K24" i="47"/>
  <c r="K24" i="38"/>
  <c r="K24" i="43"/>
  <c r="K24" i="40"/>
  <c r="K24" i="39"/>
  <c r="K24" i="46"/>
  <c r="K24" i="49"/>
  <c r="K24" i="41"/>
  <c r="K24" i="36"/>
  <c r="K24" i="44"/>
  <c r="K24" i="37"/>
  <c r="K24" i="45"/>
  <c r="K24" i="48"/>
  <c r="A24" i="35"/>
  <c r="K29" i="38"/>
  <c r="K29" i="36"/>
  <c r="K29" i="50"/>
  <c r="K29" i="45"/>
  <c r="K29" i="39"/>
  <c r="K29" i="41"/>
  <c r="K29" i="43"/>
  <c r="K29" i="40"/>
  <c r="K29" i="47"/>
  <c r="K29" i="37"/>
  <c r="K29" i="44"/>
  <c r="K29" i="48"/>
  <c r="K29" i="49"/>
  <c r="K29" i="46"/>
  <c r="A29" i="35"/>
  <c r="AC27"/>
  <c r="AK61"/>
  <c r="AL61" s="1"/>
  <c r="BO21"/>
  <c r="AC28"/>
  <c r="AK62"/>
  <c r="AL62" s="1"/>
  <c r="BO22"/>
  <c r="AK66"/>
  <c r="AL66" s="1"/>
  <c r="BO26"/>
  <c r="AC32"/>
  <c r="BO25"/>
  <c r="AK65"/>
  <c r="AL65" s="1"/>
  <c r="AC31"/>
  <c r="F15" i="43"/>
  <c r="F15" i="34"/>
  <c r="F15" i="39"/>
  <c r="F15" i="46"/>
  <c r="F12"/>
  <c r="F20" i="39"/>
  <c r="F20" i="44"/>
  <c r="F20" i="46"/>
  <c r="F22" i="34"/>
  <c r="F20" i="47"/>
  <c r="G31" i="46"/>
  <c r="G31" i="38"/>
  <c r="G31" i="50"/>
  <c r="G31" i="40"/>
  <c r="G31" i="49"/>
  <c r="G31" i="37"/>
  <c r="G31" i="36"/>
  <c r="G31" i="45"/>
  <c r="G31" i="44"/>
  <c r="G31" i="35"/>
  <c r="G31" i="39"/>
  <c r="G31" i="41"/>
  <c r="G31" i="47"/>
  <c r="G31" i="34"/>
  <c r="G31" i="48"/>
  <c r="G31" i="43"/>
  <c r="F22" i="41"/>
  <c r="A11" i="24"/>
  <c r="BI5" s="1"/>
  <c r="F12" i="37"/>
  <c r="G17" i="38"/>
  <c r="G17" i="50"/>
  <c r="F12" i="48"/>
  <c r="F15" i="44"/>
  <c r="F15" i="38"/>
  <c r="F22" i="50"/>
  <c r="F15" i="47"/>
  <c r="F15" i="37"/>
  <c r="F22" i="45"/>
  <c r="F15"/>
  <c r="F15" i="49"/>
  <c r="F15" i="40"/>
  <c r="F22" i="38"/>
  <c r="F20" i="37"/>
  <c r="G17"/>
  <c r="F11"/>
  <c r="G17" i="36"/>
  <c r="F20" i="41"/>
  <c r="F21" i="38"/>
  <c r="F12" i="36"/>
  <c r="F13" i="34"/>
  <c r="G11" i="43"/>
  <c r="F21" i="49"/>
  <c r="G17" i="46"/>
  <c r="F21" i="35"/>
  <c r="F11" i="40"/>
  <c r="G11"/>
  <c r="G17" i="44"/>
  <c r="F21" i="46"/>
  <c r="G17" i="47"/>
  <c r="G17" i="48"/>
  <c r="F18" i="46"/>
  <c r="F13" i="48"/>
  <c r="F21" i="45"/>
  <c r="G17" i="41"/>
  <c r="G17" i="45"/>
  <c r="G17" i="35"/>
  <c r="F21" i="43"/>
  <c r="G17"/>
  <c r="F21" i="34"/>
  <c r="G11" i="45"/>
  <c r="G17" i="49"/>
  <c r="G17" i="40"/>
  <c r="F18" i="34"/>
  <c r="G20" i="24"/>
  <c r="F20" i="49"/>
  <c r="A17" i="24"/>
  <c r="G17" i="34"/>
  <c r="F11" i="50"/>
  <c r="F11" i="44"/>
  <c r="F11" i="48"/>
  <c r="G11" i="39"/>
  <c r="G11" i="44"/>
  <c r="F15" i="48"/>
  <c r="F15" i="41"/>
  <c r="F15" i="35"/>
  <c r="F20" i="50"/>
  <c r="F21" i="36"/>
  <c r="F20"/>
  <c r="F20" i="38"/>
  <c r="F18"/>
  <c r="F12" i="44"/>
  <c r="F21" i="47"/>
  <c r="F12" i="43"/>
  <c r="F22" i="37"/>
  <c r="F21" i="41"/>
  <c r="G15" i="24"/>
  <c r="F15" i="50"/>
  <c r="F11" i="38"/>
  <c r="G11" i="35"/>
  <c r="F11" i="39"/>
  <c r="F11" i="49"/>
  <c r="G11" i="48"/>
  <c r="G11" i="46"/>
  <c r="F20" i="45"/>
  <c r="F20" i="48"/>
  <c r="F20" i="40"/>
  <c r="F21" i="37"/>
  <c r="F21" i="40"/>
  <c r="BG25" i="24"/>
  <c r="BG27" s="1"/>
  <c r="BK70" s="1"/>
  <c r="F20" i="34"/>
  <c r="F21" i="44"/>
  <c r="F12" i="41"/>
  <c r="F20" i="43"/>
  <c r="F31" i="50"/>
  <c r="F31" i="49"/>
  <c r="F31" i="35"/>
  <c r="F31" i="46"/>
  <c r="F31" i="34"/>
  <c r="F31" i="38"/>
  <c r="F31" i="47"/>
  <c r="F31" i="36"/>
  <c r="F31" i="44"/>
  <c r="F31" i="37"/>
  <c r="F31" i="39"/>
  <c r="F31" i="43"/>
  <c r="F31" i="48"/>
  <c r="F31" i="40"/>
  <c r="F31" i="41"/>
  <c r="F31" i="45"/>
  <c r="G14" i="24"/>
  <c r="A14" s="1"/>
  <c r="F14" i="50"/>
  <c r="F14" i="49"/>
  <c r="F14" i="38"/>
  <c r="F14" i="41"/>
  <c r="F14" i="34"/>
  <c r="F14" i="48"/>
  <c r="F14" i="45"/>
  <c r="F14" i="37"/>
  <c r="F14" i="44"/>
  <c r="F14" i="40"/>
  <c r="F14" i="47"/>
  <c r="F14" i="35"/>
  <c r="F14" i="36"/>
  <c r="F14" i="43"/>
  <c r="F14" i="39"/>
  <c r="F14" i="46"/>
  <c r="G18" i="24"/>
  <c r="F18" i="37"/>
  <c r="F18" i="50"/>
  <c r="F18" i="41"/>
  <c r="F18" i="40"/>
  <c r="F18" i="39"/>
  <c r="F18" i="44"/>
  <c r="F18" i="48"/>
  <c r="F18" i="45"/>
  <c r="G16" i="24"/>
  <c r="A16" s="1"/>
  <c r="F16" i="38"/>
  <c r="F16" i="50"/>
  <c r="F16" i="34"/>
  <c r="F16" i="37"/>
  <c r="F16" i="49"/>
  <c r="F16" i="43"/>
  <c r="F16" i="45"/>
  <c r="F16" i="40"/>
  <c r="F16" i="47"/>
  <c r="F16" i="46"/>
  <c r="F16" i="41"/>
  <c r="F16" i="35"/>
  <c r="F16" i="36"/>
  <c r="F16" i="48"/>
  <c r="F16" i="44"/>
  <c r="F16" i="39"/>
  <c r="G21" i="24"/>
  <c r="F21" i="50"/>
  <c r="F21" i="39"/>
  <c r="G12" i="24"/>
  <c r="A12" s="1"/>
  <c r="F12" i="35"/>
  <c r="F12" i="47"/>
  <c r="F12" i="39"/>
  <c r="F12" i="40"/>
  <c r="F12" i="34"/>
  <c r="F12" i="45"/>
  <c r="F12" i="38"/>
  <c r="F12" i="50"/>
  <c r="G19" i="24"/>
  <c r="F19" i="47"/>
  <c r="F19" i="50"/>
  <c r="F19" i="36"/>
  <c r="F19" i="37"/>
  <c r="F19" i="46"/>
  <c r="F19" i="45"/>
  <c r="F19" i="48"/>
  <c r="F19" i="38"/>
  <c r="F19" i="44"/>
  <c r="F19" i="39"/>
  <c r="F19" i="43"/>
  <c r="F19" i="49"/>
  <c r="F19" i="40"/>
  <c r="F19" i="35"/>
  <c r="F19" i="41"/>
  <c r="F19" i="34"/>
  <c r="F13" i="50"/>
  <c r="F13" i="39"/>
  <c r="F11" i="41"/>
  <c r="F11" i="47"/>
  <c r="F11" i="45"/>
  <c r="F11" i="35"/>
  <c r="G11" i="41"/>
  <c r="G11" i="37"/>
  <c r="G11" i="50"/>
  <c r="G11" i="36"/>
  <c r="F18" i="43"/>
  <c r="F22" i="49"/>
  <c r="F13" i="37"/>
  <c r="F18" i="36"/>
  <c r="G13" i="24"/>
  <c r="A13" s="1"/>
  <c r="F13" i="40"/>
  <c r="F13" i="36"/>
  <c r="F13" i="41"/>
  <c r="F13" i="45"/>
  <c r="F13" i="44"/>
  <c r="F13" i="35"/>
  <c r="F13" i="47"/>
  <c r="F13" i="46"/>
  <c r="G22" i="24"/>
  <c r="F22" i="46"/>
  <c r="F22" i="43"/>
  <c r="F22" i="36"/>
  <c r="F22" i="44"/>
  <c r="F22" i="40"/>
  <c r="F22" i="35"/>
  <c r="F22" i="39"/>
  <c r="F22" i="48"/>
  <c r="F11" i="34"/>
  <c r="F11" i="46"/>
  <c r="F11" i="43"/>
  <c r="F11" i="36"/>
  <c r="G11" i="47"/>
  <c r="G11" i="49"/>
  <c r="G11" i="34"/>
  <c r="BJ5" s="1"/>
  <c r="F18" i="47"/>
  <c r="F13" i="38"/>
  <c r="F18" i="35"/>
  <c r="F13" i="43"/>
  <c r="AQ49" i="24"/>
  <c r="AR49" s="1"/>
  <c r="AQ62"/>
  <c r="AR62" s="1"/>
  <c r="AO83" i="49"/>
  <c r="AO20"/>
  <c r="AO82" s="1"/>
  <c r="AR21"/>
  <c r="AR83" s="1"/>
  <c r="AR20"/>
  <c r="AR82" s="1"/>
  <c r="AQ21"/>
  <c r="AQ83" s="1"/>
  <c r="AQ20"/>
  <c r="AQ82" s="1"/>
  <c r="AW27"/>
  <c r="AT27" s="1"/>
  <c r="AO53"/>
  <c r="AP53" s="1"/>
  <c r="AO50"/>
  <c r="AP50" s="1"/>
  <c r="AO60"/>
  <c r="AP60" s="1"/>
  <c r="AO67"/>
  <c r="AP67" s="1"/>
  <c r="AO55"/>
  <c r="AP55" s="1"/>
  <c r="AO61"/>
  <c r="AP61" s="1"/>
  <c r="AO57"/>
  <c r="AP57" s="1"/>
  <c r="AO51"/>
  <c r="AP51" s="1"/>
  <c r="AN46"/>
  <c r="AO54"/>
  <c r="AP54" s="1"/>
  <c r="AO58"/>
  <c r="AP58" s="1"/>
  <c r="AO63"/>
  <c r="AP63" s="1"/>
  <c r="AO48"/>
  <c r="AP48" s="1"/>
  <c r="AO56"/>
  <c r="AP56" s="1"/>
  <c r="AO64"/>
  <c r="AP64" s="1"/>
  <c r="AO52"/>
  <c r="AP52" s="1"/>
  <c r="AO59"/>
  <c r="AP59" s="1"/>
  <c r="AO49"/>
  <c r="AP49" s="1"/>
  <c r="AO62"/>
  <c r="AP62" s="1"/>
  <c r="AO65"/>
  <c r="AP65" s="1"/>
  <c r="AL21" i="48"/>
  <c r="AN21" s="1"/>
  <c r="AL21" i="47"/>
  <c r="AM21" s="1"/>
  <c r="AQ6" s="1"/>
  <c r="BG13" i="44"/>
  <c r="BK57" s="1"/>
  <c r="J65" s="1"/>
  <c r="J65" i="49" s="1"/>
  <c r="AW27" i="43"/>
  <c r="AT27" s="1"/>
  <c r="BG23" i="44"/>
  <c r="BK67" s="1"/>
  <c r="BG5"/>
  <c r="BK49" s="1"/>
  <c r="J57" s="1"/>
  <c r="BG16"/>
  <c r="BK60" s="1"/>
  <c r="J68" s="1"/>
  <c r="J68" i="48" s="1"/>
  <c r="BG14" i="44"/>
  <c r="BK58" s="1"/>
  <c r="J66" s="1"/>
  <c r="J66" i="46" s="1"/>
  <c r="AN47" i="44"/>
  <c r="AO58" s="1"/>
  <c r="AP58" s="1"/>
  <c r="AN21" i="43"/>
  <c r="AO21" s="1"/>
  <c r="AU28" s="1"/>
  <c r="AP47" i="50"/>
  <c r="AQ50" s="1"/>
  <c r="AR50" s="1"/>
  <c r="BG15" i="44"/>
  <c r="BK59" s="1"/>
  <c r="J67" s="1"/>
  <c r="J67" i="46" s="1"/>
  <c r="BG9" i="44"/>
  <c r="BK53" s="1"/>
  <c r="J61" s="1"/>
  <c r="J61" i="47" s="1"/>
  <c r="BG24" i="44"/>
  <c r="BK68" s="1"/>
  <c r="AO20" i="43"/>
  <c r="AO82" s="1"/>
  <c r="BG21" i="44"/>
  <c r="BK65" s="1"/>
  <c r="BG17"/>
  <c r="BK61" s="1"/>
  <c r="AQ20" i="43"/>
  <c r="AQ82" s="1"/>
  <c r="BG12" i="44"/>
  <c r="BK56" s="1"/>
  <c r="J64" s="1"/>
  <c r="J64" i="48" s="1"/>
  <c r="BG11" i="44"/>
  <c r="BK55" s="1"/>
  <c r="J63" s="1"/>
  <c r="J63" i="49" s="1"/>
  <c r="BG18" i="44"/>
  <c r="BK62" s="1"/>
  <c r="BG20"/>
  <c r="BK64" s="1"/>
  <c r="BG22"/>
  <c r="BK66" s="1"/>
  <c r="BG8"/>
  <c r="BK52" s="1"/>
  <c r="J60" s="1"/>
  <c r="J60" i="46" s="1"/>
  <c r="BG10" i="44"/>
  <c r="BK54" s="1"/>
  <c r="J62" s="1"/>
  <c r="J62" i="46" s="1"/>
  <c r="BG6" i="44"/>
  <c r="BK50" s="1"/>
  <c r="J58" s="1"/>
  <c r="J58" i="46" s="1"/>
  <c r="BG7" i="44"/>
  <c r="BK51" s="1"/>
  <c r="J59" s="1"/>
  <c r="J59" i="45" s="1"/>
  <c r="AL21" i="46"/>
  <c r="AM21" s="1"/>
  <c r="AQ6" s="1"/>
  <c r="AO62" i="43"/>
  <c r="AP62" s="1"/>
  <c r="AO63"/>
  <c r="AP63" s="1"/>
  <c r="AO64"/>
  <c r="AP64" s="1"/>
  <c r="AO48"/>
  <c r="AP48" s="1"/>
  <c r="AN46"/>
  <c r="AO65"/>
  <c r="AP65" s="1"/>
  <c r="AO49"/>
  <c r="AP49" s="1"/>
  <c r="AO56"/>
  <c r="AP56" s="1"/>
  <c r="AL21" i="45"/>
  <c r="AM21" s="1"/>
  <c r="AO50" i="43"/>
  <c r="AP50" s="1"/>
  <c r="AO60"/>
  <c r="AP60" s="1"/>
  <c r="AO57"/>
  <c r="AP57" s="1"/>
  <c r="AN47" i="48"/>
  <c r="AO54" s="1"/>
  <c r="AP54" s="1"/>
  <c r="AN47" i="47"/>
  <c r="AO66" s="1"/>
  <c r="AP66" s="1"/>
  <c r="AA14" i="34"/>
  <c r="AN47" i="45"/>
  <c r="AO50" s="1"/>
  <c r="AP50" s="1"/>
  <c r="AO51" i="43"/>
  <c r="AP51" s="1"/>
  <c r="AO61"/>
  <c r="AP61" s="1"/>
  <c r="AO67"/>
  <c r="AP67" s="1"/>
  <c r="AO59"/>
  <c r="AP59" s="1"/>
  <c r="AO58"/>
  <c r="AP58" s="1"/>
  <c r="AN47" i="46"/>
  <c r="AO54" s="1"/>
  <c r="AP54" s="1"/>
  <c r="AO52" i="43"/>
  <c r="AP52" s="1"/>
  <c r="AO54"/>
  <c r="AP54" s="1"/>
  <c r="AO55"/>
  <c r="AP55" s="1"/>
  <c r="AO66"/>
  <c r="AP66" s="1"/>
  <c r="BG25" i="49"/>
  <c r="BG27" s="1"/>
  <c r="BK70" s="1"/>
  <c r="AU27" i="24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BG25" i="46"/>
  <c r="BG27" s="1"/>
  <c r="BK70" s="1"/>
  <c r="BK49"/>
  <c r="N57" s="1"/>
  <c r="N65" i="50"/>
  <c r="N65" i="48"/>
  <c r="N65" i="47"/>
  <c r="N65" i="49"/>
  <c r="N60" i="48"/>
  <c r="N60" i="50"/>
  <c r="N60" i="47"/>
  <c r="N60" i="49"/>
  <c r="N68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/>
  <c r="N58" i="50"/>
  <c r="N58" i="48"/>
  <c r="N58" i="47"/>
  <c r="L64" i="49"/>
  <c r="L64" i="50"/>
  <c r="L64" i="48"/>
  <c r="L64" i="46"/>
  <c r="L64" i="47"/>
  <c r="L68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N62" i="49"/>
  <c r="N62" i="50"/>
  <c r="N62" i="48"/>
  <c r="N62" i="47"/>
  <c r="N59" i="50"/>
  <c r="N59" i="48"/>
  <c r="N59" i="49"/>
  <c r="N59" i="47"/>
  <c r="N6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/>
  <c r="L60" i="50"/>
  <c r="L60" i="48"/>
  <c r="L60" i="49"/>
  <c r="L60" i="47"/>
  <c r="H64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s="1"/>
  <c r="R68" s="1"/>
  <c r="BG11"/>
  <c r="BK55" s="1"/>
  <c r="R63" s="1"/>
  <c r="BG6"/>
  <c r="BK50" s="1"/>
  <c r="R58" s="1"/>
  <c r="BG23"/>
  <c r="BK67" s="1"/>
  <c r="BG24"/>
  <c r="BK68" s="1"/>
  <c r="BG13"/>
  <c r="BK57" s="1"/>
  <c r="R65" s="1"/>
  <c r="BG8"/>
  <c r="BK52" s="1"/>
  <c r="R60" s="1"/>
  <c r="BG14"/>
  <c r="BK58" s="1"/>
  <c r="R66" s="1"/>
  <c r="BG9"/>
  <c r="BK53" s="1"/>
  <c r="R61" s="1"/>
  <c r="BG22"/>
  <c r="BK66" s="1"/>
  <c r="BG21"/>
  <c r="BK65" s="1"/>
  <c r="BG15"/>
  <c r="BK59" s="1"/>
  <c r="R67" s="1"/>
  <c r="BG10"/>
  <c r="BK54" s="1"/>
  <c r="R62" s="1"/>
  <c r="BG5"/>
  <c r="BG18"/>
  <c r="BK62" s="1"/>
  <c r="BG17"/>
  <c r="BK61" s="1"/>
  <c r="BG12"/>
  <c r="BK56" s="1"/>
  <c r="R64" s="1"/>
  <c r="BG7"/>
  <c r="BK51" s="1"/>
  <c r="R59" s="1"/>
  <c r="BG19"/>
  <c r="BK63" s="1"/>
  <c r="BG20"/>
  <c r="BK64" s="1"/>
  <c r="BG22" i="47"/>
  <c r="BK66" s="1"/>
  <c r="BG8"/>
  <c r="BK52" s="1"/>
  <c r="P60" s="1"/>
  <c r="BG7"/>
  <c r="BK51" s="1"/>
  <c r="P59" s="1"/>
  <c r="BG23"/>
  <c r="BK67" s="1"/>
  <c r="BG14"/>
  <c r="BK58" s="1"/>
  <c r="P66" s="1"/>
  <c r="BG17"/>
  <c r="BK61" s="1"/>
  <c r="BG19"/>
  <c r="BK63" s="1"/>
  <c r="BG16"/>
  <c r="BK60" s="1"/>
  <c r="P68" s="1"/>
  <c r="BG15"/>
  <c r="BK59" s="1"/>
  <c r="P67" s="1"/>
  <c r="BG10"/>
  <c r="BK54" s="1"/>
  <c r="P62" s="1"/>
  <c r="BG9"/>
  <c r="BK53" s="1"/>
  <c r="P61" s="1"/>
  <c r="BG20"/>
  <c r="BK64" s="1"/>
  <c r="BG11"/>
  <c r="BK55" s="1"/>
  <c r="P63" s="1"/>
  <c r="BG12"/>
  <c r="BK56" s="1"/>
  <c r="P64" s="1"/>
  <c r="BG5"/>
  <c r="BG6"/>
  <c r="BK50" s="1"/>
  <c r="P58" s="1"/>
  <c r="BG24"/>
  <c r="BK68" s="1"/>
  <c r="BG21"/>
  <c r="BK65" s="1"/>
  <c r="BG13"/>
  <c r="BK57" s="1"/>
  <c r="P65" s="1"/>
  <c r="BG18"/>
  <c r="BK62" s="1"/>
  <c r="N64" i="50"/>
  <c r="N64" i="47"/>
  <c r="N64" i="48"/>
  <c r="N64" i="49"/>
  <c r="L63"/>
  <c r="L63" i="47"/>
  <c r="L63" i="46"/>
  <c r="L63" i="48"/>
  <c r="L63" i="50"/>
  <c r="BG25" i="45"/>
  <c r="BG27" s="1"/>
  <c r="BK70" s="1"/>
  <c r="BK49"/>
  <c r="L57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/>
  <c r="H67" i="44"/>
  <c r="H67" i="48"/>
  <c r="H67" i="49"/>
  <c r="H67" i="46"/>
  <c r="H67" i="50"/>
  <c r="H67" i="47"/>
  <c r="BK49" i="43"/>
  <c r="H57" s="1"/>
  <c r="BG25"/>
  <c r="BG27" s="1"/>
  <c r="BK70" s="1"/>
  <c r="P77" i="48"/>
  <c r="P77" i="50"/>
  <c r="P77" i="49"/>
  <c r="AO20" i="48"/>
  <c r="AR20"/>
  <c r="AR82" s="1"/>
  <c r="AQ20"/>
  <c r="AQ82" s="1"/>
  <c r="AO20" i="46"/>
  <c r="AQ20"/>
  <c r="AQ82" s="1"/>
  <c r="AR20"/>
  <c r="AR82" s="1"/>
  <c r="AN21" i="44"/>
  <c r="AR20"/>
  <c r="AR82" s="1"/>
  <c r="AO20"/>
  <c r="AW27"/>
  <c r="AT27" s="1"/>
  <c r="AQ20"/>
  <c r="AQ82" s="1"/>
  <c r="AR20" i="47"/>
  <c r="AR82" s="1"/>
  <c r="AO20"/>
  <c r="AQ20"/>
  <c r="AQ82" s="1"/>
  <c r="AO20" i="45"/>
  <c r="AR20"/>
  <c r="AR82" s="1"/>
  <c r="AQ20"/>
  <c r="AQ82" s="1"/>
  <c r="AO83" i="50"/>
  <c r="AT83" s="1"/>
  <c r="AU28"/>
  <c r="AV28" s="1"/>
  <c r="BN27" i="35" l="1"/>
  <c r="BI24"/>
  <c r="A26" i="36"/>
  <c r="BI20" i="35"/>
  <c r="BN23"/>
  <c r="BN20"/>
  <c r="BI17"/>
  <c r="AA30" i="36"/>
  <c r="M27"/>
  <c r="BI22" i="35"/>
  <c r="BN25"/>
  <c r="A28" i="36"/>
  <c r="AA28"/>
  <c r="M25"/>
  <c r="BN21" i="35"/>
  <c r="BI18"/>
  <c r="AA26" i="36"/>
  <c r="M23"/>
  <c r="AA32"/>
  <c r="M29"/>
  <c r="AA33"/>
  <c r="M30"/>
  <c r="AA29"/>
  <c r="M26"/>
  <c r="BN22" i="35"/>
  <c r="BI19"/>
  <c r="A25" i="36"/>
  <c r="A27"/>
  <c r="BI21" i="35"/>
  <c r="BN24"/>
  <c r="BN26"/>
  <c r="A29" i="36"/>
  <c r="BI23" i="35"/>
  <c r="AA27" i="36"/>
  <c r="M24"/>
  <c r="AA31"/>
  <c r="M28"/>
  <c r="BI6" i="24"/>
  <c r="BN9"/>
  <c r="BN8"/>
  <c r="BN11"/>
  <c r="BI8"/>
  <c r="BN10"/>
  <c r="BI7"/>
  <c r="BI10"/>
  <c r="BN13"/>
  <c r="G20" i="36"/>
  <c r="G20" i="41"/>
  <c r="G20" i="43"/>
  <c r="G20" i="39"/>
  <c r="G20" i="44"/>
  <c r="G20" i="37"/>
  <c r="G20" i="49"/>
  <c r="G20" i="47"/>
  <c r="G20" i="40"/>
  <c r="G20" i="45"/>
  <c r="G20" i="38"/>
  <c r="G20" i="46"/>
  <c r="G20" i="50"/>
  <c r="A20" i="24"/>
  <c r="G20" i="34"/>
  <c r="G20" i="35"/>
  <c r="G20" i="48"/>
  <c r="G15" i="36"/>
  <c r="G15" i="49"/>
  <c r="G15" i="39"/>
  <c r="G15" i="50"/>
  <c r="G15" i="37"/>
  <c r="G15" i="35"/>
  <c r="G15" i="46"/>
  <c r="A15" i="24"/>
  <c r="G15" i="41"/>
  <c r="G15" i="47"/>
  <c r="G15" i="38"/>
  <c r="G15" i="45"/>
  <c r="G15" i="34"/>
  <c r="G15" i="40"/>
  <c r="G15" i="43"/>
  <c r="G15" i="48"/>
  <c r="G15" i="44"/>
  <c r="BI11" i="24"/>
  <c r="BN14"/>
  <c r="BJ11" i="34"/>
  <c r="AA20"/>
  <c r="G14" i="49"/>
  <c r="G14" i="43"/>
  <c r="G14" i="37"/>
  <c r="G14" i="48"/>
  <c r="G14" i="38"/>
  <c r="G14" i="40"/>
  <c r="G14" i="41"/>
  <c r="G14" i="35"/>
  <c r="G14" i="47"/>
  <c r="G14" i="36"/>
  <c r="G14" i="34"/>
  <c r="G14" i="44"/>
  <c r="G14" i="50"/>
  <c r="G14" i="46"/>
  <c r="G14" i="45"/>
  <c r="G14" i="39"/>
  <c r="G13" i="43"/>
  <c r="G13" i="50"/>
  <c r="G13" i="44"/>
  <c r="G13" i="48"/>
  <c r="G13" i="34"/>
  <c r="G13" i="39"/>
  <c r="G13" i="46"/>
  <c r="G13" i="41"/>
  <c r="G13" i="45"/>
  <c r="G13" i="49"/>
  <c r="G13" i="38"/>
  <c r="G13" i="47"/>
  <c r="G13" i="37"/>
  <c r="G13" i="35"/>
  <c r="G13" i="40"/>
  <c r="G13" i="36"/>
  <c r="G12" i="37"/>
  <c r="G12" i="48"/>
  <c r="G12" i="40"/>
  <c r="G12" i="45"/>
  <c r="G12" i="34"/>
  <c r="G12" i="36"/>
  <c r="G12" i="50"/>
  <c r="G12" i="44"/>
  <c r="G12" i="38"/>
  <c r="G12" i="46"/>
  <c r="G12" i="41"/>
  <c r="G12" i="47"/>
  <c r="G32" i="24"/>
  <c r="G12" i="43"/>
  <c r="G12" i="35"/>
  <c r="G12" i="39"/>
  <c r="G12" i="49"/>
  <c r="G16" i="43"/>
  <c r="G16" i="46"/>
  <c r="G16" i="39"/>
  <c r="G16" i="34"/>
  <c r="G16" i="38"/>
  <c r="G16" i="44"/>
  <c r="G16" i="47"/>
  <c r="G16" i="49"/>
  <c r="G16" i="36"/>
  <c r="G16" i="35"/>
  <c r="G16" i="40"/>
  <c r="G16" i="50"/>
  <c r="G16" i="37"/>
  <c r="G16" i="45"/>
  <c r="G16" i="41"/>
  <c r="G16" i="48"/>
  <c r="A18" i="24"/>
  <c r="G18" i="43"/>
  <c r="G18" i="40"/>
  <c r="G18" i="34"/>
  <c r="G18" i="35"/>
  <c r="G18" i="39"/>
  <c r="G18" i="45"/>
  <c r="G18" i="37"/>
  <c r="G18" i="41"/>
  <c r="G18" i="46"/>
  <c r="G18" i="36"/>
  <c r="G18" i="38"/>
  <c r="G18" i="44"/>
  <c r="G18" i="49"/>
  <c r="G18" i="50"/>
  <c r="G18" i="47"/>
  <c r="G18" i="48"/>
  <c r="G22" i="45"/>
  <c r="G22" i="46"/>
  <c r="G22" i="37"/>
  <c r="A22" i="24"/>
  <c r="G22" i="39"/>
  <c r="G22" i="36"/>
  <c r="G22" i="40"/>
  <c r="G22" i="34"/>
  <c r="G22" i="47"/>
  <c r="G22" i="50"/>
  <c r="G22" i="38"/>
  <c r="G22" i="43"/>
  <c r="G22" i="48"/>
  <c r="G22" i="41"/>
  <c r="G22" i="49"/>
  <c r="G22" i="35"/>
  <c r="G22" i="44"/>
  <c r="G19" i="41"/>
  <c r="G19" i="46"/>
  <c r="G19" i="36"/>
  <c r="G19" i="35"/>
  <c r="G19" i="45"/>
  <c r="A19" i="24"/>
  <c r="G19" i="49"/>
  <c r="G19" i="39"/>
  <c r="G19" i="37"/>
  <c r="G19" i="34"/>
  <c r="G19" i="47"/>
  <c r="G19" i="44"/>
  <c r="G19" i="50"/>
  <c r="G19" i="43"/>
  <c r="G19" i="40"/>
  <c r="G19" i="48"/>
  <c r="G19" i="38"/>
  <c r="G21"/>
  <c r="G21" i="43"/>
  <c r="G21" i="39"/>
  <c r="G21" i="34"/>
  <c r="G21" i="35"/>
  <c r="G21" i="50"/>
  <c r="G21" i="37"/>
  <c r="G21" i="41"/>
  <c r="G21" i="44"/>
  <c r="G21" i="47"/>
  <c r="G21" i="49"/>
  <c r="G21" i="40"/>
  <c r="A21" i="24"/>
  <c r="G21" i="46"/>
  <c r="G21" i="45"/>
  <c r="G21" i="36"/>
  <c r="G21" i="48"/>
  <c r="AT82" i="49"/>
  <c r="AT83"/>
  <c r="AU27"/>
  <c r="AV27" s="1"/>
  <c r="AV28" s="1"/>
  <c r="AO61" i="44"/>
  <c r="AP61" s="1"/>
  <c r="AP47" i="49"/>
  <c r="AP46" s="1"/>
  <c r="AL22" s="1"/>
  <c r="AN22" s="1"/>
  <c r="AQ22" s="1"/>
  <c r="AQ84" s="1"/>
  <c r="J64"/>
  <c r="J67" i="48"/>
  <c r="AN21" i="47"/>
  <c r="AO21" s="1"/>
  <c r="J65"/>
  <c r="J58" i="49"/>
  <c r="AQ66" i="50"/>
  <c r="AR66" s="1"/>
  <c r="AO48" i="44"/>
  <c r="AP48" s="1"/>
  <c r="J61" i="45"/>
  <c r="J68" i="46"/>
  <c r="J65" i="50"/>
  <c r="AM21" i="48"/>
  <c r="AW27" s="1"/>
  <c r="AT27" s="1"/>
  <c r="J65" i="45"/>
  <c r="AO57" i="48"/>
  <c r="AP57" s="1"/>
  <c r="J66" i="45"/>
  <c r="AO54" i="44"/>
  <c r="AP54" s="1"/>
  <c r="J60" i="47"/>
  <c r="AQ63" i="50"/>
  <c r="AR63" s="1"/>
  <c r="AO53" i="44"/>
  <c r="AP53" s="1"/>
  <c r="AO63"/>
  <c r="AP63" s="1"/>
  <c r="AO52"/>
  <c r="AP52" s="1"/>
  <c r="J63" i="46"/>
  <c r="AO49" i="48"/>
  <c r="AP49" s="1"/>
  <c r="J66"/>
  <c r="J65"/>
  <c r="J59"/>
  <c r="J67" i="50"/>
  <c r="AO66" i="48"/>
  <c r="AP66" s="1"/>
  <c r="AO60" i="46"/>
  <c r="AP60" s="1"/>
  <c r="J66" i="49"/>
  <c r="J65" i="46"/>
  <c r="J62" i="49"/>
  <c r="AQ49" i="50"/>
  <c r="AR49" s="1"/>
  <c r="AO57" i="44"/>
  <c r="AP57" s="1"/>
  <c r="AO64"/>
  <c r="AP64" s="1"/>
  <c r="AO56"/>
  <c r="AP56" s="1"/>
  <c r="J68" i="50"/>
  <c r="J58"/>
  <c r="AQ60"/>
  <c r="AR60" s="1"/>
  <c r="AQ48"/>
  <c r="AR48" s="1"/>
  <c r="AO62" i="44"/>
  <c r="AP62" s="1"/>
  <c r="AO50"/>
  <c r="AP50" s="1"/>
  <c r="AO59" i="47"/>
  <c r="AP59" s="1"/>
  <c r="J63" i="48"/>
  <c r="J68" i="47"/>
  <c r="J61" i="46"/>
  <c r="AO54" i="45"/>
  <c r="AP54" s="1"/>
  <c r="J64" i="46"/>
  <c r="J66" i="47"/>
  <c r="J59" i="46"/>
  <c r="J62" i="45"/>
  <c r="J67" i="49"/>
  <c r="AU27" i="43"/>
  <c r="AV27" s="1"/>
  <c r="AV28" s="1"/>
  <c r="AO54" i="47"/>
  <c r="AP54" s="1"/>
  <c r="J66" i="50"/>
  <c r="AQ64"/>
  <c r="AR64" s="1"/>
  <c r="AQ53"/>
  <c r="AR53" s="1"/>
  <c r="AO67" i="44"/>
  <c r="AP67" s="1"/>
  <c r="AO60"/>
  <c r="AP60" s="1"/>
  <c r="AO51"/>
  <c r="AP51" s="1"/>
  <c r="AO59"/>
  <c r="AP59" s="1"/>
  <c r="AO59" i="48"/>
  <c r="AP59" s="1"/>
  <c r="J63" i="45"/>
  <c r="J68"/>
  <c r="J58" i="47"/>
  <c r="J60" i="49"/>
  <c r="AQ58" i="50"/>
  <c r="AR58" s="1"/>
  <c r="AQ67"/>
  <c r="AR67" s="1"/>
  <c r="AQ57"/>
  <c r="AR57" s="1"/>
  <c r="AO55" i="44"/>
  <c r="AP55" s="1"/>
  <c r="AO49"/>
  <c r="AP49" s="1"/>
  <c r="AN46"/>
  <c r="AO65"/>
  <c r="AP65" s="1"/>
  <c r="AO66"/>
  <c r="AP66" s="1"/>
  <c r="AO52" i="48"/>
  <c r="AP52" s="1"/>
  <c r="J68" i="49"/>
  <c r="J60" i="48"/>
  <c r="J61" i="49"/>
  <c r="AO55" i="45"/>
  <c r="AP55" s="1"/>
  <c r="AO58" i="47"/>
  <c r="AP58" s="1"/>
  <c r="J64" i="50"/>
  <c r="J59" i="49"/>
  <c r="J67" i="47"/>
  <c r="J67" i="45"/>
  <c r="AN21" i="46"/>
  <c r="AQ21" s="1"/>
  <c r="AQ83" s="1"/>
  <c r="AN46" i="47"/>
  <c r="J62"/>
  <c r="AT82" i="43"/>
  <c r="AO83"/>
  <c r="AQ51" i="50"/>
  <c r="AR51" s="1"/>
  <c r="AQ61"/>
  <c r="AR61" s="1"/>
  <c r="AQ54"/>
  <c r="AR54" s="1"/>
  <c r="AQ62"/>
  <c r="AR62" s="1"/>
  <c r="AQ56"/>
  <c r="AR56" s="1"/>
  <c r="AO51" i="45"/>
  <c r="AP51" s="1"/>
  <c r="AO56"/>
  <c r="AP56" s="1"/>
  <c r="AO49" i="47"/>
  <c r="AP49" s="1"/>
  <c r="AO57"/>
  <c r="AP57" s="1"/>
  <c r="AO62"/>
  <c r="AP62" s="1"/>
  <c r="J63" i="50"/>
  <c r="J58" i="48"/>
  <c r="J58" i="45"/>
  <c r="J60"/>
  <c r="J60" i="50"/>
  <c r="J61"/>
  <c r="J61" i="48"/>
  <c r="AQ65" i="50"/>
  <c r="AR65" s="1"/>
  <c r="AQ59"/>
  <c r="AR59" s="1"/>
  <c r="AQ52"/>
  <c r="AR52" s="1"/>
  <c r="AQ55"/>
  <c r="AR55" s="1"/>
  <c r="AP46"/>
  <c r="AL22" s="1"/>
  <c r="AN22" s="1"/>
  <c r="AO52" i="45"/>
  <c r="AP52" s="1"/>
  <c r="AO64" i="47"/>
  <c r="AP64" s="1"/>
  <c r="AO55"/>
  <c r="AP55" s="1"/>
  <c r="AO51"/>
  <c r="AP51" s="1"/>
  <c r="J63"/>
  <c r="AQ21" i="43"/>
  <c r="AQ83" s="1"/>
  <c r="AR21"/>
  <c r="AR83" s="1"/>
  <c r="AN21" i="45"/>
  <c r="AR21" s="1"/>
  <c r="AR83" s="1"/>
  <c r="AO67" i="48"/>
  <c r="AP67" s="1"/>
  <c r="AO65"/>
  <c r="AP65" s="1"/>
  <c r="AO48"/>
  <c r="AP48" s="1"/>
  <c r="AO56" i="46"/>
  <c r="AP56" s="1"/>
  <c r="J64" i="47"/>
  <c r="J64" i="45"/>
  <c r="BG25" i="44"/>
  <c r="BG27" s="1"/>
  <c r="BK70" s="1"/>
  <c r="J59" i="50"/>
  <c r="J59" i="47"/>
  <c r="J62" i="50"/>
  <c r="J62" i="48"/>
  <c r="AO56"/>
  <c r="AP56" s="1"/>
  <c r="AO55"/>
  <c r="AP55" s="1"/>
  <c r="AO50"/>
  <c r="AP50" s="1"/>
  <c r="AO63"/>
  <c r="AP63" s="1"/>
  <c r="AN46"/>
  <c r="AO58"/>
  <c r="AP58" s="1"/>
  <c r="AO60"/>
  <c r="AP60" s="1"/>
  <c r="AO51"/>
  <c r="AP51" s="1"/>
  <c r="AO51" i="46"/>
  <c r="AP51" s="1"/>
  <c r="AO53" i="48"/>
  <c r="AP53" s="1"/>
  <c r="AO62"/>
  <c r="AP62" s="1"/>
  <c r="AO64"/>
  <c r="AP64" s="1"/>
  <c r="AO61"/>
  <c r="AP61" s="1"/>
  <c r="AO63" i="46"/>
  <c r="AP63" s="1"/>
  <c r="AN46"/>
  <c r="AO50"/>
  <c r="AP50" s="1"/>
  <c r="AO67" i="45"/>
  <c r="AP67" s="1"/>
  <c r="AO53"/>
  <c r="AP53" s="1"/>
  <c r="AO65" i="47"/>
  <c r="AP65" s="1"/>
  <c r="AO50"/>
  <c r="AP50" s="1"/>
  <c r="AO67"/>
  <c r="AP67" s="1"/>
  <c r="AO63"/>
  <c r="AP63" s="1"/>
  <c r="AO61"/>
  <c r="AP61" s="1"/>
  <c r="AO53"/>
  <c r="AP53" s="1"/>
  <c r="AO48" i="45"/>
  <c r="AP48" s="1"/>
  <c r="AO49"/>
  <c r="AP49" s="1"/>
  <c r="AN46"/>
  <c r="AO59"/>
  <c r="AP59" s="1"/>
  <c r="AO48" i="47"/>
  <c r="AP48" s="1"/>
  <c r="AO56"/>
  <c r="AP56" s="1"/>
  <c r="AO52"/>
  <c r="AP52" s="1"/>
  <c r="AO60"/>
  <c r="AP60" s="1"/>
  <c r="AO66" i="46"/>
  <c r="AP66" s="1"/>
  <c r="AO61"/>
  <c r="AP61" s="1"/>
  <c r="AO52"/>
  <c r="AP52" s="1"/>
  <c r="AO64"/>
  <c r="AP64" s="1"/>
  <c r="AO58"/>
  <c r="AP58" s="1"/>
  <c r="AO62" i="45"/>
  <c r="AP62" s="1"/>
  <c r="AO58"/>
  <c r="AP58" s="1"/>
  <c r="AO63"/>
  <c r="AP63" s="1"/>
  <c r="AO61"/>
  <c r="AP61" s="1"/>
  <c r="AO66"/>
  <c r="AP66" s="1"/>
  <c r="AO57"/>
  <c r="AP57" s="1"/>
  <c r="AO65"/>
  <c r="AP65" s="1"/>
  <c r="AO60"/>
  <c r="AP60" s="1"/>
  <c r="AO64"/>
  <c r="AP64" s="1"/>
  <c r="AK48" i="34"/>
  <c r="AL48" s="1"/>
  <c r="AC14"/>
  <c r="BO8"/>
  <c r="AE14"/>
  <c r="AF14" s="1"/>
  <c r="AO48" i="46"/>
  <c r="AP48" s="1"/>
  <c r="AO55"/>
  <c r="AP55" s="1"/>
  <c r="AO59"/>
  <c r="AP59" s="1"/>
  <c r="AO62"/>
  <c r="AP62" s="1"/>
  <c r="AO65"/>
  <c r="AP65" s="1"/>
  <c r="AO57"/>
  <c r="AP57" s="1"/>
  <c r="AO49"/>
  <c r="AP49" s="1"/>
  <c r="AO53"/>
  <c r="AP53" s="1"/>
  <c r="AO67"/>
  <c r="AP67" s="1"/>
  <c r="AP47" i="43"/>
  <c r="AQ52" s="1"/>
  <c r="AR52" s="1"/>
  <c r="AO83" i="24"/>
  <c r="AU28"/>
  <c r="AV28" s="1"/>
  <c r="AR47"/>
  <c r="AT52" s="1"/>
  <c r="AU52" s="1"/>
  <c r="AM22"/>
  <c r="AN22"/>
  <c r="AT82"/>
  <c r="P58" i="48"/>
  <c r="P58" i="50"/>
  <c r="P58" i="49"/>
  <c r="P68" i="50"/>
  <c r="P68" i="48"/>
  <c r="P68" i="49"/>
  <c r="R59" i="50"/>
  <c r="R59" i="49"/>
  <c r="BG25" i="48"/>
  <c r="BG27" s="1"/>
  <c r="BK70" s="1"/>
  <c r="BK49"/>
  <c r="R57" s="1"/>
  <c r="R65" i="49"/>
  <c r="R65" i="50"/>
  <c r="R63" i="49"/>
  <c r="R63" i="50"/>
  <c r="L57"/>
  <c r="L57" i="49"/>
  <c r="L57" i="47"/>
  <c r="L57" i="48"/>
  <c r="L57" i="46"/>
  <c r="P65" i="49"/>
  <c r="P65" i="48"/>
  <c r="P65" i="50"/>
  <c r="BK49" i="47"/>
  <c r="P57" s="1"/>
  <c r="BG25"/>
  <c r="BG27" s="1"/>
  <c r="BK70" s="1"/>
  <c r="P61" i="50"/>
  <c r="P61" i="48"/>
  <c r="P61" i="49"/>
  <c r="P59"/>
  <c r="P59" i="48"/>
  <c r="P59" i="50"/>
  <c r="R64"/>
  <c r="R64" i="49"/>
  <c r="R62"/>
  <c r="R62" i="50"/>
  <c r="R61" i="49"/>
  <c r="R61" i="50"/>
  <c r="R68" i="49"/>
  <c r="R68" i="50"/>
  <c r="P64" i="48"/>
  <c r="P64" i="50"/>
  <c r="P64" i="49"/>
  <c r="P62"/>
  <c r="P62" i="48"/>
  <c r="P62" i="50"/>
  <c r="P60"/>
  <c r="P60" i="48"/>
  <c r="P60" i="49"/>
  <c r="R67"/>
  <c r="R67" i="50"/>
  <c r="R66" i="49"/>
  <c r="R66" i="50"/>
  <c r="J57" i="46"/>
  <c r="J57" i="47"/>
  <c r="J57" i="50"/>
  <c r="J57" i="45"/>
  <c r="J57" i="48"/>
  <c r="J57" i="49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s="1"/>
  <c r="AU27" i="48"/>
  <c r="AV27" s="1"/>
  <c r="AO82"/>
  <c r="AT82" s="1"/>
  <c r="AO21"/>
  <c r="AQ21"/>
  <c r="AQ83" s="1"/>
  <c r="AR21"/>
  <c r="AR83" s="1"/>
  <c r="AU27" i="44"/>
  <c r="AV27" s="1"/>
  <c r="AO82"/>
  <c r="AT82" s="1"/>
  <c r="AW27" i="47"/>
  <c r="AT27" s="1"/>
  <c r="AO82" i="46"/>
  <c r="AT82" s="1"/>
  <c r="AU27"/>
  <c r="AV27" s="1"/>
  <c r="AO82" i="47"/>
  <c r="AT82" s="1"/>
  <c r="AU27"/>
  <c r="AV27" s="1"/>
  <c r="AO21" i="44"/>
  <c r="AQ21"/>
  <c r="AQ83" s="1"/>
  <c r="AR21"/>
  <c r="AR83" s="1"/>
  <c r="AU27" i="45"/>
  <c r="AV27" s="1"/>
  <c r="AO82"/>
  <c r="AT82" s="1"/>
  <c r="AQ6"/>
  <c r="AW27"/>
  <c r="AT27" s="1"/>
  <c r="BN22" i="36" l="1"/>
  <c r="BI19"/>
  <c r="BI22"/>
  <c r="BN25"/>
  <c r="AK64"/>
  <c r="AL64" s="1"/>
  <c r="BO24"/>
  <c r="AC30"/>
  <c r="BO21"/>
  <c r="AC27"/>
  <c r="AK61"/>
  <c r="AL61" s="1"/>
  <c r="M30" i="43"/>
  <c r="M30" i="46"/>
  <c r="M30" i="39"/>
  <c r="M30" i="41"/>
  <c r="M30" i="44"/>
  <c r="M30" i="50"/>
  <c r="M30" i="38"/>
  <c r="M30" i="49"/>
  <c r="M30" i="48"/>
  <c r="M30" i="45"/>
  <c r="M30" i="40"/>
  <c r="M30" i="37"/>
  <c r="M30" i="47"/>
  <c r="M23" i="41"/>
  <c r="M23" i="38"/>
  <c r="M23" i="48"/>
  <c r="M23" i="43"/>
  <c r="M23" i="47"/>
  <c r="M23" i="37"/>
  <c r="M23" i="40"/>
  <c r="M23" i="39"/>
  <c r="M23" i="49"/>
  <c r="M23" i="45"/>
  <c r="M23" i="44"/>
  <c r="M23" i="46"/>
  <c r="M23" i="50"/>
  <c r="M24" i="48"/>
  <c r="M24" i="43"/>
  <c r="M24" i="40"/>
  <c r="M24" i="41"/>
  <c r="M24" i="46"/>
  <c r="M24" i="45"/>
  <c r="M24" i="44"/>
  <c r="M24" i="37"/>
  <c r="M24" i="49"/>
  <c r="M24" i="47"/>
  <c r="M24" i="50"/>
  <c r="M24" i="39"/>
  <c r="M24" i="38"/>
  <c r="AC29" i="36"/>
  <c r="AK63"/>
  <c r="AL63" s="1"/>
  <c r="BO23"/>
  <c r="BO26"/>
  <c r="AK66"/>
  <c r="AL66" s="1"/>
  <c r="AC32"/>
  <c r="AC31"/>
  <c r="AK65"/>
  <c r="AL65" s="1"/>
  <c r="BO25"/>
  <c r="BI23"/>
  <c r="BN26"/>
  <c r="BI21"/>
  <c r="BN24"/>
  <c r="M26" i="38"/>
  <c r="M26" i="37"/>
  <c r="M26" i="47"/>
  <c r="M26" i="48"/>
  <c r="M26" i="39"/>
  <c r="M26" i="46"/>
  <c r="M26" i="44"/>
  <c r="M26" i="50"/>
  <c r="M26" i="49"/>
  <c r="M26" i="43"/>
  <c r="M26" i="41"/>
  <c r="M26" i="40"/>
  <c r="M26" i="45"/>
  <c r="M29" i="39"/>
  <c r="M29" i="45"/>
  <c r="M29" i="47"/>
  <c r="M29" i="38"/>
  <c r="M29" i="50"/>
  <c r="M29" i="48"/>
  <c r="M29" i="43"/>
  <c r="M29" i="46"/>
  <c r="M29" i="49"/>
  <c r="M29" i="41"/>
  <c r="M29" i="37"/>
  <c r="M29" i="44"/>
  <c r="M29" i="40"/>
  <c r="AC28" i="36"/>
  <c r="BO22"/>
  <c r="AK62"/>
  <c r="AL62" s="1"/>
  <c r="M27" i="48"/>
  <c r="M27" i="46"/>
  <c r="M27" i="41"/>
  <c r="M27" i="40"/>
  <c r="M27" i="43"/>
  <c r="M27" i="49"/>
  <c r="M27" i="38"/>
  <c r="M27" i="45"/>
  <c r="M27" i="39"/>
  <c r="M27" i="44"/>
  <c r="M27" i="50"/>
  <c r="M27" i="37"/>
  <c r="M27" i="47"/>
  <c r="A24" i="36"/>
  <c r="A23"/>
  <c r="A30"/>
  <c r="M28" i="48"/>
  <c r="M28" i="43"/>
  <c r="M28" i="41"/>
  <c r="M28" i="38"/>
  <c r="M28" i="45"/>
  <c r="M28" i="49"/>
  <c r="M28" i="40"/>
  <c r="M28" i="39"/>
  <c r="M28" i="47"/>
  <c r="M28" i="44"/>
  <c r="M28" i="46"/>
  <c r="M28" i="37"/>
  <c r="M28" i="50"/>
  <c r="BO27" i="36"/>
  <c r="AC33"/>
  <c r="AK67"/>
  <c r="AL67" s="1"/>
  <c r="AC26"/>
  <c r="BO20"/>
  <c r="AK60"/>
  <c r="AL60" s="1"/>
  <c r="M25" i="37"/>
  <c r="M25" i="48"/>
  <c r="M25" i="47"/>
  <c r="M25" i="44"/>
  <c r="M25" i="50"/>
  <c r="M25" i="38"/>
  <c r="M25" i="39"/>
  <c r="M25" i="46"/>
  <c r="M25" i="43"/>
  <c r="M25" i="45"/>
  <c r="M25" i="41"/>
  <c r="M25" i="40"/>
  <c r="M25" i="49"/>
  <c r="BN23" i="36"/>
  <c r="BI20"/>
  <c r="BN12" i="24"/>
  <c r="BI9"/>
  <c r="AK54" i="34"/>
  <c r="AL54" s="1"/>
  <c r="AE20"/>
  <c r="AF20" s="1"/>
  <c r="AG20" s="1"/>
  <c r="BO14"/>
  <c r="AC20"/>
  <c r="AA18"/>
  <c r="BJ9"/>
  <c r="BN17" i="24"/>
  <c r="BI14"/>
  <c r="BJ14" i="34"/>
  <c r="AA23"/>
  <c r="BI15" i="24"/>
  <c r="BN18"/>
  <c r="BI13"/>
  <c r="BN16"/>
  <c r="AA21" i="34"/>
  <c r="BJ12"/>
  <c r="AA25"/>
  <c r="BJ16"/>
  <c r="BN15" i="24"/>
  <c r="BI12"/>
  <c r="BJ8" i="34"/>
  <c r="AA17"/>
  <c r="AA24"/>
  <c r="BJ15"/>
  <c r="AA19"/>
  <c r="BJ10"/>
  <c r="G32" i="36"/>
  <c r="G33" s="1"/>
  <c r="G32" i="44"/>
  <c r="G33" s="1"/>
  <c r="G32" i="40"/>
  <c r="G33" s="1"/>
  <c r="G32" i="37"/>
  <c r="G33" s="1"/>
  <c r="G32" i="45"/>
  <c r="G33" s="1"/>
  <c r="G32" i="34"/>
  <c r="G33" s="1"/>
  <c r="G32" i="47"/>
  <c r="G33" s="1"/>
  <c r="G33" i="24"/>
  <c r="U4" s="1"/>
  <c r="G32" i="50"/>
  <c r="G33" s="1"/>
  <c r="G32" i="38"/>
  <c r="G33" s="1"/>
  <c r="G32" i="48"/>
  <c r="G33" s="1"/>
  <c r="G32" i="49"/>
  <c r="G33" s="1"/>
  <c r="G32" i="46"/>
  <c r="G33" s="1"/>
  <c r="G32" i="41"/>
  <c r="G33" s="1"/>
  <c r="G32" i="39"/>
  <c r="G33" s="1"/>
  <c r="G32" i="35"/>
  <c r="G33" s="1"/>
  <c r="G32" i="43"/>
  <c r="G33" s="1"/>
  <c r="BJ6" i="34"/>
  <c r="AA15"/>
  <c r="BJ7"/>
  <c r="AA16"/>
  <c r="BJ13"/>
  <c r="AA22"/>
  <c r="BN19" i="24"/>
  <c r="BI16"/>
  <c r="AT65"/>
  <c r="AU65" s="1"/>
  <c r="AT60"/>
  <c r="AU60" s="1"/>
  <c r="AT48"/>
  <c r="AU48" s="1"/>
  <c r="AT58"/>
  <c r="AU58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Q64" i="49"/>
  <c r="AR64" s="1"/>
  <c r="AQ53"/>
  <c r="AR53" s="1"/>
  <c r="AQ56"/>
  <c r="AR56" s="1"/>
  <c r="AO22"/>
  <c r="AO84" s="1"/>
  <c r="AQ66"/>
  <c r="AR66" s="1"/>
  <c r="AQ67"/>
  <c r="AR67" s="1"/>
  <c r="AQ63"/>
  <c r="AR63" s="1"/>
  <c r="AQ52"/>
  <c r="AR52" s="1"/>
  <c r="AQ59"/>
  <c r="AR59" s="1"/>
  <c r="AQ54"/>
  <c r="AR54" s="1"/>
  <c r="AQ55"/>
  <c r="AR55" s="1"/>
  <c r="AM22"/>
  <c r="AW28" s="1"/>
  <c r="AT28" s="1"/>
  <c r="AQ57"/>
  <c r="AR57" s="1"/>
  <c r="AQ58"/>
  <c r="AR58" s="1"/>
  <c r="AQ61"/>
  <c r="AR61" s="1"/>
  <c r="AQ49"/>
  <c r="AR49" s="1"/>
  <c r="AQ48"/>
  <c r="AR48" s="1"/>
  <c r="AQ51"/>
  <c r="AR51" s="1"/>
  <c r="AQ62"/>
  <c r="AR62" s="1"/>
  <c r="AQ50"/>
  <c r="AR50" s="1"/>
  <c r="AR22"/>
  <c r="AR84" s="1"/>
  <c r="AQ60"/>
  <c r="AR60" s="1"/>
  <c r="AQ65"/>
  <c r="AR65" s="1"/>
  <c r="AR21" i="47"/>
  <c r="AR83" s="1"/>
  <c r="AQ21"/>
  <c r="AQ83" s="1"/>
  <c r="AO21" i="46"/>
  <c r="AU28" s="1"/>
  <c r="AV28" s="1"/>
  <c r="AQ6" i="48"/>
  <c r="AM22" i="50"/>
  <c r="AW28" s="1"/>
  <c r="AT28" s="1"/>
  <c r="AP47" i="44"/>
  <c r="AQ51" s="1"/>
  <c r="AR51" s="1"/>
  <c r="AR21" i="46"/>
  <c r="AR83" s="1"/>
  <c r="AO21" i="45"/>
  <c r="AU28" s="1"/>
  <c r="AV28" s="1"/>
  <c r="AR47" i="50"/>
  <c r="AT65" s="1"/>
  <c r="AU65" s="1"/>
  <c r="AQ21" i="45"/>
  <c r="AQ83" s="1"/>
  <c r="AP47" i="48"/>
  <c r="AQ57" s="1"/>
  <c r="AR57" s="1"/>
  <c r="AT83" i="43"/>
  <c r="AP47" i="47"/>
  <c r="AQ62" s="1"/>
  <c r="AR62" s="1"/>
  <c r="AP47" i="45"/>
  <c r="AQ57" s="1"/>
  <c r="AR57" s="1"/>
  <c r="AP47" i="46"/>
  <c r="AQ66" s="1"/>
  <c r="AR66" s="1"/>
  <c r="AG14" i="34"/>
  <c r="AQ60" i="43"/>
  <c r="AR60" s="1"/>
  <c r="AQ63"/>
  <c r="AR63" s="1"/>
  <c r="AQ56"/>
  <c r="AR56" s="1"/>
  <c r="AQ57"/>
  <c r="AR57" s="1"/>
  <c r="AQ49"/>
  <c r="AR49" s="1"/>
  <c r="AQ66"/>
  <c r="AR66" s="1"/>
  <c r="AQ67"/>
  <c r="AR67" s="1"/>
  <c r="AQ61"/>
  <c r="AR61" s="1"/>
  <c r="AQ50"/>
  <c r="AR50" s="1"/>
  <c r="AQ59"/>
  <c r="AR59" s="1"/>
  <c r="AQ53"/>
  <c r="AR53" s="1"/>
  <c r="AQ64"/>
  <c r="AR64" s="1"/>
  <c r="AQ54"/>
  <c r="AR54" s="1"/>
  <c r="AQ48"/>
  <c r="AR48" s="1"/>
  <c r="AP46"/>
  <c r="AL22" s="1"/>
  <c r="AQ58"/>
  <c r="AR58" s="1"/>
  <c r="AQ62"/>
  <c r="AR62" s="1"/>
  <c r="AQ51"/>
  <c r="AR51" s="1"/>
  <c r="AQ65"/>
  <c r="AR65" s="1"/>
  <c r="AQ55"/>
  <c r="AR55" s="1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R57" i="49"/>
  <c r="R57" i="50"/>
  <c r="P57" i="48"/>
  <c r="P57" i="50"/>
  <c r="P57" i="49"/>
  <c r="AO83" i="48"/>
  <c r="AT83" s="1"/>
  <c r="AU28"/>
  <c r="AV28" s="1"/>
  <c r="AO83" i="47"/>
  <c r="AU28"/>
  <c r="AV28" s="1"/>
  <c r="AU28" i="44"/>
  <c r="AV28" s="1"/>
  <c r="AO83"/>
  <c r="AT83" s="1"/>
  <c r="AO22" i="50"/>
  <c r="AQ22"/>
  <c r="AQ84" s="1"/>
  <c r="AR22"/>
  <c r="AR84" s="1"/>
  <c r="BI18" i="36" l="1"/>
  <c r="BN21"/>
  <c r="BI17"/>
  <c r="BN20"/>
  <c r="AA32" i="37"/>
  <c r="O29"/>
  <c r="AA27"/>
  <c r="O24"/>
  <c r="AA28"/>
  <c r="O25"/>
  <c r="AA31"/>
  <c r="O28"/>
  <c r="BI24" i="36"/>
  <c r="BN27"/>
  <c r="AA30" i="37"/>
  <c r="O27"/>
  <c r="AA26"/>
  <c r="O23"/>
  <c r="AA29"/>
  <c r="O26"/>
  <c r="AA33"/>
  <c r="O30"/>
  <c r="AC18" i="34"/>
  <c r="BO12"/>
  <c r="AK52"/>
  <c r="AL52" s="1"/>
  <c r="AE18"/>
  <c r="AF18" s="1"/>
  <c r="AG18" s="1"/>
  <c r="AK57"/>
  <c r="AL57" s="1"/>
  <c r="AC23"/>
  <c r="BO17"/>
  <c r="AE23"/>
  <c r="AF23" s="1"/>
  <c r="AG23" s="1"/>
  <c r="AK50"/>
  <c r="AL50" s="1"/>
  <c r="BO10"/>
  <c r="AE16"/>
  <c r="AF16" s="1"/>
  <c r="AG16" s="1"/>
  <c r="AC16"/>
  <c r="AK58"/>
  <c r="AL58" s="1"/>
  <c r="AE24"/>
  <c r="AF24" s="1"/>
  <c r="AG24" s="1"/>
  <c r="BO18"/>
  <c r="AC24"/>
  <c r="AE22"/>
  <c r="AF22" s="1"/>
  <c r="AG22" s="1"/>
  <c r="AC22"/>
  <c r="AK56"/>
  <c r="AL56" s="1"/>
  <c r="BO16"/>
  <c r="AE15"/>
  <c r="AF15" s="1"/>
  <c r="AC15"/>
  <c r="AK49"/>
  <c r="AL49" s="1"/>
  <c r="BO9"/>
  <c r="AE19"/>
  <c r="AF19" s="1"/>
  <c r="AG19" s="1"/>
  <c r="BO13"/>
  <c r="AC19"/>
  <c r="AK53"/>
  <c r="AL53" s="1"/>
  <c r="BO19"/>
  <c r="AC25"/>
  <c r="AE25"/>
  <c r="AF25" s="1"/>
  <c r="AG25" s="1"/>
  <c r="AK59"/>
  <c r="AL59" s="1"/>
  <c r="BO15"/>
  <c r="AK55"/>
  <c r="AL55" s="1"/>
  <c r="AC21"/>
  <c r="AE21"/>
  <c r="AF21" s="1"/>
  <c r="AG21" s="1"/>
  <c r="AE17"/>
  <c r="AF17" s="1"/>
  <c r="AG17" s="1"/>
  <c r="AC17"/>
  <c r="BO11"/>
  <c r="AK51"/>
  <c r="AL51" s="1"/>
  <c r="AT84" i="49"/>
  <c r="AU29"/>
  <c r="AV29" s="1"/>
  <c r="AR47"/>
  <c r="AT51" s="1"/>
  <c r="AU51" s="1"/>
  <c r="AO83" i="46"/>
  <c r="AT83" s="1"/>
  <c r="AQ65"/>
  <c r="AR65" s="1"/>
  <c r="AT64" i="50"/>
  <c r="AU64" s="1"/>
  <c r="AT83" i="47"/>
  <c r="AQ65" i="44"/>
  <c r="AR65" s="1"/>
  <c r="AQ53"/>
  <c r="AR53" s="1"/>
  <c r="AQ49"/>
  <c r="AR49" s="1"/>
  <c r="AQ56"/>
  <c r="AR56" s="1"/>
  <c r="AQ59"/>
  <c r="AR59" s="1"/>
  <c r="AP46"/>
  <c r="AL22" s="1"/>
  <c r="AN22" s="1"/>
  <c r="AQ61"/>
  <c r="AR61" s="1"/>
  <c r="AQ54"/>
  <c r="AR54" s="1"/>
  <c r="AQ62"/>
  <c r="AR62" s="1"/>
  <c r="AQ60" i="45"/>
  <c r="AR60" s="1"/>
  <c r="AQ60" i="44"/>
  <c r="AR60" s="1"/>
  <c r="AT61" i="50"/>
  <c r="AU61" s="1"/>
  <c r="AT48"/>
  <c r="AU48" s="1"/>
  <c r="AQ49" i="48"/>
  <c r="AR49" s="1"/>
  <c r="AT57" i="50"/>
  <c r="AU57" s="1"/>
  <c r="AO83" i="45"/>
  <c r="AT83" s="1"/>
  <c r="AQ59" i="48"/>
  <c r="AR59" s="1"/>
  <c r="AT66" i="50"/>
  <c r="AU66" s="1"/>
  <c r="AQ67" i="44"/>
  <c r="AR67" s="1"/>
  <c r="AQ52"/>
  <c r="AR52" s="1"/>
  <c r="AQ55"/>
  <c r="AR55" s="1"/>
  <c r="AQ57"/>
  <c r="AR57" s="1"/>
  <c r="AQ50"/>
  <c r="AR50" s="1"/>
  <c r="AQ63"/>
  <c r="AR63" s="1"/>
  <c r="AQ58"/>
  <c r="AR58" s="1"/>
  <c r="AQ48"/>
  <c r="AR48" s="1"/>
  <c r="AQ66"/>
  <c r="AR66" s="1"/>
  <c r="AQ64"/>
  <c r="AR64" s="1"/>
  <c r="AT50" i="50"/>
  <c r="AU50" s="1"/>
  <c r="AT62"/>
  <c r="AU62" s="1"/>
  <c r="AQ51" i="45"/>
  <c r="AR51" s="1"/>
  <c r="AQ56" i="47"/>
  <c r="AR56" s="1"/>
  <c r="AT54" i="50"/>
  <c r="AU54" s="1"/>
  <c r="AT55"/>
  <c r="AU55" s="1"/>
  <c r="AT59"/>
  <c r="AU59" s="1"/>
  <c r="AQ50" i="45"/>
  <c r="AR50" s="1"/>
  <c r="AQ56" i="48"/>
  <c r="AR56" s="1"/>
  <c r="AT67" i="50"/>
  <c r="AU67" s="1"/>
  <c r="AR46"/>
  <c r="AL23" s="1"/>
  <c r="AT53"/>
  <c r="AU53" s="1"/>
  <c r="AT51"/>
  <c r="AU51" s="1"/>
  <c r="AT49"/>
  <c r="AU49" s="1"/>
  <c r="AQ65" i="48"/>
  <c r="AR65" s="1"/>
  <c r="AT52" i="50"/>
  <c r="AU52" s="1"/>
  <c r="AT56"/>
  <c r="AU56" s="1"/>
  <c r="AT60"/>
  <c r="AU60" s="1"/>
  <c r="AT63"/>
  <c r="AU63" s="1"/>
  <c r="AT58"/>
  <c r="AU58" s="1"/>
  <c r="AQ56" i="45"/>
  <c r="AR56" s="1"/>
  <c r="AQ65" i="47"/>
  <c r="AR65" s="1"/>
  <c r="AQ60" i="48"/>
  <c r="AR60" s="1"/>
  <c r="AQ48" i="46"/>
  <c r="AR48" s="1"/>
  <c r="AQ58" i="47"/>
  <c r="AR58" s="1"/>
  <c r="AQ53"/>
  <c r="AR53" s="1"/>
  <c r="AQ63"/>
  <c r="AR63" s="1"/>
  <c r="AQ50" i="48"/>
  <c r="AR50" s="1"/>
  <c r="AQ55"/>
  <c r="AR55" s="1"/>
  <c r="AQ48"/>
  <c r="AR48" s="1"/>
  <c r="AQ61"/>
  <c r="AR61" s="1"/>
  <c r="AQ63"/>
  <c r="AR63" s="1"/>
  <c r="AQ52" i="47"/>
  <c r="AR52" s="1"/>
  <c r="AQ66" i="48"/>
  <c r="AR66" s="1"/>
  <c r="AQ51"/>
  <c r="AR51" s="1"/>
  <c r="AQ67"/>
  <c r="AR67" s="1"/>
  <c r="AQ52"/>
  <c r="AR52" s="1"/>
  <c r="AQ64"/>
  <c r="AR64" s="1"/>
  <c r="AQ66" i="45"/>
  <c r="AR66" s="1"/>
  <c r="AQ60" i="47"/>
  <c r="AR60" s="1"/>
  <c r="AQ55"/>
  <c r="AR55" s="1"/>
  <c r="AQ51"/>
  <c r="AR51" s="1"/>
  <c r="AQ54" i="48"/>
  <c r="AR54" s="1"/>
  <c r="AQ58"/>
  <c r="AR58" s="1"/>
  <c r="AQ53"/>
  <c r="AR53" s="1"/>
  <c r="AP46"/>
  <c r="AL22" s="1"/>
  <c r="AN22" s="1"/>
  <c r="AQ62"/>
  <c r="AR62" s="1"/>
  <c r="AQ54" i="47"/>
  <c r="AR54" s="1"/>
  <c r="AQ59" i="46"/>
  <c r="AR59" s="1"/>
  <c r="AQ53"/>
  <c r="AR53" s="1"/>
  <c r="AQ54"/>
  <c r="AR54" s="1"/>
  <c r="AP46"/>
  <c r="AL22" s="1"/>
  <c r="AN22" s="1"/>
  <c r="AQ61"/>
  <c r="AR61" s="1"/>
  <c r="AQ51"/>
  <c r="AR51" s="1"/>
  <c r="AQ60"/>
  <c r="AR60" s="1"/>
  <c r="AQ55"/>
  <c r="AR55" s="1"/>
  <c r="AQ49"/>
  <c r="AR49" s="1"/>
  <c r="AQ57"/>
  <c r="AR57" s="1"/>
  <c r="AQ62"/>
  <c r="AR62" s="1"/>
  <c r="AQ50"/>
  <c r="AR50" s="1"/>
  <c r="AQ52"/>
  <c r="AR52" s="1"/>
  <c r="AP46" i="45"/>
  <c r="AL22" s="1"/>
  <c r="AN22" s="1"/>
  <c r="AQ64" i="47"/>
  <c r="AR64" s="1"/>
  <c r="AQ66"/>
  <c r="AR66" s="1"/>
  <c r="AQ50"/>
  <c r="AR50" s="1"/>
  <c r="AQ67"/>
  <c r="AR67" s="1"/>
  <c r="AQ48"/>
  <c r="AR48" s="1"/>
  <c r="AQ67" i="45"/>
  <c r="AR67" s="1"/>
  <c r="AQ53"/>
  <c r="AR53" s="1"/>
  <c r="AQ55"/>
  <c r="AR55" s="1"/>
  <c r="AQ57" i="47"/>
  <c r="AR57" s="1"/>
  <c r="AQ59"/>
  <c r="AR59" s="1"/>
  <c r="AQ61"/>
  <c r="AR61" s="1"/>
  <c r="AQ49"/>
  <c r="AR49" s="1"/>
  <c r="AP46"/>
  <c r="AL22" s="1"/>
  <c r="AM22" s="1"/>
  <c r="AW28" s="1"/>
  <c r="AT28" s="1"/>
  <c r="AQ64" i="45"/>
  <c r="AR64" s="1"/>
  <c r="AQ48"/>
  <c r="AR48" s="1"/>
  <c r="AQ52"/>
  <c r="AR52" s="1"/>
  <c r="AQ63"/>
  <c r="AR63" s="1"/>
  <c r="AQ61"/>
  <c r="AR61" s="1"/>
  <c r="AQ62"/>
  <c r="AR62" s="1"/>
  <c r="AQ49"/>
  <c r="AR49" s="1"/>
  <c r="AQ59"/>
  <c r="AR59" s="1"/>
  <c r="AQ54"/>
  <c r="AR54" s="1"/>
  <c r="AQ65"/>
  <c r="AR65" s="1"/>
  <c r="AQ58"/>
  <c r="AR58" s="1"/>
  <c r="AQ67" i="46"/>
  <c r="AR67" s="1"/>
  <c r="AQ63"/>
  <c r="AR63" s="1"/>
  <c r="AQ58"/>
  <c r="AR58" s="1"/>
  <c r="AQ56"/>
  <c r="AR56" s="1"/>
  <c r="AQ64"/>
  <c r="AR64" s="1"/>
  <c r="AR47" i="43"/>
  <c r="AT55" s="1"/>
  <c r="AU55" s="1"/>
  <c r="AM22"/>
  <c r="AW28" s="1"/>
  <c r="AT28" s="1"/>
  <c r="AN22"/>
  <c r="AL23" i="24"/>
  <c r="AU47"/>
  <c r="AV62" s="1"/>
  <c r="AW62" s="1"/>
  <c r="AU29" i="50"/>
  <c r="AV29" s="1"/>
  <c r="AO84"/>
  <c r="AT84" s="1"/>
  <c r="O30" i="39" l="1"/>
  <c r="O30" i="46"/>
  <c r="O30" i="45"/>
  <c r="O30" i="50"/>
  <c r="O30" i="41"/>
  <c r="O30" i="44"/>
  <c r="O30" i="43"/>
  <c r="O30" i="40"/>
  <c r="O30" i="38"/>
  <c r="O30" i="49"/>
  <c r="O30" i="48"/>
  <c r="O30" i="47"/>
  <c r="O23" i="41"/>
  <c r="O23" i="40"/>
  <c r="O23" i="49"/>
  <c r="O23" i="43"/>
  <c r="O23" i="46"/>
  <c r="O23" i="48"/>
  <c r="O23" i="39"/>
  <c r="O23" i="47"/>
  <c r="O23" i="44"/>
  <c r="O23" i="45"/>
  <c r="O23" i="38"/>
  <c r="O23" i="50"/>
  <c r="AC31" i="37"/>
  <c r="BO25"/>
  <c r="AK65"/>
  <c r="AL65" s="1"/>
  <c r="AK61"/>
  <c r="AL61" s="1"/>
  <c r="AC27"/>
  <c r="BO21"/>
  <c r="A23"/>
  <c r="BN53" i="34"/>
  <c r="BJ53" s="1"/>
  <c r="BW53"/>
  <c r="BW69" s="1"/>
  <c r="BO23" i="37"/>
  <c r="AK63"/>
  <c r="AL63" s="1"/>
  <c r="AC29"/>
  <c r="AK64"/>
  <c r="AL64" s="1"/>
  <c r="BO24"/>
  <c r="AC30"/>
  <c r="O28" i="38"/>
  <c r="O28" i="45"/>
  <c r="O28" i="47"/>
  <c r="O28" i="49"/>
  <c r="O28" i="48"/>
  <c r="O28" i="39"/>
  <c r="O28" i="40"/>
  <c r="O28" i="44"/>
  <c r="O28" i="46"/>
  <c r="O28" i="50"/>
  <c r="O28" i="43"/>
  <c r="O28" i="41"/>
  <c r="A28" i="37"/>
  <c r="O24" i="41"/>
  <c r="O24" i="43"/>
  <c r="O24" i="45"/>
  <c r="O24" i="50"/>
  <c r="O24" i="47"/>
  <c r="O24" i="39"/>
  <c r="O24" i="46"/>
  <c r="O24" i="38"/>
  <c r="O24" i="48"/>
  <c r="O24" i="49"/>
  <c r="O24" i="40"/>
  <c r="O24" i="44"/>
  <c r="O26" i="47"/>
  <c r="O26" i="45"/>
  <c r="O26" i="46"/>
  <c r="O26" i="49"/>
  <c r="O26" i="40"/>
  <c r="O26" i="38"/>
  <c r="O26" i="48"/>
  <c r="O26" i="43"/>
  <c r="O26" i="50"/>
  <c r="O26" i="39"/>
  <c r="O26" i="41"/>
  <c r="O26" i="44"/>
  <c r="A26" i="37"/>
  <c r="O27" i="44"/>
  <c r="O27" i="41"/>
  <c r="O27" i="48"/>
  <c r="O27" i="39"/>
  <c r="O27" i="38"/>
  <c r="O27" i="49"/>
  <c r="O27" i="46"/>
  <c r="O27" i="50"/>
  <c r="O27" i="45"/>
  <c r="O27" i="47"/>
  <c r="O27" i="40"/>
  <c r="O27" i="43"/>
  <c r="A27" i="37"/>
  <c r="BO22"/>
  <c r="AC28"/>
  <c r="AK62"/>
  <c r="AL62" s="1"/>
  <c r="AK66"/>
  <c r="AL66" s="1"/>
  <c r="AC32"/>
  <c r="BO26"/>
  <c r="A30"/>
  <c r="A24"/>
  <c r="AK67"/>
  <c r="AL67" s="1"/>
  <c r="BO27"/>
  <c r="AC33"/>
  <c r="AC26"/>
  <c r="AK60"/>
  <c r="AL60" s="1"/>
  <c r="BO20"/>
  <c r="O25" i="47"/>
  <c r="O25" i="48"/>
  <c r="O25" i="44"/>
  <c r="O25" i="49"/>
  <c r="O25" i="43"/>
  <c r="O25" i="38"/>
  <c r="O25" i="45"/>
  <c r="O25" i="41"/>
  <c r="O25" i="50"/>
  <c r="O25" i="46"/>
  <c r="O25" i="39"/>
  <c r="O25" i="40"/>
  <c r="A25" i="37"/>
  <c r="O29" i="46"/>
  <c r="O29" i="40"/>
  <c r="O29" i="38"/>
  <c r="O29" i="49"/>
  <c r="O29" i="41"/>
  <c r="O29" i="48"/>
  <c r="O29" i="45"/>
  <c r="O29" i="50"/>
  <c r="O29" i="44"/>
  <c r="O29" i="47"/>
  <c r="O29" i="43"/>
  <c r="O29" i="39"/>
  <c r="A29" i="37"/>
  <c r="AG15" i="34"/>
  <c r="AG2"/>
  <c r="AG3"/>
  <c r="BC12" s="1"/>
  <c r="AL47"/>
  <c r="AT52" i="49"/>
  <c r="AU52" s="1"/>
  <c r="AT53"/>
  <c r="AU53" s="1"/>
  <c r="AT58"/>
  <c r="AU58" s="1"/>
  <c r="AR46"/>
  <c r="AL23" s="1"/>
  <c r="AN23" s="1"/>
  <c r="AO23" s="1"/>
  <c r="AT65"/>
  <c r="AU65" s="1"/>
  <c r="AT50"/>
  <c r="AU50" s="1"/>
  <c r="AT61"/>
  <c r="AU61" s="1"/>
  <c r="AT66"/>
  <c r="AU66" s="1"/>
  <c r="AT62"/>
  <c r="AU62" s="1"/>
  <c r="AT54"/>
  <c r="AU54" s="1"/>
  <c r="AT67"/>
  <c r="AU67" s="1"/>
  <c r="AT55"/>
  <c r="AU55" s="1"/>
  <c r="AT60"/>
  <c r="AU60" s="1"/>
  <c r="AT59"/>
  <c r="AU59" s="1"/>
  <c r="AT48"/>
  <c r="AU48" s="1"/>
  <c r="AT49"/>
  <c r="AU49" s="1"/>
  <c r="AT57"/>
  <c r="AU57" s="1"/>
  <c r="AT64"/>
  <c r="AU64" s="1"/>
  <c r="AT63"/>
  <c r="AU63" s="1"/>
  <c r="AT56"/>
  <c r="AU56" s="1"/>
  <c r="AM22" i="44"/>
  <c r="AW28" s="1"/>
  <c r="AT28" s="1"/>
  <c r="AM22" i="48"/>
  <c r="AW28" s="1"/>
  <c r="AT28" s="1"/>
  <c r="AR47" i="44"/>
  <c r="AT52" s="1"/>
  <c r="AU52" s="1"/>
  <c r="AU47" i="50"/>
  <c r="AV52" s="1"/>
  <c r="AW52" s="1"/>
  <c r="AM22" i="45"/>
  <c r="AW28" s="1"/>
  <c r="AT28" s="1"/>
  <c r="AM22" i="46"/>
  <c r="AW28" s="1"/>
  <c r="AT28" s="1"/>
  <c r="AR47" i="48"/>
  <c r="AT56" s="1"/>
  <c r="AU56" s="1"/>
  <c r="AR47" i="47"/>
  <c r="AT50" s="1"/>
  <c r="AU50" s="1"/>
  <c r="AN22"/>
  <c r="AQ22" s="1"/>
  <c r="AQ84" s="1"/>
  <c r="AR47" i="45"/>
  <c r="AT67" s="1"/>
  <c r="AU67" s="1"/>
  <c r="AR47" i="46"/>
  <c r="AT67" s="1"/>
  <c r="AU67" s="1"/>
  <c r="AQ22" i="43"/>
  <c r="AQ84" s="1"/>
  <c r="AR22"/>
  <c r="AR84" s="1"/>
  <c r="AO22"/>
  <c r="AT54"/>
  <c r="AU54" s="1"/>
  <c r="AR46"/>
  <c r="AL23" s="1"/>
  <c r="AM23" s="1"/>
  <c r="AW29" s="1"/>
  <c r="AT29" s="1"/>
  <c r="AT53"/>
  <c r="AU53" s="1"/>
  <c r="AT56"/>
  <c r="AU56" s="1"/>
  <c r="AT66"/>
  <c r="AU66" s="1"/>
  <c r="AT51"/>
  <c r="AU51" s="1"/>
  <c r="AT65"/>
  <c r="AU65" s="1"/>
  <c r="AT52"/>
  <c r="AU52" s="1"/>
  <c r="AT67"/>
  <c r="AU67" s="1"/>
  <c r="AT62"/>
  <c r="AU62" s="1"/>
  <c r="AT61"/>
  <c r="AU61" s="1"/>
  <c r="AT58"/>
  <c r="AU58" s="1"/>
  <c r="AT60"/>
  <c r="AU60" s="1"/>
  <c r="AT50"/>
  <c r="AU50" s="1"/>
  <c r="AT57"/>
  <c r="AU57" s="1"/>
  <c r="AT59"/>
  <c r="AU59" s="1"/>
  <c r="AT49"/>
  <c r="AU49" s="1"/>
  <c r="AT64"/>
  <c r="AU64" s="1"/>
  <c r="AT48"/>
  <c r="AU48" s="1"/>
  <c r="AT63"/>
  <c r="AU63" s="1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AO22" i="46"/>
  <c r="AR22"/>
  <c r="AR84" s="1"/>
  <c r="AQ22"/>
  <c r="AQ84" s="1"/>
  <c r="AR22" i="48"/>
  <c r="AR84" s="1"/>
  <c r="AO22"/>
  <c r="AQ22"/>
  <c r="AQ84" s="1"/>
  <c r="AQ22" i="44"/>
  <c r="AQ84" s="1"/>
  <c r="AO22"/>
  <c r="AR22"/>
  <c r="AR84" s="1"/>
  <c r="AR22" i="45"/>
  <c r="AR84" s="1"/>
  <c r="AQ22"/>
  <c r="AQ84" s="1"/>
  <c r="AO22"/>
  <c r="AM23" i="50"/>
  <c r="AW29" s="1"/>
  <c r="AT29" s="1"/>
  <c r="AN23"/>
  <c r="Q25" i="38" l="1"/>
  <c r="AA28"/>
  <c r="BN22" i="37"/>
  <c r="BI19"/>
  <c r="A25" i="38"/>
  <c r="BN27" i="37"/>
  <c r="BI24"/>
  <c r="BI20"/>
  <c r="A26" i="38"/>
  <c r="BN23" i="37"/>
  <c r="BX30" i="34"/>
  <c r="BZ31"/>
  <c r="Q30" i="38"/>
  <c r="AA33"/>
  <c r="BN21" i="37"/>
  <c r="BI18"/>
  <c r="A24" i="38"/>
  <c r="BI21" i="37"/>
  <c r="BN24"/>
  <c r="Q27" i="38"/>
  <c r="A27" s="1"/>
  <c r="AA30"/>
  <c r="AA29"/>
  <c r="Q26"/>
  <c r="BN20" i="37"/>
  <c r="BI17"/>
  <c r="AA26" i="38"/>
  <c r="Q23"/>
  <c r="BN26" i="37"/>
  <c r="BI23"/>
  <c r="Q29" i="38"/>
  <c r="A29" s="1"/>
  <c r="AA32"/>
  <c r="AA27"/>
  <c r="Q24"/>
  <c r="BN25" i="37"/>
  <c r="BI22"/>
  <c r="AA31" i="38"/>
  <c r="Q28"/>
  <c r="A28" s="1"/>
  <c r="AM63" i="34"/>
  <c r="AN63" s="1"/>
  <c r="AM62"/>
  <c r="AN62" s="1"/>
  <c r="AM59"/>
  <c r="AN59" s="1"/>
  <c r="AM67"/>
  <c r="AN67" s="1"/>
  <c r="AM49"/>
  <c r="AN49" s="1"/>
  <c r="AM66"/>
  <c r="AN66" s="1"/>
  <c r="AM60"/>
  <c r="AN60" s="1"/>
  <c r="AM64"/>
  <c r="AN64" s="1"/>
  <c r="AM51"/>
  <c r="AN51" s="1"/>
  <c r="AM58"/>
  <c r="AN58" s="1"/>
  <c r="AL46"/>
  <c r="AL20" s="1"/>
  <c r="AN20" s="1"/>
  <c r="AQ20" s="1"/>
  <c r="AQ82" s="1"/>
  <c r="AM52"/>
  <c r="AN52" s="1"/>
  <c r="AM57"/>
  <c r="AN57" s="1"/>
  <c r="AM48"/>
  <c r="AN48" s="1"/>
  <c r="AM65"/>
  <c r="AN65" s="1"/>
  <c r="AM50"/>
  <c r="AN50" s="1"/>
  <c r="AM53"/>
  <c r="AN53" s="1"/>
  <c r="AM61"/>
  <c r="AN61" s="1"/>
  <c r="AM54"/>
  <c r="AN54" s="1"/>
  <c r="AM55"/>
  <c r="AN55" s="1"/>
  <c r="BC23"/>
  <c r="BC29"/>
  <c r="BC25"/>
  <c r="BG26" s="1"/>
  <c r="BI69" s="1"/>
  <c r="BK69" s="1"/>
  <c r="H31" s="1"/>
  <c r="I31" s="1"/>
  <c r="I31" i="43" s="1"/>
  <c r="BC24" i="34"/>
  <c r="AM56"/>
  <c r="AN56" s="1"/>
  <c r="AW47" i="24"/>
  <c r="AW46" s="1"/>
  <c r="AL25" s="1"/>
  <c r="AM23" i="49"/>
  <c r="AW29" s="1"/>
  <c r="AT29" s="1"/>
  <c r="AR23"/>
  <c r="AR85" s="1"/>
  <c r="AQ23"/>
  <c r="AQ85" s="1"/>
  <c r="AT48" i="48"/>
  <c r="AU48" s="1"/>
  <c r="AT58"/>
  <c r="AU58" s="1"/>
  <c r="AT66" i="45"/>
  <c r="AU66" s="1"/>
  <c r="AU47" i="49"/>
  <c r="AU46" s="1"/>
  <c r="AL24" s="1"/>
  <c r="AN24" s="1"/>
  <c r="AR24" s="1"/>
  <c r="AR86" s="1"/>
  <c r="AT62" i="44"/>
  <c r="AU62" s="1"/>
  <c r="AT54" i="45"/>
  <c r="AU54" s="1"/>
  <c r="AV58" i="50"/>
  <c r="AW58" s="1"/>
  <c r="AT56" i="44"/>
  <c r="AU56" s="1"/>
  <c r="AR46"/>
  <c r="AL23" s="1"/>
  <c r="AM23" s="1"/>
  <c r="AW29" s="1"/>
  <c r="AT29" s="1"/>
  <c r="AT60"/>
  <c r="AU60" s="1"/>
  <c r="AT58" i="45"/>
  <c r="AU58" s="1"/>
  <c r="AT61"/>
  <c r="AU61" s="1"/>
  <c r="AT59" i="48"/>
  <c r="AU59" s="1"/>
  <c r="AT50"/>
  <c r="AU50" s="1"/>
  <c r="AV65" i="50"/>
  <c r="AW65" s="1"/>
  <c r="AT48" i="44"/>
  <c r="AU48" s="1"/>
  <c r="AT67"/>
  <c r="AU67" s="1"/>
  <c r="AT65"/>
  <c r="AU65" s="1"/>
  <c r="AT52" i="48"/>
  <c r="AU52" s="1"/>
  <c r="AV48" i="50"/>
  <c r="AW48" s="1"/>
  <c r="AV50"/>
  <c r="AW50" s="1"/>
  <c r="AT57" i="45"/>
  <c r="AU57" s="1"/>
  <c r="AT62" i="47"/>
  <c r="AU62" s="1"/>
  <c r="AT51" i="44"/>
  <c r="AU51" s="1"/>
  <c r="AT63"/>
  <c r="AU63" s="1"/>
  <c r="AT66" i="48"/>
  <c r="AU66" s="1"/>
  <c r="I31" i="38"/>
  <c r="I31" i="39"/>
  <c r="I31" i="46"/>
  <c r="I31" i="45"/>
  <c r="I31" i="48"/>
  <c r="I31" i="44"/>
  <c r="I31" i="49"/>
  <c r="I31" i="36"/>
  <c r="AT57" i="44"/>
  <c r="AU57" s="1"/>
  <c r="AT50"/>
  <c r="AU50" s="1"/>
  <c r="AT59"/>
  <c r="AU59" s="1"/>
  <c r="AT66"/>
  <c r="AU66" s="1"/>
  <c r="AT53"/>
  <c r="AU53" s="1"/>
  <c r="AT61" i="48"/>
  <c r="AU61" s="1"/>
  <c r="AT51"/>
  <c r="AU51" s="1"/>
  <c r="AV49" i="50"/>
  <c r="AW49" s="1"/>
  <c r="AV61"/>
  <c r="AW61" s="1"/>
  <c r="AT58" i="44"/>
  <c r="AU58" s="1"/>
  <c r="AT64"/>
  <c r="AU64" s="1"/>
  <c r="AT61"/>
  <c r="AU61" s="1"/>
  <c r="AT49"/>
  <c r="AU49" s="1"/>
  <c r="AT54"/>
  <c r="AU54" s="1"/>
  <c r="AT55"/>
  <c r="AU55" s="1"/>
  <c r="AT62" i="48"/>
  <c r="AU62" s="1"/>
  <c r="AR46"/>
  <c r="AL23" s="1"/>
  <c r="AM23" s="1"/>
  <c r="AW29" s="1"/>
  <c r="AT29" s="1"/>
  <c r="AV54" i="50"/>
  <c r="AW54" s="1"/>
  <c r="AU46"/>
  <c r="AL24" s="1"/>
  <c r="AN24" s="1"/>
  <c r="AV56"/>
  <c r="AW56" s="1"/>
  <c r="AV64"/>
  <c r="AW64" s="1"/>
  <c r="AV59"/>
  <c r="AW59" s="1"/>
  <c r="AV62"/>
  <c r="AW62" s="1"/>
  <c r="AV51"/>
  <c r="AW51" s="1"/>
  <c r="AV57"/>
  <c r="AW57" s="1"/>
  <c r="AV53"/>
  <c r="AW53" s="1"/>
  <c r="AV60"/>
  <c r="AW60" s="1"/>
  <c r="AV63"/>
  <c r="AW63" s="1"/>
  <c r="AV67"/>
  <c r="AW67" s="1"/>
  <c r="AV66"/>
  <c r="AW66" s="1"/>
  <c r="AV55"/>
  <c r="AW55" s="1"/>
  <c r="AR46" i="45"/>
  <c r="AL23" s="1"/>
  <c r="AN23" s="1"/>
  <c r="AT64"/>
  <c r="AU64" s="1"/>
  <c r="AT57" i="48"/>
  <c r="AU57" s="1"/>
  <c r="AT53"/>
  <c r="AU53" s="1"/>
  <c r="AT49"/>
  <c r="AU49" s="1"/>
  <c r="AT54"/>
  <c r="AU54" s="1"/>
  <c r="AT49" i="45"/>
  <c r="AU49" s="1"/>
  <c r="AT63"/>
  <c r="AU63" s="1"/>
  <c r="AT64" i="48"/>
  <c r="AU64" s="1"/>
  <c r="AT55"/>
  <c r="AU55" s="1"/>
  <c r="AT60"/>
  <c r="AU60" s="1"/>
  <c r="AT67"/>
  <c r="AU67" s="1"/>
  <c r="AT50" i="45"/>
  <c r="AU50" s="1"/>
  <c r="AT63" i="48"/>
  <c r="AU63" s="1"/>
  <c r="AT65"/>
  <c r="AU65" s="1"/>
  <c r="AN23" i="43"/>
  <c r="AO23" s="1"/>
  <c r="AT48" i="47"/>
  <c r="AU48" s="1"/>
  <c r="AT59"/>
  <c r="AU59" s="1"/>
  <c r="AT60"/>
  <c r="AU60" s="1"/>
  <c r="AT54"/>
  <c r="AU54" s="1"/>
  <c r="AT50" i="46"/>
  <c r="AU50" s="1"/>
  <c r="AT58" i="47"/>
  <c r="AU58" s="1"/>
  <c r="AR46"/>
  <c r="AL23" s="1"/>
  <c r="AN23" s="1"/>
  <c r="AT56"/>
  <c r="AU56" s="1"/>
  <c r="AT63"/>
  <c r="AU63" s="1"/>
  <c r="AT65"/>
  <c r="AU65" s="1"/>
  <c r="AT49"/>
  <c r="AU49" s="1"/>
  <c r="AT64"/>
  <c r="AU64" s="1"/>
  <c r="AR46" i="46"/>
  <c r="AL23" s="1"/>
  <c r="AM23" s="1"/>
  <c r="AW29" s="1"/>
  <c r="AT29" s="1"/>
  <c r="AT51" i="47"/>
  <c r="AU51" s="1"/>
  <c r="AT55"/>
  <c r="AU55" s="1"/>
  <c r="AT61"/>
  <c r="AU61" s="1"/>
  <c r="AO22"/>
  <c r="AO84" s="1"/>
  <c r="AT58" i="46"/>
  <c r="AU58" s="1"/>
  <c r="AT64"/>
  <c r="AU64" s="1"/>
  <c r="AT66" i="47"/>
  <c r="AU66" s="1"/>
  <c r="AT52"/>
  <c r="AU52" s="1"/>
  <c r="AT57"/>
  <c r="AU57" s="1"/>
  <c r="AT53"/>
  <c r="AU53" s="1"/>
  <c r="AR22"/>
  <c r="AR84" s="1"/>
  <c r="AT52" i="46"/>
  <c r="AU52" s="1"/>
  <c r="AT66"/>
  <c r="AU66" s="1"/>
  <c r="AT67" i="47"/>
  <c r="AU67" s="1"/>
  <c r="AT59" i="45"/>
  <c r="AU59" s="1"/>
  <c r="AT55"/>
  <c r="AU55" s="1"/>
  <c r="AT51"/>
  <c r="AU51" s="1"/>
  <c r="AT62"/>
  <c r="AU62" s="1"/>
  <c r="AT56"/>
  <c r="AU56" s="1"/>
  <c r="AT60"/>
  <c r="AU60" s="1"/>
  <c r="AT65"/>
  <c r="AU65" s="1"/>
  <c r="AT53"/>
  <c r="AU53" s="1"/>
  <c r="AT52"/>
  <c r="AU52" s="1"/>
  <c r="AT48"/>
  <c r="AU48" s="1"/>
  <c r="AT61" i="46"/>
  <c r="AU61" s="1"/>
  <c r="AT49"/>
  <c r="AU49" s="1"/>
  <c r="AT54"/>
  <c r="AU54" s="1"/>
  <c r="AT65"/>
  <c r="AU65" s="1"/>
  <c r="AT59"/>
  <c r="AU59" s="1"/>
  <c r="AT56"/>
  <c r="AU56" s="1"/>
  <c r="AT62"/>
  <c r="AU62" s="1"/>
  <c r="AT60"/>
  <c r="AU60" s="1"/>
  <c r="AT63"/>
  <c r="AU63" s="1"/>
  <c r="AT48"/>
  <c r="AU48" s="1"/>
  <c r="AT53"/>
  <c r="AU53" s="1"/>
  <c r="AT57"/>
  <c r="AU57" s="1"/>
  <c r="AT51"/>
  <c r="AU51" s="1"/>
  <c r="AT55"/>
  <c r="AU55" s="1"/>
  <c r="AO84" i="43"/>
  <c r="AT84" s="1"/>
  <c r="AU29"/>
  <c r="AV29" s="1"/>
  <c r="AU47"/>
  <c r="AO84" i="24"/>
  <c r="AU29"/>
  <c r="AV29" s="1"/>
  <c r="AQ23"/>
  <c r="AQ85" s="1"/>
  <c r="AO23"/>
  <c r="AW29"/>
  <c r="AT29" s="1"/>
  <c r="AR22"/>
  <c r="AR84" s="1"/>
  <c r="AM24"/>
  <c r="AW30" s="1"/>
  <c r="AN24"/>
  <c r="AU29" i="48"/>
  <c r="AV29" s="1"/>
  <c r="AO84"/>
  <c r="AT84" s="1"/>
  <c r="AO84" i="46"/>
  <c r="AT84" s="1"/>
  <c r="AU29"/>
  <c r="AV29" s="1"/>
  <c r="AO84" i="44"/>
  <c r="AT84" s="1"/>
  <c r="AU29"/>
  <c r="AV29" s="1"/>
  <c r="AO84" i="45"/>
  <c r="AT84" s="1"/>
  <c r="AU29"/>
  <c r="AV29" s="1"/>
  <c r="AO85" i="49"/>
  <c r="AU30"/>
  <c r="AV30" s="1"/>
  <c r="AR23" i="50"/>
  <c r="AR85" s="1"/>
  <c r="AQ23"/>
  <c r="AQ85" s="1"/>
  <c r="AO23"/>
  <c r="BN25" i="38" l="1"/>
  <c r="BI22"/>
  <c r="BN26"/>
  <c r="BI23"/>
  <c r="BI21"/>
  <c r="BN24"/>
  <c r="AC27"/>
  <c r="AK61"/>
  <c r="AL61" s="1"/>
  <c r="BO21"/>
  <c r="AK63"/>
  <c r="AL63" s="1"/>
  <c r="AC29"/>
  <c r="BO23"/>
  <c r="AC31"/>
  <c r="BO25"/>
  <c r="AK65"/>
  <c r="AL65" s="1"/>
  <c r="Q24" i="39"/>
  <c r="Q24" i="46"/>
  <c r="Q24" i="44"/>
  <c r="Q24" i="47"/>
  <c r="Q24" i="41"/>
  <c r="Q24" i="48"/>
  <c r="Q24" i="45"/>
  <c r="Q24" i="40"/>
  <c r="Q24" i="43"/>
  <c r="Q24" i="50"/>
  <c r="Q24" i="49"/>
  <c r="BO20" i="38"/>
  <c r="AK60"/>
  <c r="AL60" s="1"/>
  <c r="AC26"/>
  <c r="Q26" i="44"/>
  <c r="Q26" i="47"/>
  <c r="Q26" i="50"/>
  <c r="Q26" i="48"/>
  <c r="Q26" i="43"/>
  <c r="Q26" i="41"/>
  <c r="Q26" i="40"/>
  <c r="Q26" i="46"/>
  <c r="Q26" i="45"/>
  <c r="Q26" i="39"/>
  <c r="Q26" i="49"/>
  <c r="BI19" i="38"/>
  <c r="BN22"/>
  <c r="Q25" i="44"/>
  <c r="Q25" i="45"/>
  <c r="Q25" i="41"/>
  <c r="Q25" i="43"/>
  <c r="Q25" i="48"/>
  <c r="Q25" i="39"/>
  <c r="Q25" i="40"/>
  <c r="Q25" i="46"/>
  <c r="Q25" i="49"/>
  <c r="Q25" i="50"/>
  <c r="Q25" i="47"/>
  <c r="Q28" i="40"/>
  <c r="Q28" i="47"/>
  <c r="Q28" i="39"/>
  <c r="Q28" i="41"/>
  <c r="Q28" i="49"/>
  <c r="Q28" i="44"/>
  <c r="Q28" i="46"/>
  <c r="Q28" i="43"/>
  <c r="Q28" i="50"/>
  <c r="Q28" i="45"/>
  <c r="Q28" i="48"/>
  <c r="Q29" i="39"/>
  <c r="Q29" i="40"/>
  <c r="Q29" i="43"/>
  <c r="Q29" i="41"/>
  <c r="Q29" i="49"/>
  <c r="Q29" i="48"/>
  <c r="Q29" i="44"/>
  <c r="Q29" i="50"/>
  <c r="Q29" i="47"/>
  <c r="Q29" i="45"/>
  <c r="Q29" i="46"/>
  <c r="Q23" i="41"/>
  <c r="Q23" i="48"/>
  <c r="Q23" i="43"/>
  <c r="Q23" i="46"/>
  <c r="Q23" i="45"/>
  <c r="Q23" i="39"/>
  <c r="Q23" i="47"/>
  <c r="Q23" i="44"/>
  <c r="Q23" i="50"/>
  <c r="Q23" i="49"/>
  <c r="Q23" i="40"/>
  <c r="Q27" i="39"/>
  <c r="Q27" i="49"/>
  <c r="Q27" i="48"/>
  <c r="Q27" i="43"/>
  <c r="Q27" i="45"/>
  <c r="Q27" i="44"/>
  <c r="Q27" i="41"/>
  <c r="Q27" i="40"/>
  <c r="Q27" i="47"/>
  <c r="Q27" i="46"/>
  <c r="Q27" i="50"/>
  <c r="BI18" i="38"/>
  <c r="BN21"/>
  <c r="Q30" i="46"/>
  <c r="Q30" i="43"/>
  <c r="Q30" i="50"/>
  <c r="Q30" i="45"/>
  <c r="Q30" i="40"/>
  <c r="Q30" i="48"/>
  <c r="Q30" i="47"/>
  <c r="Q30" i="49"/>
  <c r="Q30" i="39"/>
  <c r="Q30" i="44"/>
  <c r="Q30" i="41"/>
  <c r="BI20" i="38"/>
  <c r="BN23"/>
  <c r="BO22"/>
  <c r="AC28"/>
  <c r="AK62"/>
  <c r="AL62" s="1"/>
  <c r="BO26"/>
  <c r="AC32"/>
  <c r="AK66"/>
  <c r="AL66" s="1"/>
  <c r="AK64"/>
  <c r="AL64" s="1"/>
  <c r="AC30"/>
  <c r="BO24"/>
  <c r="AC33"/>
  <c r="AK67"/>
  <c r="AL67" s="1"/>
  <c r="BO27"/>
  <c r="A23"/>
  <c r="A30"/>
  <c r="I31" i="40"/>
  <c r="I31" i="50"/>
  <c r="I31" i="41"/>
  <c r="I31" i="35"/>
  <c r="I31" i="37"/>
  <c r="I31" i="47"/>
  <c r="BG16" i="34"/>
  <c r="BK60" s="1"/>
  <c r="H22" s="1"/>
  <c r="BG7"/>
  <c r="BK51" s="1"/>
  <c r="H13" s="1"/>
  <c r="BG19"/>
  <c r="BK63" s="1"/>
  <c r="BG15"/>
  <c r="BK59" s="1"/>
  <c r="H21" s="1"/>
  <c r="BG13"/>
  <c r="BK57" s="1"/>
  <c r="H19" s="1"/>
  <c r="BG20"/>
  <c r="BK64" s="1"/>
  <c r="BG18"/>
  <c r="BK62" s="1"/>
  <c r="BG14"/>
  <c r="BK58" s="1"/>
  <c r="H20" s="1"/>
  <c r="BG5"/>
  <c r="BG11"/>
  <c r="BK55" s="1"/>
  <c r="H17" s="1"/>
  <c r="BG12"/>
  <c r="BK56" s="1"/>
  <c r="H18" s="1"/>
  <c r="BG23"/>
  <c r="BK67" s="1"/>
  <c r="BG8"/>
  <c r="BK52" s="1"/>
  <c r="H14" s="1"/>
  <c r="BG9"/>
  <c r="BK53" s="1"/>
  <c r="H15" s="1"/>
  <c r="BG17"/>
  <c r="BK61" s="1"/>
  <c r="BG6"/>
  <c r="BK50" s="1"/>
  <c r="H12" s="1"/>
  <c r="BG22"/>
  <c r="BK66" s="1"/>
  <c r="BG21"/>
  <c r="BK65" s="1"/>
  <c r="BG24"/>
  <c r="BK68" s="1"/>
  <c r="BG10"/>
  <c r="BK54" s="1"/>
  <c r="H16" s="1"/>
  <c r="AN47"/>
  <c r="AO62" s="1"/>
  <c r="AP62" s="1"/>
  <c r="H31" i="40"/>
  <c r="H31" i="45"/>
  <c r="H31" i="43"/>
  <c r="H31" i="37"/>
  <c r="H31" i="38"/>
  <c r="H31" i="49"/>
  <c r="H31" i="47"/>
  <c r="H31" i="36"/>
  <c r="H31" i="35"/>
  <c r="H31" i="41"/>
  <c r="H31" i="50"/>
  <c r="H31" i="48"/>
  <c r="H31" i="46"/>
  <c r="H31" i="39"/>
  <c r="H31" i="44"/>
  <c r="AR23" i="24"/>
  <c r="AR85" s="1"/>
  <c r="AT30"/>
  <c r="AM24" i="49"/>
  <c r="AW30" s="1"/>
  <c r="AT30" s="1"/>
  <c r="AT85"/>
  <c r="AV64"/>
  <c r="AW64" s="1"/>
  <c r="AQ24"/>
  <c r="AQ86" s="1"/>
  <c r="AV55"/>
  <c r="AW55" s="1"/>
  <c r="AV60"/>
  <c r="AW60" s="1"/>
  <c r="AV51"/>
  <c r="AW51" s="1"/>
  <c r="AV54"/>
  <c r="AW54" s="1"/>
  <c r="AV59"/>
  <c r="AW59" s="1"/>
  <c r="AV56"/>
  <c r="AW56" s="1"/>
  <c r="AO24"/>
  <c r="AO86" s="1"/>
  <c r="AV53"/>
  <c r="AW53" s="1"/>
  <c r="AV52"/>
  <c r="AW52" s="1"/>
  <c r="AV67"/>
  <c r="AW67" s="1"/>
  <c r="AV58"/>
  <c r="AW58" s="1"/>
  <c r="AV65"/>
  <c r="AW65" s="1"/>
  <c r="AV57"/>
  <c r="AW57" s="1"/>
  <c r="AV49"/>
  <c r="AW49" s="1"/>
  <c r="AV63"/>
  <c r="AW63" s="1"/>
  <c r="AV62"/>
  <c r="AW62" s="1"/>
  <c r="AV48"/>
  <c r="AW48" s="1"/>
  <c r="AV61"/>
  <c r="AW61" s="1"/>
  <c r="AV50"/>
  <c r="AW50" s="1"/>
  <c r="AV66"/>
  <c r="AW66" s="1"/>
  <c r="AN23" i="44"/>
  <c r="AR23" s="1"/>
  <c r="AR85" s="1"/>
  <c r="AN23" i="48"/>
  <c r="AO23" s="1"/>
  <c r="AU47" i="44"/>
  <c r="AV66" s="1"/>
  <c r="AW66" s="1"/>
  <c r="AM24" i="50"/>
  <c r="AW30" s="1"/>
  <c r="AT30" s="1"/>
  <c r="AU47" i="48"/>
  <c r="AV67" s="1"/>
  <c r="AW67" s="1"/>
  <c r="AW47" i="50"/>
  <c r="AW46" s="1"/>
  <c r="AL25" s="1"/>
  <c r="AN25" s="1"/>
  <c r="AM23" i="45"/>
  <c r="AW29" s="1"/>
  <c r="AT29" s="1"/>
  <c r="AR23" i="43"/>
  <c r="AR85" s="1"/>
  <c r="AQ23"/>
  <c r="AQ85" s="1"/>
  <c r="AM23" i="47"/>
  <c r="AW29" s="1"/>
  <c r="AT29" s="1"/>
  <c r="AN23" i="46"/>
  <c r="AR23" s="1"/>
  <c r="AR85" s="1"/>
  <c r="AU29" i="47"/>
  <c r="AV29" s="1"/>
  <c r="AT84"/>
  <c r="AU47" i="45"/>
  <c r="AV64" s="1"/>
  <c r="AW64" s="1"/>
  <c r="AU47" i="47"/>
  <c r="AV56" s="1"/>
  <c r="AW56" s="1"/>
  <c r="AU47" i="46"/>
  <c r="AV56" s="1"/>
  <c r="AW56" s="1"/>
  <c r="AV59" i="43"/>
  <c r="AW59" s="1"/>
  <c r="AV61"/>
  <c r="AW61" s="1"/>
  <c r="AV48"/>
  <c r="AW48" s="1"/>
  <c r="AV66"/>
  <c r="AW66" s="1"/>
  <c r="AV55"/>
  <c r="AW55" s="1"/>
  <c r="AV57"/>
  <c r="AW57" s="1"/>
  <c r="AU46"/>
  <c r="AL24" s="1"/>
  <c r="AV56"/>
  <c r="AW56" s="1"/>
  <c r="AV64"/>
  <c r="AW64" s="1"/>
  <c r="AV63"/>
  <c r="AW63" s="1"/>
  <c r="AV60"/>
  <c r="AW60" s="1"/>
  <c r="AV58"/>
  <c r="AW58" s="1"/>
  <c r="AV52"/>
  <c r="AW52" s="1"/>
  <c r="AV51"/>
  <c r="AW51" s="1"/>
  <c r="AV50"/>
  <c r="AW50" s="1"/>
  <c r="AV49"/>
  <c r="AW49" s="1"/>
  <c r="AV65"/>
  <c r="AW65" s="1"/>
  <c r="AV62"/>
  <c r="AW62" s="1"/>
  <c r="AV54"/>
  <c r="AW54" s="1"/>
  <c r="AV53"/>
  <c r="AW53" s="1"/>
  <c r="AV67"/>
  <c r="AW67" s="1"/>
  <c r="AT84" i="24"/>
  <c r="AO24"/>
  <c r="AQ24"/>
  <c r="AQ86" s="1"/>
  <c r="AR24"/>
  <c r="AR86" s="1"/>
  <c r="AU30"/>
  <c r="AV30" s="1"/>
  <c r="AO85"/>
  <c r="AM25"/>
  <c r="AW31" s="1"/>
  <c r="AN25"/>
  <c r="AR23" i="47"/>
  <c r="AR85" s="1"/>
  <c r="AO23"/>
  <c r="AQ23"/>
  <c r="AQ85" s="1"/>
  <c r="AR23" i="45"/>
  <c r="AR85" s="1"/>
  <c r="AQ23"/>
  <c r="AQ85" s="1"/>
  <c r="AO23"/>
  <c r="AO85" i="43"/>
  <c r="AU30"/>
  <c r="AV30" s="1"/>
  <c r="AU30" i="50"/>
  <c r="AV30" s="1"/>
  <c r="AO85"/>
  <c r="AT85" s="1"/>
  <c r="AQ24"/>
  <c r="AQ86" s="1"/>
  <c r="AR24"/>
  <c r="AR86" s="1"/>
  <c r="AO24"/>
  <c r="AA33" i="39" l="1"/>
  <c r="S30"/>
  <c r="AA26"/>
  <c r="S23"/>
  <c r="A23" s="1"/>
  <c r="AA32"/>
  <c r="S29"/>
  <c r="AA29"/>
  <c r="S26"/>
  <c r="BN20" i="38"/>
  <c r="BI17"/>
  <c r="AA30" i="39"/>
  <c r="S27"/>
  <c r="AA27"/>
  <c r="S24"/>
  <c r="BI24" i="38"/>
  <c r="A30" i="39"/>
  <c r="BN27" i="38"/>
  <c r="AA31" i="39"/>
  <c r="S28"/>
  <c r="AA28"/>
  <c r="S25"/>
  <c r="AO66" i="34"/>
  <c r="AP66" s="1"/>
  <c r="AO61"/>
  <c r="AP61" s="1"/>
  <c r="AO48"/>
  <c r="AP48" s="1"/>
  <c r="AO60"/>
  <c r="AP60" s="1"/>
  <c r="I17"/>
  <c r="H17" i="45"/>
  <c r="H17" i="38"/>
  <c r="H17" i="40"/>
  <c r="H17" i="35"/>
  <c r="H17" i="48"/>
  <c r="H17" i="43"/>
  <c r="H17" i="36"/>
  <c r="H17" i="39"/>
  <c r="H17" i="49"/>
  <c r="H17" i="41"/>
  <c r="H17" i="47"/>
  <c r="H17" i="46"/>
  <c r="H17" i="50"/>
  <c r="H17" i="44"/>
  <c r="H17" i="37"/>
  <c r="I13" i="34"/>
  <c r="A13" s="1"/>
  <c r="H13" i="38"/>
  <c r="H13" i="40"/>
  <c r="H13" i="48"/>
  <c r="H13" i="41"/>
  <c r="H13" i="46"/>
  <c r="H13" i="43"/>
  <c r="H13" i="37"/>
  <c r="H13" i="49"/>
  <c r="H13" i="50"/>
  <c r="H13" i="47"/>
  <c r="H13" i="35"/>
  <c r="H13" i="44"/>
  <c r="H13" i="39"/>
  <c r="H13" i="45"/>
  <c r="H13" i="36"/>
  <c r="I18" i="34"/>
  <c r="H18" i="35"/>
  <c r="H18" i="45"/>
  <c r="H18" i="43"/>
  <c r="H18" i="39"/>
  <c r="H18" i="49"/>
  <c r="H18" i="36"/>
  <c r="H18" i="37"/>
  <c r="H18" i="44"/>
  <c r="H18" i="41"/>
  <c r="H18" i="50"/>
  <c r="H18" i="47"/>
  <c r="H18" i="40"/>
  <c r="H18" i="46"/>
  <c r="H18" i="38"/>
  <c r="H18" i="48"/>
  <c r="I16" i="34"/>
  <c r="A16" s="1"/>
  <c r="H16" i="38"/>
  <c r="H16" i="44"/>
  <c r="H16" i="37"/>
  <c r="H16" i="40"/>
  <c r="H16" i="45"/>
  <c r="H16" i="36"/>
  <c r="H16" i="43"/>
  <c r="H16" i="49"/>
  <c r="H16" i="39"/>
  <c r="H16" i="41"/>
  <c r="H16" i="48"/>
  <c r="H16" i="47"/>
  <c r="H16" i="35"/>
  <c r="H16" i="50"/>
  <c r="H16" i="46"/>
  <c r="I12" i="34"/>
  <c r="A12" s="1"/>
  <c r="H12" i="36"/>
  <c r="H12" i="40"/>
  <c r="H12" i="39"/>
  <c r="H12" i="35"/>
  <c r="H12" i="44"/>
  <c r="H12" i="46"/>
  <c r="H12" i="38"/>
  <c r="H12" i="37"/>
  <c r="H12" i="47"/>
  <c r="H12" i="45"/>
  <c r="H12" i="49"/>
  <c r="H12" i="43"/>
  <c r="H12" i="48"/>
  <c r="H12" i="50"/>
  <c r="H12" i="41"/>
  <c r="I20" i="34"/>
  <c r="H20" i="35"/>
  <c r="H20" i="44"/>
  <c r="H20" i="46"/>
  <c r="H20" i="50"/>
  <c r="H20" i="37"/>
  <c r="H20" i="38"/>
  <c r="H20" i="47"/>
  <c r="H20" i="40"/>
  <c r="H20" i="43"/>
  <c r="H20" i="45"/>
  <c r="H20" i="49"/>
  <c r="H20" i="39"/>
  <c r="H20" i="48"/>
  <c r="H20" i="41"/>
  <c r="H20" i="36"/>
  <c r="I21" i="34"/>
  <c r="H21" i="48"/>
  <c r="H21" i="40"/>
  <c r="H21" i="44"/>
  <c r="H21" i="45"/>
  <c r="H21" i="46"/>
  <c r="H21" i="38"/>
  <c r="H21" i="49"/>
  <c r="H21" i="43"/>
  <c r="H21" i="36"/>
  <c r="H21" i="50"/>
  <c r="H21" i="41"/>
  <c r="H21" i="39"/>
  <c r="H21" i="37"/>
  <c r="H21" i="47"/>
  <c r="H21" i="35"/>
  <c r="AO59" i="34"/>
  <c r="AP59" s="1"/>
  <c r="I15"/>
  <c r="H15" i="50"/>
  <c r="H15" i="49"/>
  <c r="H15" i="46"/>
  <c r="H15" i="37"/>
  <c r="H15" i="45"/>
  <c r="H15" i="38"/>
  <c r="H15" i="44"/>
  <c r="H15" i="40"/>
  <c r="H15" i="41"/>
  <c r="H15" i="39"/>
  <c r="H15" i="36"/>
  <c r="H15" i="43"/>
  <c r="H15" i="35"/>
  <c r="H15" i="47"/>
  <c r="H15" i="48"/>
  <c r="AN46" i="34"/>
  <c r="AL21" s="1"/>
  <c r="AO20" s="1"/>
  <c r="AO53"/>
  <c r="AP53" s="1"/>
  <c r="AO56"/>
  <c r="AP56" s="1"/>
  <c r="AO51"/>
  <c r="AP51" s="1"/>
  <c r="AO52"/>
  <c r="AP52" s="1"/>
  <c r="AO50"/>
  <c r="AP50" s="1"/>
  <c r="AO65"/>
  <c r="AP65" s="1"/>
  <c r="AO58"/>
  <c r="AP58" s="1"/>
  <c r="AO57"/>
  <c r="AP57" s="1"/>
  <c r="AO67"/>
  <c r="AP67" s="1"/>
  <c r="AO49"/>
  <c r="AP49" s="1"/>
  <c r="AO55"/>
  <c r="AP55" s="1"/>
  <c r="AO63"/>
  <c r="AP63" s="1"/>
  <c r="AO64"/>
  <c r="AP64" s="1"/>
  <c r="I14"/>
  <c r="A14" s="1"/>
  <c r="H14" i="41"/>
  <c r="H14" i="45"/>
  <c r="H14" i="50"/>
  <c r="H14" i="48"/>
  <c r="H14" i="40"/>
  <c r="H14" i="47"/>
  <c r="H14" i="46"/>
  <c r="H14" i="35"/>
  <c r="H14" i="36"/>
  <c r="H14" i="37"/>
  <c r="H14" i="49"/>
  <c r="H14" i="38"/>
  <c r="H14" i="39"/>
  <c r="H14" i="43"/>
  <c r="H14" i="44"/>
  <c r="BK49" i="34"/>
  <c r="H11" s="1"/>
  <c r="BG25"/>
  <c r="BG27" s="1"/>
  <c r="BK70" s="1"/>
  <c r="I19"/>
  <c r="H19" i="40"/>
  <c r="H19" i="37"/>
  <c r="H19" i="39"/>
  <c r="H19" i="44"/>
  <c r="H19" i="46"/>
  <c r="H19" i="45"/>
  <c r="H19" i="47"/>
  <c r="H19" i="48"/>
  <c r="H19" i="35"/>
  <c r="H19" i="38"/>
  <c r="H19" i="50"/>
  <c r="H19" i="49"/>
  <c r="H19" i="36"/>
  <c r="H19" i="43"/>
  <c r="H19" i="41"/>
  <c r="I22" i="34"/>
  <c r="H22" i="44"/>
  <c r="H22" i="39"/>
  <c r="H22" i="47"/>
  <c r="H22" i="49"/>
  <c r="H22" i="46"/>
  <c r="H22" i="37"/>
  <c r="H22" i="43"/>
  <c r="H22" i="40"/>
  <c r="H22" i="35"/>
  <c r="H22" i="36"/>
  <c r="H22" i="50"/>
  <c r="H22" i="45"/>
  <c r="H22" i="48"/>
  <c r="H22" i="38"/>
  <c r="H22" i="41"/>
  <c r="AO54" i="34"/>
  <c r="AP54" s="1"/>
  <c r="AT85" i="24"/>
  <c r="AT31"/>
  <c r="AT86" i="49"/>
  <c r="AU31"/>
  <c r="AV31" s="1"/>
  <c r="AQ23" i="48"/>
  <c r="AQ85" s="1"/>
  <c r="AW47" i="49"/>
  <c r="AW46" s="1"/>
  <c r="AL25" s="1"/>
  <c r="AN25" s="1"/>
  <c r="AO25" s="1"/>
  <c r="AO87" s="1"/>
  <c r="AQ23" i="44"/>
  <c r="AQ85" s="1"/>
  <c r="AR23" i="48"/>
  <c r="AR85" s="1"/>
  <c r="AO23" i="44"/>
  <c r="AU30" s="1"/>
  <c r="AV30" s="1"/>
  <c r="AV50" i="48"/>
  <c r="AW50" s="1"/>
  <c r="AV57" i="47"/>
  <c r="AW57" s="1"/>
  <c r="AV51" i="48"/>
  <c r="AW51" s="1"/>
  <c r="AV48"/>
  <c r="AW48" s="1"/>
  <c r="AV56" i="44"/>
  <c r="AW56" s="1"/>
  <c r="AV58" i="48"/>
  <c r="AW58" s="1"/>
  <c r="AV60" i="44"/>
  <c r="AW60" s="1"/>
  <c r="AV55"/>
  <c r="AW55" s="1"/>
  <c r="AV49" i="45"/>
  <c r="AW49" s="1"/>
  <c r="AV54" i="44"/>
  <c r="AW54" s="1"/>
  <c r="AV58"/>
  <c r="AW58" s="1"/>
  <c r="AV59"/>
  <c r="AW59" s="1"/>
  <c r="AV52"/>
  <c r="AW52" s="1"/>
  <c r="AV65" i="48"/>
  <c r="AW65" s="1"/>
  <c r="AV56"/>
  <c r="AW56" s="1"/>
  <c r="AV64" i="44"/>
  <c r="AW64" s="1"/>
  <c r="AV53"/>
  <c r="AW53" s="1"/>
  <c r="AV61"/>
  <c r="AW61" s="1"/>
  <c r="AV51"/>
  <c r="AW51" s="1"/>
  <c r="AV60" i="48"/>
  <c r="AW60" s="1"/>
  <c r="AV55"/>
  <c r="AW55" s="1"/>
  <c r="AV61"/>
  <c r="AW61" s="1"/>
  <c r="AV59"/>
  <c r="AW59" s="1"/>
  <c r="AV57" i="45"/>
  <c r="AW57" s="1"/>
  <c r="AV50" i="44"/>
  <c r="AW50" s="1"/>
  <c r="AV49"/>
  <c r="AW49" s="1"/>
  <c r="AV57"/>
  <c r="AW57" s="1"/>
  <c r="AV48"/>
  <c r="AW48" s="1"/>
  <c r="AV63"/>
  <c r="AW63" s="1"/>
  <c r="AV62"/>
  <c r="AW62" s="1"/>
  <c r="AV65"/>
  <c r="AW65" s="1"/>
  <c r="AU46"/>
  <c r="AL24" s="1"/>
  <c r="AN24" s="1"/>
  <c r="AV67"/>
  <c r="AW67" s="1"/>
  <c r="AV66" i="48"/>
  <c r="AW66" s="1"/>
  <c r="AV64"/>
  <c r="AW64" s="1"/>
  <c r="AV53" i="45"/>
  <c r="AW53" s="1"/>
  <c r="AV55"/>
  <c r="AW55" s="1"/>
  <c r="AV51" i="46"/>
  <c r="AW51" s="1"/>
  <c r="AM25" i="50"/>
  <c r="AW31" s="1"/>
  <c r="AT31" s="1"/>
  <c r="AV62" i="45"/>
  <c r="AW62" s="1"/>
  <c r="AV52" i="46"/>
  <c r="AW52" s="1"/>
  <c r="AV58" i="45"/>
  <c r="AW58" s="1"/>
  <c r="AV51"/>
  <c r="AW51" s="1"/>
  <c r="AU46" i="46"/>
  <c r="AL24" s="1"/>
  <c r="AM24" s="1"/>
  <c r="AW30" s="1"/>
  <c r="AT30" s="1"/>
  <c r="AV64"/>
  <c r="AW64" s="1"/>
  <c r="AV52" i="48"/>
  <c r="AW52" s="1"/>
  <c r="AV62"/>
  <c r="AW62" s="1"/>
  <c r="AV49"/>
  <c r="AW49" s="1"/>
  <c r="AV57"/>
  <c r="AW57" s="1"/>
  <c r="AV56" i="45"/>
  <c r="AW56" s="1"/>
  <c r="AV61"/>
  <c r="AW61" s="1"/>
  <c r="AV63"/>
  <c r="AW63" s="1"/>
  <c r="AV59" i="46"/>
  <c r="AW59" s="1"/>
  <c r="AV65"/>
  <c r="AW65" s="1"/>
  <c r="AV49"/>
  <c r="AW49" s="1"/>
  <c r="AV53" i="48"/>
  <c r="AW53" s="1"/>
  <c r="AV54"/>
  <c r="AW54" s="1"/>
  <c r="AU46"/>
  <c r="AL24" s="1"/>
  <c r="AN24" s="1"/>
  <c r="AO24" s="1"/>
  <c r="AO86" s="1"/>
  <c r="AV63"/>
  <c r="AW63" s="1"/>
  <c r="AV61" i="47"/>
  <c r="AW61" s="1"/>
  <c r="AO23" i="46"/>
  <c r="AO85" s="1"/>
  <c r="AT85" i="43"/>
  <c r="AV50" i="47"/>
  <c r="AW50" s="1"/>
  <c r="AV60" i="45"/>
  <c r="AW60" s="1"/>
  <c r="AV66"/>
  <c r="AW66" s="1"/>
  <c r="AV67"/>
  <c r="AW67" s="1"/>
  <c r="AV48"/>
  <c r="AW48" s="1"/>
  <c r="AV50" i="46"/>
  <c r="AW50" s="1"/>
  <c r="AV55"/>
  <c r="AW55" s="1"/>
  <c r="AV50" i="45"/>
  <c r="AW50" s="1"/>
  <c r="AV59"/>
  <c r="AW59" s="1"/>
  <c r="AV54"/>
  <c r="AW54" s="1"/>
  <c r="AV52"/>
  <c r="AW52" s="1"/>
  <c r="AU46"/>
  <c r="AL24" s="1"/>
  <c r="AN24" s="1"/>
  <c r="AV62" i="46"/>
  <c r="AW62" s="1"/>
  <c r="AV63"/>
  <c r="AW63" s="1"/>
  <c r="AV65" i="45"/>
  <c r="AW65" s="1"/>
  <c r="AU46" i="47"/>
  <c r="AL24" s="1"/>
  <c r="AM24" s="1"/>
  <c r="AW30" s="1"/>
  <c r="AT30" s="1"/>
  <c r="AQ23" i="46"/>
  <c r="AQ85" s="1"/>
  <c r="AV55" i="47"/>
  <c r="AW55" s="1"/>
  <c r="AV54"/>
  <c r="AW54" s="1"/>
  <c r="AV64"/>
  <c r="AW64" s="1"/>
  <c r="AV62"/>
  <c r="AW62" s="1"/>
  <c r="AV58"/>
  <c r="AW58" s="1"/>
  <c r="AV48"/>
  <c r="AW48" s="1"/>
  <c r="AV59"/>
  <c r="AW59" s="1"/>
  <c r="AV51"/>
  <c r="AW51" s="1"/>
  <c r="AV60"/>
  <c r="AW60" s="1"/>
  <c r="AV49"/>
  <c r="AW49" s="1"/>
  <c r="AV58" i="46"/>
  <c r="AW58" s="1"/>
  <c r="AV57"/>
  <c r="AW57" s="1"/>
  <c r="AV66" i="47"/>
  <c r="AW66" s="1"/>
  <c r="AV48" i="46"/>
  <c r="AW48" s="1"/>
  <c r="AV52" i="47"/>
  <c r="AW52" s="1"/>
  <c r="AV65"/>
  <c r="AW65" s="1"/>
  <c r="AV67"/>
  <c r="AW67" s="1"/>
  <c r="AV63"/>
  <c r="AW63" s="1"/>
  <c r="AV53"/>
  <c r="AW53" s="1"/>
  <c r="AV60" i="46"/>
  <c r="AW60" s="1"/>
  <c r="AV53"/>
  <c r="AW53" s="1"/>
  <c r="AV67"/>
  <c r="AW67" s="1"/>
  <c r="AV66"/>
  <c r="AW66" s="1"/>
  <c r="AV54"/>
  <c r="AW54" s="1"/>
  <c r="AV61"/>
  <c r="AW61" s="1"/>
  <c r="AN24" i="43"/>
  <c r="AM24"/>
  <c r="AW30" s="1"/>
  <c r="AT30" s="1"/>
  <c r="AW47"/>
  <c r="AW46" s="1"/>
  <c r="AL25" s="1"/>
  <c r="AR25" i="24"/>
  <c r="AR87" s="1"/>
  <c r="AO25"/>
  <c r="AQ25"/>
  <c r="AQ87" s="1"/>
  <c r="AW32"/>
  <c r="AO86"/>
  <c r="AT86" s="1"/>
  <c r="AU31"/>
  <c r="AV31" s="1"/>
  <c r="AO85" i="48"/>
  <c r="AU30"/>
  <c r="AV30" s="1"/>
  <c r="AU30" i="47"/>
  <c r="AV30" s="1"/>
  <c r="AO85"/>
  <c r="AT85" s="1"/>
  <c r="AU30" i="45"/>
  <c r="AV30" s="1"/>
  <c r="AO85"/>
  <c r="AT85" s="1"/>
  <c r="AO25" i="50"/>
  <c r="AR25"/>
  <c r="AR87" s="1"/>
  <c r="AQ25"/>
  <c r="AQ87" s="1"/>
  <c r="AW32"/>
  <c r="AU31"/>
  <c r="AV31" s="1"/>
  <c r="AO86"/>
  <c r="AT86" s="1"/>
  <c r="BI17" i="39" l="1"/>
  <c r="BN20"/>
  <c r="BN27"/>
  <c r="BI24"/>
  <c r="BO26"/>
  <c r="AC32"/>
  <c r="AK66"/>
  <c r="AL66" s="1"/>
  <c r="AK67"/>
  <c r="AL67" s="1"/>
  <c r="BO27"/>
  <c r="AC33"/>
  <c r="S25" i="45"/>
  <c r="S25" i="46"/>
  <c r="S25" i="50"/>
  <c r="S25" i="48"/>
  <c r="S25" i="44"/>
  <c r="S25" i="43"/>
  <c r="S25" i="41"/>
  <c r="S25" i="49"/>
  <c r="S25" i="47"/>
  <c r="S25" i="40"/>
  <c r="A25" i="39"/>
  <c r="BO21"/>
  <c r="AK61"/>
  <c r="AL61" s="1"/>
  <c r="AC27"/>
  <c r="S29" i="41"/>
  <c r="S29" i="45"/>
  <c r="S29" i="44"/>
  <c r="S29" i="48"/>
  <c r="S29" i="47"/>
  <c r="S29" i="49"/>
  <c r="S29" i="43"/>
  <c r="S29" i="46"/>
  <c r="S29" i="50"/>
  <c r="S29" i="40"/>
  <c r="A29" i="39"/>
  <c r="S30" i="48"/>
  <c r="S30" i="46"/>
  <c r="S30" i="44"/>
  <c r="S30" i="41"/>
  <c r="S30" i="45"/>
  <c r="S30" i="40"/>
  <c r="S30" i="47"/>
  <c r="S30" i="49"/>
  <c r="S30" i="50"/>
  <c r="S30" i="43"/>
  <c r="S27" i="49"/>
  <c r="S27" i="43"/>
  <c r="S27" i="48"/>
  <c r="S27" i="47"/>
  <c r="S27" i="46"/>
  <c r="S27" i="40"/>
  <c r="S27" i="50"/>
  <c r="S27" i="44"/>
  <c r="S27" i="41"/>
  <c r="S27" i="45"/>
  <c r="A27" i="39"/>
  <c r="BO25"/>
  <c r="AC31"/>
  <c r="AK65"/>
  <c r="AL65" s="1"/>
  <c r="S24" i="47"/>
  <c r="S24" i="44"/>
  <c r="S24" i="41"/>
  <c r="S24" i="49"/>
  <c r="S24" i="46"/>
  <c r="S24" i="45"/>
  <c r="S24" i="50"/>
  <c r="S24" i="43"/>
  <c r="S24" i="48"/>
  <c r="S24" i="40"/>
  <c r="A24" i="39"/>
  <c r="BO23"/>
  <c r="AK63"/>
  <c r="AL63" s="1"/>
  <c r="AC29"/>
  <c r="AC26"/>
  <c r="AK60"/>
  <c r="AL60" s="1"/>
  <c r="BO20"/>
  <c r="AK62"/>
  <c r="AL62" s="1"/>
  <c r="AC28"/>
  <c r="BO22"/>
  <c r="S28" i="46"/>
  <c r="S28" i="48"/>
  <c r="S28" i="40"/>
  <c r="S28" i="43"/>
  <c r="S28" i="47"/>
  <c r="S28" i="44"/>
  <c r="S28" i="49"/>
  <c r="S28" i="45"/>
  <c r="S28" i="50"/>
  <c r="S28" i="41"/>
  <c r="A28" i="39"/>
  <c r="AK64"/>
  <c r="AL64" s="1"/>
  <c r="AC30"/>
  <c r="BO24"/>
  <c r="S26" i="49"/>
  <c r="S26" i="41"/>
  <c r="S26" i="48"/>
  <c r="S26" i="50"/>
  <c r="S26" i="47"/>
  <c r="S26" i="40"/>
  <c r="S26" i="43"/>
  <c r="S26" i="46"/>
  <c r="S26" i="44"/>
  <c r="S26" i="45"/>
  <c r="A26" i="39"/>
  <c r="S23" i="50"/>
  <c r="S23" i="46"/>
  <c r="S23" i="48"/>
  <c r="S23" i="47"/>
  <c r="S23" i="40"/>
  <c r="S23" i="44"/>
  <c r="S23" i="41"/>
  <c r="S23" i="43"/>
  <c r="S23" i="49"/>
  <c r="S23" i="45"/>
  <c r="AU27" i="34"/>
  <c r="AV27" s="1"/>
  <c r="AO82"/>
  <c r="BI6"/>
  <c r="BN9"/>
  <c r="BI10"/>
  <c r="BN13"/>
  <c r="BI7"/>
  <c r="BN10"/>
  <c r="BI8"/>
  <c r="BN11"/>
  <c r="AP47"/>
  <c r="AQ48" s="1"/>
  <c r="AR48" s="1"/>
  <c r="I21" i="48"/>
  <c r="I21" i="36"/>
  <c r="I21" i="35"/>
  <c r="I21" i="47"/>
  <c r="I21" i="50"/>
  <c r="I21" i="43"/>
  <c r="I21" i="38"/>
  <c r="I21" i="39"/>
  <c r="I21" i="40"/>
  <c r="I21" i="44"/>
  <c r="I21" i="41"/>
  <c r="A21" i="34"/>
  <c r="I21" i="37"/>
  <c r="I21" i="46"/>
  <c r="I21" i="45"/>
  <c r="I21" i="49"/>
  <c r="I20" i="41"/>
  <c r="I20" i="50"/>
  <c r="I20" i="40"/>
  <c r="I20" i="44"/>
  <c r="I20" i="48"/>
  <c r="I20" i="45"/>
  <c r="I20" i="37"/>
  <c r="I20" i="43"/>
  <c r="I20" i="49"/>
  <c r="I20" i="47"/>
  <c r="I20" i="36"/>
  <c r="I20" i="46"/>
  <c r="I20" i="39"/>
  <c r="I20" i="38"/>
  <c r="I20" i="35"/>
  <c r="A20" i="34"/>
  <c r="I12" i="48"/>
  <c r="I12" i="49"/>
  <c r="I12" i="38"/>
  <c r="I12" i="35"/>
  <c r="I12" i="44"/>
  <c r="I12" i="40"/>
  <c r="I12" i="50"/>
  <c r="I12" i="43"/>
  <c r="I12" i="46"/>
  <c r="I12" i="41"/>
  <c r="I12" i="45"/>
  <c r="I12" i="36"/>
  <c r="I12" i="47"/>
  <c r="I12" i="37"/>
  <c r="I12" i="39"/>
  <c r="I16" i="45"/>
  <c r="I16" i="39"/>
  <c r="I16" i="50"/>
  <c r="I16" i="47"/>
  <c r="I16" i="36"/>
  <c r="I16" i="40"/>
  <c r="I16" i="49"/>
  <c r="I16" i="41"/>
  <c r="I16" i="37"/>
  <c r="I16" i="44"/>
  <c r="I16" i="38"/>
  <c r="I16" i="48"/>
  <c r="I16" i="35"/>
  <c r="I16" i="46"/>
  <c r="I16" i="43"/>
  <c r="A18" i="34"/>
  <c r="I18" i="36"/>
  <c r="I18" i="38"/>
  <c r="I18" i="37"/>
  <c r="I18" i="35"/>
  <c r="I18" i="48"/>
  <c r="I18" i="44"/>
  <c r="I18" i="45"/>
  <c r="I18" i="50"/>
  <c r="I18" i="47"/>
  <c r="I18" i="49"/>
  <c r="I18" i="40"/>
  <c r="I18" i="39"/>
  <c r="I18" i="41"/>
  <c r="I18" i="46"/>
  <c r="I18" i="43"/>
  <c r="I13" i="36"/>
  <c r="I13" i="40"/>
  <c r="I13" i="41"/>
  <c r="I13" i="49"/>
  <c r="I13" i="38"/>
  <c r="I13" i="50"/>
  <c r="I13" i="44"/>
  <c r="I13" i="37"/>
  <c r="I13" i="35"/>
  <c r="I13" i="48"/>
  <c r="I13" i="46"/>
  <c r="I13" i="43"/>
  <c r="I13" i="39"/>
  <c r="I13" i="45"/>
  <c r="I13" i="47"/>
  <c r="A17" i="34"/>
  <c r="I17" i="37"/>
  <c r="I17" i="38"/>
  <c r="I17" i="46"/>
  <c r="I17" i="48"/>
  <c r="I17" i="41"/>
  <c r="I17" i="50"/>
  <c r="I17" i="49"/>
  <c r="I17" i="36"/>
  <c r="I17" i="35"/>
  <c r="I17" i="47"/>
  <c r="I17" i="40"/>
  <c r="I17" i="43"/>
  <c r="I17" i="39"/>
  <c r="I17" i="44"/>
  <c r="I17" i="45"/>
  <c r="I22" i="49"/>
  <c r="I22" i="43"/>
  <c r="I22" i="45"/>
  <c r="I22" i="36"/>
  <c r="I22" i="48"/>
  <c r="I22" i="47"/>
  <c r="I22" i="44"/>
  <c r="I22" i="38"/>
  <c r="I22" i="35"/>
  <c r="I22" i="50"/>
  <c r="I22" i="39"/>
  <c r="A22" i="34"/>
  <c r="I22" i="41"/>
  <c r="I22" i="37"/>
  <c r="I22" i="40"/>
  <c r="I22" i="46"/>
  <c r="I19" i="40"/>
  <c r="I19" i="35"/>
  <c r="I19" i="36"/>
  <c r="I19" i="37"/>
  <c r="I19" i="50"/>
  <c r="I19" i="38"/>
  <c r="I19" i="46"/>
  <c r="I19" i="48"/>
  <c r="I19" i="39"/>
  <c r="I19" i="47"/>
  <c r="A19" i="34"/>
  <c r="I19" i="49"/>
  <c r="I19" i="41"/>
  <c r="I19" i="43"/>
  <c r="I19" i="45"/>
  <c r="I19" i="44"/>
  <c r="AM21" i="34"/>
  <c r="AR20" s="1"/>
  <c r="AR82" s="1"/>
  <c r="AN21"/>
  <c r="AQ21" s="1"/>
  <c r="AQ83" s="1"/>
  <c r="I11"/>
  <c r="A11" s="1"/>
  <c r="H11" i="38"/>
  <c r="H11" i="40"/>
  <c r="H11" i="44"/>
  <c r="H11" i="50"/>
  <c r="H11" i="43"/>
  <c r="H11" i="41"/>
  <c r="H11" i="49"/>
  <c r="H11" i="35"/>
  <c r="H11" i="46"/>
  <c r="H11" i="45"/>
  <c r="H11" i="37"/>
  <c r="H11" i="48"/>
  <c r="H11" i="36"/>
  <c r="H11" i="39"/>
  <c r="H11" i="47"/>
  <c r="I14" i="48"/>
  <c r="I14" i="47"/>
  <c r="I14" i="45"/>
  <c r="I14" i="35"/>
  <c r="I14" i="49"/>
  <c r="I14" i="37"/>
  <c r="I14" i="44"/>
  <c r="I14" i="46"/>
  <c r="I14" i="38"/>
  <c r="I14" i="40"/>
  <c r="I14" i="39"/>
  <c r="I14" i="41"/>
  <c r="I14" i="50"/>
  <c r="I14" i="43"/>
  <c r="I14" i="36"/>
  <c r="I15" i="50"/>
  <c r="I15" i="44"/>
  <c r="I15" i="47"/>
  <c r="I15" i="35"/>
  <c r="I15" i="48"/>
  <c r="I15" i="36"/>
  <c r="I15" i="49"/>
  <c r="I15" i="40"/>
  <c r="I15" i="45"/>
  <c r="I15" i="38"/>
  <c r="I15" i="37"/>
  <c r="I15" i="41"/>
  <c r="I15" i="43"/>
  <c r="A15" i="34"/>
  <c r="I15" i="39"/>
  <c r="I15" i="46"/>
  <c r="AT32" i="24"/>
  <c r="AQ25" i="49"/>
  <c r="AQ87" s="1"/>
  <c r="AO85" i="44"/>
  <c r="AT85" s="1"/>
  <c r="AR25" i="49"/>
  <c r="AR87" s="1"/>
  <c r="AW32"/>
  <c r="AU32"/>
  <c r="AV32" s="1"/>
  <c r="AV26" s="1"/>
  <c r="AM25"/>
  <c r="AW31" s="1"/>
  <c r="AT31" s="1"/>
  <c r="AT85" i="48"/>
  <c r="AM24" i="44"/>
  <c r="AW30" s="1"/>
  <c r="AT30" s="1"/>
  <c r="AQ24" i="48"/>
  <c r="AQ86" s="1"/>
  <c r="AN24" i="46"/>
  <c r="AO24" s="1"/>
  <c r="AR24" i="48"/>
  <c r="AR86" s="1"/>
  <c r="AM24"/>
  <c r="AW30" s="1"/>
  <c r="AT30" s="1"/>
  <c r="AW47" i="44"/>
  <c r="AW46" s="1"/>
  <c r="AL25" s="1"/>
  <c r="AT32" i="50"/>
  <c r="AT85" i="46"/>
  <c r="AU30"/>
  <c r="AV30" s="1"/>
  <c r="AW47" i="45"/>
  <c r="AW46" s="1"/>
  <c r="AL25" s="1"/>
  <c r="AN25" s="1"/>
  <c r="AW47" i="48"/>
  <c r="AW46" s="1"/>
  <c r="AL25" s="1"/>
  <c r="AN25" s="1"/>
  <c r="AR25" s="1"/>
  <c r="AR87" s="1"/>
  <c r="AM24" i="45"/>
  <c r="AW30" s="1"/>
  <c r="AT30" s="1"/>
  <c r="AN24" i="47"/>
  <c r="AR24" s="1"/>
  <c r="AR86" s="1"/>
  <c r="AW47" i="46"/>
  <c r="AW46" s="1"/>
  <c r="AL25" s="1"/>
  <c r="AW47" i="47"/>
  <c r="AW46" s="1"/>
  <c r="AL25" s="1"/>
  <c r="AM25" s="1"/>
  <c r="AU31" i="48"/>
  <c r="AV31" s="1"/>
  <c r="AM25" i="43"/>
  <c r="AW31" s="1"/>
  <c r="AT31" s="1"/>
  <c r="AN25"/>
  <c r="AR24"/>
  <c r="AR86" s="1"/>
  <c r="AQ24"/>
  <c r="AQ86" s="1"/>
  <c r="AO24"/>
  <c r="AO87" i="24"/>
  <c r="AT87" s="1"/>
  <c r="AT89" s="1"/>
  <c r="AQ9" s="1"/>
  <c r="AU32"/>
  <c r="AV32" s="1"/>
  <c r="AV26" s="1"/>
  <c r="AO24" i="44"/>
  <c r="AQ24"/>
  <c r="AQ86" s="1"/>
  <c r="AR24"/>
  <c r="AR86" s="1"/>
  <c r="AO24" i="45"/>
  <c r="AR24"/>
  <c r="AR86" s="1"/>
  <c r="AQ24"/>
  <c r="AQ86" s="1"/>
  <c r="AO87" i="50"/>
  <c r="AT87" s="1"/>
  <c r="AT89" s="1"/>
  <c r="AQ9" s="1"/>
  <c r="AU32"/>
  <c r="AV32" s="1"/>
  <c r="AV26" s="1"/>
  <c r="AA29" i="40" l="1"/>
  <c r="U26"/>
  <c r="AA30"/>
  <c r="U27"/>
  <c r="BI23" i="39"/>
  <c r="BN26"/>
  <c r="BI20"/>
  <c r="BN23"/>
  <c r="A26" i="40"/>
  <c r="BN24" i="39"/>
  <c r="BI21"/>
  <c r="A27" i="40"/>
  <c r="AA28"/>
  <c r="U25"/>
  <c r="AM25" i="44"/>
  <c r="AW31" s="1"/>
  <c r="AT31" s="1"/>
  <c r="AA26" i="40"/>
  <c r="U23"/>
  <c r="AA27"/>
  <c r="U24"/>
  <c r="AA33"/>
  <c r="U30"/>
  <c r="BI19" i="39"/>
  <c r="A25" i="40"/>
  <c r="BN22" i="39"/>
  <c r="BI22"/>
  <c r="BN25"/>
  <c r="A28" i="40"/>
  <c r="AA31"/>
  <c r="U28"/>
  <c r="A24"/>
  <c r="BN21" i="39"/>
  <c r="BI18"/>
  <c r="AA32" i="40"/>
  <c r="U29"/>
  <c r="AT82" i="34"/>
  <c r="BI5"/>
  <c r="BN8"/>
  <c r="AQ66"/>
  <c r="AR66" s="1"/>
  <c r="AQ58"/>
  <c r="AR58" s="1"/>
  <c r="AP46"/>
  <c r="AL22" s="1"/>
  <c r="AM22" s="1"/>
  <c r="AQ49"/>
  <c r="AR49" s="1"/>
  <c r="AQ64"/>
  <c r="AR64" s="1"/>
  <c r="AQ51"/>
  <c r="AR51" s="1"/>
  <c r="AQ59"/>
  <c r="AR59" s="1"/>
  <c r="AQ53"/>
  <c r="AR53" s="1"/>
  <c r="AQ56"/>
  <c r="AR56" s="1"/>
  <c r="AQ61"/>
  <c r="AR61" s="1"/>
  <c r="AQ54"/>
  <c r="AR54" s="1"/>
  <c r="AQ60"/>
  <c r="AR60" s="1"/>
  <c r="AQ62"/>
  <c r="AR62" s="1"/>
  <c r="AQ50"/>
  <c r="AR50" s="1"/>
  <c r="AQ57"/>
  <c r="AR57" s="1"/>
  <c r="AQ63"/>
  <c r="AR63" s="1"/>
  <c r="AQ55"/>
  <c r="AR55" s="1"/>
  <c r="AQ65"/>
  <c r="AR65" s="1"/>
  <c r="AQ67"/>
  <c r="AR67" s="1"/>
  <c r="AQ52"/>
  <c r="AR52" s="1"/>
  <c r="AQ6"/>
  <c r="AW27"/>
  <c r="AT27" s="1"/>
  <c r="AA25" i="35"/>
  <c r="BJ16"/>
  <c r="AA17"/>
  <c r="BJ8"/>
  <c r="AA22"/>
  <c r="BJ13"/>
  <c r="AA20"/>
  <c r="BJ11"/>
  <c r="BJ7"/>
  <c r="AA16"/>
  <c r="BJ12"/>
  <c r="AA21"/>
  <c r="AA23"/>
  <c r="BJ14"/>
  <c r="BI9" i="34"/>
  <c r="BN12"/>
  <c r="I11" i="48"/>
  <c r="I11" i="35"/>
  <c r="I11" i="36"/>
  <c r="I11" i="44"/>
  <c r="I32" i="34"/>
  <c r="I11" i="47"/>
  <c r="I11" i="43"/>
  <c r="I11" i="45"/>
  <c r="I11" i="46"/>
  <c r="I11" i="39"/>
  <c r="I11" i="38"/>
  <c r="I11" i="37"/>
  <c r="I11" i="50"/>
  <c r="I11" i="41"/>
  <c r="I11" i="40"/>
  <c r="I11" i="49"/>
  <c r="BN19" i="34"/>
  <c r="BI16"/>
  <c r="AA18" i="35"/>
  <c r="BJ9"/>
  <c r="BN14" i="34"/>
  <c r="BI11"/>
  <c r="BI12"/>
  <c r="BN15"/>
  <c r="AA24" i="35"/>
  <c r="BJ15"/>
  <c r="BN16" i="34"/>
  <c r="BI13"/>
  <c r="AA19" i="35"/>
  <c r="BJ10"/>
  <c r="AA15"/>
  <c r="BJ6"/>
  <c r="BN17" i="34"/>
  <c r="BI14"/>
  <c r="BI15"/>
  <c r="BN18"/>
  <c r="AT87" i="49"/>
  <c r="AT89" s="1"/>
  <c r="AQ9" s="1"/>
  <c r="AT32"/>
  <c r="AQ24" i="46"/>
  <c r="AQ86" s="1"/>
  <c r="AN25"/>
  <c r="AW32" s="1"/>
  <c r="AR24"/>
  <c r="AR86" s="1"/>
  <c r="AT86" i="48"/>
  <c r="AN25" i="44"/>
  <c r="AR25" s="1"/>
  <c r="AR87" s="1"/>
  <c r="AO24" i="47"/>
  <c r="AO86" s="1"/>
  <c r="AQ24"/>
  <c r="AQ86" s="1"/>
  <c r="AM25" i="48"/>
  <c r="AW31" s="1"/>
  <c r="AT31" s="1"/>
  <c r="AQ25"/>
  <c r="AQ87" s="1"/>
  <c r="AO25"/>
  <c r="AO87" s="1"/>
  <c r="AW32"/>
  <c r="AN25" i="47"/>
  <c r="AO25" s="1"/>
  <c r="AM25" i="45"/>
  <c r="AW31" s="1"/>
  <c r="AT31" s="1"/>
  <c r="AW31" i="47"/>
  <c r="AT31" s="1"/>
  <c r="AM25" i="46"/>
  <c r="AW31" s="1"/>
  <c r="AT31" s="1"/>
  <c r="AO86" i="43"/>
  <c r="AT86" s="1"/>
  <c r="AU31"/>
  <c r="AV31" s="1"/>
  <c r="AQ25"/>
  <c r="AQ87" s="1"/>
  <c r="AO25"/>
  <c r="AW32"/>
  <c r="AT32" s="1"/>
  <c r="AR25"/>
  <c r="AR87" s="1"/>
  <c r="AU31" i="46"/>
  <c r="AV31" s="1"/>
  <c r="AO86"/>
  <c r="AO86" i="44"/>
  <c r="AT86" s="1"/>
  <c r="AU31"/>
  <c r="AV31" s="1"/>
  <c r="AO86" i="45"/>
  <c r="AT86" s="1"/>
  <c r="AU31"/>
  <c r="AV31" s="1"/>
  <c r="AQ25"/>
  <c r="AQ87" s="1"/>
  <c r="AR25"/>
  <c r="AR87" s="1"/>
  <c r="AW32"/>
  <c r="AO25"/>
  <c r="AK65" i="40" l="1"/>
  <c r="AL65" s="1"/>
  <c r="BO25"/>
  <c r="AC31"/>
  <c r="AK67"/>
  <c r="AL67" s="1"/>
  <c r="AC33"/>
  <c r="BO27"/>
  <c r="AK60"/>
  <c r="AL60" s="1"/>
  <c r="AC26"/>
  <c r="BO20"/>
  <c r="BI21"/>
  <c r="A27" i="41"/>
  <c r="BN24" i="40"/>
  <c r="AK63"/>
  <c r="AL63" s="1"/>
  <c r="BO23"/>
  <c r="AC29"/>
  <c r="AC32"/>
  <c r="BO26"/>
  <c r="AK66"/>
  <c r="AL66" s="1"/>
  <c r="U28" i="43"/>
  <c r="U28" i="47"/>
  <c r="U28" i="46"/>
  <c r="U28" i="49"/>
  <c r="U28" i="44"/>
  <c r="U28" i="48"/>
  <c r="U28" i="45"/>
  <c r="U28" i="50"/>
  <c r="U28" i="41"/>
  <c r="AA31" s="1"/>
  <c r="U30" i="43"/>
  <c r="U30" i="46"/>
  <c r="U30" i="44"/>
  <c r="U30" i="50"/>
  <c r="U30" i="49"/>
  <c r="U30" i="41"/>
  <c r="AA33" s="1"/>
  <c r="U30" i="47"/>
  <c r="U30" i="45"/>
  <c r="U30" i="48"/>
  <c r="A30" i="40"/>
  <c r="U23" i="45"/>
  <c r="U23" i="43"/>
  <c r="U23" i="47"/>
  <c r="U23" i="41"/>
  <c r="AA26" s="1"/>
  <c r="U23" i="50"/>
  <c r="U23" i="46"/>
  <c r="U23" i="49"/>
  <c r="U23" i="44"/>
  <c r="U23" i="48"/>
  <c r="A23" i="40"/>
  <c r="BO22"/>
  <c r="AK62"/>
  <c r="AL62" s="1"/>
  <c r="AC28"/>
  <c r="BN23"/>
  <c r="BI20"/>
  <c r="A26" i="41"/>
  <c r="U26" i="47"/>
  <c r="U26" i="49"/>
  <c r="U26" i="41"/>
  <c r="AA29" s="1"/>
  <c r="U26" i="44"/>
  <c r="U26" i="50"/>
  <c r="U26" i="48"/>
  <c r="U26" i="43"/>
  <c r="U26" i="46"/>
  <c r="U26" i="45"/>
  <c r="U29" i="43"/>
  <c r="U29" i="48"/>
  <c r="U29" i="41"/>
  <c r="AA32" s="1"/>
  <c r="U29" i="49"/>
  <c r="U29" i="45"/>
  <c r="U29" i="50"/>
  <c r="U29" i="44"/>
  <c r="U29" i="47"/>
  <c r="U29" i="46"/>
  <c r="A24" i="41"/>
  <c r="BN21" i="40"/>
  <c r="BI18"/>
  <c r="BO21"/>
  <c r="AK61"/>
  <c r="AL61" s="1"/>
  <c r="AC27"/>
  <c r="U25" i="50"/>
  <c r="U25" i="46"/>
  <c r="U25" i="49"/>
  <c r="U25" i="44"/>
  <c r="U25" i="43"/>
  <c r="U25" i="41"/>
  <c r="AA28" s="1"/>
  <c r="U25" i="45"/>
  <c r="U25" i="47"/>
  <c r="U25" i="48"/>
  <c r="BO24" i="40"/>
  <c r="AC30"/>
  <c r="AK64"/>
  <c r="AL64" s="1"/>
  <c r="A29"/>
  <c r="BN25"/>
  <c r="BI22"/>
  <c r="A28" i="41"/>
  <c r="BI19" i="40"/>
  <c r="BN22"/>
  <c r="A25" i="41"/>
  <c r="U24"/>
  <c r="AA27" s="1"/>
  <c r="U24" i="45"/>
  <c r="U24" i="49"/>
  <c r="U24" i="44"/>
  <c r="U24" i="46"/>
  <c r="U24" i="50"/>
  <c r="U24" i="47"/>
  <c r="U24" i="43"/>
  <c r="U24" i="48"/>
  <c r="U27" i="49"/>
  <c r="U27" i="41"/>
  <c r="AA30" s="1"/>
  <c r="U27" i="43"/>
  <c r="U27" i="48"/>
  <c r="U27" i="44"/>
  <c r="U27" i="46"/>
  <c r="U27" i="50"/>
  <c r="U27" i="47"/>
  <c r="U27" i="45"/>
  <c r="AO21" i="34"/>
  <c r="AW28"/>
  <c r="AT28" s="1"/>
  <c r="AR21"/>
  <c r="AR83" s="1"/>
  <c r="AN22"/>
  <c r="AO22" s="1"/>
  <c r="AO84" s="1"/>
  <c r="AR47"/>
  <c r="AT56" s="1"/>
  <c r="AU56" s="1"/>
  <c r="AE19" i="35"/>
  <c r="AF19" s="1"/>
  <c r="AG19" s="1"/>
  <c r="AC19"/>
  <c r="AK53"/>
  <c r="AL53" s="1"/>
  <c r="BO13"/>
  <c r="AE24"/>
  <c r="AF24" s="1"/>
  <c r="AG24" s="1"/>
  <c r="AK58"/>
  <c r="AL58" s="1"/>
  <c r="BO18"/>
  <c r="AC24"/>
  <c r="BO14"/>
  <c r="AE20"/>
  <c r="AF20" s="1"/>
  <c r="AG20" s="1"/>
  <c r="AK54"/>
  <c r="AL54" s="1"/>
  <c r="AC20"/>
  <c r="AK55"/>
  <c r="AL55" s="1"/>
  <c r="AC21"/>
  <c r="BO15"/>
  <c r="AE21"/>
  <c r="AF21" s="1"/>
  <c r="AG21" s="1"/>
  <c r="BO9"/>
  <c r="AC15"/>
  <c r="AK49"/>
  <c r="AL49" s="1"/>
  <c r="AE15"/>
  <c r="AF15" s="1"/>
  <c r="AG15" s="1"/>
  <c r="AK52"/>
  <c r="AL52" s="1"/>
  <c r="AC18"/>
  <c r="BO12"/>
  <c r="AE18"/>
  <c r="AF18" s="1"/>
  <c r="AG18" s="1"/>
  <c r="I32" i="41"/>
  <c r="I33" s="1"/>
  <c r="I33" i="34"/>
  <c r="U4" s="1"/>
  <c r="I32" i="39"/>
  <c r="I33" s="1"/>
  <c r="I32" i="49"/>
  <c r="I33" s="1"/>
  <c r="I32" i="44"/>
  <c r="I33" s="1"/>
  <c r="I32" i="43"/>
  <c r="I33" s="1"/>
  <c r="I32" i="46"/>
  <c r="I33" s="1"/>
  <c r="I32" i="40"/>
  <c r="I33" s="1"/>
  <c r="I32" i="35"/>
  <c r="I33" s="1"/>
  <c r="I32" i="47"/>
  <c r="I33" s="1"/>
  <c r="I32" i="50"/>
  <c r="I33" s="1"/>
  <c r="I32" i="37"/>
  <c r="I33" s="1"/>
  <c r="I32" i="45"/>
  <c r="I33" s="1"/>
  <c r="I32" i="38"/>
  <c r="I33" s="1"/>
  <c r="I32" i="48"/>
  <c r="I33" s="1"/>
  <c r="I32" i="36"/>
  <c r="I33" s="1"/>
  <c r="BO17" i="35"/>
  <c r="AK57"/>
  <c r="AL57" s="1"/>
  <c r="AC23"/>
  <c r="AE23"/>
  <c r="AF23" s="1"/>
  <c r="AG23" s="1"/>
  <c r="AC22"/>
  <c r="BO16"/>
  <c r="AK56"/>
  <c r="AL56" s="1"/>
  <c r="AE22"/>
  <c r="AF22" s="1"/>
  <c r="AG22" s="1"/>
  <c r="AE25"/>
  <c r="AF25" s="1"/>
  <c r="AG25" s="1"/>
  <c r="BO19"/>
  <c r="AK59"/>
  <c r="AL59" s="1"/>
  <c r="AC25"/>
  <c r="AE17"/>
  <c r="AF17" s="1"/>
  <c r="AG17" s="1"/>
  <c r="AC17"/>
  <c r="BO11"/>
  <c r="AK51"/>
  <c r="AL51" s="1"/>
  <c r="BJ5"/>
  <c r="AA14"/>
  <c r="AE16"/>
  <c r="AF16" s="1"/>
  <c r="AG16" s="1"/>
  <c r="AC16"/>
  <c r="BO10"/>
  <c r="AK50"/>
  <c r="AL50" s="1"/>
  <c r="AR25" i="46"/>
  <c r="AR87" s="1"/>
  <c r="AW32" i="44"/>
  <c r="AT32" s="1"/>
  <c r="AO25" i="46"/>
  <c r="AO87" s="1"/>
  <c r="AQ25"/>
  <c r="AQ87" s="1"/>
  <c r="AT86"/>
  <c r="AO25" i="44"/>
  <c r="AO87" s="1"/>
  <c r="AQ25"/>
  <c r="AQ87" s="1"/>
  <c r="AU31" i="47"/>
  <c r="AV31" s="1"/>
  <c r="AU32" i="48"/>
  <c r="AV32" s="1"/>
  <c r="AV26" s="1"/>
  <c r="AT32"/>
  <c r="AT87"/>
  <c r="AT89" s="1"/>
  <c r="AQ9" s="1"/>
  <c r="AT86" i="47"/>
  <c r="AW32"/>
  <c r="AT32" s="1"/>
  <c r="AQ25"/>
  <c r="AQ87" s="1"/>
  <c r="AT32" i="45"/>
  <c r="AR25" i="47"/>
  <c r="AR87" s="1"/>
  <c r="AT32" i="46"/>
  <c r="AO87" i="43"/>
  <c r="AT87" s="1"/>
  <c r="AT89" s="1"/>
  <c r="AQ9" s="1"/>
  <c r="AU32"/>
  <c r="AV32" s="1"/>
  <c r="AV26" s="1"/>
  <c r="AU32" i="47"/>
  <c r="AO87"/>
  <c r="AO87" i="45"/>
  <c r="AT87" s="1"/>
  <c r="AT89" s="1"/>
  <c r="AQ9" s="1"/>
  <c r="AU32"/>
  <c r="AV32" s="1"/>
  <c r="AV26" s="1"/>
  <c r="AC27" i="41" l="1"/>
  <c r="AK61"/>
  <c r="AL61" s="1"/>
  <c r="BO21"/>
  <c r="A74" i="43"/>
  <c r="BI22" i="41"/>
  <c r="BN25"/>
  <c r="AK66"/>
  <c r="AL66" s="1"/>
  <c r="AC32"/>
  <c r="BO26"/>
  <c r="BN23"/>
  <c r="A72" i="43"/>
  <c r="BI20" i="41"/>
  <c r="AC26"/>
  <c r="BO20"/>
  <c r="AK60"/>
  <c r="AL60" s="1"/>
  <c r="BN27" i="40"/>
  <c r="BI24"/>
  <c r="A30" i="41"/>
  <c r="AC33"/>
  <c r="BO27"/>
  <c r="AK67"/>
  <c r="AL67" s="1"/>
  <c r="BI23" i="40"/>
  <c r="A29" i="41"/>
  <c r="BN26" i="40"/>
  <c r="BO24" i="41"/>
  <c r="AK64"/>
  <c r="AL64" s="1"/>
  <c r="AC30"/>
  <c r="BO22"/>
  <c r="AC28"/>
  <c r="AK62"/>
  <c r="AL62" s="1"/>
  <c r="A23"/>
  <c r="BN20" i="40"/>
  <c r="BI17"/>
  <c r="AC31" i="41"/>
  <c r="AK65"/>
  <c r="AL65" s="1"/>
  <c r="BO25"/>
  <c r="BI21"/>
  <c r="BN24"/>
  <c r="A73" i="43"/>
  <c r="BN22" i="41"/>
  <c r="A71" i="43"/>
  <c r="BI19" i="41"/>
  <c r="BN21"/>
  <c r="BI18"/>
  <c r="A70" i="43"/>
  <c r="BO23" i="41"/>
  <c r="AK63"/>
  <c r="AL63" s="1"/>
  <c r="AC29"/>
  <c r="AR22" i="34"/>
  <c r="AR84" s="1"/>
  <c r="AO83"/>
  <c r="AT83" s="1"/>
  <c r="AU28"/>
  <c r="AV28" s="1"/>
  <c r="AU29"/>
  <c r="AQ22"/>
  <c r="AQ84" s="1"/>
  <c r="AT84" s="1"/>
  <c r="AT67"/>
  <c r="AU67" s="1"/>
  <c r="AT65"/>
  <c r="AU65" s="1"/>
  <c r="AT66"/>
  <c r="AU66" s="1"/>
  <c r="AT55"/>
  <c r="AU55" s="1"/>
  <c r="AT50"/>
  <c r="AU50" s="1"/>
  <c r="AT63"/>
  <c r="AU63" s="1"/>
  <c r="AT49"/>
  <c r="AU49" s="1"/>
  <c r="AT57"/>
  <c r="AU57" s="1"/>
  <c r="AT62"/>
  <c r="AU62" s="1"/>
  <c r="AT54"/>
  <c r="AU54" s="1"/>
  <c r="AT53"/>
  <c r="AU53" s="1"/>
  <c r="AR46"/>
  <c r="AL23" s="1"/>
  <c r="AT51"/>
  <c r="AU51" s="1"/>
  <c r="AT61"/>
  <c r="AU61" s="1"/>
  <c r="AT59"/>
  <c r="AU59" s="1"/>
  <c r="AT64"/>
  <c r="AU64" s="1"/>
  <c r="AT60"/>
  <c r="AU60" s="1"/>
  <c r="AT58"/>
  <c r="AU58" s="1"/>
  <c r="AT48"/>
  <c r="AU48" s="1"/>
  <c r="AT52"/>
  <c r="AU52" s="1"/>
  <c r="AK48" i="35"/>
  <c r="AL48" s="1"/>
  <c r="AE14"/>
  <c r="BO8"/>
  <c r="AC14"/>
  <c r="AU32" i="46"/>
  <c r="AV32" s="1"/>
  <c r="AV26" s="1"/>
  <c r="AT87"/>
  <c r="AT89" s="1"/>
  <c r="AQ9" s="1"/>
  <c r="AU32" i="44"/>
  <c r="AV32" s="1"/>
  <c r="AV26" s="1"/>
  <c r="AT87"/>
  <c r="AT89" s="1"/>
  <c r="AQ9" s="1"/>
  <c r="AV32" i="47"/>
  <c r="AV26" s="1"/>
  <c r="AT87"/>
  <c r="AT89" s="1"/>
  <c r="AQ9" s="1"/>
  <c r="A24" i="43" l="1"/>
  <c r="A70" i="44"/>
  <c r="A25" i="43"/>
  <c r="A71" i="44"/>
  <c r="A76" i="43"/>
  <c r="BN27" i="41"/>
  <c r="BI24"/>
  <c r="A27" i="43"/>
  <c r="A73" i="44"/>
  <c r="BI17" i="41"/>
  <c r="A69" i="43"/>
  <c r="BN20" i="41"/>
  <c r="BI23"/>
  <c r="BN26"/>
  <c r="A75" i="43"/>
  <c r="A26"/>
  <c r="A72" i="44"/>
  <c r="A28" i="43"/>
  <c r="A74" i="44"/>
  <c r="AF14" i="35"/>
  <c r="AG3" s="1"/>
  <c r="BC12" s="1"/>
  <c r="AV29" i="34"/>
  <c r="AN23"/>
  <c r="AQ23" s="1"/>
  <c r="AQ85" s="1"/>
  <c r="AM23"/>
  <c r="AW29" s="1"/>
  <c r="AT29" s="1"/>
  <c r="AU47"/>
  <c r="AV60" s="1"/>
  <c r="AW60" s="1"/>
  <c r="AG2" i="35"/>
  <c r="AL47"/>
  <c r="AM48" s="1"/>
  <c r="AN48" s="1"/>
  <c r="A26" i="44" l="1"/>
  <c r="A72" i="45"/>
  <c r="A30" i="43"/>
  <c r="A76" i="44"/>
  <c r="BN25" i="43"/>
  <c r="BI22"/>
  <c r="A24" i="44"/>
  <c r="A70" i="45"/>
  <c r="A27" i="44"/>
  <c r="A73" i="45"/>
  <c r="BN21" i="43"/>
  <c r="BI18"/>
  <c r="A28" i="44"/>
  <c r="A74" i="45"/>
  <c r="A29" i="43"/>
  <c r="A75" i="44"/>
  <c r="A23" i="43"/>
  <c r="A69" i="44"/>
  <c r="BN22" i="43"/>
  <c r="BI19"/>
  <c r="BC31" i="35"/>
  <c r="BI49"/>
  <c r="BI20" i="43"/>
  <c r="BN23"/>
  <c r="BI21"/>
  <c r="BN24"/>
  <c r="A25" i="44"/>
  <c r="A71" i="45"/>
  <c r="AG14" i="35"/>
  <c r="AV52" i="34"/>
  <c r="AW52" s="1"/>
  <c r="AV57"/>
  <c r="AW57" s="1"/>
  <c r="AV63"/>
  <c r="AW63" s="1"/>
  <c r="AV54"/>
  <c r="AW54" s="1"/>
  <c r="AV61"/>
  <c r="AW61" s="1"/>
  <c r="AV67"/>
  <c r="AW67" s="1"/>
  <c r="AV66"/>
  <c r="AW66" s="1"/>
  <c r="AV49"/>
  <c r="AW49" s="1"/>
  <c r="AV65"/>
  <c r="AW65" s="1"/>
  <c r="AV56"/>
  <c r="AW56" s="1"/>
  <c r="AV59"/>
  <c r="AW59" s="1"/>
  <c r="AV53"/>
  <c r="AW53" s="1"/>
  <c r="AV58"/>
  <c r="AW58" s="1"/>
  <c r="AV48"/>
  <c r="AW48" s="1"/>
  <c r="AV55"/>
  <c r="AW55" s="1"/>
  <c r="AV51"/>
  <c r="AW51" s="1"/>
  <c r="AU46"/>
  <c r="AL24" s="1"/>
  <c r="AV50"/>
  <c r="AW50" s="1"/>
  <c r="AV64"/>
  <c r="AW64" s="1"/>
  <c r="AV62"/>
  <c r="AW62" s="1"/>
  <c r="BC29" i="35"/>
  <c r="BC23"/>
  <c r="BC24" s="1"/>
  <c r="BC25" s="1"/>
  <c r="AM65"/>
  <c r="AN65" s="1"/>
  <c r="AL46"/>
  <c r="AL20" s="1"/>
  <c r="AN20" s="1"/>
  <c r="AQ20" s="1"/>
  <c r="AQ82" s="1"/>
  <c r="AM58"/>
  <c r="AN58" s="1"/>
  <c r="AM49"/>
  <c r="AN49" s="1"/>
  <c r="AM57"/>
  <c r="AN57" s="1"/>
  <c r="AM61"/>
  <c r="AN61" s="1"/>
  <c r="AM62"/>
  <c r="AN62" s="1"/>
  <c r="AM59"/>
  <c r="AN59" s="1"/>
  <c r="AM67"/>
  <c r="AN67" s="1"/>
  <c r="AM64"/>
  <c r="AN64" s="1"/>
  <c r="AM56"/>
  <c r="AN56" s="1"/>
  <c r="AM50"/>
  <c r="AN50" s="1"/>
  <c r="AM63"/>
  <c r="AN63" s="1"/>
  <c r="AM60"/>
  <c r="AN60" s="1"/>
  <c r="AM54"/>
  <c r="AN54" s="1"/>
  <c r="AM66"/>
  <c r="AN66" s="1"/>
  <c r="AM53"/>
  <c r="AN53" s="1"/>
  <c r="AM55"/>
  <c r="AN55" s="1"/>
  <c r="AM52"/>
  <c r="AN52" s="1"/>
  <c r="AM51"/>
  <c r="AN51" s="1"/>
  <c r="AR23" i="34"/>
  <c r="AR85" s="1"/>
  <c r="BN20" i="43" l="1"/>
  <c r="BI17"/>
  <c r="BN25" i="44"/>
  <c r="BI22"/>
  <c r="BI21"/>
  <c r="BN24"/>
  <c r="BN23"/>
  <c r="BI20"/>
  <c r="A23"/>
  <c r="A69" i="45"/>
  <c r="A28"/>
  <c r="A74" i="46"/>
  <c r="A27" i="45"/>
  <c r="A73" i="46"/>
  <c r="A26" i="45"/>
  <c r="A72" i="46"/>
  <c r="BN22" i="44"/>
  <c r="BI19"/>
  <c r="BI23" i="43"/>
  <c r="BN26"/>
  <c r="BI18" i="44"/>
  <c r="BN21"/>
  <c r="BI24" i="43"/>
  <c r="BN27"/>
  <c r="BG26" i="35"/>
  <c r="BI69" s="1"/>
  <c r="BK69" s="1"/>
  <c r="J31" s="1"/>
  <c r="J31" i="43" s="1"/>
  <c r="A71" i="46"/>
  <c r="A25" i="45"/>
  <c r="A29" i="44"/>
  <c r="A75" i="45"/>
  <c r="A24"/>
  <c r="A70" i="46"/>
  <c r="A30" i="44"/>
  <c r="A76" i="45"/>
  <c r="J31" i="50"/>
  <c r="J31" i="45"/>
  <c r="J31" i="44"/>
  <c r="AO23" i="34"/>
  <c r="AM24"/>
  <c r="AW30" s="1"/>
  <c r="AT30" s="1"/>
  <c r="AN24"/>
  <c r="AW47"/>
  <c r="AW46" s="1"/>
  <c r="AL25" s="1"/>
  <c r="BG6" i="35"/>
  <c r="BK50" s="1"/>
  <c r="J12" s="1"/>
  <c r="BG22"/>
  <c r="BK66" s="1"/>
  <c r="BG7"/>
  <c r="BK51" s="1"/>
  <c r="J13" s="1"/>
  <c r="BG24"/>
  <c r="BK68" s="1"/>
  <c r="BG18"/>
  <c r="BK62" s="1"/>
  <c r="BG19"/>
  <c r="BK63" s="1"/>
  <c r="BG16"/>
  <c r="BK60" s="1"/>
  <c r="J22" s="1"/>
  <c r="BG21"/>
  <c r="BK65" s="1"/>
  <c r="BG15"/>
  <c r="BK59" s="1"/>
  <c r="J21" s="1"/>
  <c r="BG5"/>
  <c r="BG10"/>
  <c r="BK54" s="1"/>
  <c r="J16" s="1"/>
  <c r="BG9"/>
  <c r="BK53" s="1"/>
  <c r="J15" s="1"/>
  <c r="BG12"/>
  <c r="BK56" s="1"/>
  <c r="J18" s="1"/>
  <c r="BG23"/>
  <c r="BK67" s="1"/>
  <c r="BG8"/>
  <c r="BK52" s="1"/>
  <c r="J14" s="1"/>
  <c r="BG13"/>
  <c r="BK57" s="1"/>
  <c r="J19" s="1"/>
  <c r="BG20"/>
  <c r="BK64" s="1"/>
  <c r="BG14"/>
  <c r="BK58" s="1"/>
  <c r="J20" s="1"/>
  <c r="BG11"/>
  <c r="BK55" s="1"/>
  <c r="J17" s="1"/>
  <c r="BG17"/>
  <c r="BK61" s="1"/>
  <c r="AN47"/>
  <c r="AO51" s="1"/>
  <c r="AP51" s="1"/>
  <c r="A75" i="46" l="1"/>
  <c r="A29" i="45"/>
  <c r="BN24"/>
  <c r="BI21"/>
  <c r="BI17" i="44"/>
  <c r="BN20"/>
  <c r="BI18" i="45"/>
  <c r="BN21"/>
  <c r="A25" i="46"/>
  <c r="A71" i="47"/>
  <c r="A73"/>
  <c r="A27" i="46"/>
  <c r="A69"/>
  <c r="A23" i="45"/>
  <c r="J31" i="36"/>
  <c r="J31" i="39"/>
  <c r="J31" i="49"/>
  <c r="J31" i="40"/>
  <c r="A24" i="46"/>
  <c r="A70" i="47"/>
  <c r="BN22" i="45"/>
  <c r="BI19"/>
  <c r="BN23"/>
  <c r="BI20"/>
  <c r="BI22"/>
  <c r="BN25"/>
  <c r="J31" i="47"/>
  <c r="J31" i="37"/>
  <c r="J31" i="38"/>
  <c r="J31" i="48"/>
  <c r="A76" i="46"/>
  <c r="A30" i="45"/>
  <c r="BN27" i="44"/>
  <c r="BI24"/>
  <c r="BN26"/>
  <c r="BI23"/>
  <c r="A72" i="47"/>
  <c r="A26" i="46"/>
  <c r="A74" i="47"/>
  <c r="A28" i="46"/>
  <c r="K31" i="35"/>
  <c r="K31" i="39" s="1"/>
  <c r="J31" i="46"/>
  <c r="J31" i="41"/>
  <c r="K31" i="44"/>
  <c r="K31" i="46"/>
  <c r="K31" i="49"/>
  <c r="K31" i="45"/>
  <c r="AO62" i="35"/>
  <c r="AP62" s="1"/>
  <c r="AU30" i="34"/>
  <c r="AV30" s="1"/>
  <c r="AO85"/>
  <c r="AT85" s="1"/>
  <c r="AO24"/>
  <c r="AR24"/>
  <c r="AR86" s="1"/>
  <c r="AQ24"/>
  <c r="AQ86" s="1"/>
  <c r="AO58" i="35"/>
  <c r="AP58" s="1"/>
  <c r="AO65"/>
  <c r="AP65" s="1"/>
  <c r="AO60"/>
  <c r="AP60" s="1"/>
  <c r="AO52"/>
  <c r="AP52" s="1"/>
  <c r="AO64"/>
  <c r="AP64" s="1"/>
  <c r="AO50"/>
  <c r="AP50" s="1"/>
  <c r="AM25" i="34"/>
  <c r="AW31" s="1"/>
  <c r="AT31" s="1"/>
  <c r="AN25"/>
  <c r="AO63" i="35"/>
  <c r="AP63" s="1"/>
  <c r="AO56"/>
  <c r="AP56" s="1"/>
  <c r="AO59"/>
  <c r="AP59" s="1"/>
  <c r="AO49"/>
  <c r="AP49" s="1"/>
  <c r="AO54"/>
  <c r="AP54" s="1"/>
  <c r="AO53"/>
  <c r="AP53" s="1"/>
  <c r="AO55"/>
  <c r="AP55" s="1"/>
  <c r="K17"/>
  <c r="J17" i="37"/>
  <c r="J17" i="47"/>
  <c r="J17" i="48"/>
  <c r="J17" i="45"/>
  <c r="J17" i="49"/>
  <c r="J17" i="39"/>
  <c r="J17" i="38"/>
  <c r="J17" i="36"/>
  <c r="J17" i="44"/>
  <c r="J17" i="41"/>
  <c r="J17" i="43"/>
  <c r="J17" i="40"/>
  <c r="J17" i="46"/>
  <c r="J17" i="50"/>
  <c r="K16" i="35"/>
  <c r="A16" s="1"/>
  <c r="J16" i="38"/>
  <c r="J16" i="44"/>
  <c r="J16" i="48"/>
  <c r="J16" i="50"/>
  <c r="J16" i="45"/>
  <c r="J16" i="37"/>
  <c r="J16" i="41"/>
  <c r="J16" i="40"/>
  <c r="J16" i="49"/>
  <c r="J16" i="46"/>
  <c r="J16" i="36"/>
  <c r="J16" i="43"/>
  <c r="J16" i="47"/>
  <c r="J16" i="39"/>
  <c r="K22" i="35"/>
  <c r="J22" i="37"/>
  <c r="J22" i="44"/>
  <c r="J22" i="47"/>
  <c r="J22" i="43"/>
  <c r="J22" i="49"/>
  <c r="J22" i="36"/>
  <c r="J22" i="39"/>
  <c r="J22" i="41"/>
  <c r="J22" i="50"/>
  <c r="J22" i="38"/>
  <c r="J22" i="40"/>
  <c r="J22" i="46"/>
  <c r="J22" i="45"/>
  <c r="J22" i="48"/>
  <c r="K18" i="35"/>
  <c r="J18" i="38"/>
  <c r="J18" i="39"/>
  <c r="J18" i="40"/>
  <c r="J18" i="50"/>
  <c r="J18" i="41"/>
  <c r="J18" i="48"/>
  <c r="J18" i="45"/>
  <c r="J18" i="49"/>
  <c r="J18" i="47"/>
  <c r="J18" i="37"/>
  <c r="J18" i="44"/>
  <c r="J18" i="43"/>
  <c r="J18" i="46"/>
  <c r="J18" i="36"/>
  <c r="K21" i="35"/>
  <c r="J21" i="36"/>
  <c r="J21" i="44"/>
  <c r="J21" i="43"/>
  <c r="J21" i="46"/>
  <c r="J21" i="47"/>
  <c r="J21" i="38"/>
  <c r="J21" i="41"/>
  <c r="J21" i="48"/>
  <c r="J21" i="45"/>
  <c r="J21" i="37"/>
  <c r="J21" i="39"/>
  <c r="J21" i="50"/>
  <c r="J21" i="40"/>
  <c r="J21" i="49"/>
  <c r="K12" i="35"/>
  <c r="A12" s="1"/>
  <c r="J12" i="45"/>
  <c r="J12" i="39"/>
  <c r="J12" i="41"/>
  <c r="J12" i="46"/>
  <c r="J12" i="43"/>
  <c r="J12" i="50"/>
  <c r="J12" i="44"/>
  <c r="J12" i="40"/>
  <c r="J12" i="37"/>
  <c r="J12" i="38"/>
  <c r="J12" i="49"/>
  <c r="J12" i="47"/>
  <c r="J12" i="36"/>
  <c r="J12" i="48"/>
  <c r="AO57" i="35"/>
  <c r="AP57" s="1"/>
  <c r="AO61"/>
  <c r="AP61" s="1"/>
  <c r="AO67"/>
  <c r="AP67" s="1"/>
  <c r="K20"/>
  <c r="J20" i="41"/>
  <c r="J20" i="44"/>
  <c r="J20" i="38"/>
  <c r="J20" i="43"/>
  <c r="J20" i="39"/>
  <c r="J20" i="45"/>
  <c r="J20" i="48"/>
  <c r="J20" i="46"/>
  <c r="J20" i="40"/>
  <c r="J20" i="36"/>
  <c r="J20" i="49"/>
  <c r="J20" i="47"/>
  <c r="J20" i="50"/>
  <c r="J20" i="37"/>
  <c r="BG25" i="35"/>
  <c r="BG27" s="1"/>
  <c r="BK70" s="1"/>
  <c r="BK49"/>
  <c r="J11" s="1"/>
  <c r="K14"/>
  <c r="A14" s="1"/>
  <c r="J14" i="38"/>
  <c r="J14" i="49"/>
  <c r="J14" i="44"/>
  <c r="J14" i="45"/>
  <c r="J14" i="50"/>
  <c r="J14" i="43"/>
  <c r="J14" i="36"/>
  <c r="J14" i="46"/>
  <c r="J14" i="39"/>
  <c r="J14" i="48"/>
  <c r="J14" i="37"/>
  <c r="J14" i="40"/>
  <c r="J14" i="41"/>
  <c r="J14" i="47"/>
  <c r="K13" i="35"/>
  <c r="A13" s="1"/>
  <c r="J13" i="41"/>
  <c r="J13" i="45"/>
  <c r="J13" i="49"/>
  <c r="J13" i="50"/>
  <c r="J13" i="38"/>
  <c r="J13" i="43"/>
  <c r="J13" i="46"/>
  <c r="J13" i="40"/>
  <c r="J13" i="48"/>
  <c r="J13" i="37"/>
  <c r="J13" i="39"/>
  <c r="J13" i="47"/>
  <c r="J13" i="44"/>
  <c r="J13" i="36"/>
  <c r="AO66" i="35"/>
  <c r="AP66" s="1"/>
  <c r="AN46"/>
  <c r="AL21" s="1"/>
  <c r="AO20" s="1"/>
  <c r="AU27" s="1"/>
  <c r="AV27" s="1"/>
  <c r="AO48"/>
  <c r="AP48" s="1"/>
  <c r="K19"/>
  <c r="J19" i="39"/>
  <c r="J19" i="45"/>
  <c r="J19" i="44"/>
  <c r="J19" i="49"/>
  <c r="J19" i="43"/>
  <c r="J19" i="37"/>
  <c r="J19" i="41"/>
  <c r="J19" i="48"/>
  <c r="J19" i="47"/>
  <c r="J19" i="40"/>
  <c r="J19" i="50"/>
  <c r="J19" i="46"/>
  <c r="J19" i="38"/>
  <c r="J19" i="36"/>
  <c r="K15" i="35"/>
  <c r="J15" i="43"/>
  <c r="J15" i="44"/>
  <c r="J15" i="49"/>
  <c r="J15" i="40"/>
  <c r="J15" i="39"/>
  <c r="J15" i="38"/>
  <c r="J15" i="45"/>
  <c r="J15" i="48"/>
  <c r="J15" i="46"/>
  <c r="J15" i="37"/>
  <c r="J15" i="47"/>
  <c r="J15" i="41"/>
  <c r="J15" i="36"/>
  <c r="J15" i="50"/>
  <c r="A72" i="48" l="1"/>
  <c r="A26" i="47"/>
  <c r="BN22" i="46"/>
  <c r="BI19"/>
  <c r="A75" i="47"/>
  <c r="A29" i="46"/>
  <c r="BI20"/>
  <c r="BN23"/>
  <c r="BI17" i="45"/>
  <c r="BN20"/>
  <c r="A71" i="48"/>
  <c r="A25" i="47"/>
  <c r="BI23" i="45"/>
  <c r="BN26"/>
  <c r="K31" i="40"/>
  <c r="K31" i="37"/>
  <c r="K31" i="47"/>
  <c r="A69"/>
  <c r="A23" i="46"/>
  <c r="A74" i="48"/>
  <c r="A28" i="47"/>
  <c r="A76"/>
  <c r="A30" i="46"/>
  <c r="BN21"/>
  <c r="BI18"/>
  <c r="A27" i="47"/>
  <c r="A73" i="48"/>
  <c r="K31" i="38"/>
  <c r="K31" i="36"/>
  <c r="K31" i="41"/>
  <c r="BN25" i="46"/>
  <c r="BI22"/>
  <c r="BN27" i="45"/>
  <c r="BI24"/>
  <c r="A70" i="48"/>
  <c r="A24" i="47"/>
  <c r="BN24" i="46"/>
  <c r="BI21"/>
  <c r="K31" i="43"/>
  <c r="K31" i="48"/>
  <c r="K31" i="50"/>
  <c r="AO82" i="35"/>
  <c r="BI6"/>
  <c r="BN9"/>
  <c r="BN13"/>
  <c r="BI10"/>
  <c r="BI8"/>
  <c r="BN11"/>
  <c r="BI7"/>
  <c r="BN10"/>
  <c r="AU31" i="34"/>
  <c r="AV31" s="1"/>
  <c r="AO86"/>
  <c r="AT86" s="1"/>
  <c r="AW32"/>
  <c r="AT32" s="1"/>
  <c r="AO25"/>
  <c r="AQ25"/>
  <c r="AQ87" s="1"/>
  <c r="AR25"/>
  <c r="AR87" s="1"/>
  <c r="K19" i="36"/>
  <c r="K19" i="40"/>
  <c r="K19" i="39"/>
  <c r="A19" i="35"/>
  <c r="K19" i="38"/>
  <c r="K19" i="45"/>
  <c r="K19" i="44"/>
  <c r="K19" i="48"/>
  <c r="K19" i="37"/>
  <c r="K19" i="47"/>
  <c r="K19" i="41"/>
  <c r="K19" i="49"/>
  <c r="K19" i="46"/>
  <c r="K19" i="50"/>
  <c r="K19" i="43"/>
  <c r="K12" i="47"/>
  <c r="K12" i="36"/>
  <c r="K12" i="50"/>
  <c r="K12" i="37"/>
  <c r="K12" i="39"/>
  <c r="K12" i="46"/>
  <c r="K12" i="48"/>
  <c r="K12" i="38"/>
  <c r="K12" i="45"/>
  <c r="K12" i="41"/>
  <c r="K12" i="40"/>
  <c r="K12" i="44"/>
  <c r="K12" i="43"/>
  <c r="K12" i="49"/>
  <c r="K21" i="50"/>
  <c r="K21" i="46"/>
  <c r="K21" i="37"/>
  <c r="K21" i="41"/>
  <c r="K21" i="40"/>
  <c r="K21" i="47"/>
  <c r="K21" i="38"/>
  <c r="K21" i="45"/>
  <c r="K21" i="48"/>
  <c r="K21" i="44"/>
  <c r="K21" i="39"/>
  <c r="K21" i="43"/>
  <c r="A21" i="35"/>
  <c r="K21" i="36"/>
  <c r="K21" i="49"/>
  <c r="K15"/>
  <c r="K15" i="37"/>
  <c r="K15" i="46"/>
  <c r="K15" i="47"/>
  <c r="K15" i="36"/>
  <c r="A15" i="35"/>
  <c r="K15" i="38"/>
  <c r="K15" i="45"/>
  <c r="K15" i="40"/>
  <c r="K15" i="43"/>
  <c r="K15" i="48"/>
  <c r="K15" i="50"/>
  <c r="K15" i="44"/>
  <c r="K15" i="39"/>
  <c r="K15" i="41"/>
  <c r="AP47" i="35"/>
  <c r="AQ48" s="1"/>
  <c r="AR48" s="1"/>
  <c r="K14" i="41"/>
  <c r="K14" i="43"/>
  <c r="K14" i="50"/>
  <c r="K14" i="39"/>
  <c r="K14" i="40"/>
  <c r="K14" i="47"/>
  <c r="K14" i="37"/>
  <c r="K14" i="48"/>
  <c r="K14" i="46"/>
  <c r="K14" i="49"/>
  <c r="K14" i="44"/>
  <c r="K14" i="38"/>
  <c r="K14" i="45"/>
  <c r="K14" i="36"/>
  <c r="K22" i="50"/>
  <c r="K22" i="36"/>
  <c r="K22" i="45"/>
  <c r="K22" i="37"/>
  <c r="K22" i="41"/>
  <c r="A22" i="35"/>
  <c r="K22" i="44"/>
  <c r="K22" i="49"/>
  <c r="K22" i="40"/>
  <c r="K22" i="46"/>
  <c r="K22" i="47"/>
  <c r="K22" i="43"/>
  <c r="K22" i="38"/>
  <c r="K22" i="48"/>
  <c r="K22" i="39"/>
  <c r="K16"/>
  <c r="K16" i="41"/>
  <c r="K16" i="50"/>
  <c r="K16" i="37"/>
  <c r="K16" i="45"/>
  <c r="K16" i="36"/>
  <c r="K16" i="47"/>
  <c r="K16" i="40"/>
  <c r="K16" i="43"/>
  <c r="K16" i="48"/>
  <c r="K16" i="38"/>
  <c r="K16" i="46"/>
  <c r="K16" i="49"/>
  <c r="K16" i="44"/>
  <c r="A17" i="35"/>
  <c r="K17" i="45"/>
  <c r="K17" i="44"/>
  <c r="K17" i="37"/>
  <c r="K17" i="47"/>
  <c r="K17" i="38"/>
  <c r="K17" i="46"/>
  <c r="K17" i="49"/>
  <c r="K17" i="48"/>
  <c r="K17" i="50"/>
  <c r="K17" i="41"/>
  <c r="K17" i="40"/>
  <c r="K17" i="43"/>
  <c r="K17" i="39"/>
  <c r="K17" i="36"/>
  <c r="AM21" i="35"/>
  <c r="AR20" s="1"/>
  <c r="AR82" s="1"/>
  <c r="AN21"/>
  <c r="K13" i="48"/>
  <c r="K13" i="47"/>
  <c r="K13" i="37"/>
  <c r="K13" i="41"/>
  <c r="K13" i="43"/>
  <c r="K13" i="49"/>
  <c r="K13" i="36"/>
  <c r="K13" i="46"/>
  <c r="K13" i="45"/>
  <c r="K13" i="50"/>
  <c r="K13" i="44"/>
  <c r="K13" i="39"/>
  <c r="K13" i="38"/>
  <c r="K13" i="40"/>
  <c r="K11" i="35"/>
  <c r="A11" s="1"/>
  <c r="J11" i="48"/>
  <c r="J11" i="43"/>
  <c r="J11" i="41"/>
  <c r="J11" i="50"/>
  <c r="J11" i="39"/>
  <c r="J11" i="40"/>
  <c r="J11" i="44"/>
  <c r="J11" i="47"/>
  <c r="J11" i="38"/>
  <c r="J11" i="45"/>
  <c r="J11" i="46"/>
  <c r="J11" i="36"/>
  <c r="J11" i="49"/>
  <c r="J11" i="37"/>
  <c r="K20" i="40"/>
  <c r="K20" i="37"/>
  <c r="K20" i="49"/>
  <c r="K20" i="36"/>
  <c r="K20" i="39"/>
  <c r="A20" i="35"/>
  <c r="K20" i="47"/>
  <c r="K20" i="41"/>
  <c r="K20" i="38"/>
  <c r="K20" i="45"/>
  <c r="K20" i="46"/>
  <c r="K20" i="43"/>
  <c r="K20" i="48"/>
  <c r="K20" i="50"/>
  <c r="K20" i="44"/>
  <c r="A18" i="35"/>
  <c r="K18" i="43"/>
  <c r="K18" i="48"/>
  <c r="K18" i="46"/>
  <c r="K18" i="39"/>
  <c r="K18" i="41"/>
  <c r="K18" i="44"/>
  <c r="K18" i="47"/>
  <c r="K18" i="36"/>
  <c r="K18" i="38"/>
  <c r="K18" i="40"/>
  <c r="K18" i="45"/>
  <c r="K18" i="37"/>
  <c r="K18" i="49"/>
  <c r="K18" i="50"/>
  <c r="AQ67" i="35"/>
  <c r="AR67" s="1"/>
  <c r="A75" i="48" l="1"/>
  <c r="A29" i="47"/>
  <c r="A26" i="48"/>
  <c r="A72" i="49"/>
  <c r="BN24" i="47"/>
  <c r="BI21"/>
  <c r="A76" i="48"/>
  <c r="A30" i="47"/>
  <c r="A23"/>
  <c r="A69" i="48"/>
  <c r="BI23" i="46"/>
  <c r="BN26"/>
  <c r="BN23" i="47"/>
  <c r="BI20"/>
  <c r="A70" i="49"/>
  <c r="A24" i="48"/>
  <c r="A27"/>
  <c r="A73" i="49"/>
  <c r="BI24" i="46"/>
  <c r="BN27"/>
  <c r="BN20"/>
  <c r="BI17"/>
  <c r="A71" i="49"/>
  <c r="A25" i="48"/>
  <c r="BN25" i="47"/>
  <c r="BI22"/>
  <c r="BI18"/>
  <c r="BN21"/>
  <c r="A74" i="49"/>
  <c r="A28" i="48"/>
  <c r="BN22" i="47"/>
  <c r="BI19"/>
  <c r="AT82" i="35"/>
  <c r="BN8"/>
  <c r="BI5"/>
  <c r="AQ61"/>
  <c r="AR61" s="1"/>
  <c r="AQ66"/>
  <c r="AR66" s="1"/>
  <c r="AQ57"/>
  <c r="AR57" s="1"/>
  <c r="AO87" i="34"/>
  <c r="AT87" s="1"/>
  <c r="AT89" s="1"/>
  <c r="AQ9" s="1"/>
  <c r="AU32"/>
  <c r="AV32" s="1"/>
  <c r="AV26" s="1"/>
  <c r="AQ21" i="35"/>
  <c r="AQ83" s="1"/>
  <c r="AR21"/>
  <c r="AR83" s="1"/>
  <c r="AO21"/>
  <c r="BN12"/>
  <c r="BI9"/>
  <c r="BN15"/>
  <c r="BI12"/>
  <c r="AA17" i="36"/>
  <c r="BJ8"/>
  <c r="BI14" i="35"/>
  <c r="BN17"/>
  <c r="K11" i="50"/>
  <c r="K11" i="38"/>
  <c r="K11" i="44"/>
  <c r="K11" i="49"/>
  <c r="K11" i="47"/>
  <c r="K11" i="48"/>
  <c r="K11" i="41"/>
  <c r="K11" i="45"/>
  <c r="K11" i="36"/>
  <c r="K11" i="46"/>
  <c r="K11" i="39"/>
  <c r="K11" i="37"/>
  <c r="K11" i="43"/>
  <c r="K32" i="35"/>
  <c r="K11" i="40"/>
  <c r="BJ7" i="36"/>
  <c r="AA16"/>
  <c r="AQ6" i="35"/>
  <c r="AW27"/>
  <c r="AT27" s="1"/>
  <c r="AA19" i="36"/>
  <c r="BJ10"/>
  <c r="BI16" i="35"/>
  <c r="BN19"/>
  <c r="AA25" i="36"/>
  <c r="BJ16"/>
  <c r="BJ9"/>
  <c r="AA18"/>
  <c r="AA15"/>
  <c r="BJ6"/>
  <c r="BJ13"/>
  <c r="AA22"/>
  <c r="BN14" i="35"/>
  <c r="BI11"/>
  <c r="BN18"/>
  <c r="BI15"/>
  <c r="BJ12" i="36"/>
  <c r="AA21"/>
  <c r="AA23"/>
  <c r="BJ14"/>
  <c r="AA24"/>
  <c r="BJ15"/>
  <c r="BJ11"/>
  <c r="AA20"/>
  <c r="AQ58" i="35"/>
  <c r="AR58" s="1"/>
  <c r="AQ56"/>
  <c r="AR56" s="1"/>
  <c r="AQ63"/>
  <c r="AR63" s="1"/>
  <c r="AP46"/>
  <c r="AL22" s="1"/>
  <c r="AQ65"/>
  <c r="AR65" s="1"/>
  <c r="AQ64"/>
  <c r="AR64" s="1"/>
  <c r="AQ54"/>
  <c r="AR54" s="1"/>
  <c r="AQ49"/>
  <c r="AR49" s="1"/>
  <c r="AQ53"/>
  <c r="AR53" s="1"/>
  <c r="AQ55"/>
  <c r="AR55" s="1"/>
  <c r="AQ50"/>
  <c r="AR50" s="1"/>
  <c r="AQ59"/>
  <c r="AR59" s="1"/>
  <c r="AQ62"/>
  <c r="AR62" s="1"/>
  <c r="AQ52"/>
  <c r="AR52" s="1"/>
  <c r="AQ60"/>
  <c r="AR60" s="1"/>
  <c r="AQ51"/>
  <c r="AR51" s="1"/>
  <c r="BN16"/>
  <c r="BI13"/>
  <c r="A28" i="49" l="1"/>
  <c r="A74" i="50"/>
  <c r="A28" s="1"/>
  <c r="BN24" i="48"/>
  <c r="BI21"/>
  <c r="BI17" i="47"/>
  <c r="BN20"/>
  <c r="A75" i="49"/>
  <c r="A29" i="48"/>
  <c r="A69" i="49"/>
  <c r="A23" i="48"/>
  <c r="A71" i="50"/>
  <c r="A25" s="1"/>
  <c r="A25" i="49"/>
  <c r="A24"/>
  <c r="A70" i="50"/>
  <c r="A24" s="1"/>
  <c r="A76" i="49"/>
  <c r="A30" i="48"/>
  <c r="BI20"/>
  <c r="BN23"/>
  <c r="BN25"/>
  <c r="BI22"/>
  <c r="A27" i="49"/>
  <c r="A73" i="50"/>
  <c r="A27" s="1"/>
  <c r="BN26" i="47"/>
  <c r="BI23"/>
  <c r="BI19" i="48"/>
  <c r="BN22"/>
  <c r="BN21"/>
  <c r="BI18"/>
  <c r="BI24" i="47"/>
  <c r="BN27"/>
  <c r="A72" i="50"/>
  <c r="A26" s="1"/>
  <c r="A26" i="49"/>
  <c r="AR47" i="35"/>
  <c r="AT67" s="1"/>
  <c r="AU67" s="1"/>
  <c r="AC24" i="36"/>
  <c r="AK58"/>
  <c r="AL58" s="1"/>
  <c r="AE24"/>
  <c r="AF24" s="1"/>
  <c r="AG24" s="1"/>
  <c r="BO18"/>
  <c r="AE15"/>
  <c r="AF15" s="1"/>
  <c r="AG15" s="1"/>
  <c r="AC15"/>
  <c r="AK49"/>
  <c r="AL49" s="1"/>
  <c r="BO9"/>
  <c r="BO19"/>
  <c r="AC25"/>
  <c r="AE25"/>
  <c r="AF25" s="1"/>
  <c r="AG25" s="1"/>
  <c r="AK59"/>
  <c r="AL59" s="1"/>
  <c r="BO13"/>
  <c r="AC19"/>
  <c r="AE19"/>
  <c r="AF19" s="1"/>
  <c r="AG19" s="1"/>
  <c r="AK53"/>
  <c r="AL53" s="1"/>
  <c r="AC21"/>
  <c r="AE21"/>
  <c r="AF21" s="1"/>
  <c r="AG21" s="1"/>
  <c r="BO15"/>
  <c r="AK55"/>
  <c r="AL55" s="1"/>
  <c r="AC16"/>
  <c r="AE16"/>
  <c r="AF16" s="1"/>
  <c r="AG16" s="1"/>
  <c r="BO10"/>
  <c r="AK50"/>
  <c r="AL50" s="1"/>
  <c r="AK51"/>
  <c r="AL51" s="1"/>
  <c r="BO11"/>
  <c r="AE17"/>
  <c r="AC17"/>
  <c r="AN22" i="35"/>
  <c r="AM22"/>
  <c r="AW28" s="1"/>
  <c r="AT28" s="1"/>
  <c r="BO14" i="36"/>
  <c r="AC20"/>
  <c r="AE20"/>
  <c r="AF20" s="1"/>
  <c r="AG20" s="1"/>
  <c r="AK54"/>
  <c r="AL54" s="1"/>
  <c r="AC22"/>
  <c r="AK56"/>
  <c r="AL56" s="1"/>
  <c r="AE22"/>
  <c r="AF22" s="1"/>
  <c r="AG22" s="1"/>
  <c r="BO16"/>
  <c r="AC18"/>
  <c r="AK52"/>
  <c r="AL52" s="1"/>
  <c r="BO12"/>
  <c r="AE18"/>
  <c r="AF18" s="1"/>
  <c r="AG18" s="1"/>
  <c r="AO83" i="35"/>
  <c r="AT83" s="1"/>
  <c r="AU28"/>
  <c r="AV28" s="1"/>
  <c r="BJ5" i="36"/>
  <c r="K32"/>
  <c r="K33" s="1"/>
  <c r="AA14"/>
  <c r="BO17"/>
  <c r="AE23"/>
  <c r="AF23" s="1"/>
  <c r="AG23" s="1"/>
  <c r="AC23"/>
  <c r="AK57"/>
  <c r="AL57" s="1"/>
  <c r="K32" i="43"/>
  <c r="K33" s="1"/>
  <c r="K32" i="41"/>
  <c r="K33" s="1"/>
  <c r="K32" i="47"/>
  <c r="K33" s="1"/>
  <c r="K32" i="37"/>
  <c r="K33" s="1"/>
  <c r="K32" i="45"/>
  <c r="K33" s="1"/>
  <c r="K32" i="46"/>
  <c r="K33" s="1"/>
  <c r="K32" i="49"/>
  <c r="K33" s="1"/>
  <c r="K32" i="48"/>
  <c r="K33" s="1"/>
  <c r="K32" i="50"/>
  <c r="K33" s="1"/>
  <c r="K32" i="40"/>
  <c r="K33" s="1"/>
  <c r="K33" i="35"/>
  <c r="U4" s="1"/>
  <c r="K32" i="39"/>
  <c r="K33" s="1"/>
  <c r="K32" i="44"/>
  <c r="K33" s="1"/>
  <c r="K32" i="38"/>
  <c r="K33" s="1"/>
  <c r="BI22" i="50" l="1"/>
  <c r="BN25"/>
  <c r="BI21" i="49"/>
  <c r="BN24"/>
  <c r="BI18"/>
  <c r="BN21"/>
  <c r="A69" i="50"/>
  <c r="A23" s="1"/>
  <c r="A23" i="49"/>
  <c r="BN25"/>
  <c r="BI22"/>
  <c r="BN24" i="50"/>
  <c r="BI21"/>
  <c r="BN21"/>
  <c r="BI18"/>
  <c r="BI20"/>
  <c r="BN23"/>
  <c r="A30" i="49"/>
  <c r="A76" i="50"/>
  <c r="A30" s="1"/>
  <c r="BI19"/>
  <c r="BN22"/>
  <c r="A29" i="49"/>
  <c r="A75" i="50"/>
  <c r="A29" s="1"/>
  <c r="BN20" i="48"/>
  <c r="BI17"/>
  <c r="BN23" i="49"/>
  <c r="BI20"/>
  <c r="BI24" i="48"/>
  <c r="BN27"/>
  <c r="BI19" i="49"/>
  <c r="BN22"/>
  <c r="BI23" i="48"/>
  <c r="BN26"/>
  <c r="AF17" i="36"/>
  <c r="AG17" s="1"/>
  <c r="AT56" i="35"/>
  <c r="AU56" s="1"/>
  <c r="AT51"/>
  <c r="AU51" s="1"/>
  <c r="AT63"/>
  <c r="AU63" s="1"/>
  <c r="AT62"/>
  <c r="AU62" s="1"/>
  <c r="AT60"/>
  <c r="AU60" s="1"/>
  <c r="AT53"/>
  <c r="AU53" s="1"/>
  <c r="AT49"/>
  <c r="AU49" s="1"/>
  <c r="AT59"/>
  <c r="AU59" s="1"/>
  <c r="AT50"/>
  <c r="AU50" s="1"/>
  <c r="AT52"/>
  <c r="AU52" s="1"/>
  <c r="AT58"/>
  <c r="AU58" s="1"/>
  <c r="AT66"/>
  <c r="AU66" s="1"/>
  <c r="AT57"/>
  <c r="AU57" s="1"/>
  <c r="AT65"/>
  <c r="AU65" s="1"/>
  <c r="AT61"/>
  <c r="AU61" s="1"/>
  <c r="AT54"/>
  <c r="AU54" s="1"/>
  <c r="AT55"/>
  <c r="AU55" s="1"/>
  <c r="AT64"/>
  <c r="AU64" s="1"/>
  <c r="AR46"/>
  <c r="AL23" s="1"/>
  <c r="AN23" s="1"/>
  <c r="AR23" s="1"/>
  <c r="AR85" s="1"/>
  <c r="AT48"/>
  <c r="AU48" s="1"/>
  <c r="AK48" i="36"/>
  <c r="AL48" s="1"/>
  <c r="AL47" s="1"/>
  <c r="AM50" s="1"/>
  <c r="AN50" s="1"/>
  <c r="BO8"/>
  <c r="AE14"/>
  <c r="AC14"/>
  <c r="AQ22" i="35"/>
  <c r="AQ84" s="1"/>
  <c r="AR22"/>
  <c r="AR84" s="1"/>
  <c r="AO22"/>
  <c r="BI23" i="50" l="1"/>
  <c r="BN26"/>
  <c r="BN26" i="49"/>
  <c r="BI23"/>
  <c r="BI24"/>
  <c r="BN27"/>
  <c r="BN20" i="50"/>
  <c r="BI17"/>
  <c r="BI24"/>
  <c r="BN27"/>
  <c r="BI17" i="49"/>
  <c r="BN20"/>
  <c r="AF14" i="36"/>
  <c r="AG2" s="1"/>
  <c r="AU47" i="35"/>
  <c r="AV56" s="1"/>
  <c r="AW56" s="1"/>
  <c r="AM23"/>
  <c r="AW29" s="1"/>
  <c r="AT29" s="1"/>
  <c r="AM51" i="36"/>
  <c r="AN51" s="1"/>
  <c r="AM58"/>
  <c r="AN58" s="1"/>
  <c r="AM53"/>
  <c r="AN53" s="1"/>
  <c r="AM57"/>
  <c r="AN57" s="1"/>
  <c r="AM52"/>
  <c r="AN52" s="1"/>
  <c r="AM56"/>
  <c r="AN56" s="1"/>
  <c r="AM49"/>
  <c r="AN49" s="1"/>
  <c r="AM59"/>
  <c r="AN59" s="1"/>
  <c r="AU29" i="35"/>
  <c r="AV29" s="1"/>
  <c r="AO84"/>
  <c r="AT84" s="1"/>
  <c r="AQ23"/>
  <c r="AQ85" s="1"/>
  <c r="AO23"/>
  <c r="AM48" i="36"/>
  <c r="AN48" s="1"/>
  <c r="AM66"/>
  <c r="AN66" s="1"/>
  <c r="AM63"/>
  <c r="AN63" s="1"/>
  <c r="AM61"/>
  <c r="AN61" s="1"/>
  <c r="AM60"/>
  <c r="AN60" s="1"/>
  <c r="AL46"/>
  <c r="AL20" s="1"/>
  <c r="AM65"/>
  <c r="AN65" s="1"/>
  <c r="AM64"/>
  <c r="AN64" s="1"/>
  <c r="AM67"/>
  <c r="AN67" s="1"/>
  <c r="AM62"/>
  <c r="AN62" s="1"/>
  <c r="AM55"/>
  <c r="AN55" s="1"/>
  <c r="AM54"/>
  <c r="AN54" s="1"/>
  <c r="AG14" l="1"/>
  <c r="AG3"/>
  <c r="BC12" s="1"/>
  <c r="AV58" i="35"/>
  <c r="AW58" s="1"/>
  <c r="AV61"/>
  <c r="AW61" s="1"/>
  <c r="AV50"/>
  <c r="AW50" s="1"/>
  <c r="AV63"/>
  <c r="AW63" s="1"/>
  <c r="AV53"/>
  <c r="AW53" s="1"/>
  <c r="AV49"/>
  <c r="AW49" s="1"/>
  <c r="AV52"/>
  <c r="AW52" s="1"/>
  <c r="AV67"/>
  <c r="AW67" s="1"/>
  <c r="AV65"/>
  <c r="AW65" s="1"/>
  <c r="AV66"/>
  <c r="AW66" s="1"/>
  <c r="AV54"/>
  <c r="AW54" s="1"/>
  <c r="AV51"/>
  <c r="AW51" s="1"/>
  <c r="AV59"/>
  <c r="AW59" s="1"/>
  <c r="AV64"/>
  <c r="AW64" s="1"/>
  <c r="AV57"/>
  <c r="AW57" s="1"/>
  <c r="AV48"/>
  <c r="AW48" s="1"/>
  <c r="AV55"/>
  <c r="AW55" s="1"/>
  <c r="AV62"/>
  <c r="AW62" s="1"/>
  <c r="AU46"/>
  <c r="AL24" s="1"/>
  <c r="AM24" s="1"/>
  <c r="AW30" s="1"/>
  <c r="AT30" s="1"/>
  <c r="AV60"/>
  <c r="AW60" s="1"/>
  <c r="AN47" i="36"/>
  <c r="AO48" s="1"/>
  <c r="AP48" s="1"/>
  <c r="AO85" i="35"/>
  <c r="AT85" s="1"/>
  <c r="AU30"/>
  <c r="AV30" s="1"/>
  <c r="AN20" i="36"/>
  <c r="BC23" l="1"/>
  <c r="BC31"/>
  <c r="BI52"/>
  <c r="AN24" i="35"/>
  <c r="BC29" i="36"/>
  <c r="BG19" s="1"/>
  <c r="BK63" s="1"/>
  <c r="BC24"/>
  <c r="BC25"/>
  <c r="AW47" i="35"/>
  <c r="AW46" s="1"/>
  <c r="AL25" s="1"/>
  <c r="AM25" s="1"/>
  <c r="AW31" s="1"/>
  <c r="AT31" s="1"/>
  <c r="AO54" i="36"/>
  <c r="AP54" s="1"/>
  <c r="AO66"/>
  <c r="AP66" s="1"/>
  <c r="AO64"/>
  <c r="AP64" s="1"/>
  <c r="AO55"/>
  <c r="AP55" s="1"/>
  <c r="AO60"/>
  <c r="AP60" s="1"/>
  <c r="AO61"/>
  <c r="AP61" s="1"/>
  <c r="AO67"/>
  <c r="AP67" s="1"/>
  <c r="AO65"/>
  <c r="AP65" s="1"/>
  <c r="BG7"/>
  <c r="BK51" s="1"/>
  <c r="L13" s="1"/>
  <c r="AN46"/>
  <c r="AL21" s="1"/>
  <c r="AO57"/>
  <c r="AP57" s="1"/>
  <c r="AO59"/>
  <c r="AP59" s="1"/>
  <c r="AO51"/>
  <c r="AP51" s="1"/>
  <c r="AO53"/>
  <c r="AP53" s="1"/>
  <c r="AO58"/>
  <c r="AP58" s="1"/>
  <c r="AO52"/>
  <c r="AP52" s="1"/>
  <c r="AO50"/>
  <c r="AP50" s="1"/>
  <c r="AO56"/>
  <c r="AP56" s="1"/>
  <c r="AO49"/>
  <c r="AP49" s="1"/>
  <c r="AQ20"/>
  <c r="AQ82" s="1"/>
  <c r="AQ24" i="35"/>
  <c r="AQ86" s="1"/>
  <c r="AO24"/>
  <c r="AR24"/>
  <c r="AR86" s="1"/>
  <c r="AO63" i="36"/>
  <c r="AP63" s="1"/>
  <c r="AO62"/>
  <c r="AP62" s="1"/>
  <c r="BG26" l="1"/>
  <c r="BI69" s="1"/>
  <c r="BK69" s="1"/>
  <c r="L31" s="1"/>
  <c r="L31" i="40" s="1"/>
  <c r="L31" i="45"/>
  <c r="L31" i="43"/>
  <c r="L31" i="48"/>
  <c r="L31" i="46"/>
  <c r="L31" i="37"/>
  <c r="L31" i="50"/>
  <c r="L31" i="39"/>
  <c r="BG16" i="36"/>
  <c r="BK60" s="1"/>
  <c r="L22" s="1"/>
  <c r="L22" i="47" s="1"/>
  <c r="BG22" i="36"/>
  <c r="BK66" s="1"/>
  <c r="BG5"/>
  <c r="BK49" s="1"/>
  <c r="L11" s="1"/>
  <c r="BG11"/>
  <c r="BK55" s="1"/>
  <c r="L17" s="1"/>
  <c r="L17" i="43" s="1"/>
  <c r="BG21" i="36"/>
  <c r="BK65" s="1"/>
  <c r="BG12"/>
  <c r="BK56" s="1"/>
  <c r="L18" s="1"/>
  <c r="L18" i="40" s="1"/>
  <c r="BG20" i="36"/>
  <c r="BK64" s="1"/>
  <c r="BG17"/>
  <c r="BK61" s="1"/>
  <c r="BG15"/>
  <c r="BK59" s="1"/>
  <c r="L21" s="1"/>
  <c r="L21" i="49" s="1"/>
  <c r="BG18" i="36"/>
  <c r="BK62" s="1"/>
  <c r="BG13"/>
  <c r="BK57" s="1"/>
  <c r="L19" s="1"/>
  <c r="L19" i="37" s="1"/>
  <c r="BG6" i="36"/>
  <c r="BK50" s="1"/>
  <c r="L12" s="1"/>
  <c r="L12" i="48" s="1"/>
  <c r="BG10" i="36"/>
  <c r="BK54" s="1"/>
  <c r="L16" s="1"/>
  <c r="L16" i="40" s="1"/>
  <c r="BG23" i="36"/>
  <c r="BK67" s="1"/>
  <c r="BG9"/>
  <c r="BK53" s="1"/>
  <c r="L15" s="1"/>
  <c r="L15" i="41" s="1"/>
  <c r="BG24" i="36"/>
  <c r="BK68" s="1"/>
  <c r="BG8"/>
  <c r="BK52" s="1"/>
  <c r="L14" s="1"/>
  <c r="L14" i="45" s="1"/>
  <c r="BG14" i="36"/>
  <c r="BK58" s="1"/>
  <c r="L20" s="1"/>
  <c r="L20" i="44" s="1"/>
  <c r="AN25" i="35"/>
  <c r="AQ25" s="1"/>
  <c r="AQ87" s="1"/>
  <c r="M16" i="36"/>
  <c r="A16" s="1"/>
  <c r="AU31" i="35"/>
  <c r="AV31" s="1"/>
  <c r="AO86"/>
  <c r="AT86" s="1"/>
  <c r="M14" i="36"/>
  <c r="A14" s="1"/>
  <c r="AO20"/>
  <c r="AM21"/>
  <c r="AR20" s="1"/>
  <c r="AR82" s="1"/>
  <c r="AN21"/>
  <c r="M13"/>
  <c r="A13" s="1"/>
  <c r="L13" i="40"/>
  <c r="L13" i="41"/>
  <c r="L13" i="37"/>
  <c r="L13" i="39"/>
  <c r="L13" i="38"/>
  <c r="L13" i="45"/>
  <c r="L13" i="50"/>
  <c r="L13" i="47"/>
  <c r="L13" i="43"/>
  <c r="L13" i="44"/>
  <c r="L13" i="48"/>
  <c r="L13" i="49"/>
  <c r="L13" i="46"/>
  <c r="AP47" i="36"/>
  <c r="AQ58" s="1"/>
  <c r="AR58" s="1"/>
  <c r="M31" l="1"/>
  <c r="M31" i="40" s="1"/>
  <c r="L31" i="38"/>
  <c r="L31" i="49"/>
  <c r="L31" i="47"/>
  <c r="L15" i="45"/>
  <c r="L31" i="41"/>
  <c r="L31" i="44"/>
  <c r="M12" i="36"/>
  <c r="A12" s="1"/>
  <c r="BN9" s="1"/>
  <c r="L17" i="48"/>
  <c r="L17" i="47"/>
  <c r="M31" i="39"/>
  <c r="M31" i="48"/>
  <c r="M31" i="43"/>
  <c r="M31" i="44"/>
  <c r="M31" i="38"/>
  <c r="M31" i="41"/>
  <c r="M31" i="46"/>
  <c r="M31" i="49"/>
  <c r="M31" i="50"/>
  <c r="M31" i="47"/>
  <c r="L12" i="41"/>
  <c r="L17" i="40"/>
  <c r="L17" i="39"/>
  <c r="M17" i="36"/>
  <c r="M17" i="39" s="1"/>
  <c r="M22" i="36"/>
  <c r="M22" i="45" s="1"/>
  <c r="L12" i="49"/>
  <c r="L17" i="50"/>
  <c r="L17" i="45"/>
  <c r="L17" i="38"/>
  <c r="M21" i="36"/>
  <c r="M21" i="41" s="1"/>
  <c r="L17" i="37"/>
  <c r="L17" i="46"/>
  <c r="L17" i="41"/>
  <c r="M15" i="36"/>
  <c r="M15" i="43" s="1"/>
  <c r="L19" i="41"/>
  <c r="M20" i="36"/>
  <c r="M20" i="50" s="1"/>
  <c r="M18" i="36"/>
  <c r="M18" i="46" s="1"/>
  <c r="M19" i="36"/>
  <c r="M19" i="50" s="1"/>
  <c r="L22" i="39"/>
  <c r="L22" i="38"/>
  <c r="L21" i="37"/>
  <c r="L22" i="44"/>
  <c r="L16" i="50"/>
  <c r="L22"/>
  <c r="L16" i="39"/>
  <c r="L15" i="43"/>
  <c r="L19"/>
  <c r="L22" i="40"/>
  <c r="L22" i="45"/>
  <c r="L22" i="43"/>
  <c r="L14" i="37"/>
  <c r="L22" i="41"/>
  <c r="L14" i="40"/>
  <c r="L16" i="49"/>
  <c r="L14" i="38"/>
  <c r="L21" i="40"/>
  <c r="L16" i="47"/>
  <c r="L21" i="50"/>
  <c r="L21" i="38"/>
  <c r="L22" i="48"/>
  <c r="L22" i="37"/>
  <c r="L21" i="41"/>
  <c r="L21" i="47"/>
  <c r="L22" i="49"/>
  <c r="L22" i="46"/>
  <c r="L14"/>
  <c r="L14" i="48"/>
  <c r="L16" i="43"/>
  <c r="L16" i="45"/>
  <c r="L18" i="41"/>
  <c r="L20" i="45"/>
  <c r="L15" i="38"/>
  <c r="L19" i="47"/>
  <c r="L18"/>
  <c r="L14" i="39"/>
  <c r="L14" i="47"/>
  <c r="L15" i="44"/>
  <c r="L16"/>
  <c r="L20" i="43"/>
  <c r="L18" i="48"/>
  <c r="L18" i="46"/>
  <c r="L19" i="50"/>
  <c r="L18" i="44"/>
  <c r="L18" i="49"/>
  <c r="L18" i="39"/>
  <c r="L15" i="48"/>
  <c r="L15" i="47"/>
  <c r="L18" i="38"/>
  <c r="L18" i="45"/>
  <c r="L18" i="50"/>
  <c r="L17" i="49"/>
  <c r="L17" i="44"/>
  <c r="L15" i="39"/>
  <c r="L19" i="48"/>
  <c r="L19" i="46"/>
  <c r="L12" i="37"/>
  <c r="L12" i="45"/>
  <c r="L21" i="44"/>
  <c r="L21" i="48"/>
  <c r="L21" i="45"/>
  <c r="L12" i="39"/>
  <c r="L12" i="46"/>
  <c r="L12" i="50"/>
  <c r="L14"/>
  <c r="L14" i="43"/>
  <c r="L14" i="41"/>
  <c r="L16" i="46"/>
  <c r="L16" i="38"/>
  <c r="L16" i="48"/>
  <c r="L21" i="43"/>
  <c r="L21" i="39"/>
  <c r="L21" i="46"/>
  <c r="L20" i="39"/>
  <c r="L12" i="38"/>
  <c r="L12" i="43"/>
  <c r="L12" i="44"/>
  <c r="L18" i="37"/>
  <c r="L18" i="43"/>
  <c r="L14" i="49"/>
  <c r="L14" i="44"/>
  <c r="L16" i="37"/>
  <c r="L16" i="41"/>
  <c r="L20" i="50"/>
  <c r="L20" i="48"/>
  <c r="L20" i="37"/>
  <c r="BG25" i="36"/>
  <c r="BG27" s="1"/>
  <c r="BK70" s="1"/>
  <c r="L20" i="38"/>
  <c r="L20" i="40"/>
  <c r="L20" i="47"/>
  <c r="L15" i="37"/>
  <c r="L15" i="46"/>
  <c r="L15" i="49"/>
  <c r="L19"/>
  <c r="L19" i="38"/>
  <c r="L19" i="39"/>
  <c r="L20" i="46"/>
  <c r="L20" i="49"/>
  <c r="L20" i="41"/>
  <c r="L12" i="47"/>
  <c r="L12" i="40"/>
  <c r="L15" i="50"/>
  <c r="L15" i="40"/>
  <c r="L19" i="44"/>
  <c r="L19" i="40"/>
  <c r="L19" i="45"/>
  <c r="AW32" i="35"/>
  <c r="AT32" s="1"/>
  <c r="AR25"/>
  <c r="AR87" s="1"/>
  <c r="AO25"/>
  <c r="AO87" s="1"/>
  <c r="BI6" i="36"/>
  <c r="BI10"/>
  <c r="BN13"/>
  <c r="BN10"/>
  <c r="BI7"/>
  <c r="BI8"/>
  <c r="BN11"/>
  <c r="AQ56"/>
  <c r="AR56" s="1"/>
  <c r="AQ62"/>
  <c r="AR62" s="1"/>
  <c r="AQ67"/>
  <c r="AR67" s="1"/>
  <c r="AQ55"/>
  <c r="AR55" s="1"/>
  <c r="A21"/>
  <c r="M22" i="39"/>
  <c r="M14"/>
  <c r="M14" i="43"/>
  <c r="M14" i="46"/>
  <c r="M14" i="40"/>
  <c r="M14" i="41"/>
  <c r="M14" i="38"/>
  <c r="M14" i="45"/>
  <c r="M14" i="48"/>
  <c r="M14" i="47"/>
  <c r="M14" i="37"/>
  <c r="M14" i="49"/>
  <c r="M14" i="50"/>
  <c r="M14" i="44"/>
  <c r="M13" i="41"/>
  <c r="M13" i="38"/>
  <c r="M13" i="47"/>
  <c r="M13" i="44"/>
  <c r="M13" i="40"/>
  <c r="M13" i="37"/>
  <c r="M13" i="46"/>
  <c r="M13" i="39"/>
  <c r="M13" i="45"/>
  <c r="M13" i="43"/>
  <c r="M13" i="49"/>
  <c r="M13" i="48"/>
  <c r="M13" i="50"/>
  <c r="M11" i="36"/>
  <c r="A11" s="1"/>
  <c r="L11" i="40"/>
  <c r="L11" i="43"/>
  <c r="L11" i="44"/>
  <c r="L11" i="47"/>
  <c r="L11" i="38"/>
  <c r="L11" i="50"/>
  <c r="L11" i="45"/>
  <c r="L11" i="46"/>
  <c r="L11" i="39"/>
  <c r="L11" i="37"/>
  <c r="L11" i="41"/>
  <c r="L11" i="48"/>
  <c r="L11" i="49"/>
  <c r="AQ6" i="36"/>
  <c r="AW27"/>
  <c r="AT27" s="1"/>
  <c r="M17" i="38"/>
  <c r="M17" i="45"/>
  <c r="M17" i="44"/>
  <c r="A15" i="36"/>
  <c r="M16" i="44"/>
  <c r="M16" i="48"/>
  <c r="M16" i="45"/>
  <c r="M16" i="37"/>
  <c r="M16" i="38"/>
  <c r="M16" i="47"/>
  <c r="M16" i="50"/>
  <c r="M16" i="39"/>
  <c r="M16" i="41"/>
  <c r="M16" i="43"/>
  <c r="M16" i="46"/>
  <c r="M16" i="49"/>
  <c r="M16" i="40"/>
  <c r="AQ53" i="36"/>
  <c r="AR53" s="1"/>
  <c r="AQ49"/>
  <c r="AR49" s="1"/>
  <c r="AQ50"/>
  <c r="AR50" s="1"/>
  <c r="AQ60"/>
  <c r="AR60" s="1"/>
  <c r="AQ63"/>
  <c r="AR63" s="1"/>
  <c r="AQ57"/>
  <c r="AR57" s="1"/>
  <c r="AQ51"/>
  <c r="AR51" s="1"/>
  <c r="AQ61"/>
  <c r="AR61" s="1"/>
  <c r="AP46"/>
  <c r="AL22" s="1"/>
  <c r="AQ64"/>
  <c r="AR64" s="1"/>
  <c r="AQ54"/>
  <c r="AR54" s="1"/>
  <c r="AQ66"/>
  <c r="AR66" s="1"/>
  <c r="AQ48"/>
  <c r="AR48" s="1"/>
  <c r="AU27"/>
  <c r="AV27" s="1"/>
  <c r="AO82"/>
  <c r="AT82" s="1"/>
  <c r="M12" i="43"/>
  <c r="AQ21" i="36"/>
  <c r="AQ83" s="1"/>
  <c r="AR21"/>
  <c r="AR83" s="1"/>
  <c r="M20" i="43"/>
  <c r="M20" i="38"/>
  <c r="M20" i="39"/>
  <c r="AQ59" i="36"/>
  <c r="AR59" s="1"/>
  <c r="AQ65"/>
  <c r="AR65" s="1"/>
  <c r="AQ52"/>
  <c r="AR52" s="1"/>
  <c r="M31" i="37" l="1"/>
  <c r="O31" s="1"/>
  <c r="M31" i="45"/>
  <c r="A20" i="36"/>
  <c r="BI14" s="1"/>
  <c r="M17" i="41"/>
  <c r="M20" i="44"/>
  <c r="M20" i="41"/>
  <c r="M12" i="37"/>
  <c r="AA15" s="1"/>
  <c r="M17" i="49"/>
  <c r="M17" i="50"/>
  <c r="M18" i="47"/>
  <c r="M20" i="48"/>
  <c r="M20" i="47"/>
  <c r="M20" i="45"/>
  <c r="M12" i="50"/>
  <c r="M17" i="43"/>
  <c r="M17" i="37"/>
  <c r="AA20" s="1"/>
  <c r="M20" i="49"/>
  <c r="M20" i="46"/>
  <c r="M17" i="48"/>
  <c r="M17" i="47"/>
  <c r="A17" i="36"/>
  <c r="BN14" s="1"/>
  <c r="M20" i="40"/>
  <c r="M20" i="37"/>
  <c r="BJ14" s="1"/>
  <c r="M15" i="41"/>
  <c r="M17" i="46"/>
  <c r="M17" i="40"/>
  <c r="M21" i="37"/>
  <c r="BJ15" s="1"/>
  <c r="M12" i="47"/>
  <c r="M12" i="40"/>
  <c r="M12" i="49"/>
  <c r="M12" i="48"/>
  <c r="M12" i="38"/>
  <c r="A18" i="36"/>
  <c r="BI12" s="1"/>
  <c r="M21" i="47"/>
  <c r="M12" i="41"/>
  <c r="M12" i="39"/>
  <c r="M18" i="45"/>
  <c r="M22" i="47"/>
  <c r="M12" i="45"/>
  <c r="M12" i="44"/>
  <c r="M12" i="46"/>
  <c r="M19" i="45"/>
  <c r="M18" i="39"/>
  <c r="M22" i="37"/>
  <c r="AA25" s="1"/>
  <c r="M15" i="44"/>
  <c r="M19" i="38"/>
  <c r="M15" i="45"/>
  <c r="M21"/>
  <c r="M21" i="49"/>
  <c r="M21" i="40"/>
  <c r="M21" i="43"/>
  <c r="M21" i="50"/>
  <c r="M21" i="38"/>
  <c r="M18" i="40"/>
  <c r="M18" i="38"/>
  <c r="M22" i="46"/>
  <c r="M15" i="38"/>
  <c r="M18" i="49"/>
  <c r="M18" i="50"/>
  <c r="M22"/>
  <c r="M22" i="38"/>
  <c r="M22" i="40"/>
  <c r="A22" i="36"/>
  <c r="BI16" s="1"/>
  <c r="M21" i="44"/>
  <c r="M21" i="48"/>
  <c r="M21" i="46"/>
  <c r="M19" i="43"/>
  <c r="M18" i="48"/>
  <c r="M18" i="43"/>
  <c r="M18" i="44"/>
  <c r="M22" i="49"/>
  <c r="M22" i="48"/>
  <c r="M22" i="44"/>
  <c r="M22" i="43"/>
  <c r="M21" i="39"/>
  <c r="M18" i="37"/>
  <c r="AA21" s="1"/>
  <c r="M18" i="41"/>
  <c r="M22"/>
  <c r="M15" i="48"/>
  <c r="M15" i="46"/>
  <c r="M19" i="47"/>
  <c r="M19" i="48"/>
  <c r="M15" i="50"/>
  <c r="M15" i="47"/>
  <c r="M15" i="39"/>
  <c r="M19" i="44"/>
  <c r="M19" i="39"/>
  <c r="M19" i="40"/>
  <c r="A19" i="36"/>
  <c r="BI13" s="1"/>
  <c r="M19" i="46"/>
  <c r="M15" i="37"/>
  <c r="BJ9" s="1"/>
  <c r="M15" i="49"/>
  <c r="M15" i="40"/>
  <c r="M19" i="49"/>
  <c r="M19" i="37"/>
  <c r="AA22" s="1"/>
  <c r="M19" i="41"/>
  <c r="AT87" i="35"/>
  <c r="AT89" s="1"/>
  <c r="AQ9" s="1"/>
  <c r="AU32"/>
  <c r="AV32" s="1"/>
  <c r="AV26" s="1"/>
  <c r="BI5" i="36"/>
  <c r="BN8"/>
  <c r="AO21"/>
  <c r="AM22"/>
  <c r="AW28" s="1"/>
  <c r="AT28" s="1"/>
  <c r="AN22"/>
  <c r="AA19" i="37"/>
  <c r="BJ10"/>
  <c r="BJ8"/>
  <c r="AA17"/>
  <c r="BI15" i="36"/>
  <c r="BN18"/>
  <c r="BI9"/>
  <c r="BN12"/>
  <c r="BJ11" i="37"/>
  <c r="M11" i="44"/>
  <c r="M11" i="50"/>
  <c r="M11" i="48"/>
  <c r="M11" i="46"/>
  <c r="M11" i="40"/>
  <c r="M11" i="38"/>
  <c r="M11" i="49"/>
  <c r="M11" i="47"/>
  <c r="M11" i="39"/>
  <c r="M11" i="41"/>
  <c r="M11" i="37"/>
  <c r="M11" i="45"/>
  <c r="M32" i="36"/>
  <c r="M11" i="43"/>
  <c r="BJ7" i="37"/>
  <c r="AA16"/>
  <c r="BN15" i="36"/>
  <c r="AR47"/>
  <c r="AT52" s="1"/>
  <c r="AU52" s="1"/>
  <c r="AA24" i="37"/>
  <c r="O31" i="43" l="1"/>
  <c r="O31" i="46"/>
  <c r="O31" i="40"/>
  <c r="O31" i="50"/>
  <c r="O31" i="49"/>
  <c r="O31" i="45"/>
  <c r="O31" i="48"/>
  <c r="O31" i="41"/>
  <c r="O31" i="38"/>
  <c r="O31" i="39"/>
  <c r="O31" i="44"/>
  <c r="O31" i="47"/>
  <c r="BJ6" i="37"/>
  <c r="BN17" i="36"/>
  <c r="BI11"/>
  <c r="AA23" i="37"/>
  <c r="AC23" s="1"/>
  <c r="BJ16"/>
  <c r="BJ12"/>
  <c r="BN16" i="36"/>
  <c r="BN19"/>
  <c r="BJ13" i="37"/>
  <c r="AA18"/>
  <c r="BO12" s="1"/>
  <c r="AT66" i="36"/>
  <c r="AU66" s="1"/>
  <c r="AT60"/>
  <c r="AU60" s="1"/>
  <c r="AT63"/>
  <c r="AU63" s="1"/>
  <c r="AT65"/>
  <c r="AU65" s="1"/>
  <c r="AT50"/>
  <c r="AU50" s="1"/>
  <c r="AT61"/>
  <c r="AU61" s="1"/>
  <c r="AT59"/>
  <c r="AU59" s="1"/>
  <c r="AK57" i="37"/>
  <c r="AL57" s="1"/>
  <c r="AE23"/>
  <c r="AF23" s="1"/>
  <c r="AG23" s="1"/>
  <c r="AC16"/>
  <c r="BO10"/>
  <c r="AK50"/>
  <c r="AL50" s="1"/>
  <c r="AE16"/>
  <c r="AF16" s="1"/>
  <c r="AG16" s="1"/>
  <c r="AU28" i="36"/>
  <c r="AV28" s="1"/>
  <c r="AO83"/>
  <c r="AT83" s="1"/>
  <c r="M32" i="44"/>
  <c r="M33" s="1"/>
  <c r="M33" i="36"/>
  <c r="U4" s="1"/>
  <c r="M32" i="41"/>
  <c r="M33" s="1"/>
  <c r="M32" i="49"/>
  <c r="M33" s="1"/>
  <c r="M32" i="39"/>
  <c r="M33" s="1"/>
  <c r="M32" i="40"/>
  <c r="M33" s="1"/>
  <c r="M32" i="47"/>
  <c r="M33" s="1"/>
  <c r="M32" i="46"/>
  <c r="M33" s="1"/>
  <c r="M32" i="45"/>
  <c r="M33" s="1"/>
  <c r="M32" i="43"/>
  <c r="M33" s="1"/>
  <c r="M32" i="37"/>
  <c r="M33" s="1"/>
  <c r="M32" i="38"/>
  <c r="M33" s="1"/>
  <c r="M32" i="48"/>
  <c r="M33" s="1"/>
  <c r="M32" i="50"/>
  <c r="M33" s="1"/>
  <c r="BO18" i="37"/>
  <c r="AC24"/>
  <c r="AE24"/>
  <c r="AF24" s="1"/>
  <c r="AG24" s="1"/>
  <c r="AK58"/>
  <c r="AL58" s="1"/>
  <c r="AT64" i="36"/>
  <c r="AU64" s="1"/>
  <c r="AR46"/>
  <c r="AL23" s="1"/>
  <c r="AT67"/>
  <c r="AU67" s="1"/>
  <c r="AT56"/>
  <c r="AU56" s="1"/>
  <c r="AT62"/>
  <c r="AU62" s="1"/>
  <c r="AT55"/>
  <c r="AU55" s="1"/>
  <c r="AT58"/>
  <c r="AU58" s="1"/>
  <c r="AC25" i="37"/>
  <c r="BO19"/>
  <c r="AE25"/>
  <c r="AF25" s="1"/>
  <c r="AG25" s="1"/>
  <c r="AK59"/>
  <c r="AL59" s="1"/>
  <c r="AC20"/>
  <c r="AK54"/>
  <c r="AL54" s="1"/>
  <c r="AE20"/>
  <c r="AF20" s="1"/>
  <c r="AG20" s="1"/>
  <c r="BO14"/>
  <c r="BO9"/>
  <c r="AK49"/>
  <c r="AL49" s="1"/>
  <c r="AE15"/>
  <c r="AF15" s="1"/>
  <c r="AG15" s="1"/>
  <c r="AC15"/>
  <c r="AC17"/>
  <c r="BO11"/>
  <c r="AK51"/>
  <c r="AL51" s="1"/>
  <c r="AE17"/>
  <c r="AQ22" i="36"/>
  <c r="AQ84" s="1"/>
  <c r="AO22"/>
  <c r="AR22"/>
  <c r="AR84" s="1"/>
  <c r="AT54"/>
  <c r="AU54" s="1"/>
  <c r="AC21" i="37"/>
  <c r="BO15"/>
  <c r="AE21"/>
  <c r="AF21" s="1"/>
  <c r="AG21" s="1"/>
  <c r="AK55"/>
  <c r="AL55" s="1"/>
  <c r="AK56"/>
  <c r="AL56" s="1"/>
  <c r="BO16"/>
  <c r="AC22"/>
  <c r="AE22"/>
  <c r="AF22" s="1"/>
  <c r="AG22" s="1"/>
  <c r="BJ5"/>
  <c r="AA14"/>
  <c r="AK53"/>
  <c r="AL53" s="1"/>
  <c r="AC19"/>
  <c r="BO13"/>
  <c r="AE19"/>
  <c r="AF19" s="1"/>
  <c r="AG19" s="1"/>
  <c r="AT53" i="36"/>
  <c r="AU53" s="1"/>
  <c r="AT57"/>
  <c r="AU57" s="1"/>
  <c r="AT48"/>
  <c r="AU48" s="1"/>
  <c r="AT51"/>
  <c r="AU51" s="1"/>
  <c r="AT49"/>
  <c r="AU49" s="1"/>
  <c r="BN56" i="37" l="1"/>
  <c r="BJ56" s="1"/>
  <c r="BW56"/>
  <c r="BW69" s="1"/>
  <c r="BO17"/>
  <c r="AE18"/>
  <c r="AF18" s="1"/>
  <c r="AG18" s="1"/>
  <c r="AK52"/>
  <c r="AL52" s="1"/>
  <c r="AC18"/>
  <c r="AF17"/>
  <c r="AG17" s="1"/>
  <c r="AU29" i="36"/>
  <c r="AV29" s="1"/>
  <c r="AO84"/>
  <c r="AT84" s="1"/>
  <c r="AN23"/>
  <c r="AM23"/>
  <c r="AW29" s="1"/>
  <c r="AT29" s="1"/>
  <c r="AC14" i="37"/>
  <c r="AK48"/>
  <c r="AL48" s="1"/>
  <c r="AL47" s="1"/>
  <c r="AM51" s="1"/>
  <c r="AN51" s="1"/>
  <c r="BO8"/>
  <c r="AE14"/>
  <c r="AU47" i="36"/>
  <c r="AV51" s="1"/>
  <c r="AW51" s="1"/>
  <c r="BZ31" i="37" l="1"/>
  <c r="BX30"/>
  <c r="AF14"/>
  <c r="AG3" s="1"/>
  <c r="BC12" s="1"/>
  <c r="AM56"/>
  <c r="AN56" s="1"/>
  <c r="AM53"/>
  <c r="AN53" s="1"/>
  <c r="AM58"/>
  <c r="AN58" s="1"/>
  <c r="AM59"/>
  <c r="AN59" s="1"/>
  <c r="AM50"/>
  <c r="AN50" s="1"/>
  <c r="AM52"/>
  <c r="AN52" s="1"/>
  <c r="AV62" i="36"/>
  <c r="AW62" s="1"/>
  <c r="AV54"/>
  <c r="AW54" s="1"/>
  <c r="AV53"/>
  <c r="AW53" s="1"/>
  <c r="AV52"/>
  <c r="AW52" s="1"/>
  <c r="AV65"/>
  <c r="AW65" s="1"/>
  <c r="AV61"/>
  <c r="AW61" s="1"/>
  <c r="AU46"/>
  <c r="AL24" s="1"/>
  <c r="AV60"/>
  <c r="AW60" s="1"/>
  <c r="AV50"/>
  <c r="AW50" s="1"/>
  <c r="AV59"/>
  <c r="AW59" s="1"/>
  <c r="AV66"/>
  <c r="AW66" s="1"/>
  <c r="AV63"/>
  <c r="AW63" s="1"/>
  <c r="AM48" i="37"/>
  <c r="AN48" s="1"/>
  <c r="AM61"/>
  <c r="AN61" s="1"/>
  <c r="AM62"/>
  <c r="AN62" s="1"/>
  <c r="AM63"/>
  <c r="AN63" s="1"/>
  <c r="AM60"/>
  <c r="AN60" s="1"/>
  <c r="AM66"/>
  <c r="AN66" s="1"/>
  <c r="AM67"/>
  <c r="AN67" s="1"/>
  <c r="AM65"/>
  <c r="AN65" s="1"/>
  <c r="AL46"/>
  <c r="AL20" s="1"/>
  <c r="AM64"/>
  <c r="AN64" s="1"/>
  <c r="AQ23" i="36"/>
  <c r="AQ85" s="1"/>
  <c r="AR23"/>
  <c r="AR85" s="1"/>
  <c r="AO23"/>
  <c r="AV55"/>
  <c r="AW55" s="1"/>
  <c r="AV48"/>
  <c r="AW48" s="1"/>
  <c r="AV58"/>
  <c r="AW58" s="1"/>
  <c r="AV57"/>
  <c r="AW57" s="1"/>
  <c r="AM49" i="37"/>
  <c r="AN49" s="1"/>
  <c r="AV56" i="36"/>
  <c r="AW56" s="1"/>
  <c r="AV49"/>
  <c r="AW49" s="1"/>
  <c r="AM57" i="37"/>
  <c r="AN57" s="1"/>
  <c r="AM54"/>
  <c r="AN54" s="1"/>
  <c r="AV67" i="36"/>
  <c r="AW67" s="1"/>
  <c r="AM55" i="37"/>
  <c r="AN55" s="1"/>
  <c r="AV64" i="36"/>
  <c r="AW64" s="1"/>
  <c r="AG2" i="37" l="1"/>
  <c r="AN20" s="1"/>
  <c r="AG14"/>
  <c r="AN47"/>
  <c r="AO66" s="1"/>
  <c r="AP66" s="1"/>
  <c r="BC24"/>
  <c r="BC25"/>
  <c r="BC23"/>
  <c r="BC29"/>
  <c r="AU30" i="36"/>
  <c r="AV30" s="1"/>
  <c r="AO85"/>
  <c r="AT85" s="1"/>
  <c r="AM24"/>
  <c r="AW30" s="1"/>
  <c r="AT30" s="1"/>
  <c r="AN24"/>
  <c r="AW47"/>
  <c r="AW46" s="1"/>
  <c r="AL25" s="1"/>
  <c r="BN53" i="38"/>
  <c r="BJ53" s="1"/>
  <c r="BW53"/>
  <c r="BW69" s="1"/>
  <c r="AO61" i="37" l="1"/>
  <c r="AP61" s="1"/>
  <c r="AO60"/>
  <c r="AP60" s="1"/>
  <c r="AO63"/>
  <c r="AP63" s="1"/>
  <c r="AO55"/>
  <c r="AP55" s="1"/>
  <c r="AO67"/>
  <c r="AP67" s="1"/>
  <c r="AN46"/>
  <c r="AL21" s="1"/>
  <c r="AO20" s="1"/>
  <c r="AO51"/>
  <c r="AP51" s="1"/>
  <c r="AO56"/>
  <c r="AP56" s="1"/>
  <c r="AO59"/>
  <c r="AP59" s="1"/>
  <c r="AO52"/>
  <c r="AP52" s="1"/>
  <c r="AO53"/>
  <c r="AP53" s="1"/>
  <c r="AO58"/>
  <c r="AP58" s="1"/>
  <c r="AO50"/>
  <c r="AP50" s="1"/>
  <c r="AM25" i="36"/>
  <c r="AW31" s="1"/>
  <c r="AT31" s="1"/>
  <c r="AN25"/>
  <c r="AO65" i="37"/>
  <c r="AP65" s="1"/>
  <c r="AO49"/>
  <c r="AP49" s="1"/>
  <c r="AO48"/>
  <c r="AP48" s="1"/>
  <c r="AQ24" i="36"/>
  <c r="AQ86" s="1"/>
  <c r="AR24"/>
  <c r="AR86" s="1"/>
  <c r="AO24"/>
  <c r="AQ20" i="37"/>
  <c r="AQ82" s="1"/>
  <c r="BG21"/>
  <c r="BK65" s="1"/>
  <c r="BG6"/>
  <c r="BK50" s="1"/>
  <c r="N12" s="1"/>
  <c r="BG16"/>
  <c r="BK60" s="1"/>
  <c r="N22" s="1"/>
  <c r="BG8"/>
  <c r="BK52" s="1"/>
  <c r="N14" s="1"/>
  <c r="BG22"/>
  <c r="BK66" s="1"/>
  <c r="BG23"/>
  <c r="BK67" s="1"/>
  <c r="BG20"/>
  <c r="BK64" s="1"/>
  <c r="BG18"/>
  <c r="BK62" s="1"/>
  <c r="BG10"/>
  <c r="BK54" s="1"/>
  <c r="N16" s="1"/>
  <c r="BG5"/>
  <c r="BG9"/>
  <c r="BK53" s="1"/>
  <c r="N15" s="1"/>
  <c r="BG24"/>
  <c r="BK68" s="1"/>
  <c r="BG12"/>
  <c r="BK56" s="1"/>
  <c r="N18" s="1"/>
  <c r="BG11"/>
  <c r="BK55" s="1"/>
  <c r="N17" s="1"/>
  <c r="BG14"/>
  <c r="BK58" s="1"/>
  <c r="N20" s="1"/>
  <c r="BG19"/>
  <c r="BK63" s="1"/>
  <c r="BG13"/>
  <c r="BK57" s="1"/>
  <c r="N19" s="1"/>
  <c r="BG7"/>
  <c r="BK51" s="1"/>
  <c r="N13" s="1"/>
  <c r="BG15"/>
  <c r="BK59" s="1"/>
  <c r="N21" s="1"/>
  <c r="BG17"/>
  <c r="BK61" s="1"/>
  <c r="AO62"/>
  <c r="AP62" s="1"/>
  <c r="AO54"/>
  <c r="AP54" s="1"/>
  <c r="AO64"/>
  <c r="AP64" s="1"/>
  <c r="AO57"/>
  <c r="AP57" s="1"/>
  <c r="BX30" i="38"/>
  <c r="BZ31"/>
  <c r="O19" i="37" l="1"/>
  <c r="N19" i="48"/>
  <c r="N19" i="47"/>
  <c r="N19" i="45"/>
  <c r="N19" i="41"/>
  <c r="N19" i="49"/>
  <c r="N19" i="44"/>
  <c r="N19" i="50"/>
  <c r="N19" i="40"/>
  <c r="N19" i="46"/>
  <c r="N19" i="43"/>
  <c r="N19" i="38"/>
  <c r="N19" i="39"/>
  <c r="O16" i="37"/>
  <c r="A16" s="1"/>
  <c r="N16" i="38"/>
  <c r="N16" i="46"/>
  <c r="N16" i="48"/>
  <c r="N16" i="43"/>
  <c r="N16" i="50"/>
  <c r="N16" i="39"/>
  <c r="N16" i="41"/>
  <c r="N16" i="47"/>
  <c r="N16" i="45"/>
  <c r="N16" i="44"/>
  <c r="N16" i="49"/>
  <c r="N16" i="40"/>
  <c r="O13" i="37"/>
  <c r="A13" s="1"/>
  <c r="N13" i="43"/>
  <c r="N13" i="41"/>
  <c r="N13" i="39"/>
  <c r="N13" i="38"/>
  <c r="N13" i="47"/>
  <c r="N13" i="46"/>
  <c r="N13" i="40"/>
  <c r="N13" i="48"/>
  <c r="N13" i="49"/>
  <c r="N13" i="44"/>
  <c r="N13" i="45"/>
  <c r="N13" i="50"/>
  <c r="BG25" i="37"/>
  <c r="BG27" s="1"/>
  <c r="BK70" s="1"/>
  <c r="BK49"/>
  <c r="N11" s="1"/>
  <c r="O21"/>
  <c r="N21" i="43"/>
  <c r="N21" i="48"/>
  <c r="N21" i="46"/>
  <c r="N21" i="50"/>
  <c r="N21" i="38"/>
  <c r="N21" i="44"/>
  <c r="N21" i="45"/>
  <c r="N21" i="40"/>
  <c r="N21" i="41"/>
  <c r="N21" i="49"/>
  <c r="N21" i="39"/>
  <c r="N21" i="47"/>
  <c r="O20" i="37"/>
  <c r="N20" i="41"/>
  <c r="N20" i="49"/>
  <c r="N20" i="38"/>
  <c r="N20" i="39"/>
  <c r="N20" i="40"/>
  <c r="N20" i="43"/>
  <c r="N20" i="47"/>
  <c r="N20" i="44"/>
  <c r="N20" i="50"/>
  <c r="N20" i="48"/>
  <c r="N20" i="46"/>
  <c r="N20" i="45"/>
  <c r="O15" i="37"/>
  <c r="N15" i="43"/>
  <c r="N15" i="50"/>
  <c r="N15" i="38"/>
  <c r="N15" i="45"/>
  <c r="N15" i="46"/>
  <c r="N15" i="41"/>
  <c r="N15" i="44"/>
  <c r="N15" i="49"/>
  <c r="N15" i="47"/>
  <c r="N15" i="39"/>
  <c r="N15" i="48"/>
  <c r="N15" i="40"/>
  <c r="O22" i="37"/>
  <c r="N22" i="41"/>
  <c r="N22" i="48"/>
  <c r="N22" i="46"/>
  <c r="N22" i="49"/>
  <c r="N22" i="47"/>
  <c r="N22" i="40"/>
  <c r="N22" i="43"/>
  <c r="N22" i="45"/>
  <c r="N22" i="44"/>
  <c r="N22" i="38"/>
  <c r="N22" i="50"/>
  <c r="N22" i="39"/>
  <c r="AR25" i="36"/>
  <c r="AR87" s="1"/>
  <c r="AQ25"/>
  <c r="AQ87" s="1"/>
  <c r="AW32"/>
  <c r="AT32" s="1"/>
  <c r="AO25"/>
  <c r="O18" i="37"/>
  <c r="N18" i="38"/>
  <c r="N18" i="45"/>
  <c r="N18" i="44"/>
  <c r="N18" i="39"/>
  <c r="N18" i="50"/>
  <c r="N18" i="47"/>
  <c r="N18" i="40"/>
  <c r="N18" i="41"/>
  <c r="N18" i="49"/>
  <c r="N18" i="46"/>
  <c r="N18" i="43"/>
  <c r="N18" i="48"/>
  <c r="O17" i="37"/>
  <c r="N17" i="38"/>
  <c r="N17" i="50"/>
  <c r="N17" i="48"/>
  <c r="N17" i="47"/>
  <c r="N17" i="41"/>
  <c r="N17" i="49"/>
  <c r="N17" i="44"/>
  <c r="N17" i="45"/>
  <c r="N17" i="43"/>
  <c r="N17" i="46"/>
  <c r="N17" i="39"/>
  <c r="N17" i="40"/>
  <c r="O12" i="37"/>
  <c r="N12" i="40"/>
  <c r="N12" i="39"/>
  <c r="N12" i="46"/>
  <c r="N12" i="48"/>
  <c r="N12" i="49"/>
  <c r="N12" i="38"/>
  <c r="N12" i="50"/>
  <c r="N12" i="41"/>
  <c r="N12" i="43"/>
  <c r="N12" i="45"/>
  <c r="N12" i="44"/>
  <c r="N12" i="47"/>
  <c r="AU27" i="37"/>
  <c r="AV27" s="1"/>
  <c r="AO82"/>
  <c r="AN21"/>
  <c r="AM21"/>
  <c r="AR20" s="1"/>
  <c r="AR82" s="1"/>
  <c r="O14"/>
  <c r="A14" s="1"/>
  <c r="N14" i="48"/>
  <c r="N14" i="45"/>
  <c r="N14" i="41"/>
  <c r="N14" i="50"/>
  <c r="N14" i="47"/>
  <c r="N14" i="43"/>
  <c r="N14" i="49"/>
  <c r="N14" i="38"/>
  <c r="N14" i="40"/>
  <c r="N14" i="39"/>
  <c r="N14" i="46"/>
  <c r="N14" i="44"/>
  <c r="AO86" i="36"/>
  <c r="AT86" s="1"/>
  <c r="AU31"/>
  <c r="AV31" s="1"/>
  <c r="AP47" i="37"/>
  <c r="AQ52" s="1"/>
  <c r="AR52" s="1"/>
  <c r="AT82" l="1"/>
  <c r="BI8"/>
  <c r="BN11"/>
  <c r="BI10"/>
  <c r="BN13"/>
  <c r="BI7"/>
  <c r="BN10"/>
  <c r="AQ50"/>
  <c r="AR50" s="1"/>
  <c r="AQ58"/>
  <c r="AR58" s="1"/>
  <c r="AQ49"/>
  <c r="AR49" s="1"/>
  <c r="A17"/>
  <c r="O17" i="47"/>
  <c r="O17" i="40"/>
  <c r="O17" i="46"/>
  <c r="O17" i="43"/>
  <c r="O17" i="50"/>
  <c r="O17" i="48"/>
  <c r="O17" i="49"/>
  <c r="O17" i="45"/>
  <c r="O17" i="39"/>
  <c r="O17" i="44"/>
  <c r="O17" i="38"/>
  <c r="O17" i="41"/>
  <c r="O11" i="37"/>
  <c r="A11" s="1"/>
  <c r="N11" i="41"/>
  <c r="N11" i="38"/>
  <c r="N11" i="45"/>
  <c r="N11" i="44"/>
  <c r="N11" i="47"/>
  <c r="N11" i="39"/>
  <c r="N11" i="40"/>
  <c r="N11" i="43"/>
  <c r="N11" i="46"/>
  <c r="N11" i="49"/>
  <c r="N11" i="48"/>
  <c r="N11" i="50"/>
  <c r="AQ6" i="37"/>
  <c r="AW27"/>
  <c r="AT27" s="1"/>
  <c r="A12"/>
  <c r="O12" i="50"/>
  <c r="O12" i="49"/>
  <c r="O12" i="44"/>
  <c r="O12" i="39"/>
  <c r="O12" i="43"/>
  <c r="O12" i="45"/>
  <c r="O12" i="48"/>
  <c r="O12" i="38"/>
  <c r="O12" i="47"/>
  <c r="O12" i="40"/>
  <c r="O12" i="46"/>
  <c r="O12" i="41"/>
  <c r="A21" i="37"/>
  <c r="O21" i="44"/>
  <c r="O21" i="43"/>
  <c r="O21" i="46"/>
  <c r="O21" i="41"/>
  <c r="O21" i="39"/>
  <c r="O21" i="50"/>
  <c r="O21" i="47"/>
  <c r="O21" i="49"/>
  <c r="O21" i="48"/>
  <c r="O21" i="38"/>
  <c r="O21" i="40"/>
  <c r="O21" i="45"/>
  <c r="O16" i="48"/>
  <c r="O16" i="43"/>
  <c r="O16" i="49"/>
  <c r="O16" i="50"/>
  <c r="O16" i="38"/>
  <c r="O16" i="39"/>
  <c r="O16" i="45"/>
  <c r="O16" i="47"/>
  <c r="O16" i="41"/>
  <c r="O16" i="44"/>
  <c r="O16" i="46"/>
  <c r="O16" i="40"/>
  <c r="O14"/>
  <c r="O14" i="49"/>
  <c r="O14" i="43"/>
  <c r="O14" i="45"/>
  <c r="O14" i="48"/>
  <c r="O14" i="50"/>
  <c r="O14" i="44"/>
  <c r="O14" i="46"/>
  <c r="O14" i="41"/>
  <c r="O14" i="38"/>
  <c r="O14" i="39"/>
  <c r="O14" i="47"/>
  <c r="O20" i="45"/>
  <c r="O20" i="40"/>
  <c r="O20" i="48"/>
  <c r="O20" i="47"/>
  <c r="O20" i="39"/>
  <c r="O20" i="50"/>
  <c r="O20" i="41"/>
  <c r="O20" i="43"/>
  <c r="O20" i="46"/>
  <c r="A20" i="37"/>
  <c r="O20" i="38"/>
  <c r="O20" i="49"/>
  <c r="O20" i="44"/>
  <c r="O13" i="41"/>
  <c r="O13" i="44"/>
  <c r="O13" i="46"/>
  <c r="O13" i="38"/>
  <c r="O13" i="45"/>
  <c r="O13" i="40"/>
  <c r="O13" i="43"/>
  <c r="O13" i="47"/>
  <c r="O13" i="50"/>
  <c r="O13" i="49"/>
  <c r="O13" i="48"/>
  <c r="O13" i="39"/>
  <c r="AQ56" i="37"/>
  <c r="AR56" s="1"/>
  <c r="AQ67"/>
  <c r="AR67" s="1"/>
  <c r="AQ65"/>
  <c r="AR65" s="1"/>
  <c r="AQ48"/>
  <c r="AR48" s="1"/>
  <c r="AQ51"/>
  <c r="AR51" s="1"/>
  <c r="AQ21"/>
  <c r="AQ83" s="1"/>
  <c r="AR21"/>
  <c r="AR83" s="1"/>
  <c r="AU32" i="36"/>
  <c r="AV32" s="1"/>
  <c r="AV26" s="1"/>
  <c r="AO87"/>
  <c r="AT87" s="1"/>
  <c r="AT89" s="1"/>
  <c r="AQ9" s="1"/>
  <c r="A22" i="37"/>
  <c r="O22" i="38"/>
  <c r="O22" i="40"/>
  <c r="O22" i="50"/>
  <c r="O22" i="47"/>
  <c r="O22" i="39"/>
  <c r="O22" i="44"/>
  <c r="O22" i="45"/>
  <c r="O22" i="48"/>
  <c r="O22" i="41"/>
  <c r="O22" i="43"/>
  <c r="O22" i="49"/>
  <c r="O22" i="46"/>
  <c r="A19" i="37"/>
  <c r="O19" i="38"/>
  <c r="O19" i="49"/>
  <c r="O19" i="44"/>
  <c r="O19" i="39"/>
  <c r="O19" i="48"/>
  <c r="O19" i="40"/>
  <c r="O19" i="45"/>
  <c r="O19" i="50"/>
  <c r="O19" i="47"/>
  <c r="O19" i="43"/>
  <c r="O19" i="46"/>
  <c r="O19" i="41"/>
  <c r="AQ64" i="37"/>
  <c r="AR64" s="1"/>
  <c r="AP46"/>
  <c r="AL22" s="1"/>
  <c r="AQ66"/>
  <c r="AR66" s="1"/>
  <c r="AQ60"/>
  <c r="AR60" s="1"/>
  <c r="AQ55"/>
  <c r="AR55" s="1"/>
  <c r="AQ63"/>
  <c r="AR63" s="1"/>
  <c r="AQ61"/>
  <c r="AR61" s="1"/>
  <c r="A18"/>
  <c r="O18" i="43"/>
  <c r="O18" i="44"/>
  <c r="O18" i="38"/>
  <c r="O18" i="45"/>
  <c r="O18" i="46"/>
  <c r="O18" i="49"/>
  <c r="O18" i="39"/>
  <c r="O18" i="47"/>
  <c r="O18" i="41"/>
  <c r="O18" i="50"/>
  <c r="O18" i="40"/>
  <c r="O18" i="48"/>
  <c r="O15" i="40"/>
  <c r="O15" i="41"/>
  <c r="O15" i="39"/>
  <c r="A15" i="37"/>
  <c r="O15" i="48"/>
  <c r="O15" i="49"/>
  <c r="O15" i="43"/>
  <c r="O15" i="46"/>
  <c r="O15" i="47"/>
  <c r="O15" i="50"/>
  <c r="O15" i="45"/>
  <c r="O15" i="44"/>
  <c r="O15" i="38"/>
  <c r="AQ53" i="37"/>
  <c r="AR53" s="1"/>
  <c r="AQ59"/>
  <c r="AR59" s="1"/>
  <c r="AQ62"/>
  <c r="AR62" s="1"/>
  <c r="AQ54"/>
  <c r="AR54" s="1"/>
  <c r="AQ57"/>
  <c r="AR57" s="1"/>
  <c r="BI5" l="1"/>
  <c r="BN8"/>
  <c r="AA21" i="38"/>
  <c r="BJ12"/>
  <c r="BJ14"/>
  <c r="AA23"/>
  <c r="AA15"/>
  <c r="BJ6"/>
  <c r="BN14" i="37"/>
  <c r="BI11"/>
  <c r="BI12"/>
  <c r="BN15"/>
  <c r="AO21"/>
  <c r="AM22"/>
  <c r="AW28" s="1"/>
  <c r="AT28" s="1"/>
  <c r="AN22"/>
  <c r="BI14"/>
  <c r="BN17"/>
  <c r="AA17" i="38"/>
  <c r="BJ8"/>
  <c r="BJ15"/>
  <c r="AA24"/>
  <c r="AA20"/>
  <c r="BJ11"/>
  <c r="BN19" i="37"/>
  <c r="BI16"/>
  <c r="BN9"/>
  <c r="BI6"/>
  <c r="BN12"/>
  <c r="BI9"/>
  <c r="BI13"/>
  <c r="BN16"/>
  <c r="BJ16" i="38"/>
  <c r="AA25"/>
  <c r="AR47" i="37"/>
  <c r="AT51" s="1"/>
  <c r="AU51" s="1"/>
  <c r="BN18"/>
  <c r="BI15"/>
  <c r="O11" i="40"/>
  <c r="O11" i="48"/>
  <c r="O32" i="37"/>
  <c r="O11" i="50"/>
  <c r="O11" i="38"/>
  <c r="O11" i="46"/>
  <c r="O11" i="39"/>
  <c r="O11" i="43"/>
  <c r="O11" i="41"/>
  <c r="O11" i="47"/>
  <c r="O11" i="44"/>
  <c r="O11" i="49"/>
  <c r="O11" i="45"/>
  <c r="AA18" i="38"/>
  <c r="BJ9"/>
  <c r="BJ13"/>
  <c r="AA22"/>
  <c r="AA16"/>
  <c r="BJ7"/>
  <c r="AA19"/>
  <c r="BJ10"/>
  <c r="AT65" i="37" l="1"/>
  <c r="AU65" s="1"/>
  <c r="AT60"/>
  <c r="AU60" s="1"/>
  <c r="AT54"/>
  <c r="AU54" s="1"/>
  <c r="AT64"/>
  <c r="AU64" s="1"/>
  <c r="AC25" i="38"/>
  <c r="BO19"/>
  <c r="AE25"/>
  <c r="AF25" s="1"/>
  <c r="AG25" s="1"/>
  <c r="AK59"/>
  <c r="AL59" s="1"/>
  <c r="AC21"/>
  <c r="BO15"/>
  <c r="AK55"/>
  <c r="AL55" s="1"/>
  <c r="AE21"/>
  <c r="AF21" s="1"/>
  <c r="AG21" s="1"/>
  <c r="BO16"/>
  <c r="AK56"/>
  <c r="AL56" s="1"/>
  <c r="AC22"/>
  <c r="AE22"/>
  <c r="AF22" s="1"/>
  <c r="AG22" s="1"/>
  <c r="BJ5"/>
  <c r="AA14"/>
  <c r="AT61" i="37"/>
  <c r="AU61" s="1"/>
  <c r="AR46"/>
  <c r="AL23" s="1"/>
  <c r="AT49"/>
  <c r="AU49" s="1"/>
  <c r="AT52"/>
  <c r="AU52" s="1"/>
  <c r="AT58"/>
  <c r="AU58" s="1"/>
  <c r="AT50"/>
  <c r="AU50" s="1"/>
  <c r="AK50" i="38"/>
  <c r="AL50" s="1"/>
  <c r="AC16"/>
  <c r="AE16"/>
  <c r="AF16" s="1"/>
  <c r="AG16" s="1"/>
  <c r="BO10"/>
  <c r="AC18"/>
  <c r="BO12"/>
  <c r="AE18"/>
  <c r="AF18" s="1"/>
  <c r="AG18" s="1"/>
  <c r="AK52"/>
  <c r="AL52" s="1"/>
  <c r="AE24"/>
  <c r="AF24" s="1"/>
  <c r="AG24" s="1"/>
  <c r="AK58"/>
  <c r="AL58" s="1"/>
  <c r="BO18"/>
  <c r="AC24"/>
  <c r="AU28" i="37"/>
  <c r="AV28" s="1"/>
  <c r="AO83"/>
  <c r="AT83" s="1"/>
  <c r="AT56"/>
  <c r="AU56" s="1"/>
  <c r="AT62"/>
  <c r="AU62" s="1"/>
  <c r="AT53"/>
  <c r="AU53" s="1"/>
  <c r="AT48"/>
  <c r="AU48" s="1"/>
  <c r="AT67"/>
  <c r="AU67" s="1"/>
  <c r="AT59"/>
  <c r="AU59" s="1"/>
  <c r="AE19" i="38"/>
  <c r="AF19" s="1"/>
  <c r="AG19" s="1"/>
  <c r="AC19"/>
  <c r="BO13"/>
  <c r="AK53"/>
  <c r="AL53" s="1"/>
  <c r="AR22" i="37"/>
  <c r="AR84" s="1"/>
  <c r="AO22"/>
  <c r="AQ22"/>
  <c r="AQ84" s="1"/>
  <c r="AE15" i="38"/>
  <c r="AF15" s="1"/>
  <c r="AG15" s="1"/>
  <c r="AC15"/>
  <c r="BO9"/>
  <c r="AK49"/>
  <c r="AL49" s="1"/>
  <c r="O32"/>
  <c r="O33" s="1"/>
  <c r="O32" i="43"/>
  <c r="O33" s="1"/>
  <c r="O32" i="44"/>
  <c r="O33" s="1"/>
  <c r="O32" i="49"/>
  <c r="O33" s="1"/>
  <c r="O32" i="46"/>
  <c r="O33" s="1"/>
  <c r="O32" i="48"/>
  <c r="O33" s="1"/>
  <c r="O32" i="45"/>
  <c r="O33" s="1"/>
  <c r="O33" i="37"/>
  <c r="O32" i="40"/>
  <c r="O33" s="1"/>
  <c r="O32" i="47"/>
  <c r="O33" s="1"/>
  <c r="O32" i="41"/>
  <c r="O33" s="1"/>
  <c r="O32" i="50"/>
  <c r="O33" s="1"/>
  <c r="O32" i="39"/>
  <c r="O33" s="1"/>
  <c r="BO14" i="38"/>
  <c r="AE20"/>
  <c r="AF20" s="1"/>
  <c r="AG20" s="1"/>
  <c r="AC20"/>
  <c r="AK54"/>
  <c r="AL54" s="1"/>
  <c r="AK51"/>
  <c r="AL51" s="1"/>
  <c r="AE17"/>
  <c r="BO11"/>
  <c r="AC17"/>
  <c r="BO17"/>
  <c r="AK57"/>
  <c r="AL57" s="1"/>
  <c r="AC23"/>
  <c r="AE23"/>
  <c r="AF23" s="1"/>
  <c r="AG23" s="1"/>
  <c r="AT63" i="37"/>
  <c r="AU63" s="1"/>
  <c r="AT57"/>
  <c r="AU57" s="1"/>
  <c r="AT55"/>
  <c r="AU55" s="1"/>
  <c r="AT66"/>
  <c r="AU66" s="1"/>
  <c r="AF17" i="38" l="1"/>
  <c r="AG17" s="1"/>
  <c r="AK48"/>
  <c r="AL48" s="1"/>
  <c r="AL47" s="1"/>
  <c r="AM55" s="1"/>
  <c r="AN55" s="1"/>
  <c r="AC14"/>
  <c r="BO8"/>
  <c r="AE14"/>
  <c r="AO84" i="37"/>
  <c r="AT84" s="1"/>
  <c r="AU29"/>
  <c r="AV29" s="1"/>
  <c r="AU47"/>
  <c r="AV52" s="1"/>
  <c r="AW52" s="1"/>
  <c r="AM23"/>
  <c r="AW29" s="1"/>
  <c r="AT29" s="1"/>
  <c r="AN23"/>
  <c r="AF14" i="38" l="1"/>
  <c r="AG2" s="1"/>
  <c r="AV63" i="37"/>
  <c r="AW63" s="1"/>
  <c r="AV62"/>
  <c r="AW62" s="1"/>
  <c r="AV50"/>
  <c r="AW50" s="1"/>
  <c r="AV49"/>
  <c r="AW49" s="1"/>
  <c r="AV66"/>
  <c r="AW66" s="1"/>
  <c r="AV59"/>
  <c r="AW59" s="1"/>
  <c r="AV67"/>
  <c r="AW67" s="1"/>
  <c r="AV57"/>
  <c r="AW57" s="1"/>
  <c r="AV55"/>
  <c r="AW55" s="1"/>
  <c r="AV56"/>
  <c r="AW56" s="1"/>
  <c r="AV48"/>
  <c r="AW48" s="1"/>
  <c r="AM48" i="38"/>
  <c r="AN48" s="1"/>
  <c r="AM64"/>
  <c r="AN64" s="1"/>
  <c r="AM62"/>
  <c r="AN62" s="1"/>
  <c r="AM66"/>
  <c r="AN66" s="1"/>
  <c r="AM65"/>
  <c r="AN65" s="1"/>
  <c r="AL46"/>
  <c r="AL20" s="1"/>
  <c r="AM67"/>
  <c r="AN67" s="1"/>
  <c r="AM61"/>
  <c r="AN61" s="1"/>
  <c r="AM60"/>
  <c r="AN60" s="1"/>
  <c r="AM63"/>
  <c r="AN63" s="1"/>
  <c r="AR23" i="37"/>
  <c r="AR85" s="1"/>
  <c r="AQ23"/>
  <c r="AQ85" s="1"/>
  <c r="AO23"/>
  <c r="AM50" i="38"/>
  <c r="AN50" s="1"/>
  <c r="AM58"/>
  <c r="AN58" s="1"/>
  <c r="AM57"/>
  <c r="AN57" s="1"/>
  <c r="AV53" i="37"/>
  <c r="AW53" s="1"/>
  <c r="AM54" i="38"/>
  <c r="AN54" s="1"/>
  <c r="AV61" i="37"/>
  <c r="AW61" s="1"/>
  <c r="AU46"/>
  <c r="AL24" s="1"/>
  <c r="AV60"/>
  <c r="AW60" s="1"/>
  <c r="AV65"/>
  <c r="AW65" s="1"/>
  <c r="AV51"/>
  <c r="AW51" s="1"/>
  <c r="AV54"/>
  <c r="AW54" s="1"/>
  <c r="AV64"/>
  <c r="AW64" s="1"/>
  <c r="AM59" i="38"/>
  <c r="AN59" s="1"/>
  <c r="AM51"/>
  <c r="AN51" s="1"/>
  <c r="AM49"/>
  <c r="AN49" s="1"/>
  <c r="AM52"/>
  <c r="AN52" s="1"/>
  <c r="AV58" i="37"/>
  <c r="AW58" s="1"/>
  <c r="AM56" i="38"/>
  <c r="AN56" s="1"/>
  <c r="AM53"/>
  <c r="AN53" s="1"/>
  <c r="AG3" l="1"/>
  <c r="BC12" s="1"/>
  <c r="AG14"/>
  <c r="AW47" i="37"/>
  <c r="AW46" s="1"/>
  <c r="AL25" s="1"/>
  <c r="AO85"/>
  <c r="AT85" s="1"/>
  <c r="AU30"/>
  <c r="AV30" s="1"/>
  <c r="AN24"/>
  <c r="AM24"/>
  <c r="AW30" s="1"/>
  <c r="AT30" s="1"/>
  <c r="AN47" i="38"/>
  <c r="AO65" s="1"/>
  <c r="AP65" s="1"/>
  <c r="AN20"/>
  <c r="BI55" l="1"/>
  <c r="BC31"/>
  <c r="BC29"/>
  <c r="BC23"/>
  <c r="BC24" s="1"/>
  <c r="BC25" s="1"/>
  <c r="AN25" i="37"/>
  <c r="AQ25" s="1"/>
  <c r="AQ87" s="1"/>
  <c r="AO51" i="38"/>
  <c r="AP51" s="1"/>
  <c r="AM25" i="37"/>
  <c r="AW31" s="1"/>
  <c r="AT31" s="1"/>
  <c r="AO60" i="38"/>
  <c r="AP60" s="1"/>
  <c r="AQ20"/>
  <c r="AQ82" s="1"/>
  <c r="AO24" i="37"/>
  <c r="AR24"/>
  <c r="AR86" s="1"/>
  <c r="AQ24"/>
  <c r="AQ86" s="1"/>
  <c r="AO48" i="38"/>
  <c r="AP48" s="1"/>
  <c r="AO61"/>
  <c r="AP61" s="1"/>
  <c r="AO54"/>
  <c r="AP54" s="1"/>
  <c r="AO66"/>
  <c r="AP66" s="1"/>
  <c r="AN46"/>
  <c r="AL21" s="1"/>
  <c r="AO20" s="1"/>
  <c r="AO55"/>
  <c r="AP55" s="1"/>
  <c r="AO67"/>
  <c r="AP67" s="1"/>
  <c r="AO64"/>
  <c r="AP64" s="1"/>
  <c r="AO53"/>
  <c r="AP53" s="1"/>
  <c r="AO58"/>
  <c r="AP58" s="1"/>
  <c r="AO52"/>
  <c r="AP52" s="1"/>
  <c r="AO62"/>
  <c r="AP62" s="1"/>
  <c r="AO59"/>
  <c r="AP59" s="1"/>
  <c r="AO49"/>
  <c r="AP49" s="1"/>
  <c r="AO56"/>
  <c r="AP56" s="1"/>
  <c r="AO57"/>
  <c r="AP57" s="1"/>
  <c r="AO50"/>
  <c r="AP50" s="1"/>
  <c r="AO63"/>
  <c r="AP63" s="1"/>
  <c r="AR25" i="37" l="1"/>
  <c r="AR87" s="1"/>
  <c r="BG26" i="38"/>
  <c r="BI69" s="1"/>
  <c r="BK69" s="1"/>
  <c r="P31" s="1"/>
  <c r="P31" i="39" s="1"/>
  <c r="P31" i="47"/>
  <c r="P31" i="46"/>
  <c r="P31" i="45"/>
  <c r="P31" i="43"/>
  <c r="Q31" i="38"/>
  <c r="Q31" i="40" s="1"/>
  <c r="P31"/>
  <c r="P31" i="48"/>
  <c r="P31" i="44"/>
  <c r="Q31" i="45"/>
  <c r="Q31" i="41"/>
  <c r="Q31" i="44"/>
  <c r="Q31" i="46"/>
  <c r="Q31" i="50"/>
  <c r="Q31" i="47"/>
  <c r="Q31" i="39"/>
  <c r="S31" s="1"/>
  <c r="Q31" i="43"/>
  <c r="BG23" i="38"/>
  <c r="BK67" s="1"/>
  <c r="BG5"/>
  <c r="BK49" s="1"/>
  <c r="P11" s="1"/>
  <c r="BG22"/>
  <c r="BK66" s="1"/>
  <c r="BG6"/>
  <c r="BK50" s="1"/>
  <c r="P12" s="1"/>
  <c r="P12" i="50" s="1"/>
  <c r="BG10" i="38"/>
  <c r="BK54" s="1"/>
  <c r="P16" s="1"/>
  <c r="P16" i="49" s="1"/>
  <c r="BG15" i="38"/>
  <c r="BK59" s="1"/>
  <c r="P21" s="1"/>
  <c r="P21" i="40" s="1"/>
  <c r="BG20" i="38"/>
  <c r="BK64" s="1"/>
  <c r="BG17"/>
  <c r="BK61" s="1"/>
  <c r="BG13"/>
  <c r="BK57" s="1"/>
  <c r="P19" s="1"/>
  <c r="P19" i="39" s="1"/>
  <c r="BG11" i="38"/>
  <c r="BK55" s="1"/>
  <c r="P17" s="1"/>
  <c r="P17" i="49" s="1"/>
  <c r="BG21" i="38"/>
  <c r="BK65" s="1"/>
  <c r="BG19"/>
  <c r="BK63" s="1"/>
  <c r="BG12"/>
  <c r="BK56" s="1"/>
  <c r="P18" s="1"/>
  <c r="P18" i="50" s="1"/>
  <c r="BG8" i="38"/>
  <c r="BK52" s="1"/>
  <c r="P14" s="1"/>
  <c r="P14" i="41" s="1"/>
  <c r="BG18" i="38"/>
  <c r="BK62" s="1"/>
  <c r="BG16"/>
  <c r="BK60" s="1"/>
  <c r="P22" s="1"/>
  <c r="P22" i="46" s="1"/>
  <c r="BG24" i="38"/>
  <c r="BK68" s="1"/>
  <c r="BG14"/>
  <c r="BK58" s="1"/>
  <c r="P20" s="1"/>
  <c r="P20" i="46" s="1"/>
  <c r="BG9" i="38"/>
  <c r="BK53" s="1"/>
  <c r="P15" s="1"/>
  <c r="P15" i="40" s="1"/>
  <c r="BG7" i="38"/>
  <c r="BK51" s="1"/>
  <c r="P13" s="1"/>
  <c r="P13" i="49" s="1"/>
  <c r="AO25" i="37"/>
  <c r="AU32" s="1"/>
  <c r="AW32"/>
  <c r="AT32" s="1"/>
  <c r="Q12" i="38"/>
  <c r="AO86" i="37"/>
  <c r="AT86" s="1"/>
  <c r="AU31"/>
  <c r="AV31" s="1"/>
  <c r="AN21" i="38"/>
  <c r="AM21"/>
  <c r="AR20" s="1"/>
  <c r="AR82" s="1"/>
  <c r="AU27"/>
  <c r="AV27" s="1"/>
  <c r="AO82"/>
  <c r="AP47"/>
  <c r="AQ49" s="1"/>
  <c r="AR49" s="1"/>
  <c r="S31" i="49" l="1"/>
  <c r="S31" i="44"/>
  <c r="S31" i="45"/>
  <c r="S31" i="40"/>
  <c r="U31" s="1"/>
  <c r="S31" i="47"/>
  <c r="S31" i="48"/>
  <c r="S31" i="43"/>
  <c r="S31" i="46"/>
  <c r="S31" i="41"/>
  <c r="S31" i="50"/>
  <c r="P31"/>
  <c r="P31" i="49"/>
  <c r="Q31"/>
  <c r="P31" i="41"/>
  <c r="Q31" i="48"/>
  <c r="Q18" i="38"/>
  <c r="Q18" i="49" s="1"/>
  <c r="Q13" i="38"/>
  <c r="A13" s="1"/>
  <c r="Q22"/>
  <c r="A22" s="1"/>
  <c r="Q20"/>
  <c r="Q20" i="50" s="1"/>
  <c r="Q15" i="38"/>
  <c r="Q15" i="39" s="1"/>
  <c r="Q19" i="38"/>
  <c r="Q19" i="45" s="1"/>
  <c r="Q16" i="38"/>
  <c r="Q16" i="44" s="1"/>
  <c r="Q17" i="38"/>
  <c r="Q17" i="48" s="1"/>
  <c r="Q21" i="38"/>
  <c r="Q21" i="49" s="1"/>
  <c r="Q14" i="38"/>
  <c r="A14" s="1"/>
  <c r="A14" i="39" s="1"/>
  <c r="P12" i="45"/>
  <c r="P19" i="44"/>
  <c r="P15" i="45"/>
  <c r="P21" i="47"/>
  <c r="P14" i="50"/>
  <c r="P17" i="48"/>
  <c r="P16" i="50"/>
  <c r="P20" i="47"/>
  <c r="P17" i="44"/>
  <c r="P20"/>
  <c r="P21" i="39"/>
  <c r="P18" i="40"/>
  <c r="P19" i="50"/>
  <c r="P14" i="40"/>
  <c r="P16" i="46"/>
  <c r="P16" i="39"/>
  <c r="P20"/>
  <c r="P18" i="45"/>
  <c r="P19" i="46"/>
  <c r="P14"/>
  <c r="P16" i="43"/>
  <c r="P17" i="39"/>
  <c r="P15" i="43"/>
  <c r="P12" i="41"/>
  <c r="P20" i="50"/>
  <c r="P20" i="43"/>
  <c r="P21" i="48"/>
  <c r="P21" i="46"/>
  <c r="P21" i="49"/>
  <c r="P14" i="43"/>
  <c r="P14" i="49"/>
  <c r="P14" i="48"/>
  <c r="P17" i="45"/>
  <c r="P17" i="50"/>
  <c r="P15" i="47"/>
  <c r="P20" i="48"/>
  <c r="P20" i="40"/>
  <c r="P20" i="49"/>
  <c r="P21" i="41"/>
  <c r="P21" i="43"/>
  <c r="P21" i="44"/>
  <c r="P18" i="48"/>
  <c r="P19" i="45"/>
  <c r="P14" i="39"/>
  <c r="P14" i="44"/>
  <c r="P16" i="47"/>
  <c r="P16" i="45"/>
  <c r="P17" i="47"/>
  <c r="P17" i="41"/>
  <c r="P17" i="40"/>
  <c r="P20" i="41"/>
  <c r="P20" i="45"/>
  <c r="P21" i="50"/>
  <c r="P21" i="45"/>
  <c r="P14" i="47"/>
  <c r="P14" i="45"/>
  <c r="P17" i="43"/>
  <c r="P17" i="46"/>
  <c r="P22" i="49"/>
  <c r="P12" i="48"/>
  <c r="P13" i="50"/>
  <c r="P18" i="44"/>
  <c r="P18" i="47"/>
  <c r="P19" i="43"/>
  <c r="P16" i="40"/>
  <c r="P16" i="48"/>
  <c r="P16" i="44"/>
  <c r="P12" i="49"/>
  <c r="P18" i="39"/>
  <c r="P19" i="40"/>
  <c r="P22" i="44"/>
  <c r="P16" i="41"/>
  <c r="P12" i="44"/>
  <c r="P15" i="41"/>
  <c r="P15" i="39"/>
  <c r="P15" i="46"/>
  <c r="P15" i="44"/>
  <c r="P15" i="50"/>
  <c r="P22" i="40"/>
  <c r="P12"/>
  <c r="P12" i="46"/>
  <c r="P12" i="43"/>
  <c r="P13"/>
  <c r="P15" i="49"/>
  <c r="P15" i="48"/>
  <c r="P12" i="39"/>
  <c r="P12" i="47"/>
  <c r="P13" i="46"/>
  <c r="P22" i="43"/>
  <c r="P13" i="45"/>
  <c r="P13" i="41"/>
  <c r="P13" i="39"/>
  <c r="P18" i="41"/>
  <c r="P18" i="49"/>
  <c r="P19" i="47"/>
  <c r="P19" i="41"/>
  <c r="P22" i="39"/>
  <c r="P22" i="45"/>
  <c r="BG25" i="38"/>
  <c r="BG27" s="1"/>
  <c r="BK70" s="1"/>
  <c r="P13" i="48"/>
  <c r="P13" i="40"/>
  <c r="P22" i="41"/>
  <c r="P22" i="50"/>
  <c r="P13" i="47"/>
  <c r="P13" i="44"/>
  <c r="P18" i="46"/>
  <c r="P18" i="43"/>
  <c r="P19" i="48"/>
  <c r="P19" i="49"/>
  <c r="AT82" i="38"/>
  <c r="P22" i="48"/>
  <c r="P22" i="47"/>
  <c r="AV32" i="37"/>
  <c r="AV26" s="1"/>
  <c r="AQ55" i="38"/>
  <c r="AR55" s="1"/>
  <c r="AO87" i="37"/>
  <c r="AT87" s="1"/>
  <c r="AT89" s="1"/>
  <c r="AQ9" s="1"/>
  <c r="AQ53" i="38"/>
  <c r="AR53" s="1"/>
  <c r="AQ67"/>
  <c r="AR67" s="1"/>
  <c r="AQ56"/>
  <c r="AR56" s="1"/>
  <c r="AQ57"/>
  <c r="AR57" s="1"/>
  <c r="AR21"/>
  <c r="AR83" s="1"/>
  <c r="AQ21"/>
  <c r="AQ83" s="1"/>
  <c r="AO21"/>
  <c r="A17"/>
  <c r="Q17" i="50"/>
  <c r="AQ54" i="38"/>
  <c r="AR54" s="1"/>
  <c r="AP46"/>
  <c r="AL22" s="1"/>
  <c r="AQ65"/>
  <c r="AR65" s="1"/>
  <c r="AQ51"/>
  <c r="AR51" s="1"/>
  <c r="AQ60"/>
  <c r="AR60" s="1"/>
  <c r="AQ62"/>
  <c r="AR62" s="1"/>
  <c r="AQ58"/>
  <c r="AR58" s="1"/>
  <c r="AQ61"/>
  <c r="AR61" s="1"/>
  <c r="AQ50"/>
  <c r="AR50" s="1"/>
  <c r="AQ48"/>
  <c r="AR48" s="1"/>
  <c r="AQ64"/>
  <c r="AR64" s="1"/>
  <c r="AQ52"/>
  <c r="AR52" s="1"/>
  <c r="A12"/>
  <c r="Q12" i="50"/>
  <c r="Q12" i="41"/>
  <c r="Q12" i="39"/>
  <c r="Q12" i="45"/>
  <c r="Q12" i="40"/>
  <c r="Q12" i="44"/>
  <c r="Q12" i="43"/>
  <c r="Q12" i="49"/>
  <c r="Q12" i="46"/>
  <c r="Q12" i="48"/>
  <c r="Q12" i="47"/>
  <c r="AQ6" i="38"/>
  <c r="AW27"/>
  <c r="AT27" s="1"/>
  <c r="Q11"/>
  <c r="A11" s="1"/>
  <c r="P11" i="47"/>
  <c r="P11" i="44"/>
  <c r="P11" i="48"/>
  <c r="P11" i="39"/>
  <c r="P11" i="40"/>
  <c r="P11" i="43"/>
  <c r="P11" i="41"/>
  <c r="P11" i="50"/>
  <c r="P11" i="46"/>
  <c r="P11" i="45"/>
  <c r="P11" i="49"/>
  <c r="A15" i="38"/>
  <c r="A20"/>
  <c r="Q20" i="44"/>
  <c r="A21" i="38"/>
  <c r="A18"/>
  <c r="Q18" i="47"/>
  <c r="AQ59" i="38"/>
  <c r="AR59" s="1"/>
  <c r="AQ63"/>
  <c r="AR63" s="1"/>
  <c r="AQ66"/>
  <c r="AR66" s="1"/>
  <c r="Q16" i="47" l="1"/>
  <c r="Q22" i="43"/>
  <c r="U31" i="50"/>
  <c r="U31" i="46"/>
  <c r="U31" i="49"/>
  <c r="U31" i="48"/>
  <c r="U31" i="44"/>
  <c r="U31" i="47"/>
  <c r="U31" i="43"/>
  <c r="U31" i="41"/>
  <c r="U31" i="45"/>
  <c r="Q22" i="47"/>
  <c r="Q20" i="45"/>
  <c r="Q17" i="44"/>
  <c r="Q20" i="40"/>
  <c r="Q15" i="48"/>
  <c r="Q17" i="43"/>
  <c r="Q20" i="39"/>
  <c r="BJ14" s="1"/>
  <c r="Q20" i="41"/>
  <c r="Q16" i="49"/>
  <c r="Q22" i="40"/>
  <c r="Q19" i="44"/>
  <c r="Q15"/>
  <c r="Q18" i="46"/>
  <c r="Q13" i="47"/>
  <c r="Q13" i="49"/>
  <c r="A19" i="38"/>
  <c r="BN16" s="1"/>
  <c r="Q16" i="50"/>
  <c r="Q22" i="46"/>
  <c r="Q22" i="44"/>
  <c r="Q16" i="45"/>
  <c r="A16" i="38"/>
  <c r="Q22" i="39"/>
  <c r="BJ16" s="1"/>
  <c r="Q18"/>
  <c r="AA21" s="1"/>
  <c r="Q18" i="45"/>
  <c r="Q19" i="41"/>
  <c r="Q18" i="50"/>
  <c r="Q18" i="43"/>
  <c r="Q18" i="44"/>
  <c r="Q21" i="40"/>
  <c r="Q15" i="41"/>
  <c r="Q15" i="40"/>
  <c r="Q15" i="50"/>
  <c r="Q18" i="48"/>
  <c r="Q15" i="46"/>
  <c r="Q18" i="41"/>
  <c r="Q18" i="40"/>
  <c r="Q21" i="44"/>
  <c r="Q15" i="49"/>
  <c r="Q15" i="43"/>
  <c r="Q13" i="40"/>
  <c r="Q14" i="39"/>
  <c r="AA17" s="1"/>
  <c r="BI7" i="38"/>
  <c r="Q13" i="45"/>
  <c r="Q13" i="48"/>
  <c r="BI8" i="38"/>
  <c r="Q19" i="43"/>
  <c r="Q19" i="40"/>
  <c r="Q19" i="46"/>
  <c r="Q13" i="44"/>
  <c r="Q13" i="43"/>
  <c r="Q16" i="48"/>
  <c r="Q16" i="43"/>
  <c r="Q14" i="50"/>
  <c r="Q22"/>
  <c r="Q22" i="45"/>
  <c r="Q22" i="49"/>
  <c r="BN10" i="38"/>
  <c r="Q19" i="50"/>
  <c r="Q19" i="47"/>
  <c r="Q19" i="48"/>
  <c r="Q13" i="50"/>
  <c r="Q14" i="45"/>
  <c r="Q19" i="49"/>
  <c r="Q19" i="39"/>
  <c r="BJ13" s="1"/>
  <c r="Q13" i="41"/>
  <c r="Q13" i="46"/>
  <c r="Q13" i="39"/>
  <c r="AA16" s="1"/>
  <c r="Q16" i="46"/>
  <c r="Q16" i="39"/>
  <c r="AA19" s="1"/>
  <c r="Q14" i="46"/>
  <c r="Q14" i="40"/>
  <c r="Q22" i="48"/>
  <c r="Q22" i="41"/>
  <c r="Q20" i="49"/>
  <c r="Q20" i="48"/>
  <c r="Q20" i="43"/>
  <c r="Q17" i="40"/>
  <c r="Q17" i="45"/>
  <c r="Q17" i="41"/>
  <c r="Q21" i="46"/>
  <c r="Q20"/>
  <c r="Q20" i="47"/>
  <c r="Q15" i="45"/>
  <c r="Q15" i="47"/>
  <c r="Q16" i="40"/>
  <c r="Q16" i="41"/>
  <c r="Q17" i="49"/>
  <c r="Q17" i="39"/>
  <c r="AA20" s="1"/>
  <c r="Q17" i="47"/>
  <c r="Q17" i="46"/>
  <c r="Q21" i="39"/>
  <c r="BJ15" s="1"/>
  <c r="Q21" i="45"/>
  <c r="Q21" i="50"/>
  <c r="Q14" i="43"/>
  <c r="Q14" i="47"/>
  <c r="Q14" i="44"/>
  <c r="BN11" i="38"/>
  <c r="Q21" i="43"/>
  <c r="Q21" i="48"/>
  <c r="Q21" i="47"/>
  <c r="Q14" i="48"/>
  <c r="Q14" i="49"/>
  <c r="Q14" i="41"/>
  <c r="Q21"/>
  <c r="BN8" i="38"/>
  <c r="A11" i="39"/>
  <c r="BI5" i="38"/>
  <c r="BN11" i="39"/>
  <c r="A14" i="40"/>
  <c r="BI8" i="39"/>
  <c r="AA15"/>
  <c r="BJ6"/>
  <c r="BJ10"/>
  <c r="AA25"/>
  <c r="BN15" i="38"/>
  <c r="A18" i="39"/>
  <c r="BI12" i="38"/>
  <c r="A21" i="39"/>
  <c r="BN18" i="38"/>
  <c r="BI15"/>
  <c r="BI14"/>
  <c r="BN17"/>
  <c r="AR47"/>
  <c r="AT50" s="1"/>
  <c r="AU50" s="1"/>
  <c r="BN14"/>
  <c r="A17" i="39"/>
  <c r="BI11" i="38"/>
  <c r="AO83"/>
  <c r="AT83" s="1"/>
  <c r="AU28"/>
  <c r="AV28" s="1"/>
  <c r="BJ9" i="39"/>
  <c r="AA18"/>
  <c r="BN9" i="38"/>
  <c r="BI6"/>
  <c r="AA23" i="39"/>
  <c r="A15"/>
  <c r="BN12" i="38"/>
  <c r="BI9"/>
  <c r="Q11" i="44"/>
  <c r="Q11" i="50"/>
  <c r="Q11" i="49"/>
  <c r="Q11" i="39"/>
  <c r="Q11" i="41"/>
  <c r="Q11" i="40"/>
  <c r="Q11" i="43"/>
  <c r="Q11" i="46"/>
  <c r="Q32" i="38"/>
  <c r="Q11" i="48"/>
  <c r="Q11" i="45"/>
  <c r="Q11" i="47"/>
  <c r="AM22" i="38"/>
  <c r="AW28" s="1"/>
  <c r="AT28" s="1"/>
  <c r="AN22"/>
  <c r="BI16"/>
  <c r="BN19"/>
  <c r="BI13" l="1"/>
  <c r="BJ8" i="39"/>
  <c r="BI10" i="38"/>
  <c r="BN13"/>
  <c r="AA22" i="39"/>
  <c r="AC22" s="1"/>
  <c r="BJ12"/>
  <c r="BJ7"/>
  <c r="BJ11"/>
  <c r="AA24"/>
  <c r="AK58" s="1"/>
  <c r="AL58" s="1"/>
  <c r="A11" i="40"/>
  <c r="BN8" i="39"/>
  <c r="BI5"/>
  <c r="AT63" i="38"/>
  <c r="AU63" s="1"/>
  <c r="AT54"/>
  <c r="AU54" s="1"/>
  <c r="BN11" i="40"/>
  <c r="A14" i="41"/>
  <c r="BI8" i="40"/>
  <c r="A15"/>
  <c r="BN12" i="39"/>
  <c r="BI9"/>
  <c r="BO12"/>
  <c r="AK52"/>
  <c r="AL52" s="1"/>
  <c r="AE18"/>
  <c r="AF18" s="1"/>
  <c r="AG18" s="1"/>
  <c r="AC18"/>
  <c r="AT55" i="38"/>
  <c r="AU55" s="1"/>
  <c r="AR46"/>
  <c r="AL23" s="1"/>
  <c r="AT53"/>
  <c r="AU53" s="1"/>
  <c r="AT67"/>
  <c r="AU67" s="1"/>
  <c r="AT57"/>
  <c r="AU57" s="1"/>
  <c r="AT56"/>
  <c r="AU56" s="1"/>
  <c r="AT49"/>
  <c r="AU49" s="1"/>
  <c r="AK49" i="39"/>
  <c r="AL49" s="1"/>
  <c r="BO9"/>
  <c r="AC15"/>
  <c r="AE15"/>
  <c r="AF15" s="1"/>
  <c r="AG15" s="1"/>
  <c r="AO22" i="38"/>
  <c r="AQ22"/>
  <c r="AQ84" s="1"/>
  <c r="AR22"/>
  <c r="AR84" s="1"/>
  <c r="Q32" i="43"/>
  <c r="Q33" s="1"/>
  <c r="Q32" i="47"/>
  <c r="Q33" s="1"/>
  <c r="Q32" i="49"/>
  <c r="Q33" s="1"/>
  <c r="Q32" i="41"/>
  <c r="Q33" s="1"/>
  <c r="Q32" i="39"/>
  <c r="Q33" s="1"/>
  <c r="Q32" i="45"/>
  <c r="Q33" s="1"/>
  <c r="Q32" i="48"/>
  <c r="Q33" s="1"/>
  <c r="Q32" i="40"/>
  <c r="Q33" s="1"/>
  <c r="Q32" i="44"/>
  <c r="Q33" s="1"/>
  <c r="Q32" i="50"/>
  <c r="Q33" s="1"/>
  <c r="Q33" i="38"/>
  <c r="U4" s="1"/>
  <c r="Q32" i="46"/>
  <c r="Q33" s="1"/>
  <c r="A17" i="40"/>
  <c r="BI11" i="39"/>
  <c r="BN14"/>
  <c r="AK57"/>
  <c r="AL57" s="1"/>
  <c r="AE23"/>
  <c r="AF23" s="1"/>
  <c r="AG23" s="1"/>
  <c r="BO17"/>
  <c r="AC23"/>
  <c r="A21" i="40"/>
  <c r="BI15" i="39"/>
  <c r="BN18"/>
  <c r="AC25"/>
  <c r="AK59"/>
  <c r="AL59" s="1"/>
  <c r="AE25"/>
  <c r="AF25" s="1"/>
  <c r="AG25" s="1"/>
  <c r="BO19"/>
  <c r="AT66" i="38"/>
  <c r="AU66" s="1"/>
  <c r="AT64"/>
  <c r="AU64" s="1"/>
  <c r="AT52"/>
  <c r="AU52" s="1"/>
  <c r="AT62"/>
  <c r="AU62" s="1"/>
  <c r="BJ5" i="39"/>
  <c r="AA14"/>
  <c r="BO10"/>
  <c r="AK50"/>
  <c r="AL50" s="1"/>
  <c r="AC16"/>
  <c r="AE16"/>
  <c r="AF16" s="1"/>
  <c r="AG16" s="1"/>
  <c r="AC21"/>
  <c r="AE21"/>
  <c r="AF21" s="1"/>
  <c r="AG21" s="1"/>
  <c r="BO15"/>
  <c r="AK55"/>
  <c r="AL55" s="1"/>
  <c r="BI12"/>
  <c r="BN15"/>
  <c r="A18" i="40"/>
  <c r="AK53" i="39"/>
  <c r="AL53" s="1"/>
  <c r="AE19"/>
  <c r="AF19" s="1"/>
  <c r="AG19" s="1"/>
  <c r="BO13"/>
  <c r="AC19"/>
  <c r="AK51"/>
  <c r="AL51" s="1"/>
  <c r="AE17"/>
  <c r="BO11"/>
  <c r="AC17"/>
  <c r="AC20"/>
  <c r="BO14"/>
  <c r="AE20"/>
  <c r="AK54"/>
  <c r="AL54" s="1"/>
  <c r="AT51" i="38"/>
  <c r="AU51" s="1"/>
  <c r="AT59"/>
  <c r="AU59" s="1"/>
  <c r="AT48"/>
  <c r="AU48" s="1"/>
  <c r="AT58"/>
  <c r="AU58" s="1"/>
  <c r="AT65"/>
  <c r="AU65" s="1"/>
  <c r="AT60"/>
  <c r="AU60" s="1"/>
  <c r="AT61"/>
  <c r="AU61" s="1"/>
  <c r="BW58" i="39" l="1"/>
  <c r="BW69" s="1"/>
  <c r="BN58"/>
  <c r="BJ58" s="1"/>
  <c r="BO16"/>
  <c r="AE24"/>
  <c r="AF24" s="1"/>
  <c r="AG24" s="1"/>
  <c r="AE22"/>
  <c r="AF22" s="1"/>
  <c r="AG22" s="1"/>
  <c r="AK56"/>
  <c r="AL56" s="1"/>
  <c r="BO18"/>
  <c r="AC24"/>
  <c r="AF17"/>
  <c r="AG17" s="1"/>
  <c r="AF20"/>
  <c r="AG20" s="1"/>
  <c r="BI5" i="40"/>
  <c r="BN8"/>
  <c r="A11" i="41"/>
  <c r="BN11"/>
  <c r="A60" i="43"/>
  <c r="BI8" i="41"/>
  <c r="AU47" i="38"/>
  <c r="AV48" s="1"/>
  <c r="AW48" s="1"/>
  <c r="BN12" i="40"/>
  <c r="A15" i="41"/>
  <c r="BI9" i="40"/>
  <c r="A17" i="41"/>
  <c r="BI11" i="40"/>
  <c r="BN14"/>
  <c r="AU29" i="38"/>
  <c r="AV29" s="1"/>
  <c r="AO84"/>
  <c r="AT84" s="1"/>
  <c r="A18" i="41"/>
  <c r="BI12" i="40"/>
  <c r="BN15"/>
  <c r="A21" i="41"/>
  <c r="BI15" i="40"/>
  <c r="BN18"/>
  <c r="AM23" i="38"/>
  <c r="AW29" s="1"/>
  <c r="AT29" s="1"/>
  <c r="AN23"/>
  <c r="AK48" i="39"/>
  <c r="AL48" s="1"/>
  <c r="BO8"/>
  <c r="AE14"/>
  <c r="AC14"/>
  <c r="BZ31" l="1"/>
  <c r="BX30"/>
  <c r="AF14"/>
  <c r="AG14" s="1"/>
  <c r="AV66" i="38"/>
  <c r="AW66" s="1"/>
  <c r="BN8" i="41"/>
  <c r="BI5"/>
  <c r="A57" i="43"/>
  <c r="AV53" i="38"/>
  <c r="AW53" s="1"/>
  <c r="AV55"/>
  <c r="AW55" s="1"/>
  <c r="AV64"/>
  <c r="AW64" s="1"/>
  <c r="AV57"/>
  <c r="AW57" s="1"/>
  <c r="AV67"/>
  <c r="AW67" s="1"/>
  <c r="AV60"/>
  <c r="AW60" s="1"/>
  <c r="AV65"/>
  <c r="AW65" s="1"/>
  <c r="A14" i="43"/>
  <c r="A60" i="44"/>
  <c r="AV62" i="38"/>
  <c r="AW62" s="1"/>
  <c r="AV49"/>
  <c r="AW49" s="1"/>
  <c r="AV52"/>
  <c r="AW52" s="1"/>
  <c r="AV58"/>
  <c r="AW58" s="1"/>
  <c r="AV59"/>
  <c r="AW59" s="1"/>
  <c r="AV61"/>
  <c r="AW61" s="1"/>
  <c r="AV51"/>
  <c r="AW51" s="1"/>
  <c r="AV56"/>
  <c r="AW56" s="1"/>
  <c r="AO23"/>
  <c r="AQ23"/>
  <c r="AQ85" s="1"/>
  <c r="AR23"/>
  <c r="AR85" s="1"/>
  <c r="BI11" i="41"/>
  <c r="A63" i="43"/>
  <c r="BN14" i="41"/>
  <c r="AU46" i="38"/>
  <c r="AL24" s="1"/>
  <c r="AV50"/>
  <c r="AW50" s="1"/>
  <c r="AV54"/>
  <c r="AW54" s="1"/>
  <c r="AV63"/>
  <c r="AW63" s="1"/>
  <c r="BN18" i="41"/>
  <c r="A67" i="43"/>
  <c r="BI15" i="41"/>
  <c r="AL47" i="39"/>
  <c r="A64" i="43"/>
  <c r="BI12" i="41"/>
  <c r="BN15"/>
  <c r="BI9"/>
  <c r="BN12"/>
  <c r="A61" i="43"/>
  <c r="AG3" i="39" l="1"/>
  <c r="BC12" s="1"/>
  <c r="BC29" s="1"/>
  <c r="AG2"/>
  <c r="A57" i="44"/>
  <c r="A11" i="43"/>
  <c r="AW47" i="38"/>
  <c r="AW46" s="1"/>
  <c r="AL25" s="1"/>
  <c r="BN11" i="43"/>
  <c r="BI8"/>
  <c r="A14" i="44"/>
  <c r="A60" i="45"/>
  <c r="AL46" i="39"/>
  <c r="AL20" s="1"/>
  <c r="AM65"/>
  <c r="AN65" s="1"/>
  <c r="AM64"/>
  <c r="AN64" s="1"/>
  <c r="AM61"/>
  <c r="AN61" s="1"/>
  <c r="AM67"/>
  <c r="AN67" s="1"/>
  <c r="AM62"/>
  <c r="AN62" s="1"/>
  <c r="AM60"/>
  <c r="AN60" s="1"/>
  <c r="AM66"/>
  <c r="AN66" s="1"/>
  <c r="AM63"/>
  <c r="AN63" s="1"/>
  <c r="AM56"/>
  <c r="AN56" s="1"/>
  <c r="AM55"/>
  <c r="AN55" s="1"/>
  <c r="AM50"/>
  <c r="AN50" s="1"/>
  <c r="AM53"/>
  <c r="AN53" s="1"/>
  <c r="AM54"/>
  <c r="AN54" s="1"/>
  <c r="AM51"/>
  <c r="AN51" s="1"/>
  <c r="AM49"/>
  <c r="AN49" s="1"/>
  <c r="AM57"/>
  <c r="AN57" s="1"/>
  <c r="AM59"/>
  <c r="AN59" s="1"/>
  <c r="AM52"/>
  <c r="AN52" s="1"/>
  <c r="AM58"/>
  <c r="AN58" s="1"/>
  <c r="AM24" i="38"/>
  <c r="AW30" s="1"/>
  <c r="AT30" s="1"/>
  <c r="AN24"/>
  <c r="A15" i="43"/>
  <c r="A61" i="44"/>
  <c r="A63"/>
  <c r="A17" i="43"/>
  <c r="AM48" i="39"/>
  <c r="AN48" s="1"/>
  <c r="AN25" i="38"/>
  <c r="A18" i="43"/>
  <c r="A64" i="44"/>
  <c r="A67"/>
  <c r="A21" i="43"/>
  <c r="AU30" i="38"/>
  <c r="AV30" s="1"/>
  <c r="AO85"/>
  <c r="AT85" s="1"/>
  <c r="BC24" i="39" l="1"/>
  <c r="BC25"/>
  <c r="BC23"/>
  <c r="BG19" s="1"/>
  <c r="BK63" s="1"/>
  <c r="AN20"/>
  <c r="AQ20" s="1"/>
  <c r="AQ82" s="1"/>
  <c r="BN8" i="43"/>
  <c r="BI5"/>
  <c r="A11" i="44"/>
  <c r="A57" i="45"/>
  <c r="A14"/>
  <c r="A60" i="46"/>
  <c r="BN11" i="44"/>
  <c r="BI8"/>
  <c r="A64" i="45"/>
  <c r="A18" i="44"/>
  <c r="BI9" i="43"/>
  <c r="BN12"/>
  <c r="BN18"/>
  <c r="BI15"/>
  <c r="AO25" i="38"/>
  <c r="AR25"/>
  <c r="AR87" s="1"/>
  <c r="AQ25"/>
  <c r="AQ87" s="1"/>
  <c r="AW32"/>
  <c r="A17" i="44"/>
  <c r="A63" i="45"/>
  <c r="BN15" i="43"/>
  <c r="BI12"/>
  <c r="BN14"/>
  <c r="BI11"/>
  <c r="BG9" i="39"/>
  <c r="BK53" s="1"/>
  <c r="R15" s="1"/>
  <c r="S15" s="1"/>
  <c r="AN47"/>
  <c r="AO49" s="1"/>
  <c r="AP49" s="1"/>
  <c r="A21" i="44"/>
  <c r="A67" i="45"/>
  <c r="A15" i="44"/>
  <c r="A61" i="45"/>
  <c r="AR24" i="38"/>
  <c r="AR86" s="1"/>
  <c r="AQ24"/>
  <c r="AQ86" s="1"/>
  <c r="AO24"/>
  <c r="AM25"/>
  <c r="AW31" s="1"/>
  <c r="AT31" s="1"/>
  <c r="S15" i="49" l="1"/>
  <c r="S15" i="45"/>
  <c r="S15" i="40"/>
  <c r="S15" i="47"/>
  <c r="S15" i="50"/>
  <c r="S15" i="43"/>
  <c r="S15" i="44"/>
  <c r="S15" i="41"/>
  <c r="S15" i="46"/>
  <c r="S15" i="48"/>
  <c r="BG15" i="39"/>
  <c r="BK59" s="1"/>
  <c r="R21" s="1"/>
  <c r="BG18"/>
  <c r="BK62" s="1"/>
  <c r="BG8"/>
  <c r="BK52" s="1"/>
  <c r="R14" s="1"/>
  <c r="BG16"/>
  <c r="BK60" s="1"/>
  <c r="R22" s="1"/>
  <c r="R22" i="45" s="1"/>
  <c r="BG5" i="39"/>
  <c r="BK49" s="1"/>
  <c r="R11" s="1"/>
  <c r="S11" s="1"/>
  <c r="BG21"/>
  <c r="BK65" s="1"/>
  <c r="BG6"/>
  <c r="BK50" s="1"/>
  <c r="R12" s="1"/>
  <c r="R12" i="40" s="1"/>
  <c r="BG12" i="39"/>
  <c r="BK56" s="1"/>
  <c r="R18" s="1"/>
  <c r="BG7"/>
  <c r="BK51" s="1"/>
  <c r="R13" s="1"/>
  <c r="BG13"/>
  <c r="BK57" s="1"/>
  <c r="R19" s="1"/>
  <c r="BG11"/>
  <c r="BK55" s="1"/>
  <c r="R17" s="1"/>
  <c r="R17" i="46" s="1"/>
  <c r="BG22" i="39"/>
  <c r="BK66" s="1"/>
  <c r="BG17"/>
  <c r="BK61" s="1"/>
  <c r="BG14"/>
  <c r="BK58" s="1"/>
  <c r="R20" s="1"/>
  <c r="BG24"/>
  <c r="BK68" s="1"/>
  <c r="BG23"/>
  <c r="BK67" s="1"/>
  <c r="BG10"/>
  <c r="BK54" s="1"/>
  <c r="R16" s="1"/>
  <c r="BG20"/>
  <c r="BK64" s="1"/>
  <c r="AO54"/>
  <c r="AP54" s="1"/>
  <c r="BN8" i="44"/>
  <c r="BI5"/>
  <c r="A57" i="46"/>
  <c r="A11" i="45"/>
  <c r="AO56" i="39"/>
  <c r="AP56" s="1"/>
  <c r="AO63"/>
  <c r="AP63" s="1"/>
  <c r="AO61"/>
  <c r="AP61" s="1"/>
  <c r="BN11" i="45"/>
  <c r="BI8"/>
  <c r="A14" i="46"/>
  <c r="A60" i="47"/>
  <c r="AO57" i="39"/>
  <c r="AP57" s="1"/>
  <c r="AO51"/>
  <c r="AP51" s="1"/>
  <c r="AO62"/>
  <c r="AP62" s="1"/>
  <c r="AO58"/>
  <c r="AP58" s="1"/>
  <c r="AO55"/>
  <c r="AP55" s="1"/>
  <c r="AO65"/>
  <c r="AP65" s="1"/>
  <c r="AO59"/>
  <c r="AP59" s="1"/>
  <c r="AO50"/>
  <c r="AP50" s="1"/>
  <c r="AO66"/>
  <c r="AP66" s="1"/>
  <c r="AU31" i="38"/>
  <c r="AV31" s="1"/>
  <c r="AO86"/>
  <c r="AT86" s="1"/>
  <c r="BN15" i="44"/>
  <c r="BI12"/>
  <c r="A21" i="45"/>
  <c r="A67" i="46"/>
  <c r="BI11" i="44"/>
  <c r="BN14"/>
  <c r="AO87" i="38"/>
  <c r="AT87" s="1"/>
  <c r="AU32"/>
  <c r="A64" i="46"/>
  <c r="A18" i="45"/>
  <c r="AO48" i="39"/>
  <c r="AP48" s="1"/>
  <c r="AO64"/>
  <c r="AP64" s="1"/>
  <c r="AO52"/>
  <c r="AP52" s="1"/>
  <c r="BN12" i="44"/>
  <c r="BI9"/>
  <c r="BI15"/>
  <c r="BN18"/>
  <c r="A61" i="46"/>
  <c r="A15" i="45"/>
  <c r="AO67" i="39"/>
  <c r="AP67" s="1"/>
  <c r="AN46"/>
  <c r="AL21" s="1"/>
  <c r="AO20" s="1"/>
  <c r="AO82" s="1"/>
  <c r="R15" i="40"/>
  <c r="R15" i="44"/>
  <c r="R15" i="49"/>
  <c r="R15" i="46"/>
  <c r="R15" i="43"/>
  <c r="R15" i="50"/>
  <c r="R15" i="41"/>
  <c r="R15" i="48"/>
  <c r="R15" i="45"/>
  <c r="R15" i="47"/>
  <c r="A17" i="45"/>
  <c r="A63" i="46"/>
  <c r="AO60" i="39"/>
  <c r="AP60" s="1"/>
  <c r="AO53"/>
  <c r="AP53" s="1"/>
  <c r="AT32" i="38"/>
  <c r="R22" i="43" l="1"/>
  <c r="R18" i="49"/>
  <c r="S18" i="39"/>
  <c r="R21" i="40"/>
  <c r="S21" i="39"/>
  <c r="AA18" i="40"/>
  <c r="BJ9"/>
  <c r="R17" i="43"/>
  <c r="S17" i="39"/>
  <c r="R14" i="49"/>
  <c r="S14" i="39"/>
  <c r="R18" i="48"/>
  <c r="R21" i="47"/>
  <c r="S11" i="43"/>
  <c r="S11" i="40"/>
  <c r="S11" i="45"/>
  <c r="S11" i="50"/>
  <c r="S11" i="49"/>
  <c r="S11" i="47"/>
  <c r="S11" i="48"/>
  <c r="S11" i="44"/>
  <c r="S11" i="41"/>
  <c r="S11" i="46"/>
  <c r="R22"/>
  <c r="R18" i="50"/>
  <c r="R22" i="40"/>
  <c r="S22" i="39"/>
  <c r="R19" i="45"/>
  <c r="S19" i="39"/>
  <c r="R16" i="45"/>
  <c r="S16" i="39"/>
  <c r="R13" i="45"/>
  <c r="S13" i="39"/>
  <c r="R12" i="45"/>
  <c r="S12" i="39"/>
  <c r="R20" i="44"/>
  <c r="S20" i="39"/>
  <c r="R20" i="50"/>
  <c r="R21"/>
  <c r="R13" i="43"/>
  <c r="R21" i="41"/>
  <c r="R13" i="49"/>
  <c r="R21" i="46"/>
  <c r="R21" i="48"/>
  <c r="R21" i="49"/>
  <c r="R20" i="45"/>
  <c r="R16" i="47"/>
  <c r="R21" i="45"/>
  <c r="R21" i="44"/>
  <c r="R16" i="48"/>
  <c r="R21" i="43"/>
  <c r="R13" i="41"/>
  <c r="R19" i="46"/>
  <c r="R20" i="48"/>
  <c r="R19" i="47"/>
  <c r="R20"/>
  <c r="R19" i="48"/>
  <c r="R20" i="41"/>
  <c r="R19"/>
  <c r="R19" i="49"/>
  <c r="R14" i="45"/>
  <c r="R22" i="41"/>
  <c r="R17" i="45"/>
  <c r="R18" i="47"/>
  <c r="R12" i="43"/>
  <c r="R14" i="47"/>
  <c r="R22" i="48"/>
  <c r="R18" i="45"/>
  <c r="R18" i="46"/>
  <c r="R14" i="41"/>
  <c r="R17" i="40"/>
  <c r="R12" i="48"/>
  <c r="R12" i="44"/>
  <c r="R14" i="43"/>
  <c r="R14" i="50"/>
  <c r="R22" i="49"/>
  <c r="R22" i="44"/>
  <c r="R22" i="50"/>
  <c r="R17" i="48"/>
  <c r="R17" i="49"/>
  <c r="R18" i="40"/>
  <c r="R18" i="44"/>
  <c r="R18" i="41"/>
  <c r="R12"/>
  <c r="R12" i="46"/>
  <c r="R14" i="44"/>
  <c r="R14" i="40"/>
  <c r="R17" i="47"/>
  <c r="R17" i="50"/>
  <c r="R12"/>
  <c r="AU27" i="39"/>
  <c r="AV27" s="1"/>
  <c r="R14" i="46"/>
  <c r="R14" i="48"/>
  <c r="R22" i="47"/>
  <c r="R17" i="44"/>
  <c r="R17" i="41"/>
  <c r="R18" i="43"/>
  <c r="R12" i="49"/>
  <c r="R12" i="47"/>
  <c r="BG25" i="39"/>
  <c r="BG27" s="1"/>
  <c r="BK70" s="1"/>
  <c r="R13" i="47"/>
  <c r="R13" i="48"/>
  <c r="R16" i="43"/>
  <c r="R13" i="50"/>
  <c r="R13" i="44"/>
  <c r="R20" i="40"/>
  <c r="R20" i="46"/>
  <c r="R20" i="43"/>
  <c r="R19" i="44"/>
  <c r="R19" i="50"/>
  <c r="R19" i="43"/>
  <c r="R16" i="44"/>
  <c r="R16" i="50"/>
  <c r="R16" i="49"/>
  <c r="R13" i="40"/>
  <c r="R16" i="46"/>
  <c r="R16" i="40"/>
  <c r="R13" i="46"/>
  <c r="R20" i="49"/>
  <c r="R19" i="40"/>
  <c r="R16" i="41"/>
  <c r="A57" i="47"/>
  <c r="A11" i="46"/>
  <c r="BN8" i="45"/>
  <c r="BI5"/>
  <c r="BI8" i="46"/>
  <c r="BN11"/>
  <c r="A60" i="48"/>
  <c r="A14" i="47"/>
  <c r="AT89" i="38"/>
  <c r="AQ9" s="1"/>
  <c r="AN21" i="39"/>
  <c r="AM21"/>
  <c r="AR20" s="1"/>
  <c r="AR82" s="1"/>
  <c r="AT82" s="1"/>
  <c r="AP47"/>
  <c r="AQ60" s="1"/>
  <c r="AR60" s="1"/>
  <c r="BN15" i="45"/>
  <c r="BI12"/>
  <c r="A67" i="47"/>
  <c r="A21" i="46"/>
  <c r="A15"/>
  <c r="A61" i="47"/>
  <c r="BN12" i="45"/>
  <c r="BI9"/>
  <c r="R11" i="44"/>
  <c r="R11" i="41"/>
  <c r="R11" i="46"/>
  <c r="R11" i="49"/>
  <c r="R11" i="45"/>
  <c r="R11" i="47"/>
  <c r="R11" i="43"/>
  <c r="R11" i="50"/>
  <c r="R11" i="48"/>
  <c r="R11" i="40"/>
  <c r="AV32" i="38"/>
  <c r="AV26" s="1"/>
  <c r="A63" i="47"/>
  <c r="A17" i="46"/>
  <c r="BN14" i="45"/>
  <c r="BI11"/>
  <c r="A64" i="47"/>
  <c r="A18" i="46"/>
  <c r="BI15" i="45"/>
  <c r="BN18"/>
  <c r="AE18" i="40" l="1"/>
  <c r="AF18" s="1"/>
  <c r="AG18" s="1"/>
  <c r="BO12"/>
  <c r="AC18"/>
  <c r="AK52"/>
  <c r="AL52" s="1"/>
  <c r="BJ5"/>
  <c r="AA14"/>
  <c r="S18" i="49"/>
  <c r="S18" i="50"/>
  <c r="S18" i="46"/>
  <c r="S18" i="47"/>
  <c r="S18" i="41"/>
  <c r="S18" i="40"/>
  <c r="S18" i="45"/>
  <c r="S18" i="48"/>
  <c r="S18" i="43"/>
  <c r="S18" i="44"/>
  <c r="S14" i="40"/>
  <c r="S14" i="41"/>
  <c r="S14" i="50"/>
  <c r="S14" i="49"/>
  <c r="S14" i="48"/>
  <c r="S14" i="45"/>
  <c r="S14" i="46"/>
  <c r="S14" i="47"/>
  <c r="S14" i="44"/>
  <c r="S14" i="43"/>
  <c r="S17" i="44"/>
  <c r="S17" i="46"/>
  <c r="S17" i="45"/>
  <c r="S17" i="50"/>
  <c r="S17" i="49"/>
  <c r="S17" i="47"/>
  <c r="S17" i="43"/>
  <c r="S17" i="48"/>
  <c r="S17" i="40"/>
  <c r="S17" i="41"/>
  <c r="S21" i="47"/>
  <c r="S21" i="43"/>
  <c r="S21" i="44"/>
  <c r="S21" i="50"/>
  <c r="S21" i="45"/>
  <c r="S21" i="49"/>
  <c r="S21" i="40"/>
  <c r="S21" i="48"/>
  <c r="S21" i="41"/>
  <c r="S21" i="46"/>
  <c r="S22" i="45"/>
  <c r="S22" i="47"/>
  <c r="S22" i="44"/>
  <c r="S22" i="49"/>
  <c r="S22" i="50"/>
  <c r="S22" i="40"/>
  <c r="S22" i="41"/>
  <c r="S22" i="46"/>
  <c r="S22" i="48"/>
  <c r="S22" i="43"/>
  <c r="A22" i="39"/>
  <c r="S19" i="44"/>
  <c r="S19" i="40"/>
  <c r="S19" i="48"/>
  <c r="S19" i="45"/>
  <c r="S19" i="41"/>
  <c r="S19" i="43"/>
  <c r="S19" i="47"/>
  <c r="S19" i="46"/>
  <c r="S19" i="49"/>
  <c r="S19" i="50"/>
  <c r="A19" i="39"/>
  <c r="S16" i="46"/>
  <c r="S16" i="44"/>
  <c r="S16" i="45"/>
  <c r="S16" i="40"/>
  <c r="S16" i="49"/>
  <c r="S16" i="41"/>
  <c r="S16" i="47"/>
  <c r="S16" i="50"/>
  <c r="S16" i="43"/>
  <c r="S16" i="48"/>
  <c r="A16" i="39"/>
  <c r="S13" i="49"/>
  <c r="S13" i="45"/>
  <c r="S13" i="48"/>
  <c r="S13" i="40"/>
  <c r="S13" i="50"/>
  <c r="S13" i="43"/>
  <c r="S13" i="47"/>
  <c r="S13" i="41"/>
  <c r="S13" i="44"/>
  <c r="S13" i="46"/>
  <c r="A13" i="39"/>
  <c r="S12" i="40"/>
  <c r="S12" i="47"/>
  <c r="S12" i="46"/>
  <c r="S12" i="48"/>
  <c r="S12" i="41"/>
  <c r="S12" i="45"/>
  <c r="S12" i="43"/>
  <c r="S12" i="44"/>
  <c r="S12" i="49"/>
  <c r="S12" i="50"/>
  <c r="A12" i="39"/>
  <c r="S20" i="41"/>
  <c r="S20" i="45"/>
  <c r="S20" i="48"/>
  <c r="S20" i="50"/>
  <c r="S20" i="49"/>
  <c r="S20" i="43"/>
  <c r="S32" i="39"/>
  <c r="S20" i="40"/>
  <c r="S20" i="47"/>
  <c r="S20" i="46"/>
  <c r="S20" i="44"/>
  <c r="A20" i="39"/>
  <c r="AQ64"/>
  <c r="AR64" s="1"/>
  <c r="AQ67"/>
  <c r="AR67" s="1"/>
  <c r="AQ52"/>
  <c r="AR52" s="1"/>
  <c r="AQ53"/>
  <c r="AR53" s="1"/>
  <c r="A11" i="47"/>
  <c r="A57" i="48"/>
  <c r="BI5" i="46"/>
  <c r="BN8"/>
  <c r="A60" i="49"/>
  <c r="A14" i="48"/>
  <c r="BN11" i="47"/>
  <c r="BI8"/>
  <c r="AQ21" i="39"/>
  <c r="AQ83" s="1"/>
  <c r="AR21"/>
  <c r="AR83" s="1"/>
  <c r="A17" i="47"/>
  <c r="A63" i="48"/>
  <c r="A61"/>
  <c r="A15" i="47"/>
  <c r="AQ6" i="39"/>
  <c r="AW27"/>
  <c r="AT27" s="1"/>
  <c r="BI12" i="46"/>
  <c r="BN15"/>
  <c r="BN14"/>
  <c r="BI11"/>
  <c r="A21" i="47"/>
  <c r="A67" i="48"/>
  <c r="AQ59" i="39"/>
  <c r="AR59" s="1"/>
  <c r="AP46"/>
  <c r="AL22" s="1"/>
  <c r="AQ56"/>
  <c r="AR56" s="1"/>
  <c r="AQ57"/>
  <c r="AR57" s="1"/>
  <c r="AQ61"/>
  <c r="AR61" s="1"/>
  <c r="AQ55"/>
  <c r="AR55" s="1"/>
  <c r="AQ66"/>
  <c r="AR66" s="1"/>
  <c r="AQ58"/>
  <c r="AR58" s="1"/>
  <c r="AQ54"/>
  <c r="AR54" s="1"/>
  <c r="AQ51"/>
  <c r="AR51" s="1"/>
  <c r="AQ62"/>
  <c r="AR62" s="1"/>
  <c r="AQ50"/>
  <c r="AR50" s="1"/>
  <c r="AQ63"/>
  <c r="AR63" s="1"/>
  <c r="AQ49"/>
  <c r="AR49" s="1"/>
  <c r="AQ65"/>
  <c r="AR65" s="1"/>
  <c r="BN12" i="46"/>
  <c r="BI9"/>
  <c r="A64" i="48"/>
  <c r="A18" i="47"/>
  <c r="BN18" i="46"/>
  <c r="BI15"/>
  <c r="AQ48" i="39"/>
  <c r="AR48" s="1"/>
  <c r="AA17" i="40" l="1"/>
  <c r="BJ8"/>
  <c r="AE14"/>
  <c r="AC14"/>
  <c r="BO8"/>
  <c r="AK48"/>
  <c r="AL48" s="1"/>
  <c r="AA24"/>
  <c r="BJ15"/>
  <c r="AA20"/>
  <c r="BJ11"/>
  <c r="AA21"/>
  <c r="BJ12"/>
  <c r="BJ16"/>
  <c r="AA25"/>
  <c r="BN19" i="39"/>
  <c r="BI16"/>
  <c r="AA22" i="40"/>
  <c r="BJ13"/>
  <c r="BN16" i="39"/>
  <c r="BI13"/>
  <c r="BN13"/>
  <c r="BI10"/>
  <c r="BJ10" i="40"/>
  <c r="AA19"/>
  <c r="BN10" i="39"/>
  <c r="BI7"/>
  <c r="BJ7" i="40"/>
  <c r="AA16"/>
  <c r="BN9" i="39"/>
  <c r="A12" i="40"/>
  <c r="BI6" i="39"/>
  <c r="AA15" i="40"/>
  <c r="BJ6"/>
  <c r="S32" i="48"/>
  <c r="S33" s="1"/>
  <c r="S32" i="47"/>
  <c r="S33" s="1"/>
  <c r="S33" i="39"/>
  <c r="U4" s="1"/>
  <c r="S32" i="43"/>
  <c r="S33" s="1"/>
  <c r="S32" i="40"/>
  <c r="S33" s="1"/>
  <c r="S32" i="46"/>
  <c r="S33" s="1"/>
  <c r="S32" i="41"/>
  <c r="S33" s="1"/>
  <c r="S32" i="50"/>
  <c r="S33" s="1"/>
  <c r="S32" i="44"/>
  <c r="S33" s="1"/>
  <c r="S32" i="49"/>
  <c r="S33" s="1"/>
  <c r="S32" i="45"/>
  <c r="S33" s="1"/>
  <c r="BI14" i="39"/>
  <c r="A20" i="40"/>
  <c r="BN17" i="39"/>
  <c r="AA23" i="40"/>
  <c r="BJ14"/>
  <c r="BN8" i="47"/>
  <c r="BI5"/>
  <c r="A57" i="49"/>
  <c r="A11" i="48"/>
  <c r="A14" i="49"/>
  <c r="A60" i="50"/>
  <c r="A14" s="1"/>
  <c r="BN11" i="48"/>
  <c r="BI8"/>
  <c r="AR47" i="39"/>
  <c r="AT56" s="1"/>
  <c r="AU56" s="1"/>
  <c r="A17" i="48"/>
  <c r="A63" i="49"/>
  <c r="A15" i="48"/>
  <c r="A61" i="49"/>
  <c r="A21" i="48"/>
  <c r="A67" i="49"/>
  <c r="BI9" i="47"/>
  <c r="BN12"/>
  <c r="BN15"/>
  <c r="BI12"/>
  <c r="AO21" i="39"/>
  <c r="AM22"/>
  <c r="AW28" s="1"/>
  <c r="AT28" s="1"/>
  <c r="AN22"/>
  <c r="BI15" i="47"/>
  <c r="BN18"/>
  <c r="A64" i="49"/>
  <c r="A18" i="48"/>
  <c r="BN14" i="47"/>
  <c r="BI11"/>
  <c r="AF14" i="40" l="1"/>
  <c r="AG14" s="1"/>
  <c r="AE20"/>
  <c r="BO14"/>
  <c r="AC20"/>
  <c r="AK54"/>
  <c r="AL54" s="1"/>
  <c r="AE17"/>
  <c r="AF17" s="1"/>
  <c r="AG17" s="1"/>
  <c r="AK51"/>
  <c r="AL51" s="1"/>
  <c r="AC17"/>
  <c r="BO11"/>
  <c r="AE21"/>
  <c r="AF21" s="1"/>
  <c r="AG21" s="1"/>
  <c r="AC21"/>
  <c r="BO15"/>
  <c r="AK55"/>
  <c r="AL55" s="1"/>
  <c r="AE24"/>
  <c r="AF24" s="1"/>
  <c r="AG24" s="1"/>
  <c r="AC24"/>
  <c r="BO18"/>
  <c r="AK58"/>
  <c r="AL58" s="1"/>
  <c r="AE25"/>
  <c r="AF25" s="1"/>
  <c r="AG25" s="1"/>
  <c r="AK59"/>
  <c r="AL59" s="1"/>
  <c r="BO19"/>
  <c r="AC25"/>
  <c r="BI16"/>
  <c r="A22" i="41"/>
  <c r="BI13" i="40"/>
  <c r="A19" i="41"/>
  <c r="AE22" i="40"/>
  <c r="AF22" s="1"/>
  <c r="AG22" s="1"/>
  <c r="AK56"/>
  <c r="AL56" s="1"/>
  <c r="BO16"/>
  <c r="AC22"/>
  <c r="AE19"/>
  <c r="AF19" s="1"/>
  <c r="AG19" s="1"/>
  <c r="AK53"/>
  <c r="AL53" s="1"/>
  <c r="BO13"/>
  <c r="AC19"/>
  <c r="A16" i="41"/>
  <c r="BI10" i="40"/>
  <c r="BI7"/>
  <c r="A13" i="41"/>
  <c r="AE16" i="40"/>
  <c r="AF16" s="1"/>
  <c r="AG16" s="1"/>
  <c r="AC16"/>
  <c r="AK50"/>
  <c r="AL50" s="1"/>
  <c r="BO10"/>
  <c r="BI6"/>
  <c r="BN9"/>
  <c r="A12" i="41"/>
  <c r="AE15" i="40"/>
  <c r="BO9"/>
  <c r="AC15"/>
  <c r="AK49"/>
  <c r="AL49" s="1"/>
  <c r="AE23"/>
  <c r="AF23" s="1"/>
  <c r="AK57"/>
  <c r="AL57" s="1"/>
  <c r="BO17"/>
  <c r="AC23"/>
  <c r="A20" i="41"/>
  <c r="BN17" i="40"/>
  <c r="BI14"/>
  <c r="A11" i="49"/>
  <c r="A57" i="50"/>
  <c r="A11" s="1"/>
  <c r="BI5" i="48"/>
  <c r="BN8"/>
  <c r="BN11" i="49"/>
  <c r="BI8"/>
  <c r="BI8" i="50"/>
  <c r="BN11"/>
  <c r="AT58" i="39"/>
  <c r="AU58" s="1"/>
  <c r="AT55"/>
  <c r="AU55" s="1"/>
  <c r="AT63"/>
  <c r="AU63" s="1"/>
  <c r="AT51"/>
  <c r="AU51" s="1"/>
  <c r="AO22"/>
  <c r="AQ22"/>
  <c r="AQ84" s="1"/>
  <c r="AR22"/>
  <c r="AR84" s="1"/>
  <c r="AU28"/>
  <c r="AV28" s="1"/>
  <c r="AO83"/>
  <c r="AT83" s="1"/>
  <c r="BI15" i="48"/>
  <c r="BN18"/>
  <c r="BI9"/>
  <c r="BN12"/>
  <c r="BN14"/>
  <c r="BI11"/>
  <c r="AT65" i="39"/>
  <c r="AU65" s="1"/>
  <c r="AT57"/>
  <c r="AU57" s="1"/>
  <c r="AT48"/>
  <c r="AU48" s="1"/>
  <c r="AT61"/>
  <c r="AU61" s="1"/>
  <c r="AT66"/>
  <c r="AU66" s="1"/>
  <c r="BN15" i="48"/>
  <c r="BI12"/>
  <c r="AT67" i="39"/>
  <c r="AU67" s="1"/>
  <c r="AR46"/>
  <c r="AL23" s="1"/>
  <c r="AT52"/>
  <c r="AU52" s="1"/>
  <c r="AT64"/>
  <c r="AU64" s="1"/>
  <c r="AT53"/>
  <c r="AU53" s="1"/>
  <c r="AT60"/>
  <c r="AU60" s="1"/>
  <c r="A18" i="49"/>
  <c r="A64" i="50"/>
  <c r="A18" s="1"/>
  <c r="A67"/>
  <c r="A21" s="1"/>
  <c r="A21" i="49"/>
  <c r="A61" i="50"/>
  <c r="A15" s="1"/>
  <c r="A15" i="49"/>
  <c r="A17"/>
  <c r="A63" i="50"/>
  <c r="A17" s="1"/>
  <c r="AT54" i="39"/>
  <c r="AU54" s="1"/>
  <c r="AT62"/>
  <c r="AU62" s="1"/>
  <c r="AT59"/>
  <c r="AU59" s="1"/>
  <c r="AT49"/>
  <c r="AU49" s="1"/>
  <c r="AT50"/>
  <c r="AU50" s="1"/>
  <c r="AF20" i="40" l="1"/>
  <c r="AG20" s="1"/>
  <c r="BI16" i="41"/>
  <c r="BN19"/>
  <c r="A68" i="43"/>
  <c r="A65"/>
  <c r="BI13" i="41"/>
  <c r="BN16"/>
  <c r="A62" i="43"/>
  <c r="BI10" i="41"/>
  <c r="BN13"/>
  <c r="BN10"/>
  <c r="BI7"/>
  <c r="A59" i="43"/>
  <c r="A58"/>
  <c r="BI6" i="41"/>
  <c r="BN9"/>
  <c r="AF15" i="40"/>
  <c r="AG15" s="1"/>
  <c r="AL47"/>
  <c r="BI14" i="41"/>
  <c r="A66" i="43"/>
  <c r="BN17" i="41"/>
  <c r="AG23" i="40"/>
  <c r="BN8" i="49"/>
  <c r="BI5"/>
  <c r="BN8" i="50"/>
  <c r="BI5"/>
  <c r="BN18"/>
  <c r="BI15"/>
  <c r="AN23" i="39"/>
  <c r="AM23"/>
  <c r="AW29" s="1"/>
  <c r="AT29" s="1"/>
  <c r="AO84"/>
  <c r="AT84" s="1"/>
  <c r="AU29"/>
  <c r="AV29" s="1"/>
  <c r="BN14" i="49"/>
  <c r="BI11"/>
  <c r="BN12" i="50"/>
  <c r="BI9"/>
  <c r="BI12" i="49"/>
  <c r="BN15"/>
  <c r="BI15"/>
  <c r="BN18"/>
  <c r="BI11" i="50"/>
  <c r="BN14"/>
  <c r="BN12" i="49"/>
  <c r="BI9"/>
  <c r="BI12" i="50"/>
  <c r="BN15"/>
  <c r="AU47" i="39"/>
  <c r="AV62" s="1"/>
  <c r="AW62" s="1"/>
  <c r="AG3" i="40" l="1"/>
  <c r="BC12" s="1"/>
  <c r="BC29" s="1"/>
  <c r="AG2"/>
  <c r="A68" i="44"/>
  <c r="A22" i="43"/>
  <c r="A65" i="44"/>
  <c r="A19" i="43"/>
  <c r="A62" i="44"/>
  <c r="A16" i="43"/>
  <c r="A59" i="44"/>
  <c r="A13" i="43"/>
  <c r="A58" i="44"/>
  <c r="A12" i="43"/>
  <c r="AM49" i="40"/>
  <c r="AN49" s="1"/>
  <c r="AM58"/>
  <c r="AN58" s="1"/>
  <c r="AM66"/>
  <c r="AN66" s="1"/>
  <c r="AM52"/>
  <c r="AN52" s="1"/>
  <c r="AM60"/>
  <c r="AN60" s="1"/>
  <c r="AM61"/>
  <c r="AN61" s="1"/>
  <c r="AM55"/>
  <c r="AN55" s="1"/>
  <c r="AM64"/>
  <c r="AN64" s="1"/>
  <c r="AM59"/>
  <c r="AN59" s="1"/>
  <c r="AM53"/>
  <c r="AN53" s="1"/>
  <c r="AM54"/>
  <c r="AN54" s="1"/>
  <c r="AM56"/>
  <c r="AN56" s="1"/>
  <c r="AL46"/>
  <c r="AL20" s="1"/>
  <c r="AM48"/>
  <c r="AN48" s="1"/>
  <c r="AM62"/>
  <c r="AN62" s="1"/>
  <c r="AM65"/>
  <c r="AN65" s="1"/>
  <c r="AM51"/>
  <c r="AN51" s="1"/>
  <c r="AM63"/>
  <c r="AN63" s="1"/>
  <c r="AM50"/>
  <c r="AN50" s="1"/>
  <c r="AM67"/>
  <c r="AN67" s="1"/>
  <c r="A20" i="43"/>
  <c r="A66" i="44"/>
  <c r="AM57" i="40"/>
  <c r="AN57" s="1"/>
  <c r="AV53" i="39"/>
  <c r="AW53" s="1"/>
  <c r="AV65"/>
  <c r="AW65" s="1"/>
  <c r="AU46"/>
  <c r="AL24" s="1"/>
  <c r="AV55"/>
  <c r="AW55" s="1"/>
  <c r="AV56"/>
  <c r="AW56" s="1"/>
  <c r="AV51"/>
  <c r="AW51" s="1"/>
  <c r="AV63"/>
  <c r="AW63" s="1"/>
  <c r="AV58"/>
  <c r="AW58" s="1"/>
  <c r="AQ23"/>
  <c r="AQ85" s="1"/>
  <c r="AR23"/>
  <c r="AR85" s="1"/>
  <c r="AV50"/>
  <c r="AW50" s="1"/>
  <c r="AV64"/>
  <c r="AW64" s="1"/>
  <c r="AV61"/>
  <c r="AW61" s="1"/>
  <c r="AV48"/>
  <c r="AW48" s="1"/>
  <c r="AV54"/>
  <c r="AW54" s="1"/>
  <c r="AV66"/>
  <c r="AW66" s="1"/>
  <c r="AV57"/>
  <c r="AW57" s="1"/>
  <c r="AV49"/>
  <c r="AW49" s="1"/>
  <c r="AV59"/>
  <c r="AW59" s="1"/>
  <c r="AV60"/>
  <c r="AW60" s="1"/>
  <c r="AV52"/>
  <c r="AW52" s="1"/>
  <c r="AV67"/>
  <c r="AW67" s="1"/>
  <c r="BC23" i="40" l="1"/>
  <c r="BG22" s="1"/>
  <c r="BK66" s="1"/>
  <c r="AN20"/>
  <c r="AQ20" s="1"/>
  <c r="AQ82" s="1"/>
  <c r="BC24"/>
  <c r="BC25"/>
  <c r="BN19" i="43"/>
  <c r="BI16"/>
  <c r="A68" i="45"/>
  <c r="A22" i="44"/>
  <c r="A65" i="45"/>
  <c r="A19" i="44"/>
  <c r="BI13" i="43"/>
  <c r="BN16"/>
  <c r="BI10"/>
  <c r="BN13"/>
  <c r="A62" i="45"/>
  <c r="A16" i="44"/>
  <c r="A59" i="45"/>
  <c r="A13" i="44"/>
  <c r="BN10" i="43"/>
  <c r="BI7"/>
  <c r="A12" i="44"/>
  <c r="A58" i="45"/>
  <c r="BN9" i="43"/>
  <c r="BI6"/>
  <c r="BI14"/>
  <c r="BN17"/>
  <c r="A66" i="45"/>
  <c r="A20" i="44"/>
  <c r="AN47" i="40"/>
  <c r="AO63" s="1"/>
  <c r="AP63" s="1"/>
  <c r="AW47" i="39"/>
  <c r="AW46" s="1"/>
  <c r="AL25" s="1"/>
  <c r="AO23"/>
  <c r="AM24"/>
  <c r="AW30" s="1"/>
  <c r="AT30" s="1"/>
  <c r="AN24"/>
  <c r="BG8" i="40" l="1"/>
  <c r="BK52" s="1"/>
  <c r="T14" s="1"/>
  <c r="BG10"/>
  <c r="BK54" s="1"/>
  <c r="T16" s="1"/>
  <c r="BG23"/>
  <c r="BK67" s="1"/>
  <c r="BG21"/>
  <c r="BK65" s="1"/>
  <c r="BG18"/>
  <c r="BK62" s="1"/>
  <c r="BG12"/>
  <c r="BK56" s="1"/>
  <c r="T18" s="1"/>
  <c r="BG14"/>
  <c r="BK58" s="1"/>
  <c r="T20" s="1"/>
  <c r="BG24"/>
  <c r="BK68" s="1"/>
  <c r="BG19"/>
  <c r="BK63" s="1"/>
  <c r="BG6"/>
  <c r="BK50" s="1"/>
  <c r="T12" s="1"/>
  <c r="BG17"/>
  <c r="BK61" s="1"/>
  <c r="BG5"/>
  <c r="BG15"/>
  <c r="BK59" s="1"/>
  <c r="T21" s="1"/>
  <c r="T21" i="44" s="1"/>
  <c r="BG11" i="40"/>
  <c r="BK55" s="1"/>
  <c r="T17" s="1"/>
  <c r="BG16"/>
  <c r="BK60" s="1"/>
  <c r="T22" s="1"/>
  <c r="BG9"/>
  <c r="BK53" s="1"/>
  <c r="T15" s="1"/>
  <c r="BG20"/>
  <c r="BK64" s="1"/>
  <c r="BG7"/>
  <c r="BK51" s="1"/>
  <c r="T13" s="1"/>
  <c r="BG13"/>
  <c r="BK57" s="1"/>
  <c r="T19" s="1"/>
  <c r="A22" i="45"/>
  <c r="A68" i="46"/>
  <c r="BI16" i="44"/>
  <c r="BN19"/>
  <c r="BN16"/>
  <c r="BI13"/>
  <c r="A65" i="46"/>
  <c r="A19" i="45"/>
  <c r="AO66" i="40"/>
  <c r="AP66" s="1"/>
  <c r="A16" i="45"/>
  <c r="A62" i="46"/>
  <c r="BI10" i="44"/>
  <c r="BN13"/>
  <c r="AO67" i="40"/>
  <c r="AP67" s="1"/>
  <c r="BI7" i="44"/>
  <c r="BN10"/>
  <c r="A13" i="45"/>
  <c r="A59" i="46"/>
  <c r="AO50" i="40"/>
  <c r="AP50" s="1"/>
  <c r="BN9" i="44"/>
  <c r="BI6"/>
  <c r="A58" i="46"/>
  <c r="A12" i="45"/>
  <c r="T15" i="46"/>
  <c r="T15" i="41"/>
  <c r="T15" i="44"/>
  <c r="T15" i="50"/>
  <c r="T15" i="48"/>
  <c r="AO65" i="40"/>
  <c r="AP65" s="1"/>
  <c r="AN46"/>
  <c r="AL21" s="1"/>
  <c r="T16" i="50"/>
  <c r="AO62" i="40"/>
  <c r="AP62" s="1"/>
  <c r="AO53"/>
  <c r="AP53" s="1"/>
  <c r="AO59"/>
  <c r="AP59" s="1"/>
  <c r="AO64"/>
  <c r="AP64" s="1"/>
  <c r="AO48"/>
  <c r="AP48" s="1"/>
  <c r="AO54"/>
  <c r="AP54" s="1"/>
  <c r="AO61"/>
  <c r="AP61" s="1"/>
  <c r="AO60"/>
  <c r="AP60" s="1"/>
  <c r="BN17" i="44"/>
  <c r="BI14"/>
  <c r="T19" i="48"/>
  <c r="A66" i="46"/>
  <c r="A20" i="45"/>
  <c r="BK49" i="40"/>
  <c r="T11" s="1"/>
  <c r="U11" s="1"/>
  <c r="AO51"/>
  <c r="AP51" s="1"/>
  <c r="AO56"/>
  <c r="AP56" s="1"/>
  <c r="AO52"/>
  <c r="AP52" s="1"/>
  <c r="AO58"/>
  <c r="AP58" s="1"/>
  <c r="AO55"/>
  <c r="AP55" s="1"/>
  <c r="AO57"/>
  <c r="AP57" s="1"/>
  <c r="AO49"/>
  <c r="AP49" s="1"/>
  <c r="AM25" i="39"/>
  <c r="AW31" s="1"/>
  <c r="AT31" s="1"/>
  <c r="AR24"/>
  <c r="AR86" s="1"/>
  <c r="AO24"/>
  <c r="AQ24"/>
  <c r="AQ86" s="1"/>
  <c r="AN25"/>
  <c r="AO85"/>
  <c r="AT85" s="1"/>
  <c r="AU30"/>
  <c r="AV30" s="1"/>
  <c r="T14" i="50" l="1"/>
  <c r="U14" i="40"/>
  <c r="U11" i="50"/>
  <c r="U11" i="45"/>
  <c r="U11" i="41"/>
  <c r="U11" i="47"/>
  <c r="U11" i="46"/>
  <c r="U11" i="44"/>
  <c r="U11" i="49"/>
  <c r="U11" i="48"/>
  <c r="U11" i="43"/>
  <c r="T13" i="46"/>
  <c r="U13" i="40"/>
  <c r="T17" i="48"/>
  <c r="U17" i="40"/>
  <c r="T12" i="50"/>
  <c r="U12" i="40"/>
  <c r="T18" i="50"/>
  <c r="U18" i="40"/>
  <c r="T16" i="48"/>
  <c r="U16" i="40"/>
  <c r="T14" i="47"/>
  <c r="T19" i="50"/>
  <c r="U19" i="40"/>
  <c r="T22" i="43"/>
  <c r="U22" i="40"/>
  <c r="T20" i="43"/>
  <c r="U20" i="40"/>
  <c r="T14" i="44"/>
  <c r="T21" i="41"/>
  <c r="U21" i="40"/>
  <c r="T15" i="43"/>
  <c r="U15" i="40"/>
  <c r="T21" i="49"/>
  <c r="T21" i="43"/>
  <c r="T21" i="50"/>
  <c r="T14" i="46"/>
  <c r="T14" i="43"/>
  <c r="T16" i="41"/>
  <c r="T21" i="48"/>
  <c r="T21" i="46"/>
  <c r="T14" i="45"/>
  <c r="T14" i="49"/>
  <c r="T21" i="45"/>
  <c r="T21" i="47"/>
  <c r="T14" i="41"/>
  <c r="T14" i="48"/>
  <c r="T16" i="43"/>
  <c r="T18"/>
  <c r="T16" i="46"/>
  <c r="T16" i="44"/>
  <c r="T16" i="49"/>
  <c r="T16" i="45"/>
  <c r="T22" i="48"/>
  <c r="T16" i="47"/>
  <c r="T20" i="48"/>
  <c r="T19" i="46"/>
  <c r="T15" i="49"/>
  <c r="T15" i="47"/>
  <c r="T22" i="45"/>
  <c r="T20"/>
  <c r="T15"/>
  <c r="T12" i="47"/>
  <c r="T22" i="49"/>
  <c r="T17"/>
  <c r="T19" i="41"/>
  <c r="T12" i="44"/>
  <c r="T13" i="47"/>
  <c r="T20" i="49"/>
  <c r="T22" i="41"/>
  <c r="T20" i="50"/>
  <c r="T17" i="41"/>
  <c r="T19" i="47"/>
  <c r="T18" i="46"/>
  <c r="T13" i="50"/>
  <c r="T17" i="45"/>
  <c r="T17" i="50"/>
  <c r="T12" i="45"/>
  <c r="T18" i="49"/>
  <c r="T13" i="41"/>
  <c r="T22" i="44"/>
  <c r="T20" i="47"/>
  <c r="T17" i="44"/>
  <c r="T19"/>
  <c r="T19" i="43"/>
  <c r="T19" i="49"/>
  <c r="T12"/>
  <c r="T12" i="48"/>
  <c r="T18" i="41"/>
  <c r="T18" i="47"/>
  <c r="T18" i="48"/>
  <c r="T13" i="45"/>
  <c r="T13" i="43"/>
  <c r="T13" i="49"/>
  <c r="T17" i="47"/>
  <c r="T12" i="46"/>
  <c r="T18" i="44"/>
  <c r="T13"/>
  <c r="T22" i="47"/>
  <c r="T20" i="41"/>
  <c r="T20" i="44"/>
  <c r="T17" i="46"/>
  <c r="T22"/>
  <c r="T22" i="50"/>
  <c r="T20" i="46"/>
  <c r="T17" i="43"/>
  <c r="BG25" i="40"/>
  <c r="BG27" s="1"/>
  <c r="BK70" s="1"/>
  <c r="T19" i="45"/>
  <c r="T12" i="41"/>
  <c r="T12" i="43"/>
  <c r="T18" i="45"/>
  <c r="T13" i="48"/>
  <c r="BI16" i="45"/>
  <c r="BN19"/>
  <c r="A68" i="47"/>
  <c r="A22" i="46"/>
  <c r="A19"/>
  <c r="A65" i="47"/>
  <c r="BN16" i="45"/>
  <c r="BI13"/>
  <c r="BI10"/>
  <c r="BN13"/>
  <c r="A16" i="46"/>
  <c r="A62" i="47"/>
  <c r="BI7" i="45"/>
  <c r="BN10"/>
  <c r="A59" i="47"/>
  <c r="A13" i="46"/>
  <c r="A58" i="47"/>
  <c r="A12" i="46"/>
  <c r="BI6" i="45"/>
  <c r="BN9"/>
  <c r="A66" i="47"/>
  <c r="A20" i="46"/>
  <c r="BN17" i="45"/>
  <c r="BI14"/>
  <c r="AP47" i="40"/>
  <c r="AQ64" s="1"/>
  <c r="AR64" s="1"/>
  <c r="T11" i="50"/>
  <c r="T11" i="45"/>
  <c r="T11" i="41"/>
  <c r="T11" i="43"/>
  <c r="T11" i="44"/>
  <c r="T11" i="48"/>
  <c r="T11" i="47"/>
  <c r="T11" i="49"/>
  <c r="T11" i="46"/>
  <c r="AM21" i="40"/>
  <c r="AN21"/>
  <c r="AO20"/>
  <c r="AU31" i="39"/>
  <c r="AV31" s="1"/>
  <c r="AO86"/>
  <c r="AT86" s="1"/>
  <c r="AR25"/>
  <c r="AR87" s="1"/>
  <c r="AO25"/>
  <c r="AW32"/>
  <c r="AT32" s="1"/>
  <c r="AQ25"/>
  <c r="AQ87" s="1"/>
  <c r="U15" i="44" l="1"/>
  <c r="U15" i="47"/>
  <c r="U15" i="43"/>
  <c r="U15" i="49"/>
  <c r="U15" i="45"/>
  <c r="U15" i="48"/>
  <c r="U15" i="50"/>
  <c r="U15" i="46"/>
  <c r="U15" i="41"/>
  <c r="U16" i="44"/>
  <c r="U16" i="45"/>
  <c r="U16" i="47"/>
  <c r="U16" i="49"/>
  <c r="U16" i="41"/>
  <c r="U16" i="48"/>
  <c r="U16" i="50"/>
  <c r="U16" i="46"/>
  <c r="U16" i="43"/>
  <c r="U12" i="41"/>
  <c r="U12" i="43"/>
  <c r="U12" i="46"/>
  <c r="U12" i="49"/>
  <c r="U12" i="48"/>
  <c r="U12" i="45"/>
  <c r="U12" i="44"/>
  <c r="U12" i="50"/>
  <c r="U12" i="47"/>
  <c r="U13" i="43"/>
  <c r="U13" i="47"/>
  <c r="U13" i="45"/>
  <c r="U13" i="49"/>
  <c r="U13" i="41"/>
  <c r="U13" i="44"/>
  <c r="U13" i="48"/>
  <c r="U13" i="50"/>
  <c r="U13" i="46"/>
  <c r="AA14" i="41"/>
  <c r="BJ5"/>
  <c r="U14" i="49"/>
  <c r="U14" i="43"/>
  <c r="U14" i="48"/>
  <c r="U14" i="47"/>
  <c r="U14" i="46"/>
  <c r="U14" i="45"/>
  <c r="U14" i="41"/>
  <c r="U14" i="44"/>
  <c r="U14" i="50"/>
  <c r="U20" i="45"/>
  <c r="U20" i="49"/>
  <c r="U20" i="44"/>
  <c r="U20" i="41"/>
  <c r="U20" i="50"/>
  <c r="U20" i="43"/>
  <c r="U20" i="48"/>
  <c r="U20" i="46"/>
  <c r="U20" i="47"/>
  <c r="U22" i="45"/>
  <c r="U22" i="47"/>
  <c r="U22" i="48"/>
  <c r="U22" i="43"/>
  <c r="U22" i="46"/>
  <c r="U22" i="50"/>
  <c r="U22" i="49"/>
  <c r="U22" i="41"/>
  <c r="U22" i="44"/>
  <c r="U32" i="40"/>
  <c r="U19" i="49"/>
  <c r="U19" i="46"/>
  <c r="U19" i="48"/>
  <c r="U19" i="50"/>
  <c r="U19" i="41"/>
  <c r="U19" i="44"/>
  <c r="U19" i="47"/>
  <c r="U19" i="45"/>
  <c r="U19" i="43"/>
  <c r="U21" i="50"/>
  <c r="U21" i="41"/>
  <c r="U21" i="49"/>
  <c r="U21" i="46"/>
  <c r="U21" i="48"/>
  <c r="U21" i="45"/>
  <c r="U21" i="47"/>
  <c r="U21" i="44"/>
  <c r="U21" i="43"/>
  <c r="U18" i="48"/>
  <c r="U18" i="46"/>
  <c r="U18" i="45"/>
  <c r="U18" i="41"/>
  <c r="U18" i="47"/>
  <c r="U18" i="49"/>
  <c r="U18" i="43"/>
  <c r="U18" i="50"/>
  <c r="U18" i="44"/>
  <c r="U17" i="41"/>
  <c r="U17" i="45"/>
  <c r="U17" i="49"/>
  <c r="U17" i="44"/>
  <c r="U17" i="48"/>
  <c r="U17" i="50"/>
  <c r="U17" i="43"/>
  <c r="U17" i="46"/>
  <c r="U17" i="47"/>
  <c r="AQ65" i="40"/>
  <c r="AR65" s="1"/>
  <c r="AQ49"/>
  <c r="AR49" s="1"/>
  <c r="AQ51"/>
  <c r="AR51" s="1"/>
  <c r="A68" i="48"/>
  <c r="A22" i="47"/>
  <c r="BI16" i="46"/>
  <c r="BN19"/>
  <c r="AQ53" i="40"/>
  <c r="AR53" s="1"/>
  <c r="BI13" i="46"/>
  <c r="BN16"/>
  <c r="A65" i="48"/>
  <c r="A19" i="47"/>
  <c r="BN13" i="46"/>
  <c r="BI10"/>
  <c r="A16" i="47"/>
  <c r="A62" i="48"/>
  <c r="A13" i="47"/>
  <c r="A59" i="48"/>
  <c r="BI7" i="46"/>
  <c r="BN10"/>
  <c r="A12" i="47"/>
  <c r="A58" i="48"/>
  <c r="BN9" i="46"/>
  <c r="BI6"/>
  <c r="AQ55" i="40"/>
  <c r="AR55" s="1"/>
  <c r="AP46"/>
  <c r="AL22" s="1"/>
  <c r="AQ67"/>
  <c r="AR67" s="1"/>
  <c r="AQ63"/>
  <c r="AR63" s="1"/>
  <c r="AQ66"/>
  <c r="AR66" s="1"/>
  <c r="AQ50"/>
  <c r="AR50" s="1"/>
  <c r="BI14" i="46"/>
  <c r="BN17"/>
  <c r="AQ62" i="40"/>
  <c r="AR62" s="1"/>
  <c r="AQ61"/>
  <c r="AR61" s="1"/>
  <c r="AQ48"/>
  <c r="AR48" s="1"/>
  <c r="AQ56"/>
  <c r="AR56" s="1"/>
  <c r="AQ58"/>
  <c r="AR58" s="1"/>
  <c r="AQ6"/>
  <c r="AR20"/>
  <c r="AR82" s="1"/>
  <c r="AW27"/>
  <c r="AT27" s="1"/>
  <c r="A20" i="47"/>
  <c r="A66" i="48"/>
  <c r="AR21" i="40"/>
  <c r="AR83" s="1"/>
  <c r="AQ21"/>
  <c r="AQ83" s="1"/>
  <c r="AO21"/>
  <c r="AU27"/>
  <c r="AV27" s="1"/>
  <c r="AO82"/>
  <c r="AT82" s="1"/>
  <c r="AQ57"/>
  <c r="AR57" s="1"/>
  <c r="AQ59"/>
  <c r="AR59" s="1"/>
  <c r="AQ52"/>
  <c r="AR52" s="1"/>
  <c r="AQ60"/>
  <c r="AR60" s="1"/>
  <c r="AQ54"/>
  <c r="AR54" s="1"/>
  <c r="AU32" i="39"/>
  <c r="AV32" s="1"/>
  <c r="AV26" s="1"/>
  <c r="AO87"/>
  <c r="AT87" s="1"/>
  <c r="AT89" s="1"/>
  <c r="AQ9" s="1"/>
  <c r="AA20" i="41" l="1"/>
  <c r="BJ11"/>
  <c r="BJ10"/>
  <c r="AA19"/>
  <c r="AA24"/>
  <c r="BJ15"/>
  <c r="BJ8"/>
  <c r="AA17"/>
  <c r="AE14"/>
  <c r="AK48"/>
  <c r="AL48" s="1"/>
  <c r="AC14"/>
  <c r="BO8"/>
  <c r="AA18"/>
  <c r="BJ9"/>
  <c r="U32" i="48"/>
  <c r="U33" s="1"/>
  <c r="U33" i="40"/>
  <c r="U4" s="1"/>
  <c r="U32" i="45"/>
  <c r="U33" s="1"/>
  <c r="U32" i="46"/>
  <c r="U33" s="1"/>
  <c r="U32" i="47"/>
  <c r="U33" s="1"/>
  <c r="U32" i="50"/>
  <c r="U33" s="1"/>
  <c r="U32" i="44"/>
  <c r="U33" s="1"/>
  <c r="U32" i="41"/>
  <c r="U33" s="1"/>
  <c r="U32" i="43"/>
  <c r="U33" s="1"/>
  <c r="U32" i="49"/>
  <c r="U33" s="1"/>
  <c r="U4" s="1"/>
  <c r="BJ13" i="41"/>
  <c r="AA22"/>
  <c r="BJ14"/>
  <c r="AA23"/>
  <c r="AA15"/>
  <c r="BJ6"/>
  <c r="AA21"/>
  <c r="BJ12"/>
  <c r="AA25"/>
  <c r="BJ16"/>
  <c r="AA16"/>
  <c r="BJ7"/>
  <c r="A22" i="48"/>
  <c r="A68" i="49"/>
  <c r="BI16" i="47"/>
  <c r="BN19"/>
  <c r="A65" i="49"/>
  <c r="A19" i="48"/>
  <c r="BN16" i="47"/>
  <c r="BI13"/>
  <c r="BN13"/>
  <c r="BI10"/>
  <c r="A62" i="49"/>
  <c r="A16" i="48"/>
  <c r="A59" i="49"/>
  <c r="A13" i="48"/>
  <c r="BN10" i="47"/>
  <c r="BI7"/>
  <c r="BN9"/>
  <c r="BI6"/>
  <c r="A58" i="49"/>
  <c r="A12" i="48"/>
  <c r="AU28" i="40"/>
  <c r="AV28" s="1"/>
  <c r="AO83"/>
  <c r="AT83" s="1"/>
  <c r="A20" i="48"/>
  <c r="A66" i="49"/>
  <c r="AN22" i="40"/>
  <c r="AM22"/>
  <c r="AW28" s="1"/>
  <c r="AT28" s="1"/>
  <c r="AR47"/>
  <c r="AT57" s="1"/>
  <c r="AU57" s="1"/>
  <c r="BN17" i="47"/>
  <c r="BI14"/>
  <c r="AE25" i="41" l="1"/>
  <c r="AF25" s="1"/>
  <c r="AG25" s="1"/>
  <c r="AC25"/>
  <c r="AK59"/>
  <c r="AL59" s="1"/>
  <c r="BO19"/>
  <c r="AE15"/>
  <c r="AF15" s="1"/>
  <c r="AG15" s="1"/>
  <c r="BO9"/>
  <c r="AK49"/>
  <c r="AL49" s="1"/>
  <c r="AC15"/>
  <c r="AE18"/>
  <c r="AF18" s="1"/>
  <c r="AG18" s="1"/>
  <c r="AC18"/>
  <c r="BO12"/>
  <c r="AK52"/>
  <c r="AL52" s="1"/>
  <c r="AE24"/>
  <c r="AF24" s="1"/>
  <c r="AG24" s="1"/>
  <c r="BO18"/>
  <c r="AC24"/>
  <c r="AK58"/>
  <c r="AL58" s="1"/>
  <c r="AE20"/>
  <c r="AK54"/>
  <c r="AL54" s="1"/>
  <c r="AC20"/>
  <c r="BO14"/>
  <c r="AE16"/>
  <c r="AF16" s="1"/>
  <c r="AG16" s="1"/>
  <c r="AK50"/>
  <c r="AL50" s="1"/>
  <c r="BO10"/>
  <c r="AC16"/>
  <c r="AE21"/>
  <c r="AF21" s="1"/>
  <c r="AG21" s="1"/>
  <c r="BO15"/>
  <c r="AK55"/>
  <c r="AL55" s="1"/>
  <c r="AC21"/>
  <c r="AF14"/>
  <c r="AE22"/>
  <c r="AF22" s="1"/>
  <c r="AG22" s="1"/>
  <c r="AC22"/>
  <c r="AK56"/>
  <c r="AL56" s="1"/>
  <c r="BO16"/>
  <c r="AE23"/>
  <c r="AF23" s="1"/>
  <c r="AG23" s="1"/>
  <c r="AC23"/>
  <c r="BO17"/>
  <c r="AK57"/>
  <c r="AL57" s="1"/>
  <c r="AE17"/>
  <c r="BO11"/>
  <c r="AK51"/>
  <c r="AL51" s="1"/>
  <c r="AL47" s="1"/>
  <c r="AC17"/>
  <c r="AE19"/>
  <c r="AF19" s="1"/>
  <c r="AG19" s="1"/>
  <c r="AK53"/>
  <c r="AL53" s="1"/>
  <c r="AC19"/>
  <c r="BO13"/>
  <c r="BI16" i="48"/>
  <c r="BN19"/>
  <c r="A22" i="49"/>
  <c r="A68" i="50"/>
  <c r="A22" s="1"/>
  <c r="BN16" i="48"/>
  <c r="BI13"/>
  <c r="A19" i="49"/>
  <c r="A65" i="50"/>
  <c r="A19" s="1"/>
  <c r="A16" i="49"/>
  <c r="A62" i="50"/>
  <c r="A16" s="1"/>
  <c r="BI10" i="48"/>
  <c r="BN13"/>
  <c r="A13" i="49"/>
  <c r="A59" i="50"/>
  <c r="A13" s="1"/>
  <c r="AT56" i="40"/>
  <c r="AU56" s="1"/>
  <c r="BI7" i="48"/>
  <c r="BN10"/>
  <c r="AT66" i="40"/>
  <c r="AU66" s="1"/>
  <c r="AT59"/>
  <c r="AU59" s="1"/>
  <c r="AT61"/>
  <c r="AU61" s="1"/>
  <c r="AT60"/>
  <c r="AU60" s="1"/>
  <c r="AT54"/>
  <c r="AU54" s="1"/>
  <c r="AT55"/>
  <c r="AU55" s="1"/>
  <c r="A12" i="49"/>
  <c r="A58" i="50"/>
  <c r="A12" s="1"/>
  <c r="BN9" i="48"/>
  <c r="BI6"/>
  <c r="AT52" i="40"/>
  <c r="AU52" s="1"/>
  <c r="AO22"/>
  <c r="AQ22"/>
  <c r="AQ84" s="1"/>
  <c r="AR22"/>
  <c r="AR84" s="1"/>
  <c r="AT58"/>
  <c r="AU58" s="1"/>
  <c r="AR46"/>
  <c r="AL23" s="1"/>
  <c r="AT51"/>
  <c r="AU51" s="1"/>
  <c r="AT65"/>
  <c r="AU65" s="1"/>
  <c r="AT49"/>
  <c r="AU49" s="1"/>
  <c r="AT64"/>
  <c r="AU64" s="1"/>
  <c r="AT53"/>
  <c r="AU53" s="1"/>
  <c r="BI14" i="48"/>
  <c r="BN17"/>
  <c r="A66" i="50"/>
  <c r="A20" s="1"/>
  <c r="A20" i="49"/>
  <c r="AT63" i="40"/>
  <c r="AU63" s="1"/>
  <c r="AT50"/>
  <c r="AU50" s="1"/>
  <c r="AT62"/>
  <c r="AU62" s="1"/>
  <c r="AT67"/>
  <c r="AU67" s="1"/>
  <c r="AT48"/>
  <c r="AU48" s="1"/>
  <c r="AM59" i="41" l="1"/>
  <c r="AN59" s="1"/>
  <c r="AL46"/>
  <c r="AL20" s="1"/>
  <c r="AM67"/>
  <c r="AN67" s="1"/>
  <c r="AM60"/>
  <c r="AN60" s="1"/>
  <c r="AM61"/>
  <c r="AN61" s="1"/>
  <c r="AM65"/>
  <c r="AN65" s="1"/>
  <c r="AM62"/>
  <c r="AN62" s="1"/>
  <c r="AM64"/>
  <c r="AN64" s="1"/>
  <c r="AM63"/>
  <c r="AN63" s="1"/>
  <c r="AM66"/>
  <c r="AN66" s="1"/>
  <c r="AM48"/>
  <c r="AN48" s="1"/>
  <c r="AM53"/>
  <c r="AN53" s="1"/>
  <c r="AM55"/>
  <c r="AN55" s="1"/>
  <c r="AG3"/>
  <c r="BC12" s="1"/>
  <c r="AG14"/>
  <c r="AM54"/>
  <c r="AN54" s="1"/>
  <c r="AM57"/>
  <c r="AN57" s="1"/>
  <c r="AF20"/>
  <c r="AG20" s="1"/>
  <c r="AM49"/>
  <c r="AN49" s="1"/>
  <c r="AM51"/>
  <c r="AN51" s="1"/>
  <c r="AM56"/>
  <c r="AN56" s="1"/>
  <c r="AF17"/>
  <c r="AG17" s="1"/>
  <c r="AM50"/>
  <c r="AN50" s="1"/>
  <c r="AM58"/>
  <c r="AN58" s="1"/>
  <c r="AM52"/>
  <c r="AN52" s="1"/>
  <c r="BI16" i="49"/>
  <c r="BN19"/>
  <c r="BI16" i="50"/>
  <c r="BN19"/>
  <c r="BN16" i="49"/>
  <c r="BI13"/>
  <c r="BN16" i="50"/>
  <c r="BI13"/>
  <c r="BI10"/>
  <c r="BN13"/>
  <c r="BN13" i="49"/>
  <c r="BI10"/>
  <c r="BI7"/>
  <c r="BN10"/>
  <c r="BI7" i="50"/>
  <c r="BN10"/>
  <c r="BN9"/>
  <c r="BI6"/>
  <c r="BN9" i="49"/>
  <c r="BI6"/>
  <c r="AO84" i="40"/>
  <c r="AT84" s="1"/>
  <c r="AU29"/>
  <c r="AV29" s="1"/>
  <c r="BI14" i="49"/>
  <c r="BN17"/>
  <c r="BN17" i="50"/>
  <c r="BI14"/>
  <c r="AN23" i="40"/>
  <c r="AM23"/>
  <c r="AW29" s="1"/>
  <c r="AT29" s="1"/>
  <c r="AU47"/>
  <c r="AO58" i="41" l="1"/>
  <c r="AP58" s="1"/>
  <c r="AO63"/>
  <c r="AP63" s="1"/>
  <c r="AN47"/>
  <c r="AO48"/>
  <c r="AP48" s="1"/>
  <c r="AO66"/>
  <c r="AP66" s="1"/>
  <c r="AN20"/>
  <c r="BC24"/>
  <c r="BC25"/>
  <c r="BC29"/>
  <c r="BG21" s="1"/>
  <c r="BK65" s="1"/>
  <c r="BC23"/>
  <c r="AO65"/>
  <c r="AP65" s="1"/>
  <c r="AO50"/>
  <c r="AP50" s="1"/>
  <c r="AO49"/>
  <c r="AP49" s="1"/>
  <c r="AG2"/>
  <c r="AO53"/>
  <c r="AP53" s="1"/>
  <c r="AO60"/>
  <c r="AP60" s="1"/>
  <c r="AV49" i="40"/>
  <c r="AW49" s="1"/>
  <c r="AU46"/>
  <c r="AL24" s="1"/>
  <c r="AV54"/>
  <c r="AW54" s="1"/>
  <c r="AV57"/>
  <c r="AW57" s="1"/>
  <c r="AV66"/>
  <c r="AW66" s="1"/>
  <c r="AV59"/>
  <c r="AW59" s="1"/>
  <c r="AV55"/>
  <c r="AW55" s="1"/>
  <c r="AV52"/>
  <c r="AW52" s="1"/>
  <c r="AV56"/>
  <c r="AW56" s="1"/>
  <c r="AV61"/>
  <c r="AW61" s="1"/>
  <c r="AV60"/>
  <c r="AW60" s="1"/>
  <c r="AV63"/>
  <c r="AW63" s="1"/>
  <c r="AV48"/>
  <c r="AW48" s="1"/>
  <c r="AV62"/>
  <c r="AW62" s="1"/>
  <c r="AV53"/>
  <c r="AW53" s="1"/>
  <c r="AO23"/>
  <c r="AQ23"/>
  <c r="AQ85" s="1"/>
  <c r="AR23"/>
  <c r="AR85" s="1"/>
  <c r="AV67"/>
  <c r="AW67" s="1"/>
  <c r="AV50"/>
  <c r="AW50" s="1"/>
  <c r="AV64"/>
  <c r="AW64" s="1"/>
  <c r="AV58"/>
  <c r="AW58" s="1"/>
  <c r="AV51"/>
  <c r="AW51" s="1"/>
  <c r="AV65"/>
  <c r="AW65" s="1"/>
  <c r="AO64" i="41" l="1"/>
  <c r="AP64" s="1"/>
  <c r="AN46"/>
  <c r="AL21" s="1"/>
  <c r="AO55"/>
  <c r="AP55" s="1"/>
  <c r="AO56"/>
  <c r="AP56" s="1"/>
  <c r="AO62"/>
  <c r="AP62" s="1"/>
  <c r="AO52"/>
  <c r="AP52" s="1"/>
  <c r="AP47" s="1"/>
  <c r="AO61"/>
  <c r="AP61" s="1"/>
  <c r="AO51"/>
  <c r="AP51" s="1"/>
  <c r="AQ20"/>
  <c r="AQ82" s="1"/>
  <c r="AO20"/>
  <c r="BG9"/>
  <c r="BK53" s="1"/>
  <c r="V15" s="1"/>
  <c r="BG19"/>
  <c r="BK63" s="1"/>
  <c r="BG8"/>
  <c r="BK52" s="1"/>
  <c r="V14" s="1"/>
  <c r="BG20"/>
  <c r="BK64" s="1"/>
  <c r="BG15"/>
  <c r="BK59" s="1"/>
  <c r="V21" s="1"/>
  <c r="BG14"/>
  <c r="BK58" s="1"/>
  <c r="V20" s="1"/>
  <c r="BG5"/>
  <c r="BG6"/>
  <c r="BK50" s="1"/>
  <c r="V12" s="1"/>
  <c r="BG16"/>
  <c r="BK60" s="1"/>
  <c r="V22" s="1"/>
  <c r="BG18"/>
  <c r="BK62" s="1"/>
  <c r="BG7"/>
  <c r="BK51" s="1"/>
  <c r="V13" s="1"/>
  <c r="BG10"/>
  <c r="BK54" s="1"/>
  <c r="V16" s="1"/>
  <c r="BG23"/>
  <c r="BK67" s="1"/>
  <c r="BG22"/>
  <c r="BK66" s="1"/>
  <c r="BG11"/>
  <c r="BK55" s="1"/>
  <c r="V17" s="1"/>
  <c r="BG24"/>
  <c r="BK68" s="1"/>
  <c r="BG12"/>
  <c r="BK56" s="1"/>
  <c r="V18" s="1"/>
  <c r="BG17"/>
  <c r="BK61" s="1"/>
  <c r="BG13"/>
  <c r="BK57" s="1"/>
  <c r="V19" s="1"/>
  <c r="AO67"/>
  <c r="AP67" s="1"/>
  <c r="AO57"/>
  <c r="AP57" s="1"/>
  <c r="AO59"/>
  <c r="AP59" s="1"/>
  <c r="AO54"/>
  <c r="AP54" s="1"/>
  <c r="AW47" i="40"/>
  <c r="AW46" s="1"/>
  <c r="AL25" s="1"/>
  <c r="AM24"/>
  <c r="AW30" s="1"/>
  <c r="AT30" s="1"/>
  <c r="AN24"/>
  <c r="AU30"/>
  <c r="AV30" s="1"/>
  <c r="AO85"/>
  <c r="AT85" s="1"/>
  <c r="AQ63" i="41" l="1"/>
  <c r="AR63" s="1"/>
  <c r="AP46"/>
  <c r="AL22" s="1"/>
  <c r="AQ53"/>
  <c r="AR53" s="1"/>
  <c r="AQ58"/>
  <c r="AR58" s="1"/>
  <c r="AQ50"/>
  <c r="AR50" s="1"/>
  <c r="AQ49"/>
  <c r="AR49" s="1"/>
  <c r="AQ60"/>
  <c r="AR60" s="1"/>
  <c r="AQ65"/>
  <c r="AR65" s="1"/>
  <c r="AQ66"/>
  <c r="AR66" s="1"/>
  <c r="AQ48"/>
  <c r="AR48" s="1"/>
  <c r="F66" i="45"/>
  <c r="F66" i="50"/>
  <c r="V20" i="45"/>
  <c r="V20" i="44"/>
  <c r="F66" i="49"/>
  <c r="V20" i="46"/>
  <c r="V20" i="50"/>
  <c r="F66" i="43"/>
  <c r="F66" i="44"/>
  <c r="V20" i="49"/>
  <c r="F66" i="48"/>
  <c r="V20"/>
  <c r="V20" i="47"/>
  <c r="F66"/>
  <c r="V20" i="43"/>
  <c r="F66" i="46"/>
  <c r="V19" i="47"/>
  <c r="F65" i="49"/>
  <c r="V19" i="44"/>
  <c r="V19" i="50"/>
  <c r="V19" i="43"/>
  <c r="F65" i="44"/>
  <c r="F65" i="48"/>
  <c r="V19" i="49"/>
  <c r="F65" i="47"/>
  <c r="F65" i="43"/>
  <c r="V19" i="45"/>
  <c r="F65"/>
  <c r="F65" i="50"/>
  <c r="V19" i="46"/>
  <c r="F65"/>
  <c r="V19" i="48"/>
  <c r="F63" i="45"/>
  <c r="V17" i="43"/>
  <c r="F63" i="46"/>
  <c r="V17" i="44"/>
  <c r="V17" i="45"/>
  <c r="F63" i="49"/>
  <c r="F63" i="50"/>
  <c r="V17" i="47"/>
  <c r="F63" i="43"/>
  <c r="V17" i="50"/>
  <c r="V17" i="46"/>
  <c r="V17" i="49"/>
  <c r="F63" i="47"/>
  <c r="F63" i="44"/>
  <c r="V17" i="48"/>
  <c r="F63"/>
  <c r="V13" i="50"/>
  <c r="V13" i="48"/>
  <c r="F59" i="44"/>
  <c r="F59" i="43"/>
  <c r="F59" i="46"/>
  <c r="F59" i="50"/>
  <c r="V13" i="44"/>
  <c r="V13" i="49"/>
  <c r="V13" i="45"/>
  <c r="V13" i="46"/>
  <c r="F59" i="48"/>
  <c r="F59" i="47"/>
  <c r="F59" i="49"/>
  <c r="F59" i="45"/>
  <c r="V13" i="47"/>
  <c r="V13" i="43"/>
  <c r="BK49" i="41"/>
  <c r="V11" s="1"/>
  <c r="BG25"/>
  <c r="BG27" s="1"/>
  <c r="BK70" s="1"/>
  <c r="V14" i="46"/>
  <c r="F60" i="50"/>
  <c r="F60" i="45"/>
  <c r="V14" i="44"/>
  <c r="F60" i="47"/>
  <c r="V14" i="48"/>
  <c r="F60" i="44"/>
  <c r="F60" i="46"/>
  <c r="F60" i="48"/>
  <c r="V14" i="47"/>
  <c r="V14" i="43"/>
  <c r="V14" i="45"/>
  <c r="F60" i="43"/>
  <c r="V14" i="50"/>
  <c r="F60" i="49"/>
  <c r="V14"/>
  <c r="AN21" i="41"/>
  <c r="AM21"/>
  <c r="AQ64"/>
  <c r="AR64" s="1"/>
  <c r="AN25" i="40"/>
  <c r="AQ25" s="1"/>
  <c r="AQ87" s="1"/>
  <c r="AQ67" i="41"/>
  <c r="AR67" s="1"/>
  <c r="AQ61"/>
  <c r="AR61" s="1"/>
  <c r="AU27"/>
  <c r="AV27" s="1"/>
  <c r="AO82"/>
  <c r="V16" i="43"/>
  <c r="V16" i="44"/>
  <c r="F62" i="47"/>
  <c r="V16" i="48"/>
  <c r="V16" i="49"/>
  <c r="F62" i="48"/>
  <c r="F62" i="43"/>
  <c r="V16" i="45"/>
  <c r="V16" i="46"/>
  <c r="V16" i="47"/>
  <c r="F62" i="49"/>
  <c r="F62" i="44"/>
  <c r="F62" i="50"/>
  <c r="V16"/>
  <c r="F62" i="45"/>
  <c r="F62" i="46"/>
  <c r="V12" i="47"/>
  <c r="V12" i="46"/>
  <c r="F58" i="45"/>
  <c r="V12"/>
  <c r="F58" i="48"/>
  <c r="V12"/>
  <c r="F58" i="49"/>
  <c r="F58" i="50"/>
  <c r="V12"/>
  <c r="V12" i="44"/>
  <c r="F58" i="43"/>
  <c r="V12" i="49"/>
  <c r="F58" i="44"/>
  <c r="F58" i="46"/>
  <c r="V12" i="43"/>
  <c r="F58" i="47"/>
  <c r="AQ54" i="41"/>
  <c r="AR54" s="1"/>
  <c r="AQ57"/>
  <c r="AR57" s="1"/>
  <c r="AQ51"/>
  <c r="AR51" s="1"/>
  <c r="AQ55"/>
  <c r="AR55" s="1"/>
  <c r="F64" i="43"/>
  <c r="V18" i="50"/>
  <c r="F64" i="45"/>
  <c r="V18" i="43"/>
  <c r="V18" i="44"/>
  <c r="F64"/>
  <c r="V18" i="46"/>
  <c r="V18" i="49"/>
  <c r="F64" i="47"/>
  <c r="F64" i="48"/>
  <c r="F64" i="49"/>
  <c r="V18" i="45"/>
  <c r="F64" i="46"/>
  <c r="V18" i="48"/>
  <c r="V18" i="47"/>
  <c r="F64" i="50"/>
  <c r="F68" i="44"/>
  <c r="V22" i="49"/>
  <c r="V22" i="46"/>
  <c r="V22" i="44"/>
  <c r="F68" i="47"/>
  <c r="F68" i="48"/>
  <c r="V22" i="43"/>
  <c r="F68"/>
  <c r="V22" i="48"/>
  <c r="F68" i="45"/>
  <c r="V22" i="50"/>
  <c r="F68" i="49"/>
  <c r="F68" i="50"/>
  <c r="F68" i="46"/>
  <c r="V22" i="47"/>
  <c r="V22" i="45"/>
  <c r="V21" i="44"/>
  <c r="V21" i="48"/>
  <c r="F67"/>
  <c r="V21" i="47"/>
  <c r="V21" i="46"/>
  <c r="F67"/>
  <c r="F67" i="43"/>
  <c r="V21"/>
  <c r="V21" i="50"/>
  <c r="V21" i="49"/>
  <c r="F67"/>
  <c r="F67" i="50"/>
  <c r="F67" i="47"/>
  <c r="F67" i="44"/>
  <c r="F67" i="45"/>
  <c r="V21"/>
  <c r="V15" i="49"/>
  <c r="F61" i="50"/>
  <c r="F61" i="44"/>
  <c r="F61" i="49"/>
  <c r="V15" i="47"/>
  <c r="F61"/>
  <c r="V15" i="46"/>
  <c r="V15" i="48"/>
  <c r="V15" i="50"/>
  <c r="F61" i="48"/>
  <c r="F61" i="43"/>
  <c r="F61" i="45"/>
  <c r="V15" i="44"/>
  <c r="V15" i="43"/>
  <c r="V15" i="45"/>
  <c r="F61" i="46"/>
  <c r="AQ52" i="41"/>
  <c r="AR52" s="1"/>
  <c r="AQ59"/>
  <c r="AR59" s="1"/>
  <c r="AQ62"/>
  <c r="AR62" s="1"/>
  <c r="AQ56"/>
  <c r="AR56" s="1"/>
  <c r="AM25" i="40"/>
  <c r="AW31" s="1"/>
  <c r="AT31" s="1"/>
  <c r="AO25"/>
  <c r="AR25"/>
  <c r="AR87" s="1"/>
  <c r="AW32"/>
  <c r="AT32" s="1"/>
  <c r="AR24"/>
  <c r="AR86" s="1"/>
  <c r="AQ24"/>
  <c r="AQ86" s="1"/>
  <c r="AO24"/>
  <c r="AQ21" i="41" l="1"/>
  <c r="AQ83" s="1"/>
  <c r="AO21"/>
  <c r="AR21"/>
  <c r="AR83" s="1"/>
  <c r="AW27"/>
  <c r="AT27" s="1"/>
  <c r="AR20"/>
  <c r="AR82" s="1"/>
  <c r="AT82" s="1"/>
  <c r="AQ6"/>
  <c r="AR47"/>
  <c r="AT50" s="1"/>
  <c r="AU50" s="1"/>
  <c r="AM22"/>
  <c r="AW28" s="1"/>
  <c r="AN22"/>
  <c r="AT54"/>
  <c r="AU54" s="1"/>
  <c r="AT66"/>
  <c r="AU66" s="1"/>
  <c r="AT63"/>
  <c r="AU63" s="1"/>
  <c r="AT57"/>
  <c r="AU57" s="1"/>
  <c r="AT49"/>
  <c r="AU49" s="1"/>
  <c r="V11" i="44"/>
  <c r="F57" i="50"/>
  <c r="F57" i="44"/>
  <c r="V11" i="46"/>
  <c r="F57" i="45"/>
  <c r="V11"/>
  <c r="F57" i="47"/>
  <c r="V11"/>
  <c r="V11" i="43"/>
  <c r="F57"/>
  <c r="V11" i="49"/>
  <c r="F57"/>
  <c r="F57" i="46"/>
  <c r="F57" i="48"/>
  <c r="V11"/>
  <c r="V11" i="50"/>
  <c r="AT52" i="41"/>
  <c r="AU52" s="1"/>
  <c r="AT62"/>
  <c r="AU62" s="1"/>
  <c r="AT51"/>
  <c r="AU51" s="1"/>
  <c r="AT64"/>
  <c r="AU64" s="1"/>
  <c r="AT53"/>
  <c r="AU53" s="1"/>
  <c r="AT56"/>
  <c r="AU56" s="1"/>
  <c r="AT55"/>
  <c r="AU55" s="1"/>
  <c r="AT65"/>
  <c r="AU65" s="1"/>
  <c r="AT58"/>
  <c r="AU58" s="1"/>
  <c r="AO87" i="40"/>
  <c r="AT87" s="1"/>
  <c r="AT89" s="1"/>
  <c r="AQ9" s="1"/>
  <c r="AU32"/>
  <c r="AU31"/>
  <c r="AV31" s="1"/>
  <c r="AO86"/>
  <c r="AT86" s="1"/>
  <c r="AR22" i="41" l="1"/>
  <c r="AR84" s="1"/>
  <c r="AO22"/>
  <c r="AQ22"/>
  <c r="AQ84" s="1"/>
  <c r="AU28"/>
  <c r="AV28" s="1"/>
  <c r="AO83"/>
  <c r="AT83" s="1"/>
  <c r="AT61"/>
  <c r="AU61" s="1"/>
  <c r="AT60"/>
  <c r="AU60" s="1"/>
  <c r="AR46"/>
  <c r="AL23" s="1"/>
  <c r="AV32" i="40"/>
  <c r="AV26" s="1"/>
  <c r="AT59" i="41"/>
  <c r="AU59" s="1"/>
  <c r="AT67"/>
  <c r="AU67" s="1"/>
  <c r="AT48"/>
  <c r="AU48" s="1"/>
  <c r="AT28"/>
  <c r="AU47" l="1"/>
  <c r="AM23"/>
  <c r="AW29" s="1"/>
  <c r="AT29" s="1"/>
  <c r="AN23"/>
  <c r="AO84"/>
  <c r="AT84" s="1"/>
  <c r="AU29"/>
  <c r="AV29" s="1"/>
  <c r="AV63" l="1"/>
  <c r="AW63" s="1"/>
  <c r="AU46"/>
  <c r="AL24" s="1"/>
  <c r="AV62"/>
  <c r="AW62" s="1"/>
  <c r="AV51"/>
  <c r="AW51" s="1"/>
  <c r="AV53"/>
  <c r="AW53" s="1"/>
  <c r="AV54"/>
  <c r="AW54" s="1"/>
  <c r="AV57"/>
  <c r="AW57" s="1"/>
  <c r="AV65"/>
  <c r="AW65" s="1"/>
  <c r="AV56"/>
  <c r="AW56" s="1"/>
  <c r="AV49"/>
  <c r="AW49" s="1"/>
  <c r="AV52"/>
  <c r="AW52" s="1"/>
  <c r="AV58"/>
  <c r="AW58" s="1"/>
  <c r="AV55"/>
  <c r="AW55" s="1"/>
  <c r="AV64"/>
  <c r="AW64" s="1"/>
  <c r="AV50"/>
  <c r="AW50" s="1"/>
  <c r="AV66"/>
  <c r="AW66" s="1"/>
  <c r="AV59"/>
  <c r="AW59" s="1"/>
  <c r="AV48"/>
  <c r="AW48" s="1"/>
  <c r="AO23"/>
  <c r="AQ23"/>
  <c r="AQ85" s="1"/>
  <c r="AR23"/>
  <c r="AR85" s="1"/>
  <c r="AV60"/>
  <c r="AW60" s="1"/>
  <c r="AV67"/>
  <c r="AW67" s="1"/>
  <c r="AV61"/>
  <c r="AW61" s="1"/>
  <c r="AM24" l="1"/>
  <c r="AW30" s="1"/>
  <c r="AT30" s="1"/>
  <c r="AN24"/>
  <c r="AW47"/>
  <c r="AW46" s="1"/>
  <c r="AL25" s="1"/>
  <c r="AO85"/>
  <c r="AT85" s="1"/>
  <c r="AU30"/>
  <c r="AV30" s="1"/>
  <c r="AR24" l="1"/>
  <c r="AR86" s="1"/>
  <c r="AQ24"/>
  <c r="AQ86" s="1"/>
  <c r="AO24"/>
  <c r="AM25"/>
  <c r="AW31" s="1"/>
  <c r="AT31" s="1"/>
  <c r="AN25"/>
  <c r="AR25" l="1"/>
  <c r="AR87" s="1"/>
  <c r="AO25"/>
  <c r="AW32"/>
  <c r="AT32" s="1"/>
  <c r="AQ25"/>
  <c r="AQ87" s="1"/>
  <c r="AU31"/>
  <c r="AV31" s="1"/>
  <c r="AO86"/>
  <c r="AT86" s="1"/>
  <c r="AU32" l="1"/>
  <c r="AV32" s="1"/>
  <c r="AV26" s="1"/>
  <c r="AO87"/>
  <c r="AT87" s="1"/>
  <c r="AT89" s="1"/>
  <c r="AQ9" s="1"/>
</calcChain>
</file>

<file path=xl/sharedStrings.xml><?xml version="1.0" encoding="utf-8"?>
<sst xmlns="http://schemas.openxmlformats.org/spreadsheetml/2006/main" count="3804" uniqueCount="387">
  <si>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</si>
  <si>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</si>
  <si>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</si>
  <si>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</si>
  <si>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</si>
  <si>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</si>
  <si>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</si>
  <si>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</si>
  <si>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</si>
  <si>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</si>
  <si>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</si>
  <si>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</si>
  <si>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</si>
  <si>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</si>
  <si>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</si>
  <si>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</si>
  <si>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</si>
  <si>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</si>
  <si>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</si>
  <si>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</si>
  <si>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</si>
  <si>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</si>
  <si>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</si>
  <si>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</si>
  <si>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</si>
  <si>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</si>
  <si>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</si>
  <si>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</si>
  <si>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</si>
  <si>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</si>
  <si>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</si>
  <si>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</si>
  <si>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</si>
  <si>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</si>
  <si>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</si>
  <si>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</si>
  <si>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</si>
  <si>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</si>
  <si>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</si>
  <si>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</si>
  <si>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</si>
  <si>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</si>
  <si>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</si>
  <si>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</si>
  <si>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</si>
  <si>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</si>
  <si>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</si>
  <si>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</si>
  <si>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</si>
  <si>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</si>
  <si>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</si>
  <si>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</si>
  <si>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</si>
  <si>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</si>
  <si>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</si>
  <si>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</si>
  <si>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</si>
  <si>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</si>
  <si>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</si>
  <si>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</si>
  <si>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</si>
  <si>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</si>
  <si>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</si>
  <si>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</si>
  <si>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</si>
  <si>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</si>
  <si>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</si>
  <si>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</si>
  <si>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</si>
  <si>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</si>
  <si>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</si>
  <si>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</si>
  <si>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</si>
  <si>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</si>
  <si>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</si>
  <si>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</si>
  <si>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</si>
  <si>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</si>
  <si>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</si>
  <si>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</si>
  <si>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</si>
  <si>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</si>
  <si>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</si>
  <si>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</si>
  <si>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</si>
  <si>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</si>
  <si>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</si>
  <si>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</si>
  <si>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</si>
  <si>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</si>
  <si>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</si>
  <si>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</si>
  <si>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</si>
  <si>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</si>
  <si>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</si>
  <si>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</si>
  <si>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</si>
  <si>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</si>
  <si>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</si>
  <si>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</si>
  <si>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</si>
  <si>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</si>
  <si>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</si>
  <si>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</si>
  <si>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</si>
  <si>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</si>
  <si>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</si>
  <si>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</si>
  <si>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</si>
  <si>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</si>
  <si>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</si>
  <si>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</si>
  <si>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</si>
  <si>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</si>
  <si>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</si>
  <si>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</si>
  <si>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</si>
  <si>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</si>
  <si>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</si>
  <si>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</si>
  <si>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</si>
  <si>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</si>
  <si>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</si>
  <si>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</si>
  <si>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</si>
  <si>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</si>
  <si>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</si>
  <si>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</si>
  <si>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</si>
  <si>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</si>
  <si>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</si>
  <si>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</si>
  <si>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</si>
  <si>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</si>
  <si>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</si>
  <si>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</si>
  <si>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</si>
  <si>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</si>
  <si>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</si>
  <si>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</si>
  <si>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</si>
  <si>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</si>
  <si>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</si>
  <si>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</si>
  <si>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</si>
  <si>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</si>
  <si>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</si>
  <si>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</si>
  <si>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</si>
  <si>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</si>
  <si>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</si>
  <si>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</si>
  <si>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</si>
  <si>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</si>
  <si>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</si>
  <si>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</si>
  <si>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</si>
  <si>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</si>
  <si>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</si>
  <si>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</si>
  <si>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</si>
  <si>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</si>
  <si>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</si>
  <si>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</si>
  <si>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</si>
  <si>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</si>
  <si>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</si>
  <si>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</si>
  <si>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</si>
  <si>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</si>
  <si>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</si>
  <si>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</si>
  <si>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</si>
  <si>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</si>
  <si>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</si>
  <si>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</si>
  <si>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</si>
  <si>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</si>
  <si>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</si>
  <si>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</si>
  <si>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</si>
  <si>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</si>
  <si>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</si>
  <si>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</si>
  <si>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</si>
  <si>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</si>
  <si>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</si>
  <si>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</si>
  <si>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</si>
  <si>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</si>
  <si>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</si>
  <si>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</si>
  <si>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</si>
  <si>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</si>
  <si>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</si>
  <si>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</si>
  <si>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</si>
  <si>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</si>
  <si>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</si>
  <si>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</si>
  <si>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</si>
  <si>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</si>
  <si>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</si>
  <si>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</si>
  <si>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</si>
  <si>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</si>
  <si>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</si>
  <si>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</si>
  <si>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</si>
  <si>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</si>
  <si>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</si>
  <si>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</si>
  <si>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</si>
  <si>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</si>
  <si>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</si>
  <si>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</si>
  <si>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</si>
  <si>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</si>
  <si>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</si>
  <si>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</si>
  <si>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</si>
  <si>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</si>
  <si>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</si>
  <si>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</si>
  <si>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</si>
  <si>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</si>
  <si>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</si>
  <si>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</si>
  <si>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</si>
  <si>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</si>
  <si>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</si>
  <si>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</si>
  <si>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</si>
  <si>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</si>
  <si>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</si>
  <si>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</si>
  <si>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</si>
  <si>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</si>
  <si>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</si>
  <si>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</si>
  <si>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</si>
  <si>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</si>
  <si>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</si>
  <si>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</si>
  <si>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</si>
  <si>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</si>
  <si>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</si>
  <si>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</si>
  <si>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</si>
  <si>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</si>
  <si>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</si>
  <si>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</si>
  <si>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</si>
  <si>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</si>
  <si>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</si>
  <si>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</si>
  <si>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</si>
  <si>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</si>
  <si>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</si>
  <si>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</si>
  <si>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</si>
  <si>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</si>
  <si>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</si>
  <si>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</si>
  <si>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</si>
  <si>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</si>
  <si>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</si>
  <si>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</si>
  <si>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</si>
  <si>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</si>
  <si>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</si>
  <si>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</si>
  <si>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</si>
  <si>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</si>
  <si>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</si>
  <si>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</si>
  <si>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</si>
  <si>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</si>
  <si>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</si>
  <si>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</si>
  <si>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</si>
  <si>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</si>
  <si>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</si>
  <si>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</si>
  <si>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</si>
  <si>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</si>
  <si>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</si>
  <si>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</si>
  <si>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</si>
  <si>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</si>
  <si>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</si>
  <si>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</si>
  <si>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</si>
  <si>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</si>
  <si>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</si>
  <si>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</si>
  <si>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</si>
  <si>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</si>
  <si>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</si>
  <si>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</si>
  <si>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</si>
  <si>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</si>
  <si>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</si>
  <si>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</si>
  <si>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</si>
  <si>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</si>
  <si>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</si>
  <si>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</si>
  <si>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</si>
  <si>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</si>
  <si>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</si>
  <si>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</si>
  <si>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</si>
  <si>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</si>
  <si>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SPERRIN</t>
  </si>
  <si>
    <t>BRESLAND ALLAN</t>
  </si>
  <si>
    <t>DUP</t>
  </si>
  <si>
    <t>CARLIN KARINA</t>
  </si>
  <si>
    <t>SF</t>
  </si>
  <si>
    <t>GALLAGHER PAUL</t>
  </si>
  <si>
    <t>INDEPENDENT</t>
  </si>
  <si>
    <t>HAMILTON RHONDA</t>
  </si>
  <si>
    <t>JAMIESON WILLIAM</t>
  </si>
  <si>
    <t>UUP</t>
  </si>
  <si>
    <t>KELLY DAN</t>
  </si>
  <si>
    <t>KELLY PATSY</t>
  </si>
  <si>
    <t>SDLP</t>
  </si>
  <si>
    <t>LEONARD PATRICK</t>
  </si>
  <si>
    <t>MCMAHON BRIAN</t>
  </si>
  <si>
    <t>MCMENAMIN EUGENE</t>
  </si>
  <si>
    <t>STEWART LIAM</t>
  </si>
  <si>
    <t>WARD DIARMUID</t>
  </si>
  <si>
    <t>1/SP</t>
  </si>
  <si>
    <t>2/SP</t>
  </si>
  <si>
    <t>3/SP</t>
  </si>
  <si>
    <t>ST MARYS PS</t>
  </si>
  <si>
    <t>ST COLUMCILLE PS</t>
  </si>
  <si>
    <t>NEWTOWNSTEWART MODEL PS</t>
  </si>
  <si>
    <t>4/SP</t>
  </si>
  <si>
    <t>Local Government</t>
  </si>
  <si>
    <t>ST PETER'S PS</t>
  </si>
  <si>
    <t>5/SP</t>
  </si>
  <si>
    <t>ST BRIDGID'S PS</t>
  </si>
  <si>
    <t>6/SP</t>
  </si>
  <si>
    <t>ST EUGENE'S PS</t>
  </si>
  <si>
    <t>7/SP</t>
  </si>
  <si>
    <t>DONEMANA COUNTY PS</t>
  </si>
  <si>
    <t>8/SP</t>
  </si>
  <si>
    <t>9/SP</t>
  </si>
  <si>
    <t>LOUGHASH PS</t>
  </si>
  <si>
    <t>10/SP</t>
  </si>
  <si>
    <t>BREADY JUBILEE PS</t>
  </si>
  <si>
    <t>11/SP</t>
  </si>
  <si>
    <t>ARTIGARVAN PS</t>
  </si>
  <si>
    <t>12/SP</t>
  </si>
  <si>
    <t>13/SP</t>
  </si>
  <si>
    <t>STRABANE COUNTY PS</t>
  </si>
  <si>
    <t>14/SP</t>
  </si>
  <si>
    <t>15/SP</t>
  </si>
  <si>
    <t>RIVERSDALE LEISURE CENTRE</t>
  </si>
  <si>
    <t>16/SP</t>
  </si>
  <si>
    <t>17/SP</t>
  </si>
  <si>
    <t>BARRACK STREET BOYS PS</t>
  </si>
  <si>
    <t>18/SP</t>
  </si>
  <si>
    <t>19/SP</t>
  </si>
  <si>
    <t>ST MARYS PS (JUNIOR)</t>
  </si>
  <si>
    <t>20/SP</t>
  </si>
  <si>
    <t>ST MARY'S PS (JUNIOR)</t>
  </si>
  <si>
    <t>21/SP</t>
  </si>
  <si>
    <t>ST MARY'S PS (SENIOR)</t>
  </si>
  <si>
    <t>22/SP</t>
  </si>
  <si>
    <t>23/05/14 1430</t>
  </si>
  <si>
    <t>23/05/14 0825</t>
  </si>
  <si>
    <t>STEWART</t>
  </si>
  <si>
    <t>Y</t>
  </si>
  <si>
    <t>Re Adjustement to Count</t>
  </si>
  <si>
    <t>24/05/2014  1138</t>
  </si>
  <si>
    <t>y</t>
  </si>
  <si>
    <t>JAMIESON</t>
  </si>
  <si>
    <t>24/05/14 1315</t>
  </si>
  <si>
    <t>LEONARD</t>
  </si>
  <si>
    <t>24/05/14 1400</t>
  </si>
  <si>
    <t>24/05/14 1600</t>
  </si>
  <si>
    <t>MC MENAMIN</t>
  </si>
  <si>
    <t>Excluded</t>
  </si>
  <si>
    <t>WARD</t>
  </si>
  <si>
    <t>24/05/14 1720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</si>
</sst>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A27" sqref="A27:E28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8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5" t="s">
        <v>172</v>
      </c>
      <c r="Q3" s="335"/>
      <c r="R3" s="335"/>
      <c r="S3" s="335"/>
      <c r="T3" s="335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5"/>
      <c r="Q4" s="335"/>
      <c r="R4" s="335"/>
      <c r="S4" s="335"/>
      <c r="T4" s="335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5" t="s">
        <v>301</v>
      </c>
      <c r="Q5" s="335"/>
      <c r="R5" s="335"/>
      <c r="S5" s="335"/>
      <c r="T5" s="335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5"/>
      <c r="Q6" s="335"/>
      <c r="R6" s="335"/>
      <c r="S6" s="335"/>
      <c r="T6" s="335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5" t="s">
        <v>299</v>
      </c>
      <c r="Q7" s="335"/>
      <c r="R7" s="335"/>
      <c r="S7" s="335"/>
      <c r="T7" s="335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5"/>
      <c r="Q8" s="335"/>
      <c r="R8" s="335"/>
      <c r="S8" s="335"/>
      <c r="T8" s="335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5" t="s">
        <v>170</v>
      </c>
      <c r="Q9" s="335"/>
      <c r="R9" s="335"/>
      <c r="S9" s="335"/>
      <c r="T9" s="335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5"/>
      <c r="Q10" s="335"/>
      <c r="R10" s="335"/>
      <c r="S10" s="335"/>
      <c r="T10" s="335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5" t="s">
        <v>304</v>
      </c>
      <c r="Q11" s="335"/>
      <c r="R11" s="335"/>
      <c r="S11" s="335"/>
      <c r="T11" s="335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5"/>
      <c r="Q12" s="335"/>
      <c r="R12" s="335"/>
      <c r="S12" s="335"/>
      <c r="T12" s="335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5" t="s">
        <v>171</v>
      </c>
      <c r="Q13" s="335"/>
      <c r="R13" s="335"/>
      <c r="S13" s="335"/>
      <c r="T13" s="335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5"/>
      <c r="Q14" s="335"/>
      <c r="R14" s="335"/>
      <c r="S14" s="335"/>
      <c r="T14" s="335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5" t="s">
        <v>305</v>
      </c>
      <c r="Q15" s="335"/>
      <c r="R15" s="335"/>
      <c r="S15" s="335"/>
      <c r="T15" s="335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5"/>
      <c r="Q16" s="335"/>
      <c r="R16" s="335"/>
      <c r="S16" s="335"/>
      <c r="T16" s="335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5" t="s">
        <v>173</v>
      </c>
      <c r="Q17" s="335"/>
      <c r="R17" s="335"/>
      <c r="S17" s="335"/>
      <c r="T17" s="335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5"/>
      <c r="Q18" s="335"/>
      <c r="R18" s="335"/>
      <c r="S18" s="335"/>
      <c r="T18" s="335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5" t="s">
        <v>308</v>
      </c>
      <c r="Q19" s="335"/>
      <c r="R19" s="335"/>
      <c r="S19" s="335"/>
      <c r="T19" s="335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5"/>
      <c r="Q20" s="335"/>
      <c r="R20" s="335"/>
      <c r="S20" s="335"/>
      <c r="T20" s="335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5" t="s">
        <v>174</v>
      </c>
      <c r="Q21" s="335"/>
      <c r="R21" s="335"/>
      <c r="S21" s="335"/>
      <c r="T21" s="335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5"/>
      <c r="Q22" s="335"/>
      <c r="R22" s="335"/>
      <c r="S22" s="335"/>
      <c r="T22" s="335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8" t="s">
        <v>302</v>
      </c>
      <c r="Q23" s="349"/>
      <c r="R23" s="349"/>
      <c r="S23" s="349"/>
      <c r="T23" s="350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1"/>
      <c r="Q24" s="352"/>
      <c r="R24" s="352"/>
      <c r="S24" s="352"/>
      <c r="T24" s="353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39" t="s">
        <v>121</v>
      </c>
      <c r="K25" s="340"/>
      <c r="L25" s="340"/>
      <c r="M25" s="340"/>
      <c r="N25" s="341"/>
      <c r="P25" s="335" t="s">
        <v>178</v>
      </c>
      <c r="Q25" s="335"/>
      <c r="R25" s="335"/>
      <c r="S25" s="335"/>
      <c r="T25" s="335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35"/>
      <c r="Q26" s="335"/>
      <c r="R26" s="335"/>
      <c r="S26" s="335"/>
      <c r="T26" s="335"/>
    </row>
    <row r="27" spans="1:20" ht="15">
      <c r="A27" s="342" t="s">
        <v>123</v>
      </c>
      <c r="B27" s="343"/>
      <c r="C27" s="343"/>
      <c r="D27" s="343"/>
      <c r="E27" s="344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45"/>
      <c r="B28" s="346"/>
      <c r="C28" s="346"/>
      <c r="D28" s="346"/>
      <c r="E28" s="347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36" t="s">
        <v>132</v>
      </c>
      <c r="B67" s="337"/>
      <c r="C67" s="337"/>
      <c r="D67" s="337"/>
      <c r="E67" s="338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 Government</v>
      </c>
      <c r="F1" s="14" t="s">
        <v>70</v>
      </c>
      <c r="J1" s="100" t="s">
        <v>25</v>
      </c>
      <c r="K1" s="382">
        <f>'Basic Input'!C2</f>
        <v>41781</v>
      </c>
      <c r="L1" s="382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223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18.099999999999909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18.099999999999909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224</v>
      </c>
      <c r="P4" s="384"/>
      <c r="Q4" s="384"/>
      <c r="R4" s="384"/>
      <c r="S4" s="385"/>
      <c r="U4" s="374" t="str">
        <f>IF(Q33="ERROR","DO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T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IF(C11=0,0,IF(O11=0,"Excluded",0))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CARLIN KARINA</v>
      </c>
      <c r="BF6" s="74">
        <v>20</v>
      </c>
      <c r="BG6" s="117">
        <f t="shared" si="0"/>
        <v>2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IF($AT5=0,0,IF($AT5="T",$AZ7,$BR4))</f>
        <v>Transfer</v>
      </c>
      <c r="Q7" s="431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>
        <v>17</v>
      </c>
      <c r="BG7" s="117">
        <f t="shared" si="0"/>
        <v>1.7000000000000002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30" t="str">
        <f>IF($P7="Transfer",$BA8,$BT3)</f>
        <v>KELLY PATSY</v>
      </c>
      <c r="Q8" s="431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KELLY PATSY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1213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1279.0999999999999</v>
      </c>
      <c r="BE10" s="71" t="str">
        <f>'Verification of Boxes'!J15</f>
        <v>KELLY DAN</v>
      </c>
      <c r="BF10" s="74">
        <v>12</v>
      </c>
      <c r="BG10" s="132">
        <f t="shared" si="0"/>
        <v>1.2000000000000002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1026.9000000000001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6'!A11&lt;&gt;0,'Stage 6'!A11,IF(Q11&gt;=$M$3,"Elected",IF(BP8&lt;&gt;0,"Excluded",0)))</f>
        <v>Elected</v>
      </c>
      <c r="B11" s="175">
        <v>1</v>
      </c>
      <c r="C11" s="187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 t="shared" ref="P11:P30" si="12">IF($C11&lt;&gt;0,$BK49,0)</f>
        <v>0</v>
      </c>
      <c r="Q11" s="33">
        <f t="shared" ref="Q11:Q31" si="13">IF(P$8=0,0,O11+P11)</f>
        <v>1261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 t="s">
        <v>374</v>
      </c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 t="shared" si="12"/>
        <v>2</v>
      </c>
      <c r="Q12" s="33">
        <f t="shared" si="13"/>
        <v>1215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18.099999999999909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6'!A13&lt;&gt;0,'Stage 6'!A13,IF(Q13&gt;=$M$3,"Elected",IF(BP10&lt;&gt;0,"Excluded",0)))</f>
        <v>0</v>
      </c>
      <c r="B13" s="176">
        <v>3</v>
      </c>
      <c r="C13" s="188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 t="shared" si="12"/>
        <v>1.7000000000000002</v>
      </c>
      <c r="Q13" s="33">
        <f t="shared" si="13"/>
        <v>1028.6000000000001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356</v>
      </c>
      <c r="BE13" s="71" t="str">
        <f>'Verification of Boxes'!J18</f>
        <v>MCMAHON BRIAN</v>
      </c>
      <c r="BF13" s="74">
        <v>12</v>
      </c>
      <c r="BG13" s="117">
        <f t="shared" si="0"/>
        <v>1.2000000000000002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1048.7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6'!A14&lt;&gt;0,'Stage 6'!A14,IF(Q14&gt;=$M$3,"Elected",IF(BP11&lt;&gt;0,"Excluded",0)))</f>
        <v>Elected</v>
      </c>
      <c r="B14" s="176">
        <v>4</v>
      </c>
      <c r="C14" s="188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 t="shared" si="12"/>
        <v>0</v>
      </c>
      <c r="Q14" s="33">
        <f t="shared" si="13"/>
        <v>1261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BRESLAND ALLAN</v>
      </c>
      <c r="AA14" s="109">
        <f>O11</f>
        <v>1261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MCMENAMIN EUGENE</v>
      </c>
      <c r="BF14" s="74">
        <v>74</v>
      </c>
      <c r="BG14" s="117">
        <f t="shared" si="0"/>
        <v>7.4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CARLIN KARINA</v>
      </c>
      <c r="AA15" s="45">
        <f>O12</f>
        <v>1213</v>
      </c>
      <c r="AB15" s="5"/>
      <c r="AC15" s="117">
        <f t="shared" si="17"/>
        <v>-48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 t="shared" si="12"/>
        <v>1.2000000000000002</v>
      </c>
      <c r="Q16" s="33">
        <f t="shared" si="13"/>
        <v>1049.9000000000001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GALLAGHER PAUL</v>
      </c>
      <c r="AA16" s="45">
        <f t="shared" ref="AA16:AA33" si="21">O13</f>
        <v>1026.9000000000001</v>
      </c>
      <c r="AB16" s="5"/>
      <c r="AC16" s="117">
        <f t="shared" si="17"/>
        <v>-234.09999999999991</v>
      </c>
      <c r="AD16" s="133"/>
      <c r="AE16" s="5" t="str">
        <f t="shared" si="20"/>
        <v>continuing</v>
      </c>
      <c r="AF16" s="5">
        <f t="shared" si="18"/>
        <v>0</v>
      </c>
      <c r="AG16" s="112">
        <f t="shared" si="19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>
        <v>34</v>
      </c>
      <c r="BG16" s="117">
        <f t="shared" si="0"/>
        <v>3.4000000000000004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999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6'!A17&lt;&gt;0,'Stage 6'!A17,IF(Q17&gt;=$M$3,"Elected",IF(BP14&lt;&gt;0,"Excluded",0)))</f>
        <v>Elected</v>
      </c>
      <c r="B17" s="176">
        <v>7</v>
      </c>
      <c r="C17" s="188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 t="shared" si="12"/>
        <v>-18.099999999999909</v>
      </c>
      <c r="Q17" s="33">
        <f t="shared" si="13"/>
        <v>1261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HAMILTON RHONDA</v>
      </c>
      <c r="AA17" s="45">
        <f t="shared" si="21"/>
        <v>1261</v>
      </c>
      <c r="AB17" s="5"/>
      <c r="AC17" s="117">
        <f t="shared" si="17"/>
        <v>0</v>
      </c>
      <c r="AD17" s="133"/>
      <c r="AE17" s="5" t="str">
        <f t="shared" si="20"/>
        <v>elected</v>
      </c>
      <c r="AF17" s="5">
        <f t="shared" si="18"/>
        <v>0</v>
      </c>
      <c r="AG17" s="112">
        <f t="shared" si="19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819.09999999999991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6'!A18&lt;&gt;0,'Stage 6'!A18,IF(Q18&gt;=$M$3,"Elected",IF(BP15&lt;&gt;0,"Excluded",0)))</f>
        <v>Excluded</v>
      </c>
      <c r="B18" s="176">
        <v>8</v>
      </c>
      <c r="C18" s="188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JAMIESON WILLIAM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169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 t="shared" si="12"/>
        <v>1.2000000000000002</v>
      </c>
      <c r="Q19" s="33">
        <f t="shared" si="13"/>
        <v>1000.2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KELLY DAN</v>
      </c>
      <c r="AA19" s="45">
        <f t="shared" si="21"/>
        <v>1048.7</v>
      </c>
      <c r="AB19" s="5"/>
      <c r="AC19" s="117">
        <f t="shared" si="17"/>
        <v>-212.29999999999995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169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998.7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6'!A20&lt;&gt;0,'Stage 6'!A20,IF(Q20&gt;=$M$3,"Elected",IF(BP17&lt;&gt;0,"Excluded",0)))</f>
        <v>0</v>
      </c>
      <c r="B20" s="176">
        <v>10</v>
      </c>
      <c r="C20" s="188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 t="shared" si="12"/>
        <v>7.4</v>
      </c>
      <c r="Q20" s="33">
        <f t="shared" si="13"/>
        <v>826.49999999999989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KELLY PATSY</v>
      </c>
      <c r="AA20" s="45">
        <f t="shared" si="21"/>
        <v>1279.0999999999999</v>
      </c>
      <c r="AB20" s="5"/>
      <c r="AC20" s="117">
        <f t="shared" si="17"/>
        <v>18.099999999999909</v>
      </c>
      <c r="AD20" s="133"/>
      <c r="AE20" s="5" t="str">
        <f t="shared" si="20"/>
        <v>elected</v>
      </c>
      <c r="AF20" s="5">
        <f t="shared" si="18"/>
        <v>18.099999999999909</v>
      </c>
      <c r="AG20" s="112" t="str">
        <f t="shared" si="19"/>
        <v>transfer largest surplus</v>
      </c>
      <c r="AJ20" s="401" t="s">
        <v>103</v>
      </c>
      <c r="AK20" s="402"/>
      <c r="AL20" s="246">
        <f>AL46</f>
        <v>819.09999999999991</v>
      </c>
      <c r="AM20" s="167"/>
      <c r="AN20" s="166">
        <f>AL20+AG2</f>
        <v>837.19999999999982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6'!A21&lt;&gt;0,'Stage 6'!A21,IF(Q21&gt;=$M$3,"Elected",IF(BP18&lt;&gt;0,"Excluded",0)))</f>
        <v>Excluded</v>
      </c>
      <c r="B21" s="176">
        <v>11</v>
      </c>
      <c r="C21" s="188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LEONARD PATRICK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403" t="s">
        <v>102</v>
      </c>
      <c r="AK21" s="359"/>
      <c r="AL21" s="48">
        <f>IF(AL20=1000000,0,AN46)</f>
        <v>998.7</v>
      </c>
      <c r="AM21" s="7">
        <f>AL21-AL20</f>
        <v>179.60000000000014</v>
      </c>
      <c r="AN21" s="5">
        <f>IF(AL21=1000000,0,IF(AN20=0,0,AN20+AL21))</f>
        <v>1835.8999999999999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6'!A22&lt;&gt;0,'Stage 6'!A22,IF(Q22&gt;=$M$3,"Elected",IF(BP19&lt;&gt;0,"Excluded",0)))</f>
        <v>0</v>
      </c>
      <c r="B22" s="176">
        <v>12</v>
      </c>
      <c r="C22" s="188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 t="shared" si="12"/>
        <v>3.4000000000000004</v>
      </c>
      <c r="Q22" s="33">
        <f t="shared" si="13"/>
        <v>1002.1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MCMAHON BRIAN</v>
      </c>
      <c r="AA22" s="45">
        <f t="shared" si="21"/>
        <v>999</v>
      </c>
      <c r="AB22" s="5"/>
      <c r="AC22" s="117">
        <f t="shared" si="17"/>
        <v>-262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3" t="s">
        <v>102</v>
      </c>
      <c r="AK22" s="359"/>
      <c r="AL22" s="48">
        <f>IF(AL21=1000000,0,AP46)</f>
        <v>999</v>
      </c>
      <c r="AM22" s="7">
        <f>IF(AL22=1000000,0,IF(AM21=0,0,AL22-AL21))</f>
        <v>0.29999999999995453</v>
      </c>
      <c r="AN22" s="5">
        <f>IF(AL22=1000000,0,IF(AN21=0,0,AN21+AL22))</f>
        <v>2834.8999999999996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MCMENAMIN EUGENE</v>
      </c>
      <c r="AA23" s="45">
        <f t="shared" si="21"/>
        <v>819.09999999999991</v>
      </c>
      <c r="AB23" s="5"/>
      <c r="AC23" s="117">
        <f t="shared" si="17"/>
        <v>-441.90000000000009</v>
      </c>
      <c r="AD23" s="133"/>
      <c r="AE23" s="5" t="str">
        <f t="shared" si="20"/>
        <v>continuing</v>
      </c>
      <c r="AF23" s="5">
        <f t="shared" si="18"/>
        <v>0</v>
      </c>
      <c r="AG23" s="112">
        <f t="shared" si="19"/>
        <v>0</v>
      </c>
      <c r="AJ23" s="403" t="s">
        <v>102</v>
      </c>
      <c r="AK23" s="359"/>
      <c r="AL23" s="48">
        <f>IF(AL22=1000000,0,AR46)</f>
        <v>1026.9000000000001</v>
      </c>
      <c r="AM23" s="7">
        <f>IF(AL23=1000000,0,IF(AM22=0,0,AL23-AL22))</f>
        <v>27.900000000000091</v>
      </c>
      <c r="AN23" s="5">
        <f>IF(AL23=1000000,0,IF(AN22=0,0,AN22+AL23))</f>
        <v>3861.7999999999997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0.1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STEWART LIAM</v>
      </c>
      <c r="AA24" s="45">
        <f t="shared" si="21"/>
        <v>0</v>
      </c>
      <c r="AB24" s="5"/>
      <c r="AC24" s="117">
        <f t="shared" si="17"/>
        <v>0</v>
      </c>
      <c r="AD24" s="133"/>
      <c r="AE24" s="5" t="str">
        <f t="shared" si="20"/>
        <v>excluded</v>
      </c>
      <c r="AF24" s="5">
        <f t="shared" si="18"/>
        <v>0</v>
      </c>
      <c r="AG24" s="112">
        <f t="shared" si="19"/>
        <v>0</v>
      </c>
      <c r="AJ24" s="403" t="s">
        <v>102</v>
      </c>
      <c r="AK24" s="359"/>
      <c r="AL24" s="48">
        <f>IF(AR46=1000000,0,AU46)</f>
        <v>1048.7</v>
      </c>
      <c r="AM24" s="7">
        <f>IF(AL24=1000000,0,IF(AM23=0,0,AL24-AL23))</f>
        <v>21.799999999999955</v>
      </c>
      <c r="AN24" s="5">
        <f>IF(AL24=1000000,0,IF(AN23=0,0,AN23+AL24))</f>
        <v>4910.5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16.900000000000002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WARD DIARMUID</v>
      </c>
      <c r="AA25" s="45">
        <f t="shared" si="21"/>
        <v>998.7</v>
      </c>
      <c r="AB25" s="5"/>
      <c r="AC25" s="117">
        <f t="shared" si="17"/>
        <v>-262.29999999999995</v>
      </c>
      <c r="AD25" s="133"/>
      <c r="AE25" s="5" t="str">
        <f t="shared" si="20"/>
        <v>continuing</v>
      </c>
      <c r="AF25" s="5">
        <f t="shared" si="18"/>
        <v>0</v>
      </c>
      <c r="AG25" s="112">
        <f t="shared" si="19"/>
        <v>0</v>
      </c>
      <c r="AJ25" s="424" t="s">
        <v>102</v>
      </c>
      <c r="AK25" s="425"/>
      <c r="AL25" s="104">
        <f>IF(AL24=1000000,0,AW46)</f>
        <v>1213</v>
      </c>
      <c r="AM25" s="105">
        <f>IF(AL25=1000000,0,IF(AM24=0,0,AL25-AL24))</f>
        <v>164.29999999999995</v>
      </c>
      <c r="AN25" s="106">
        <f>IF(AL25=1000000,0,IF(AN24=0,0,AN24+AL25))</f>
        <v>6123.5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1.1999999999999069</v>
      </c>
      <c r="BE25" s="71" t="s">
        <v>30</v>
      </c>
      <c r="BF25" s="5">
        <f>SUM(BF5:BF24)</f>
        <v>169</v>
      </c>
      <c r="BG25" s="117">
        <f>SUM(BG5:BG24)</f>
        <v>16.899999999999999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>
        <v>187</v>
      </c>
      <c r="BG26" s="117">
        <f>IF(AT5="T",BC25+BC31,0)</f>
        <v>1.1999999999999069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356</v>
      </c>
      <c r="BG27" s="118">
        <f>SUM(BG25:BG26)</f>
        <v>18.099999999999905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356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$BK69</f>
        <v>1.1999999999999069</v>
      </c>
      <c r="Q31" s="50">
        <f t="shared" si="13"/>
        <v>174.6999999999999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59">
        <f>SUM(Q11:Q31)</f>
        <v>10080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6" t="s">
        <v>382</v>
      </c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8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8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8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819.09999999999991</v>
      </c>
      <c r="AM46" s="5"/>
      <c r="AN46" s="45">
        <f>AN47+AL46</f>
        <v>998.7</v>
      </c>
      <c r="AO46" s="5"/>
      <c r="AP46" s="45">
        <f>AP47+AN46</f>
        <v>999</v>
      </c>
      <c r="AQ46" s="5"/>
      <c r="AR46" s="45">
        <f>AR47+AP46</f>
        <v>1026.9000000000001</v>
      </c>
      <c r="AS46" s="2"/>
      <c r="AU46" s="2">
        <f>AU47+AR46</f>
        <v>1048.7</v>
      </c>
      <c r="AW46" s="2">
        <f>AW47+AU46</f>
        <v>1213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819.09999999999991</v>
      </c>
      <c r="AM47" s="5"/>
      <c r="AN47" s="45">
        <f>MIN(AN48:AN67)</f>
        <v>179.60000000000014</v>
      </c>
      <c r="AO47" s="5"/>
      <c r="AP47" s="45">
        <f>MIN(AP48:AP67)</f>
        <v>0.29999999999995453</v>
      </c>
      <c r="AQ47" s="5"/>
      <c r="AR47" s="45">
        <f>MIN(AR48:AR67)</f>
        <v>27.900000000000091</v>
      </c>
      <c r="AS47" s="2"/>
      <c r="AU47" s="2">
        <f>MIN(AU48:AU67)</f>
        <v>21.799999999999955</v>
      </c>
      <c r="AW47" s="2">
        <f>MIN(AW48:AW67)</f>
        <v>164.29999999999995</v>
      </c>
      <c r="AX47" s="2"/>
    </row>
    <row r="48" spans="3:78" ht="38.25">
      <c r="AJ48" t="str">
        <f t="shared" ref="AJ48:AK63" si="27">Z14</f>
        <v>BRESLAND ALLAN</v>
      </c>
      <c r="AK48" s="2">
        <f t="shared" si="27"/>
        <v>1261</v>
      </c>
      <c r="AL48" s="5">
        <f>IF(AK48&lt;&gt;0,AK48,1000000)</f>
        <v>1261</v>
      </c>
      <c r="AM48" s="45">
        <f t="shared" ref="AM48:AM67" si="28">AL48-AL$47</f>
        <v>441.90000000000009</v>
      </c>
      <c r="AN48" s="5">
        <f>IF(AM48&lt;&gt;0,AM48,1000000)</f>
        <v>441.90000000000009</v>
      </c>
      <c r="AO48" s="45">
        <f t="shared" ref="AO48:AO67" si="29">AN48-AN$47</f>
        <v>262.29999999999995</v>
      </c>
      <c r="AP48" s="5">
        <f t="shared" ref="AP48:AP67" si="30">IF(AO48&lt;&gt;0,AO48,1000000)</f>
        <v>262.29999999999995</v>
      </c>
      <c r="AQ48" s="45">
        <f t="shared" ref="AQ48:AQ67" si="31">AP48-AP$47</f>
        <v>262</v>
      </c>
      <c r="AR48" s="5">
        <f t="shared" ref="AR48:AR67" si="32">IF(AQ48&lt;&gt;0,AQ48,1000000)</f>
        <v>262</v>
      </c>
      <c r="AT48" s="2">
        <f t="shared" ref="AT48:AT67" si="33">AR48-AR$47</f>
        <v>234.09999999999991</v>
      </c>
      <c r="AU48">
        <f t="shared" ref="AU48:AU67" si="34">IF(AT48&lt;&gt;0,AT48,1000000)</f>
        <v>234.09999999999991</v>
      </c>
      <c r="AV48" s="2">
        <f t="shared" ref="AV48:AV67" si="35">AU48-AU$47</f>
        <v>212.29999999999995</v>
      </c>
      <c r="AW48">
        <f t="shared" ref="AW48:AW67" si="36">IF(AV48&lt;&gt;0,AV48,1000000)</f>
        <v>212.29999999999995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7"/>
        <v>CARLIN KARINA</v>
      </c>
      <c r="AK49" s="2">
        <f t="shared" si="27"/>
        <v>1213</v>
      </c>
      <c r="AL49" s="5">
        <f t="shared" ref="AL49:AL67" si="37">IF(AK49&lt;&gt;0,AK49,1000000)</f>
        <v>1213</v>
      </c>
      <c r="AM49" s="45">
        <f t="shared" si="28"/>
        <v>393.90000000000009</v>
      </c>
      <c r="AN49" s="5">
        <f t="shared" ref="AN49:AN67" si="38">IF(AM49&lt;&gt;0,AM49,1000000)</f>
        <v>393.90000000000009</v>
      </c>
      <c r="AO49" s="45">
        <f t="shared" si="29"/>
        <v>214.29999999999995</v>
      </c>
      <c r="AP49" s="5">
        <f t="shared" si="30"/>
        <v>214.29999999999995</v>
      </c>
      <c r="AQ49" s="45">
        <f t="shared" si="31"/>
        <v>214</v>
      </c>
      <c r="AR49" s="5">
        <f t="shared" si="32"/>
        <v>214</v>
      </c>
      <c r="AT49" s="2">
        <f t="shared" si="33"/>
        <v>186.09999999999991</v>
      </c>
      <c r="AU49">
        <f t="shared" si="34"/>
        <v>186.09999999999991</v>
      </c>
      <c r="AV49" s="2">
        <f t="shared" si="35"/>
        <v>164.29999999999995</v>
      </c>
      <c r="AW49">
        <f t="shared" si="36"/>
        <v>164.29999999999995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BRESLAND ALLAN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7"/>
        <v>GALLAGHER PAUL</v>
      </c>
      <c r="AK50" s="2">
        <f t="shared" si="27"/>
        <v>1026.9000000000001</v>
      </c>
      <c r="AL50" s="5">
        <f t="shared" si="37"/>
        <v>1026.9000000000001</v>
      </c>
      <c r="AM50" s="45">
        <f t="shared" si="28"/>
        <v>207.80000000000018</v>
      </c>
      <c r="AN50" s="5">
        <f t="shared" si="38"/>
        <v>207.80000000000018</v>
      </c>
      <c r="AO50" s="45">
        <f t="shared" si="29"/>
        <v>28.200000000000045</v>
      </c>
      <c r="AP50" s="5">
        <f t="shared" si="30"/>
        <v>28.200000000000045</v>
      </c>
      <c r="AQ50" s="45">
        <f t="shared" si="31"/>
        <v>27.900000000000091</v>
      </c>
      <c r="AR50" s="5">
        <f t="shared" si="32"/>
        <v>27.900000000000091</v>
      </c>
      <c r="AT50" s="2">
        <f t="shared" si="33"/>
        <v>0</v>
      </c>
      <c r="AU50">
        <f t="shared" si="34"/>
        <v>1000000</v>
      </c>
      <c r="AV50" s="2">
        <f t="shared" si="35"/>
        <v>999978.2</v>
      </c>
      <c r="AW50">
        <f t="shared" si="36"/>
        <v>999978.2</v>
      </c>
      <c r="BE50" s="5" t="str">
        <f>IF($BH11="y",$BE11,IF($BH12="y",$BE12,IF($BH13="y",$BE13,IF($BH14="y",$BE14,IF($BH15="y",$BE15,IF($BH16="y",$BE16,0))))))</f>
        <v>KELLY PATSY</v>
      </c>
      <c r="BG50" s="148" t="str">
        <f t="shared" si="39"/>
        <v>CARLIN KARINA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2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HAMILTON RHONDA</v>
      </c>
      <c r="AK51" s="2">
        <f t="shared" si="27"/>
        <v>1261</v>
      </c>
      <c r="AL51" s="5">
        <f t="shared" si="37"/>
        <v>1261</v>
      </c>
      <c r="AM51" s="45">
        <f t="shared" si="28"/>
        <v>441.90000000000009</v>
      </c>
      <c r="AN51" s="5">
        <f t="shared" si="38"/>
        <v>441.90000000000009</v>
      </c>
      <c r="AO51" s="45">
        <f t="shared" si="29"/>
        <v>262.29999999999995</v>
      </c>
      <c r="AP51" s="5">
        <f t="shared" si="30"/>
        <v>262.29999999999995</v>
      </c>
      <c r="AQ51" s="45">
        <f t="shared" si="31"/>
        <v>262</v>
      </c>
      <c r="AR51" s="5">
        <f t="shared" si="32"/>
        <v>262</v>
      </c>
      <c r="AT51" s="2">
        <f t="shared" si="33"/>
        <v>234.09999999999991</v>
      </c>
      <c r="AU51">
        <f t="shared" si="34"/>
        <v>234.09999999999991</v>
      </c>
      <c r="AV51" s="2">
        <f t="shared" si="35"/>
        <v>212.29999999999995</v>
      </c>
      <c r="AW51">
        <f t="shared" si="36"/>
        <v>212.29999999999995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GALLAGHER PAUL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1.7000000000000002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JAMIESON WILLIAM</v>
      </c>
      <c r="AK52" s="2">
        <f t="shared" si="27"/>
        <v>0</v>
      </c>
      <c r="AL52" s="5">
        <f t="shared" si="37"/>
        <v>1000000</v>
      </c>
      <c r="AM52" s="45">
        <f t="shared" si="28"/>
        <v>999180.9</v>
      </c>
      <c r="AN52" s="5">
        <f t="shared" si="38"/>
        <v>999180.9</v>
      </c>
      <c r="AO52" s="45">
        <f t="shared" si="29"/>
        <v>999001.3</v>
      </c>
      <c r="AP52" s="5">
        <f t="shared" si="30"/>
        <v>999001.3</v>
      </c>
      <c r="AQ52" s="45">
        <f t="shared" si="31"/>
        <v>999001</v>
      </c>
      <c r="AR52" s="5">
        <f t="shared" si="32"/>
        <v>999001</v>
      </c>
      <c r="AT52" s="2">
        <f t="shared" si="33"/>
        <v>998973.1</v>
      </c>
      <c r="AU52">
        <f t="shared" si="34"/>
        <v>998973.1</v>
      </c>
      <c r="AV52" s="2">
        <f t="shared" si="35"/>
        <v>998951.29999999993</v>
      </c>
      <c r="AW52">
        <f t="shared" si="36"/>
        <v>998951.29999999993</v>
      </c>
      <c r="BE52" s="5">
        <f>IF($BH23="y",$BE23,IF($BH24="y",$BE24,0))</f>
        <v>0</v>
      </c>
      <c r="BG52" s="148" t="str">
        <f t="shared" si="39"/>
        <v>HAMILTON RHONDA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>
      <c r="AJ53" t="str">
        <f t="shared" si="27"/>
        <v>KELLY DAN</v>
      </c>
      <c r="AK53" s="2">
        <f t="shared" si="27"/>
        <v>1048.7</v>
      </c>
      <c r="AL53" s="5">
        <f t="shared" si="37"/>
        <v>1048.7</v>
      </c>
      <c r="AM53" s="45">
        <f t="shared" si="28"/>
        <v>229.60000000000014</v>
      </c>
      <c r="AN53" s="5">
        <f t="shared" si="38"/>
        <v>229.60000000000014</v>
      </c>
      <c r="AO53" s="45">
        <f t="shared" si="29"/>
        <v>50</v>
      </c>
      <c r="AP53" s="5">
        <f t="shared" si="30"/>
        <v>50</v>
      </c>
      <c r="AQ53" s="45">
        <f t="shared" si="31"/>
        <v>49.700000000000045</v>
      </c>
      <c r="AR53" s="5">
        <f t="shared" si="32"/>
        <v>49.700000000000045</v>
      </c>
      <c r="AT53" s="2">
        <f t="shared" si="33"/>
        <v>21.799999999999955</v>
      </c>
      <c r="AU53">
        <f t="shared" si="34"/>
        <v>21.799999999999955</v>
      </c>
      <c r="AV53" s="2">
        <f t="shared" si="35"/>
        <v>0</v>
      </c>
      <c r="AW53">
        <f t="shared" si="36"/>
        <v>1000000</v>
      </c>
      <c r="BG53" s="148" t="str">
        <f t="shared" si="39"/>
        <v>JAMIESON WILLIAM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>
      <c r="AJ54" t="str">
        <f t="shared" si="27"/>
        <v>KELLY PATSY</v>
      </c>
      <c r="AK54" s="2">
        <f t="shared" si="27"/>
        <v>1279.0999999999999</v>
      </c>
      <c r="AL54" s="5">
        <f t="shared" si="37"/>
        <v>1279.0999999999999</v>
      </c>
      <c r="AM54" s="45">
        <f t="shared" si="28"/>
        <v>460</v>
      </c>
      <c r="AN54" s="5">
        <f t="shared" si="38"/>
        <v>460</v>
      </c>
      <c r="AO54" s="45">
        <f t="shared" si="29"/>
        <v>280.39999999999986</v>
      </c>
      <c r="AP54" s="5">
        <f t="shared" si="30"/>
        <v>280.39999999999986</v>
      </c>
      <c r="AQ54" s="45">
        <f t="shared" si="31"/>
        <v>280.09999999999991</v>
      </c>
      <c r="AR54" s="5">
        <f t="shared" si="32"/>
        <v>280.09999999999991</v>
      </c>
      <c r="AT54" s="2">
        <f t="shared" si="33"/>
        <v>252.19999999999982</v>
      </c>
      <c r="AU54">
        <f t="shared" si="34"/>
        <v>252.19999999999982</v>
      </c>
      <c r="AV54" s="2">
        <f t="shared" si="35"/>
        <v>230.39999999999986</v>
      </c>
      <c r="AW54">
        <f t="shared" si="36"/>
        <v>230.39999999999986</v>
      </c>
      <c r="BG54" s="148" t="str">
        <f t="shared" si="39"/>
        <v>KELLY DAN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1.2000000000000002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>
      <c r="AJ55" t="str">
        <f t="shared" si="27"/>
        <v>LEONARD PATRICK</v>
      </c>
      <c r="AK55" s="2">
        <f t="shared" si="27"/>
        <v>0</v>
      </c>
      <c r="AL55" s="5">
        <f t="shared" si="37"/>
        <v>1000000</v>
      </c>
      <c r="AM55" s="45">
        <f t="shared" si="28"/>
        <v>999180.9</v>
      </c>
      <c r="AN55" s="5">
        <f t="shared" si="38"/>
        <v>999180.9</v>
      </c>
      <c r="AO55" s="45">
        <f t="shared" si="29"/>
        <v>999001.3</v>
      </c>
      <c r="AP55" s="5">
        <f t="shared" si="30"/>
        <v>999001.3</v>
      </c>
      <c r="AQ55" s="45">
        <f t="shared" si="31"/>
        <v>999001</v>
      </c>
      <c r="AR55" s="5">
        <f t="shared" si="32"/>
        <v>999001</v>
      </c>
      <c r="AT55" s="2">
        <f t="shared" si="33"/>
        <v>998973.1</v>
      </c>
      <c r="AU55">
        <f t="shared" si="34"/>
        <v>998973.1</v>
      </c>
      <c r="AV55" s="2">
        <f t="shared" si="35"/>
        <v>998951.29999999993</v>
      </c>
      <c r="AW55">
        <f t="shared" si="36"/>
        <v>998951.29999999993</v>
      </c>
      <c r="BG55" s="148" t="str">
        <f t="shared" si="39"/>
        <v>KELLY PATSY</v>
      </c>
      <c r="BH55" s="149"/>
      <c r="BI55" s="7">
        <f t="shared" si="40"/>
        <v>-18.099999999999909</v>
      </c>
      <c r="BJ55" s="5">
        <f t="shared" si="41"/>
        <v>0</v>
      </c>
      <c r="BK55" s="5">
        <f t="shared" si="42"/>
        <v>-18.099999999999909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MCMAHON BRIAN</v>
      </c>
      <c r="AK56" s="2">
        <f t="shared" si="27"/>
        <v>999</v>
      </c>
      <c r="AL56" s="5">
        <f t="shared" si="37"/>
        <v>999</v>
      </c>
      <c r="AM56" s="45">
        <f t="shared" si="28"/>
        <v>179.90000000000009</v>
      </c>
      <c r="AN56" s="5">
        <f t="shared" si="38"/>
        <v>179.90000000000009</v>
      </c>
      <c r="AO56" s="45">
        <f t="shared" si="29"/>
        <v>0.29999999999995453</v>
      </c>
      <c r="AP56" s="5">
        <f t="shared" si="30"/>
        <v>0.29999999999995453</v>
      </c>
      <c r="AQ56" s="45">
        <f t="shared" si="31"/>
        <v>0</v>
      </c>
      <c r="AR56" s="5">
        <f t="shared" si="32"/>
        <v>1000000</v>
      </c>
      <c r="AT56" s="2">
        <f t="shared" si="33"/>
        <v>999972.1</v>
      </c>
      <c r="AU56">
        <f t="shared" si="34"/>
        <v>999972.1</v>
      </c>
      <c r="AV56" s="2">
        <f t="shared" si="35"/>
        <v>999950.29999999993</v>
      </c>
      <c r="AW56">
        <f t="shared" si="36"/>
        <v>999950.29999999993</v>
      </c>
      <c r="BG56" s="148" t="str">
        <f t="shared" si="39"/>
        <v>LEONARD PATRICK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 t="str">
        <f t="shared" si="27"/>
        <v>MCMENAMIN EUGENE</v>
      </c>
      <c r="AK57" s="2">
        <f t="shared" si="27"/>
        <v>819.09999999999991</v>
      </c>
      <c r="AL57" s="5">
        <f t="shared" si="37"/>
        <v>819.09999999999991</v>
      </c>
      <c r="AM57" s="45">
        <f t="shared" si="28"/>
        <v>0</v>
      </c>
      <c r="AN57" s="5">
        <f t="shared" si="38"/>
        <v>1000000</v>
      </c>
      <c r="AO57" s="45">
        <f t="shared" si="29"/>
        <v>999820.4</v>
      </c>
      <c r="AP57" s="5">
        <f t="shared" si="30"/>
        <v>999820.4</v>
      </c>
      <c r="AQ57" s="45">
        <f t="shared" si="31"/>
        <v>999820.1</v>
      </c>
      <c r="AR57" s="5">
        <f t="shared" si="32"/>
        <v>999820.1</v>
      </c>
      <c r="AT57" s="2">
        <f t="shared" si="33"/>
        <v>999792.2</v>
      </c>
      <c r="AU57">
        <f t="shared" si="34"/>
        <v>999792.2</v>
      </c>
      <c r="AV57" s="2">
        <f t="shared" si="35"/>
        <v>999770.39999999991</v>
      </c>
      <c r="AW57">
        <f t="shared" si="36"/>
        <v>999770.39999999991</v>
      </c>
      <c r="BG57" s="148" t="str">
        <f t="shared" si="39"/>
        <v>MCMAHON BRIAN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1.2000000000000002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 t="str">
        <f t="shared" si="27"/>
        <v>STEWART LIAM</v>
      </c>
      <c r="AK58" s="2">
        <f t="shared" si="27"/>
        <v>0</v>
      </c>
      <c r="AL58" s="5">
        <f t="shared" si="37"/>
        <v>1000000</v>
      </c>
      <c r="AM58" s="45">
        <f t="shared" si="28"/>
        <v>999180.9</v>
      </c>
      <c r="AN58" s="5">
        <f t="shared" si="38"/>
        <v>999180.9</v>
      </c>
      <c r="AO58" s="45">
        <f t="shared" si="29"/>
        <v>999001.3</v>
      </c>
      <c r="AP58" s="5">
        <f t="shared" si="30"/>
        <v>999001.3</v>
      </c>
      <c r="AQ58" s="45">
        <f t="shared" si="31"/>
        <v>999001</v>
      </c>
      <c r="AR58" s="5">
        <f t="shared" si="32"/>
        <v>999001</v>
      </c>
      <c r="AT58" s="2">
        <f t="shared" si="33"/>
        <v>998973.1</v>
      </c>
      <c r="AU58">
        <f t="shared" si="34"/>
        <v>998973.1</v>
      </c>
      <c r="AV58" s="2">
        <f t="shared" si="35"/>
        <v>998951.29999999993</v>
      </c>
      <c r="AW58">
        <f t="shared" si="36"/>
        <v>998951.29999999993</v>
      </c>
      <c r="BG58" s="148" t="str">
        <f t="shared" si="39"/>
        <v>MCMENAMIN EUGENE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7.4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 t="str">
        <f t="shared" si="27"/>
        <v>WARD DIARMUID</v>
      </c>
      <c r="AK59" s="2">
        <f t="shared" si="27"/>
        <v>998.7</v>
      </c>
      <c r="AL59" s="5">
        <f t="shared" si="37"/>
        <v>998.7</v>
      </c>
      <c r="AM59" s="45">
        <f t="shared" si="28"/>
        <v>179.60000000000014</v>
      </c>
      <c r="AN59" s="5">
        <f t="shared" si="38"/>
        <v>179.60000000000014</v>
      </c>
      <c r="AO59" s="45">
        <f t="shared" si="29"/>
        <v>0</v>
      </c>
      <c r="AP59" s="5">
        <f t="shared" si="30"/>
        <v>1000000</v>
      </c>
      <c r="AQ59" s="45">
        <f t="shared" si="31"/>
        <v>999999.7</v>
      </c>
      <c r="AR59" s="5">
        <f t="shared" si="32"/>
        <v>999999.7</v>
      </c>
      <c r="AT59" s="2">
        <f t="shared" si="33"/>
        <v>999971.79999999993</v>
      </c>
      <c r="AU59">
        <f t="shared" si="34"/>
        <v>999971.79999999993</v>
      </c>
      <c r="AV59" s="2">
        <f t="shared" si="35"/>
        <v>999949.99999999988</v>
      </c>
      <c r="AW59">
        <f t="shared" si="36"/>
        <v>999949.99999999988</v>
      </c>
      <c r="BG59" s="148" t="str">
        <f t="shared" si="39"/>
        <v>STEWART LIAM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999180.9</v>
      </c>
      <c r="AN60" s="5">
        <f t="shared" si="38"/>
        <v>999180.9</v>
      </c>
      <c r="AO60" s="45">
        <f t="shared" si="29"/>
        <v>999001.3</v>
      </c>
      <c r="AP60" s="5">
        <f t="shared" si="30"/>
        <v>999001.3</v>
      </c>
      <c r="AQ60" s="45">
        <f t="shared" si="31"/>
        <v>999001</v>
      </c>
      <c r="AR60" s="5">
        <f t="shared" si="32"/>
        <v>999001</v>
      </c>
      <c r="AT60" s="2">
        <f t="shared" si="33"/>
        <v>998973.1</v>
      </c>
      <c r="AU60">
        <f t="shared" si="34"/>
        <v>998973.1</v>
      </c>
      <c r="AV60" s="2">
        <f t="shared" si="35"/>
        <v>998951.29999999993</v>
      </c>
      <c r="AW60">
        <f t="shared" si="36"/>
        <v>998951.29999999993</v>
      </c>
      <c r="BG60" s="148" t="str">
        <f t="shared" si="39"/>
        <v>WARD DIARMUID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3.4000000000000004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999180.9</v>
      </c>
      <c r="AN61" s="5">
        <f t="shared" si="38"/>
        <v>999180.9</v>
      </c>
      <c r="AO61" s="45">
        <f t="shared" si="29"/>
        <v>999001.3</v>
      </c>
      <c r="AP61" s="5">
        <f t="shared" si="30"/>
        <v>999001.3</v>
      </c>
      <c r="AQ61" s="45">
        <f t="shared" si="31"/>
        <v>999001</v>
      </c>
      <c r="AR61" s="5">
        <f t="shared" si="32"/>
        <v>999001</v>
      </c>
      <c r="AT61" s="2">
        <f t="shared" si="33"/>
        <v>998973.1</v>
      </c>
      <c r="AU61">
        <f t="shared" si="34"/>
        <v>998973.1</v>
      </c>
      <c r="AV61" s="2">
        <f t="shared" si="35"/>
        <v>998951.29999999993</v>
      </c>
      <c r="AW61">
        <f t="shared" si="36"/>
        <v>998951.29999999993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999180.9</v>
      </c>
      <c r="AN62" s="5">
        <f t="shared" si="38"/>
        <v>999180.9</v>
      </c>
      <c r="AO62" s="45">
        <f t="shared" si="29"/>
        <v>999001.3</v>
      </c>
      <c r="AP62" s="5">
        <f t="shared" si="30"/>
        <v>999001.3</v>
      </c>
      <c r="AQ62" s="45">
        <f t="shared" si="31"/>
        <v>999001</v>
      </c>
      <c r="AR62" s="5">
        <f t="shared" si="32"/>
        <v>999001</v>
      </c>
      <c r="AT62" s="2">
        <f t="shared" si="33"/>
        <v>998973.1</v>
      </c>
      <c r="AU62">
        <f t="shared" si="34"/>
        <v>998973.1</v>
      </c>
      <c r="AV62" s="2">
        <f t="shared" si="35"/>
        <v>998951.29999999993</v>
      </c>
      <c r="AW62">
        <f t="shared" si="36"/>
        <v>998951.29999999993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999180.9</v>
      </c>
      <c r="AN63" s="5">
        <f t="shared" si="38"/>
        <v>999180.9</v>
      </c>
      <c r="AO63" s="45">
        <f t="shared" si="29"/>
        <v>999001.3</v>
      </c>
      <c r="AP63" s="5">
        <f t="shared" si="30"/>
        <v>999001.3</v>
      </c>
      <c r="AQ63" s="45">
        <f t="shared" si="31"/>
        <v>999001</v>
      </c>
      <c r="AR63" s="5">
        <f t="shared" si="32"/>
        <v>999001</v>
      </c>
      <c r="AT63" s="2">
        <f t="shared" si="33"/>
        <v>998973.1</v>
      </c>
      <c r="AU63">
        <f t="shared" si="34"/>
        <v>998973.1</v>
      </c>
      <c r="AV63" s="2">
        <f t="shared" si="35"/>
        <v>998951.29999999993</v>
      </c>
      <c r="AW63">
        <f t="shared" si="36"/>
        <v>998951.29999999993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999180.9</v>
      </c>
      <c r="AN64" s="5">
        <f t="shared" si="38"/>
        <v>999180.9</v>
      </c>
      <c r="AO64" s="45">
        <f t="shared" si="29"/>
        <v>999001.3</v>
      </c>
      <c r="AP64" s="5">
        <f t="shared" si="30"/>
        <v>999001.3</v>
      </c>
      <c r="AQ64" s="45">
        <f t="shared" si="31"/>
        <v>999001</v>
      </c>
      <c r="AR64" s="5">
        <f t="shared" si="32"/>
        <v>999001</v>
      </c>
      <c r="AT64" s="2">
        <f t="shared" si="33"/>
        <v>998973.1</v>
      </c>
      <c r="AU64">
        <f t="shared" si="34"/>
        <v>998973.1</v>
      </c>
      <c r="AV64" s="2">
        <f t="shared" si="35"/>
        <v>998951.29999999993</v>
      </c>
      <c r="AW64">
        <f t="shared" si="36"/>
        <v>998951.29999999993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999180.9</v>
      </c>
      <c r="AN65" s="5">
        <f t="shared" si="38"/>
        <v>999180.9</v>
      </c>
      <c r="AO65" s="45">
        <f t="shared" si="29"/>
        <v>999001.3</v>
      </c>
      <c r="AP65" s="5">
        <f t="shared" si="30"/>
        <v>999001.3</v>
      </c>
      <c r="AQ65" s="45">
        <f t="shared" si="31"/>
        <v>999001</v>
      </c>
      <c r="AR65" s="5">
        <f t="shared" si="32"/>
        <v>999001</v>
      </c>
      <c r="AT65" s="2">
        <f t="shared" si="33"/>
        <v>998973.1</v>
      </c>
      <c r="AU65">
        <f t="shared" si="34"/>
        <v>998973.1</v>
      </c>
      <c r="AV65" s="2">
        <f t="shared" si="35"/>
        <v>998951.29999999993</v>
      </c>
      <c r="AW65">
        <f t="shared" si="36"/>
        <v>998951.29999999993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999180.9</v>
      </c>
      <c r="AN66" s="5">
        <f t="shared" si="38"/>
        <v>999180.9</v>
      </c>
      <c r="AO66" s="45">
        <f t="shared" si="29"/>
        <v>999001.3</v>
      </c>
      <c r="AP66" s="5">
        <f t="shared" si="30"/>
        <v>999001.3</v>
      </c>
      <c r="AQ66" s="45">
        <f t="shared" si="31"/>
        <v>999001</v>
      </c>
      <c r="AR66" s="5">
        <f t="shared" si="32"/>
        <v>999001</v>
      </c>
      <c r="AT66" s="2">
        <f t="shared" si="33"/>
        <v>998973.1</v>
      </c>
      <c r="AU66">
        <f t="shared" si="34"/>
        <v>998973.1</v>
      </c>
      <c r="AV66" s="2">
        <f t="shared" si="35"/>
        <v>998951.29999999993</v>
      </c>
      <c r="AW66">
        <f t="shared" si="36"/>
        <v>998951.29999999993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999180.9</v>
      </c>
      <c r="AN67" s="5">
        <f t="shared" si="38"/>
        <v>999180.9</v>
      </c>
      <c r="AO67" s="45">
        <f t="shared" si="29"/>
        <v>999001.3</v>
      </c>
      <c r="AP67" s="5">
        <f t="shared" si="30"/>
        <v>999001.3</v>
      </c>
      <c r="AQ67" s="45">
        <f t="shared" si="31"/>
        <v>999001</v>
      </c>
      <c r="AR67" s="5">
        <f t="shared" si="32"/>
        <v>999001</v>
      </c>
      <c r="AT67" s="2">
        <f t="shared" si="33"/>
        <v>998973.1</v>
      </c>
      <c r="AU67">
        <f t="shared" si="34"/>
        <v>998973.1</v>
      </c>
      <c r="AV67" s="2">
        <f t="shared" si="35"/>
        <v>998951.29999999993</v>
      </c>
      <c r="AW67">
        <f t="shared" si="36"/>
        <v>998951.29999999993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1.1999999999999069</v>
      </c>
      <c r="BJ69" s="7">
        <f>CE28</f>
        <v>0</v>
      </c>
      <c r="BK69" s="5">
        <f>BI69+BJ69</f>
        <v>1.1999999999999069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>
      <c r="BK70" s="5">
        <f>BG27+CE29</f>
        <v>18.099999999999905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1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1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topLeftCell="A3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Government</v>
      </c>
      <c r="F1" s="14" t="s">
        <v>71</v>
      </c>
      <c r="J1" s="100" t="s">
        <v>25</v>
      </c>
      <c r="K1" s="382">
        <f>'Basic Input'!C2</f>
        <v>41781</v>
      </c>
      <c r="L1" s="382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225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 t="s">
        <v>383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226</v>
      </c>
      <c r="P4" s="384"/>
      <c r="Q4" s="384"/>
      <c r="R4" s="384"/>
      <c r="S4" s="385"/>
      <c r="U4" s="374" t="str">
        <f>IF(S33="ERROR","DO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IF(C11=0,0,IF(Q11=0,"Excluded",0))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441" t="s">
        <v>72</v>
      </c>
      <c r="U6" s="442"/>
      <c r="V6" s="441" t="s">
        <v>77</v>
      </c>
      <c r="W6" s="442"/>
      <c r="Z6" s="342" t="s">
        <v>235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IF(C12=0,0,IF(Q12=0,"Excluded",0))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0.7</v>
      </c>
      <c r="BY6" s="143" t="s">
        <v>40</v>
      </c>
      <c r="BZ6" s="75">
        <v>0.1</v>
      </c>
      <c r="CA6" s="143" t="s">
        <v>40</v>
      </c>
      <c r="CB6" s="75"/>
      <c r="CC6" s="143" t="s">
        <v>40</v>
      </c>
      <c r="CD6" s="75"/>
      <c r="CE6" s="286">
        <f>BS29+BU29+BW29+BY29+CA29+CC29</f>
        <v>906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IF($AT5=0,0,IF($AT5="T",$AZ7,$BR4))</f>
        <v>0</v>
      </c>
      <c r="S7" s="439"/>
      <c r="T7" s="443"/>
      <c r="U7" s="444"/>
      <c r="V7" s="444"/>
      <c r="W7" s="445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30" t="str">
        <f>IF($R7="Transfer",$BA8,$BT3)</f>
        <v>MC MENAMIN</v>
      </c>
      <c r="S8" s="439"/>
      <c r="T8" s="435"/>
      <c r="U8" s="436"/>
      <c r="V8" s="436"/>
      <c r="W8" s="44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437" t="s">
        <v>64</v>
      </c>
      <c r="U9" s="438"/>
      <c r="V9" s="163" t="s">
        <v>64</v>
      </c>
      <c r="W9" s="164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1215</v>
      </c>
      <c r="BP9" s="76"/>
      <c r="BQ9" s="6"/>
      <c r="BR9" s="13" t="str">
        <f>'Verification of Boxes'!J11</f>
        <v>CARLIN KARINA</v>
      </c>
      <c r="BS9" s="74">
        <v>70</v>
      </c>
      <c r="BT9" s="7">
        <f t="shared" si="4"/>
        <v>70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70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1028.6000000000001</v>
      </c>
      <c r="BP10" s="76"/>
      <c r="BQ10" s="6"/>
      <c r="BR10" s="13" t="str">
        <f>'Verification of Boxes'!J12</f>
        <v>GALLAGHER PAUL</v>
      </c>
      <c r="BS10" s="74">
        <v>149</v>
      </c>
      <c r="BT10" s="7">
        <f t="shared" si="4"/>
        <v>149</v>
      </c>
      <c r="BU10" s="74">
        <v>17</v>
      </c>
      <c r="BV10" s="7">
        <f t="shared" si="5"/>
        <v>17</v>
      </c>
      <c r="BW10" s="74">
        <v>11</v>
      </c>
      <c r="BX10" s="7">
        <f t="shared" si="6"/>
        <v>7.6999999999999993</v>
      </c>
      <c r="BY10" s="74">
        <v>12</v>
      </c>
      <c r="BZ10" s="7">
        <f t="shared" si="7"/>
        <v>1.2000000000000002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174.89999999999998</v>
      </c>
    </row>
    <row r="11" spans="1:83" ht="15" customHeight="1" thickBot="1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 t="shared" ref="R11:R30" si="12">IF($C11&lt;&gt;0,$BK49,0)</f>
        <v>0</v>
      </c>
      <c r="S11" s="33">
        <f t="shared" ref="S11:S31" si="13">IF(R$8=0,0,Q11+R11)</f>
        <v>1261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 t="shared" si="12"/>
        <v>70</v>
      </c>
      <c r="S12" s="33">
        <f t="shared" si="13"/>
        <v>1285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7'!A13&lt;&gt;0,'Stage 7'!A13,IF(S13&gt;=$M$3,"Elected",IF(BP10&lt;&gt;0,"Excluded",0)))</f>
        <v>0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 t="shared" si="12"/>
        <v>174.89999999999998</v>
      </c>
      <c r="S13" s="33">
        <f t="shared" si="13"/>
        <v>1203.5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1049.9000000000001</v>
      </c>
      <c r="BP13" s="76"/>
      <c r="BQ13" s="6"/>
      <c r="BR13" s="13" t="str">
        <f>'Verification of Boxes'!J15</f>
        <v>KELLY DAN</v>
      </c>
      <c r="BS13" s="77">
        <v>54</v>
      </c>
      <c r="BT13" s="7">
        <f t="shared" si="4"/>
        <v>54</v>
      </c>
      <c r="BU13" s="77">
        <v>7</v>
      </c>
      <c r="BV13" s="7">
        <f t="shared" si="5"/>
        <v>7</v>
      </c>
      <c r="BW13" s="77"/>
      <c r="BX13" s="7">
        <f t="shared" si="6"/>
        <v>0</v>
      </c>
      <c r="BY13" s="77">
        <v>6</v>
      </c>
      <c r="BZ13" s="7">
        <f t="shared" si="7"/>
        <v>0.60000000000000009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61.6</v>
      </c>
    </row>
    <row r="14" spans="1:83" ht="15" customHeight="1" thickBot="1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 t="shared" si="12"/>
        <v>0</v>
      </c>
      <c r="S14" s="33">
        <f t="shared" si="13"/>
        <v>1261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BRESLAND ALLAN</v>
      </c>
      <c r="AA14" s="109">
        <f>Q11</f>
        <v>1261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CARLIN KARINA</v>
      </c>
      <c r="AA15" s="45">
        <f>Q12</f>
        <v>1215</v>
      </c>
      <c r="AB15" s="5"/>
      <c r="AC15" s="117">
        <f t="shared" si="16"/>
        <v>-46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 t="shared" si="12"/>
        <v>61.6</v>
      </c>
      <c r="S16" s="33">
        <f t="shared" si="13"/>
        <v>1111.5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GALLAGHER PAUL</v>
      </c>
      <c r="AA16" s="45">
        <f t="shared" ref="AA16:AA33" si="20">Q13</f>
        <v>1028.6000000000001</v>
      </c>
      <c r="AB16" s="5"/>
      <c r="AC16" s="117">
        <f t="shared" si="16"/>
        <v>-232.39999999999986</v>
      </c>
      <c r="AD16" s="133"/>
      <c r="AE16" s="5" t="str">
        <f t="shared" si="19"/>
        <v>continuing</v>
      </c>
      <c r="AF16" s="5">
        <f t="shared" si="17"/>
        <v>0</v>
      </c>
      <c r="AG16" s="112">
        <f t="shared" si="18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1000.2</v>
      </c>
      <c r="BP16" s="76"/>
      <c r="BQ16" s="6"/>
      <c r="BR16" s="13" t="str">
        <f>'Verification of Boxes'!J18</f>
        <v>MCMAHON BRIAN</v>
      </c>
      <c r="BS16" s="74">
        <v>130</v>
      </c>
      <c r="BT16" s="7">
        <f t="shared" si="4"/>
        <v>130</v>
      </c>
      <c r="BU16" s="74">
        <v>7</v>
      </c>
      <c r="BV16" s="7">
        <f t="shared" si="5"/>
        <v>7</v>
      </c>
      <c r="BW16" s="74">
        <v>1</v>
      </c>
      <c r="BX16" s="7">
        <f t="shared" si="6"/>
        <v>0.7</v>
      </c>
      <c r="BY16" s="74">
        <v>3</v>
      </c>
      <c r="BZ16" s="7">
        <f t="shared" si="7"/>
        <v>0.30000000000000004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138</v>
      </c>
    </row>
    <row r="17" spans="1:83" ht="15" customHeight="1" thickBot="1">
      <c r="A17" s="330" t="str">
        <f>IF('Stage 7'!A17&lt;&gt;0,'Stage 7'!A17,IF(S17&gt;=$M$3,"Elected",IF(BP14&lt;&gt;0,"Excluded",0)))</f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 t="shared" si="12"/>
        <v>0</v>
      </c>
      <c r="S17" s="33">
        <f t="shared" si="13"/>
        <v>1261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HAMILTON RHONDA</v>
      </c>
      <c r="AA17" s="45">
        <f t="shared" si="20"/>
        <v>1261</v>
      </c>
      <c r="AB17" s="5"/>
      <c r="AC17" s="117">
        <f t="shared" si="16"/>
        <v>0</v>
      </c>
      <c r="AD17" s="133"/>
      <c r="AE17" s="5" t="str">
        <f t="shared" si="19"/>
        <v>elected</v>
      </c>
      <c r="AF17" s="5">
        <f t="shared" si="17"/>
        <v>0</v>
      </c>
      <c r="AG17" s="112">
        <f t="shared" si="18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826.49999999999989</v>
      </c>
      <c r="BP17" s="76" t="s">
        <v>374</v>
      </c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7'!A18&lt;&gt;0,'Stage 7'!A18,IF(S18&gt;=$M$3,"Elected",IF(BP15&lt;&gt;0,"Excluded",0)))</f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JAMIESON WILLIAM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 t="shared" si="12"/>
        <v>138</v>
      </c>
      <c r="S19" s="33">
        <f t="shared" si="13"/>
        <v>1138.2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KELLY DAN</v>
      </c>
      <c r="AA19" s="45">
        <f t="shared" si="20"/>
        <v>1049.9000000000001</v>
      </c>
      <c r="AB19" s="5"/>
      <c r="AC19" s="117">
        <f t="shared" si="16"/>
        <v>-211.09999999999991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1002.1</v>
      </c>
      <c r="BP19" s="76"/>
      <c r="BQ19" s="6"/>
      <c r="BR19" s="13" t="str">
        <f>'Verification of Boxes'!J21</f>
        <v>WARD DIARMUID</v>
      </c>
      <c r="BS19" s="74">
        <v>18</v>
      </c>
      <c r="BT19" s="7">
        <f t="shared" si="4"/>
        <v>18</v>
      </c>
      <c r="BU19" s="74">
        <v>2</v>
      </c>
      <c r="BV19" s="7">
        <f t="shared" si="5"/>
        <v>2</v>
      </c>
      <c r="BW19" s="74">
        <v>1</v>
      </c>
      <c r="BX19" s="7">
        <f t="shared" si="6"/>
        <v>0.7</v>
      </c>
      <c r="BY19" s="74">
        <v>3</v>
      </c>
      <c r="BZ19" s="7">
        <f t="shared" si="7"/>
        <v>0.30000000000000004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21</v>
      </c>
    </row>
    <row r="20" spans="1:83" ht="15" customHeight="1" thickBot="1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 t="shared" si="12"/>
        <v>-826.49999999999989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KELLY PATSY</v>
      </c>
      <c r="AA20" s="45">
        <f t="shared" si="20"/>
        <v>1261</v>
      </c>
      <c r="AB20" s="5"/>
      <c r="AC20" s="117">
        <f t="shared" si="16"/>
        <v>0</v>
      </c>
      <c r="AD20" s="133"/>
      <c r="AE20" s="5" t="str">
        <f t="shared" si="19"/>
        <v>elected</v>
      </c>
      <c r="AF20" s="5">
        <f t="shared" si="17"/>
        <v>0</v>
      </c>
      <c r="AG20" s="112">
        <f t="shared" si="18"/>
        <v>0</v>
      </c>
      <c r="AJ20" s="401" t="s">
        <v>103</v>
      </c>
      <c r="AK20" s="402"/>
      <c r="AL20" s="246">
        <f>AL46</f>
        <v>826.49999999999989</v>
      </c>
      <c r="AM20" s="167"/>
      <c r="AN20" s="166">
        <f>AL20+AG2</f>
        <v>826.49999999999989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7'!A21&lt;&gt;0,'Stage 7'!A21,IF(S21&gt;=$M$3,"Elected",IF(BP18&lt;&gt;0,"Excluded",0)))</f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LEONARD PATRICK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403" t="s">
        <v>102</v>
      </c>
      <c r="AK21" s="359"/>
      <c r="AL21" s="48">
        <f>IF(AL20=1000000,0,AN46)</f>
        <v>1000.2</v>
      </c>
      <c r="AM21" s="7">
        <f>AL21-AL20</f>
        <v>173.70000000000016</v>
      </c>
      <c r="AN21" s="5">
        <f>IF(AL21=1000000,0,IF(AN20=0,0,AN20+AL21))</f>
        <v>1826.6999999999998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7'!A22&lt;&gt;0,'Stage 7'!A22,IF(S22&gt;=$M$3,"Elected",IF(BP19&lt;&gt;0,"Excluded",0)))</f>
        <v>0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 t="shared" si="12"/>
        <v>21</v>
      </c>
      <c r="S22" s="33">
        <f t="shared" si="13"/>
        <v>1023.1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MCMAHON BRIAN</v>
      </c>
      <c r="AA22" s="45">
        <f t="shared" si="20"/>
        <v>1000.2</v>
      </c>
      <c r="AB22" s="5"/>
      <c r="AC22" s="117">
        <f t="shared" si="16"/>
        <v>-260.79999999999995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3" t="s">
        <v>102</v>
      </c>
      <c r="AK22" s="359"/>
      <c r="AL22" s="48">
        <f>IF(AL21=1000000,0,AP46)</f>
        <v>1002.1</v>
      </c>
      <c r="AM22" s="7">
        <f>IF(AL22=1000000,0,IF(AM21=0,0,AL22-AL21))</f>
        <v>1.8999999999999773</v>
      </c>
      <c r="AN22" s="5">
        <f>IF(AL22=1000000,0,IF(AN21=0,0,AN21+AL22))</f>
        <v>2828.7999999999997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MCMENAMIN EUGENE</v>
      </c>
      <c r="AA23" s="45">
        <f t="shared" si="20"/>
        <v>826.49999999999989</v>
      </c>
      <c r="AB23" s="5"/>
      <c r="AC23" s="117">
        <f t="shared" si="16"/>
        <v>-434.50000000000011</v>
      </c>
      <c r="AD23" s="133"/>
      <c r="AE23" s="5" t="str">
        <f t="shared" si="19"/>
        <v>continuing</v>
      </c>
      <c r="AF23" s="5">
        <f t="shared" si="17"/>
        <v>0</v>
      </c>
      <c r="AG23" s="112">
        <f t="shared" si="18"/>
        <v>0</v>
      </c>
      <c r="AJ23" s="403" t="s">
        <v>102</v>
      </c>
      <c r="AK23" s="359"/>
      <c r="AL23" s="48">
        <f>IF(AL22=1000000,0,AR46)</f>
        <v>1028.6000000000001</v>
      </c>
      <c r="AM23" s="7">
        <f>IF(AL23=1000000,0,IF(AM22=0,0,AL23-AL22))</f>
        <v>26.500000000000114</v>
      </c>
      <c r="AN23" s="5">
        <f>IF(AL23=1000000,0,IF(AN22=0,0,AN22+AL23))</f>
        <v>3857.3999999999996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STEWART LIAM</v>
      </c>
      <c r="AA24" s="45">
        <f t="shared" si="20"/>
        <v>0</v>
      </c>
      <c r="AB24" s="5"/>
      <c r="AC24" s="117">
        <f t="shared" si="16"/>
        <v>0</v>
      </c>
      <c r="AD24" s="133"/>
      <c r="AE24" s="5" t="str">
        <f t="shared" si="19"/>
        <v>excluded</v>
      </c>
      <c r="AF24" s="5">
        <f t="shared" si="17"/>
        <v>0</v>
      </c>
      <c r="AG24" s="112">
        <f t="shared" si="18"/>
        <v>0</v>
      </c>
      <c r="AJ24" s="403" t="s">
        <v>102</v>
      </c>
      <c r="AK24" s="359"/>
      <c r="AL24" s="48">
        <f>IF(AR46=1000000,0,AU46)</f>
        <v>1049.9000000000001</v>
      </c>
      <c r="AM24" s="7">
        <f>IF(AL24=1000000,0,IF(AM23=0,0,AL24-AL23))</f>
        <v>21.299999999999955</v>
      </c>
      <c r="AN24" s="5">
        <f>IF(AL24=1000000,0,IF(AN23=0,0,AN23+AL24))</f>
        <v>4907.2999999999993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WARD DIARMUID</v>
      </c>
      <c r="AA25" s="45">
        <f t="shared" si="20"/>
        <v>1002.1</v>
      </c>
      <c r="AB25" s="5"/>
      <c r="AC25" s="117">
        <f t="shared" si="16"/>
        <v>-258.89999999999998</v>
      </c>
      <c r="AD25" s="133"/>
      <c r="AE25" s="5" t="str">
        <f t="shared" si="19"/>
        <v>continuing</v>
      </c>
      <c r="AF25" s="5">
        <f t="shared" si="17"/>
        <v>0</v>
      </c>
      <c r="AG25" s="112">
        <f t="shared" si="18"/>
        <v>0</v>
      </c>
      <c r="AJ25" s="424" t="s">
        <v>102</v>
      </c>
      <c r="AK25" s="425"/>
      <c r="AL25" s="104">
        <f>IF(AL24=1000000,0,AW46)</f>
        <v>1215</v>
      </c>
      <c r="AM25" s="105">
        <f>IF(AL25=1000000,0,IF(AM24=0,0,AL25-AL24))</f>
        <v>165.09999999999991</v>
      </c>
      <c r="AN25" s="106">
        <f>IF(AL25=1000000,0,IF(AN24=0,0,AN24+AL25))</f>
        <v>6122.2999999999993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269</v>
      </c>
      <c r="BT28" s="140">
        <f t="shared" si="4"/>
        <v>269</v>
      </c>
      <c r="BU28" s="73">
        <v>66</v>
      </c>
      <c r="BV28" s="140">
        <f t="shared" si="5"/>
        <v>66</v>
      </c>
      <c r="BW28" s="73">
        <v>30</v>
      </c>
      <c r="BX28" s="140">
        <f t="shared" si="6"/>
        <v>21</v>
      </c>
      <c r="BY28" s="73">
        <v>50</v>
      </c>
      <c r="BZ28" s="140">
        <f t="shared" si="7"/>
        <v>5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361</v>
      </c>
    </row>
    <row r="29" spans="1:83" ht="13.5" thickBot="1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690</v>
      </c>
      <c r="BT29" s="7">
        <f t="shared" si="4"/>
        <v>690</v>
      </c>
      <c r="BU29" s="139">
        <f>SUM(BU8:BU28)</f>
        <v>99</v>
      </c>
      <c r="BV29" s="7">
        <f t="shared" si="5"/>
        <v>99</v>
      </c>
      <c r="BW29" s="139">
        <f>SUM(BW8:BW28)</f>
        <v>43</v>
      </c>
      <c r="BX29" s="7">
        <f t="shared" si="6"/>
        <v>30.099999999999998</v>
      </c>
      <c r="BY29" s="139">
        <f>SUM(BY8:BY28)</f>
        <v>74</v>
      </c>
      <c r="BZ29" s="7">
        <f t="shared" si="7"/>
        <v>7.4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826.5</v>
      </c>
    </row>
    <row r="30" spans="1:83" ht="14.25" customHeight="1" thickBot="1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236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$BK69</f>
        <v>361</v>
      </c>
      <c r="S31" s="50">
        <f t="shared" si="13"/>
        <v>535.69999999999993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826.5</v>
      </c>
      <c r="BX31" s="391"/>
      <c r="BY31" s="391"/>
      <c r="BZ31" s="5">
        <f>BW69-BW31</f>
        <v>0</v>
      </c>
      <c r="CB31" s="342" t="s">
        <v>236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59">
        <f>SUM(S11:S31)</f>
        <v>10080.000000000002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6" t="s">
        <v>386</v>
      </c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826.49999999999989</v>
      </c>
      <c r="AM46" s="5"/>
      <c r="AN46" s="45">
        <f>AN47+AL46</f>
        <v>1000.2</v>
      </c>
      <c r="AO46" s="5"/>
      <c r="AP46" s="45">
        <f>AP47+AN46</f>
        <v>1002.1</v>
      </c>
      <c r="AQ46" s="5"/>
      <c r="AR46" s="45">
        <f>AR47+AP46</f>
        <v>1028.6000000000001</v>
      </c>
      <c r="AS46" s="2"/>
      <c r="AU46" s="2">
        <f>AU47+AR46</f>
        <v>1049.9000000000001</v>
      </c>
      <c r="AW46" s="2">
        <f>AW47+AU46</f>
        <v>1215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826.49999999999989</v>
      </c>
      <c r="AM47" s="5"/>
      <c r="AN47" s="45">
        <f>MIN(AN48:AN67)</f>
        <v>173.70000000000016</v>
      </c>
      <c r="AO47" s="5"/>
      <c r="AP47" s="45">
        <f>MIN(AP48:AP67)</f>
        <v>1.8999999999999773</v>
      </c>
      <c r="AQ47" s="5"/>
      <c r="AR47" s="45">
        <f>MIN(AR48:AR67)</f>
        <v>26.500000000000114</v>
      </c>
      <c r="AS47" s="2"/>
      <c r="AU47" s="2">
        <f>MIN(AU48:AU67)</f>
        <v>21.299999999999955</v>
      </c>
      <c r="AW47" s="2">
        <f>MIN(AW48:AW67)</f>
        <v>165.09999999999991</v>
      </c>
      <c r="AX47" s="2"/>
    </row>
    <row r="48" spans="3:78" ht="38.25">
      <c r="AJ48" t="str">
        <f t="shared" ref="AJ48:AK63" si="26">Z14</f>
        <v>BRESLAND ALLAN</v>
      </c>
      <c r="AK48" s="2">
        <f t="shared" si="26"/>
        <v>1261</v>
      </c>
      <c r="AL48" s="5">
        <f>IF(AK48&lt;&gt;0,AK48,1000000)</f>
        <v>1261</v>
      </c>
      <c r="AM48" s="45">
        <f t="shared" ref="AM48:AM67" si="27">AL48-AL$47</f>
        <v>434.50000000000011</v>
      </c>
      <c r="AN48" s="5">
        <f>IF(AM48&lt;&gt;0,AM48,1000000)</f>
        <v>434.50000000000011</v>
      </c>
      <c r="AO48" s="45">
        <f t="shared" ref="AO48:AO67" si="28">AN48-AN$47</f>
        <v>260.79999999999995</v>
      </c>
      <c r="AP48" s="5">
        <f t="shared" ref="AP48:AP67" si="29">IF(AO48&lt;&gt;0,AO48,1000000)</f>
        <v>260.79999999999995</v>
      </c>
      <c r="AQ48" s="45">
        <f t="shared" ref="AQ48:AQ67" si="30">AP48-AP$47</f>
        <v>258.89999999999998</v>
      </c>
      <c r="AR48" s="5">
        <f t="shared" ref="AR48:AR67" si="31">IF(AQ48&lt;&gt;0,AQ48,1000000)</f>
        <v>258.89999999999998</v>
      </c>
      <c r="AT48" s="2">
        <f t="shared" ref="AT48:AT67" si="32">AR48-AR$47</f>
        <v>232.39999999999986</v>
      </c>
      <c r="AU48">
        <f t="shared" ref="AU48:AU67" si="33">IF(AT48&lt;&gt;0,AT48,1000000)</f>
        <v>232.39999999999986</v>
      </c>
      <c r="AV48" s="2">
        <f t="shared" ref="AV48:AV67" si="34">AU48-AU$47</f>
        <v>211.09999999999991</v>
      </c>
      <c r="AW48">
        <f t="shared" ref="AW48:AW67" si="35">IF(AV48&lt;&gt;0,AV48,1000000)</f>
        <v>211.09999999999991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6"/>
        <v>CARLIN KARINA</v>
      </c>
      <c r="AK49" s="2">
        <f t="shared" si="26"/>
        <v>1215</v>
      </c>
      <c r="AL49" s="5">
        <f t="shared" ref="AL49:AL67" si="36">IF(AK49&lt;&gt;0,AK49,1000000)</f>
        <v>1215</v>
      </c>
      <c r="AM49" s="45">
        <f t="shared" si="27"/>
        <v>388.50000000000011</v>
      </c>
      <c r="AN49" s="5">
        <f t="shared" ref="AN49:AN67" si="37">IF(AM49&lt;&gt;0,AM49,1000000)</f>
        <v>388.50000000000011</v>
      </c>
      <c r="AO49" s="45">
        <f t="shared" si="28"/>
        <v>214.79999999999995</v>
      </c>
      <c r="AP49" s="5">
        <f t="shared" si="29"/>
        <v>214.79999999999995</v>
      </c>
      <c r="AQ49" s="45">
        <f t="shared" si="30"/>
        <v>212.89999999999998</v>
      </c>
      <c r="AR49" s="5">
        <f t="shared" si="31"/>
        <v>212.89999999999998</v>
      </c>
      <c r="AT49" s="2">
        <f t="shared" si="32"/>
        <v>186.39999999999986</v>
      </c>
      <c r="AU49">
        <f t="shared" si="33"/>
        <v>186.39999999999986</v>
      </c>
      <c r="AV49" s="2">
        <f t="shared" si="34"/>
        <v>165.09999999999991</v>
      </c>
      <c r="AW49">
        <f t="shared" si="35"/>
        <v>165.09999999999991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BRESLAND ALLAN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6"/>
        <v>GALLAGHER PAUL</v>
      </c>
      <c r="AK50" s="2">
        <f t="shared" si="26"/>
        <v>1028.6000000000001</v>
      </c>
      <c r="AL50" s="5">
        <f t="shared" si="36"/>
        <v>1028.6000000000001</v>
      </c>
      <c r="AM50" s="45">
        <f t="shared" si="27"/>
        <v>202.10000000000025</v>
      </c>
      <c r="AN50" s="5">
        <f t="shared" si="37"/>
        <v>202.10000000000025</v>
      </c>
      <c r="AO50" s="45">
        <f t="shared" si="28"/>
        <v>28.400000000000091</v>
      </c>
      <c r="AP50" s="5">
        <f t="shared" si="29"/>
        <v>28.400000000000091</v>
      </c>
      <c r="AQ50" s="45">
        <f t="shared" si="30"/>
        <v>26.500000000000114</v>
      </c>
      <c r="AR50" s="5">
        <f t="shared" si="31"/>
        <v>26.500000000000114</v>
      </c>
      <c r="AT50" s="2">
        <f t="shared" si="32"/>
        <v>0</v>
      </c>
      <c r="AU50">
        <f t="shared" si="33"/>
        <v>1000000</v>
      </c>
      <c r="AV50" s="2">
        <f t="shared" si="34"/>
        <v>999978.7</v>
      </c>
      <c r="AW50">
        <f t="shared" si="35"/>
        <v>999978.7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CARLIN KARINA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70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>
      <c r="AJ51" t="str">
        <f t="shared" si="26"/>
        <v>HAMILTON RHONDA</v>
      </c>
      <c r="AK51" s="2">
        <f t="shared" si="26"/>
        <v>1261</v>
      </c>
      <c r="AL51" s="5">
        <f t="shared" si="36"/>
        <v>1261</v>
      </c>
      <c r="AM51" s="45">
        <f t="shared" si="27"/>
        <v>434.50000000000011</v>
      </c>
      <c r="AN51" s="5">
        <f t="shared" si="37"/>
        <v>434.50000000000011</v>
      </c>
      <c r="AO51" s="45">
        <f t="shared" si="28"/>
        <v>260.79999999999995</v>
      </c>
      <c r="AP51" s="5">
        <f t="shared" si="29"/>
        <v>260.79999999999995</v>
      </c>
      <c r="AQ51" s="45">
        <f t="shared" si="30"/>
        <v>258.89999999999998</v>
      </c>
      <c r="AR51" s="5">
        <f t="shared" si="31"/>
        <v>258.89999999999998</v>
      </c>
      <c r="AT51" s="2">
        <f t="shared" si="32"/>
        <v>232.39999999999986</v>
      </c>
      <c r="AU51">
        <f t="shared" si="33"/>
        <v>232.39999999999986</v>
      </c>
      <c r="AV51" s="2">
        <f t="shared" si="34"/>
        <v>211.09999999999991</v>
      </c>
      <c r="AW51">
        <f t="shared" si="35"/>
        <v>211.09999999999991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GALLAGHER PAUL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174.89999999999998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>
      <c r="AJ52" t="str">
        <f t="shared" si="26"/>
        <v>JAMIESON WILLIAM</v>
      </c>
      <c r="AK52" s="2">
        <f t="shared" si="26"/>
        <v>0</v>
      </c>
      <c r="AL52" s="5">
        <f t="shared" si="36"/>
        <v>1000000</v>
      </c>
      <c r="AM52" s="45">
        <f t="shared" si="27"/>
        <v>999173.5</v>
      </c>
      <c r="AN52" s="5">
        <f t="shared" si="37"/>
        <v>999173.5</v>
      </c>
      <c r="AO52" s="45">
        <f t="shared" si="28"/>
        <v>998999.8</v>
      </c>
      <c r="AP52" s="5">
        <f t="shared" si="29"/>
        <v>998999.8</v>
      </c>
      <c r="AQ52" s="45">
        <f t="shared" si="30"/>
        <v>998997.9</v>
      </c>
      <c r="AR52" s="5">
        <f t="shared" si="31"/>
        <v>998997.9</v>
      </c>
      <c r="AT52" s="2">
        <f t="shared" si="32"/>
        <v>998971.4</v>
      </c>
      <c r="AU52">
        <f t="shared" si="33"/>
        <v>998971.4</v>
      </c>
      <c r="AV52" s="2">
        <f t="shared" si="34"/>
        <v>998950.1</v>
      </c>
      <c r="AW52">
        <f t="shared" si="35"/>
        <v>998950.1</v>
      </c>
      <c r="BE52" s="5">
        <f>IF($BH23="y",$BE23,IF($BH24="y",$BE24,0))</f>
        <v>0</v>
      </c>
      <c r="BG52" s="148" t="str">
        <f t="shared" si="38"/>
        <v>HAMILTON RHONDA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KELLY DAN</v>
      </c>
      <c r="AK53" s="2">
        <f t="shared" si="26"/>
        <v>1049.9000000000001</v>
      </c>
      <c r="AL53" s="5">
        <f t="shared" si="36"/>
        <v>1049.9000000000001</v>
      </c>
      <c r="AM53" s="45">
        <f t="shared" si="27"/>
        <v>223.4000000000002</v>
      </c>
      <c r="AN53" s="5">
        <f t="shared" si="37"/>
        <v>223.4000000000002</v>
      </c>
      <c r="AO53" s="45">
        <f t="shared" si="28"/>
        <v>49.700000000000045</v>
      </c>
      <c r="AP53" s="5">
        <f t="shared" si="29"/>
        <v>49.700000000000045</v>
      </c>
      <c r="AQ53" s="45">
        <f t="shared" si="30"/>
        <v>47.800000000000068</v>
      </c>
      <c r="AR53" s="5">
        <f t="shared" si="31"/>
        <v>47.800000000000068</v>
      </c>
      <c r="AT53" s="2">
        <f t="shared" si="32"/>
        <v>21.299999999999955</v>
      </c>
      <c r="AU53">
        <f t="shared" si="33"/>
        <v>21.299999999999955</v>
      </c>
      <c r="AV53" s="2">
        <f t="shared" si="34"/>
        <v>0</v>
      </c>
      <c r="AW53">
        <f t="shared" si="35"/>
        <v>1000000</v>
      </c>
      <c r="BG53" s="148" t="str">
        <f t="shared" si="38"/>
        <v>JAMIESON WILLIAM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KELLY PATSY</v>
      </c>
      <c r="AK54" s="2">
        <f t="shared" si="26"/>
        <v>1261</v>
      </c>
      <c r="AL54" s="5">
        <f t="shared" si="36"/>
        <v>1261</v>
      </c>
      <c r="AM54" s="45">
        <f t="shared" si="27"/>
        <v>434.50000000000011</v>
      </c>
      <c r="AN54" s="5">
        <f t="shared" si="37"/>
        <v>434.50000000000011</v>
      </c>
      <c r="AO54" s="45">
        <f t="shared" si="28"/>
        <v>260.79999999999995</v>
      </c>
      <c r="AP54" s="5">
        <f t="shared" si="29"/>
        <v>260.79999999999995</v>
      </c>
      <c r="AQ54" s="45">
        <f t="shared" si="30"/>
        <v>258.89999999999998</v>
      </c>
      <c r="AR54" s="5">
        <f t="shared" si="31"/>
        <v>258.89999999999998</v>
      </c>
      <c r="AT54" s="2">
        <f t="shared" si="32"/>
        <v>232.39999999999986</v>
      </c>
      <c r="AU54">
        <f t="shared" si="33"/>
        <v>232.39999999999986</v>
      </c>
      <c r="AV54" s="2">
        <f t="shared" si="34"/>
        <v>211.09999999999991</v>
      </c>
      <c r="AW54">
        <f t="shared" si="35"/>
        <v>211.09999999999991</v>
      </c>
      <c r="BG54" s="148" t="str">
        <f t="shared" si="38"/>
        <v>KELLY DAN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61.6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LEONARD PATRICK</v>
      </c>
      <c r="AK55" s="2">
        <f t="shared" si="26"/>
        <v>0</v>
      </c>
      <c r="AL55" s="5">
        <f t="shared" si="36"/>
        <v>1000000</v>
      </c>
      <c r="AM55" s="45">
        <f t="shared" si="27"/>
        <v>999173.5</v>
      </c>
      <c r="AN55" s="5">
        <f t="shared" si="37"/>
        <v>999173.5</v>
      </c>
      <c r="AO55" s="45">
        <f t="shared" si="28"/>
        <v>998999.8</v>
      </c>
      <c r="AP55" s="5">
        <f t="shared" si="29"/>
        <v>998999.8</v>
      </c>
      <c r="AQ55" s="45">
        <f t="shared" si="30"/>
        <v>998997.9</v>
      </c>
      <c r="AR55" s="5">
        <f t="shared" si="31"/>
        <v>998997.9</v>
      </c>
      <c r="AT55" s="2">
        <f t="shared" si="32"/>
        <v>998971.4</v>
      </c>
      <c r="AU55">
        <f t="shared" si="33"/>
        <v>998971.4</v>
      </c>
      <c r="AV55" s="2">
        <f t="shared" si="34"/>
        <v>998950.1</v>
      </c>
      <c r="AW55">
        <f t="shared" si="35"/>
        <v>998950.1</v>
      </c>
      <c r="BG55" s="148" t="str">
        <f t="shared" si="38"/>
        <v>KELLY PATSY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MCMAHON BRIAN</v>
      </c>
      <c r="AK56" s="2">
        <f t="shared" si="26"/>
        <v>1000.2</v>
      </c>
      <c r="AL56" s="5">
        <f t="shared" si="36"/>
        <v>1000.2</v>
      </c>
      <c r="AM56" s="45">
        <f t="shared" si="27"/>
        <v>173.70000000000016</v>
      </c>
      <c r="AN56" s="5">
        <f t="shared" si="37"/>
        <v>173.70000000000016</v>
      </c>
      <c r="AO56" s="45">
        <f t="shared" si="28"/>
        <v>0</v>
      </c>
      <c r="AP56" s="5">
        <f t="shared" si="29"/>
        <v>1000000</v>
      </c>
      <c r="AQ56" s="45">
        <f t="shared" si="30"/>
        <v>999998.1</v>
      </c>
      <c r="AR56" s="5">
        <f t="shared" si="31"/>
        <v>999998.1</v>
      </c>
      <c r="AT56" s="2">
        <f t="shared" si="32"/>
        <v>999971.6</v>
      </c>
      <c r="AU56">
        <f t="shared" si="33"/>
        <v>999971.6</v>
      </c>
      <c r="AV56" s="2">
        <f t="shared" si="34"/>
        <v>999950.29999999993</v>
      </c>
      <c r="AW56">
        <f t="shared" si="35"/>
        <v>999950.29999999993</v>
      </c>
      <c r="BG56" s="148" t="str">
        <f t="shared" si="38"/>
        <v>LEONARD PATRICK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 t="str">
        <f t="shared" si="26"/>
        <v>MCMENAMIN EUGENE</v>
      </c>
      <c r="AK57" s="2">
        <f t="shared" si="26"/>
        <v>826.49999999999989</v>
      </c>
      <c r="AL57" s="5">
        <f t="shared" si="36"/>
        <v>826.49999999999989</v>
      </c>
      <c r="AM57" s="45">
        <f t="shared" si="27"/>
        <v>0</v>
      </c>
      <c r="AN57" s="5">
        <f t="shared" si="37"/>
        <v>1000000</v>
      </c>
      <c r="AO57" s="45">
        <f t="shared" si="28"/>
        <v>999826.3</v>
      </c>
      <c r="AP57" s="5">
        <f t="shared" si="29"/>
        <v>999826.3</v>
      </c>
      <c r="AQ57" s="45">
        <f t="shared" si="30"/>
        <v>999824.4</v>
      </c>
      <c r="AR57" s="5">
        <f t="shared" si="31"/>
        <v>999824.4</v>
      </c>
      <c r="AT57" s="2">
        <f t="shared" si="32"/>
        <v>999797.9</v>
      </c>
      <c r="AU57">
        <f t="shared" si="33"/>
        <v>999797.9</v>
      </c>
      <c r="AV57" s="2">
        <f t="shared" si="34"/>
        <v>999776.6</v>
      </c>
      <c r="AW57">
        <f t="shared" si="35"/>
        <v>999776.6</v>
      </c>
      <c r="BG57" s="148" t="str">
        <f t="shared" si="38"/>
        <v>MCMAHON BRIAN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138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>
      <c r="AJ58" t="str">
        <f t="shared" si="26"/>
        <v>STEWART LIAM</v>
      </c>
      <c r="AK58" s="2">
        <f t="shared" si="26"/>
        <v>0</v>
      </c>
      <c r="AL58" s="5">
        <f t="shared" si="36"/>
        <v>1000000</v>
      </c>
      <c r="AM58" s="45">
        <f t="shared" si="27"/>
        <v>999173.5</v>
      </c>
      <c r="AN58" s="5">
        <f t="shared" si="37"/>
        <v>999173.5</v>
      </c>
      <c r="AO58" s="45">
        <f t="shared" si="28"/>
        <v>998999.8</v>
      </c>
      <c r="AP58" s="5">
        <f t="shared" si="29"/>
        <v>998999.8</v>
      </c>
      <c r="AQ58" s="45">
        <f t="shared" si="30"/>
        <v>998997.9</v>
      </c>
      <c r="AR58" s="5">
        <f t="shared" si="31"/>
        <v>998997.9</v>
      </c>
      <c r="AT58" s="2">
        <f t="shared" si="32"/>
        <v>998971.4</v>
      </c>
      <c r="AU58">
        <f t="shared" si="33"/>
        <v>998971.4</v>
      </c>
      <c r="AV58" s="2">
        <f t="shared" si="34"/>
        <v>998950.1</v>
      </c>
      <c r="AW58">
        <f t="shared" si="35"/>
        <v>998950.1</v>
      </c>
      <c r="BG58" s="148" t="str">
        <f t="shared" si="38"/>
        <v>MCMENAMIN EUGENE</v>
      </c>
      <c r="BH58" s="149"/>
      <c r="BI58" s="7">
        <f t="shared" si="39"/>
        <v>0</v>
      </c>
      <c r="BJ58" s="5">
        <f t="shared" si="40"/>
        <v>-826.49999999999989</v>
      </c>
      <c r="BK58" s="5">
        <f t="shared" si="41"/>
        <v>-826.49999999999989</v>
      </c>
      <c r="BN58" s="5">
        <f t="shared" si="42"/>
        <v>-826.49999999999989</v>
      </c>
      <c r="BW58" s="5">
        <f t="shared" si="43"/>
        <v>826.49999999999989</v>
      </c>
      <c r="BZ58" s="5">
        <f t="shared" si="44"/>
        <v>0</v>
      </c>
    </row>
    <row r="59" spans="36:78" ht="12.75" customHeight="1">
      <c r="AJ59" t="str">
        <f t="shared" si="26"/>
        <v>WARD DIARMUID</v>
      </c>
      <c r="AK59" s="2">
        <f t="shared" si="26"/>
        <v>1002.1</v>
      </c>
      <c r="AL59" s="5">
        <f t="shared" si="36"/>
        <v>1002.1</v>
      </c>
      <c r="AM59" s="45">
        <f t="shared" si="27"/>
        <v>175.60000000000014</v>
      </c>
      <c r="AN59" s="5">
        <f t="shared" si="37"/>
        <v>175.60000000000014</v>
      </c>
      <c r="AO59" s="45">
        <f t="shared" si="28"/>
        <v>1.8999999999999773</v>
      </c>
      <c r="AP59" s="5">
        <f t="shared" si="29"/>
        <v>1.8999999999999773</v>
      </c>
      <c r="AQ59" s="45">
        <f t="shared" si="30"/>
        <v>0</v>
      </c>
      <c r="AR59" s="5">
        <f t="shared" si="31"/>
        <v>1000000</v>
      </c>
      <c r="AT59" s="2">
        <f t="shared" si="32"/>
        <v>999973.5</v>
      </c>
      <c r="AU59">
        <f t="shared" si="33"/>
        <v>999973.5</v>
      </c>
      <c r="AV59" s="2">
        <f t="shared" si="34"/>
        <v>999952.2</v>
      </c>
      <c r="AW59">
        <f t="shared" si="35"/>
        <v>999952.2</v>
      </c>
      <c r="BG59" s="148" t="str">
        <f t="shared" si="38"/>
        <v>STEWART LIAM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1</v>
      </c>
    </row>
    <row r="60" spans="36:78" ht="12.75" customHeight="1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999173.5</v>
      </c>
      <c r="AN60" s="5">
        <f t="shared" si="37"/>
        <v>999173.5</v>
      </c>
      <c r="AO60" s="45">
        <f t="shared" si="28"/>
        <v>998999.8</v>
      </c>
      <c r="AP60" s="5">
        <f t="shared" si="29"/>
        <v>998999.8</v>
      </c>
      <c r="AQ60" s="45">
        <f t="shared" si="30"/>
        <v>998997.9</v>
      </c>
      <c r="AR60" s="5">
        <f t="shared" si="31"/>
        <v>998997.9</v>
      </c>
      <c r="AT60" s="2">
        <f t="shared" si="32"/>
        <v>998971.4</v>
      </c>
      <c r="AU60">
        <f t="shared" si="33"/>
        <v>998971.4</v>
      </c>
      <c r="AV60" s="2">
        <f t="shared" si="34"/>
        <v>998950.1</v>
      </c>
      <c r="AW60">
        <f t="shared" si="35"/>
        <v>998950.1</v>
      </c>
      <c r="BG60" s="148" t="str">
        <f t="shared" si="38"/>
        <v>WARD DIARMUID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21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999173.5</v>
      </c>
      <c r="AN61" s="5">
        <f t="shared" si="37"/>
        <v>999173.5</v>
      </c>
      <c r="AO61" s="45">
        <f t="shared" si="28"/>
        <v>998999.8</v>
      </c>
      <c r="AP61" s="5">
        <f t="shared" si="29"/>
        <v>998999.8</v>
      </c>
      <c r="AQ61" s="45">
        <f t="shared" si="30"/>
        <v>998997.9</v>
      </c>
      <c r="AR61" s="5">
        <f t="shared" si="31"/>
        <v>998997.9</v>
      </c>
      <c r="AT61" s="2">
        <f t="shared" si="32"/>
        <v>998971.4</v>
      </c>
      <c r="AU61">
        <f t="shared" si="33"/>
        <v>998971.4</v>
      </c>
      <c r="AV61" s="2">
        <f t="shared" si="34"/>
        <v>998950.1</v>
      </c>
      <c r="AW61">
        <f t="shared" si="35"/>
        <v>998950.1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999173.5</v>
      </c>
      <c r="AN62" s="5">
        <f t="shared" si="37"/>
        <v>999173.5</v>
      </c>
      <c r="AO62" s="45">
        <f t="shared" si="28"/>
        <v>998999.8</v>
      </c>
      <c r="AP62" s="5">
        <f t="shared" si="29"/>
        <v>998999.8</v>
      </c>
      <c r="AQ62" s="45">
        <f t="shared" si="30"/>
        <v>998997.9</v>
      </c>
      <c r="AR62" s="5">
        <f t="shared" si="31"/>
        <v>998997.9</v>
      </c>
      <c r="AT62" s="2">
        <f t="shared" si="32"/>
        <v>998971.4</v>
      </c>
      <c r="AU62">
        <f t="shared" si="33"/>
        <v>998971.4</v>
      </c>
      <c r="AV62" s="2">
        <f t="shared" si="34"/>
        <v>998950.1</v>
      </c>
      <c r="AW62">
        <f t="shared" si="35"/>
        <v>998950.1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999173.5</v>
      </c>
      <c r="AN63" s="5">
        <f t="shared" si="37"/>
        <v>999173.5</v>
      </c>
      <c r="AO63" s="45">
        <f t="shared" si="28"/>
        <v>998999.8</v>
      </c>
      <c r="AP63" s="5">
        <f t="shared" si="29"/>
        <v>998999.8</v>
      </c>
      <c r="AQ63" s="45">
        <f t="shared" si="30"/>
        <v>998997.9</v>
      </c>
      <c r="AR63" s="5">
        <f t="shared" si="31"/>
        <v>998997.9</v>
      </c>
      <c r="AT63" s="2">
        <f t="shared" si="32"/>
        <v>998971.4</v>
      </c>
      <c r="AU63">
        <f t="shared" si="33"/>
        <v>998971.4</v>
      </c>
      <c r="AV63" s="2">
        <f t="shared" si="34"/>
        <v>998950.1</v>
      </c>
      <c r="AW63">
        <f t="shared" si="35"/>
        <v>998950.1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999173.5</v>
      </c>
      <c r="AN64" s="5">
        <f t="shared" si="37"/>
        <v>999173.5</v>
      </c>
      <c r="AO64" s="45">
        <f t="shared" si="28"/>
        <v>998999.8</v>
      </c>
      <c r="AP64" s="5">
        <f t="shared" si="29"/>
        <v>998999.8</v>
      </c>
      <c r="AQ64" s="45">
        <f t="shared" si="30"/>
        <v>998997.9</v>
      </c>
      <c r="AR64" s="5">
        <f t="shared" si="31"/>
        <v>998997.9</v>
      </c>
      <c r="AT64" s="2">
        <f t="shared" si="32"/>
        <v>998971.4</v>
      </c>
      <c r="AU64">
        <f t="shared" si="33"/>
        <v>998971.4</v>
      </c>
      <c r="AV64" s="2">
        <f t="shared" si="34"/>
        <v>998950.1</v>
      </c>
      <c r="AW64">
        <f t="shared" si="35"/>
        <v>998950.1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999173.5</v>
      </c>
      <c r="AN65" s="5">
        <f t="shared" si="37"/>
        <v>999173.5</v>
      </c>
      <c r="AO65" s="45">
        <f t="shared" si="28"/>
        <v>998999.8</v>
      </c>
      <c r="AP65" s="5">
        <f t="shared" si="29"/>
        <v>998999.8</v>
      </c>
      <c r="AQ65" s="45">
        <f t="shared" si="30"/>
        <v>998997.9</v>
      </c>
      <c r="AR65" s="5">
        <f t="shared" si="31"/>
        <v>998997.9</v>
      </c>
      <c r="AT65" s="2">
        <f t="shared" si="32"/>
        <v>998971.4</v>
      </c>
      <c r="AU65">
        <f t="shared" si="33"/>
        <v>998971.4</v>
      </c>
      <c r="AV65" s="2">
        <f t="shared" si="34"/>
        <v>998950.1</v>
      </c>
      <c r="AW65">
        <f t="shared" si="35"/>
        <v>998950.1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999173.5</v>
      </c>
      <c r="AN66" s="5">
        <f t="shared" si="37"/>
        <v>999173.5</v>
      </c>
      <c r="AO66" s="45">
        <f t="shared" si="28"/>
        <v>998999.8</v>
      </c>
      <c r="AP66" s="5">
        <f t="shared" si="29"/>
        <v>998999.8</v>
      </c>
      <c r="AQ66" s="45">
        <f t="shared" si="30"/>
        <v>998997.9</v>
      </c>
      <c r="AR66" s="5">
        <f t="shared" si="31"/>
        <v>998997.9</v>
      </c>
      <c r="AT66" s="2">
        <f t="shared" si="32"/>
        <v>998971.4</v>
      </c>
      <c r="AU66">
        <f t="shared" si="33"/>
        <v>998971.4</v>
      </c>
      <c r="AV66" s="2">
        <f t="shared" si="34"/>
        <v>998950.1</v>
      </c>
      <c r="AW66">
        <f t="shared" si="35"/>
        <v>998950.1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999173.5</v>
      </c>
      <c r="AN67" s="5">
        <f t="shared" si="37"/>
        <v>999173.5</v>
      </c>
      <c r="AO67" s="45">
        <f t="shared" si="28"/>
        <v>998999.8</v>
      </c>
      <c r="AP67" s="5">
        <f t="shared" si="29"/>
        <v>998999.8</v>
      </c>
      <c r="AQ67" s="45">
        <f t="shared" si="30"/>
        <v>998997.9</v>
      </c>
      <c r="AR67" s="5">
        <f t="shared" si="31"/>
        <v>998997.9</v>
      </c>
      <c r="AT67" s="2">
        <f t="shared" si="32"/>
        <v>998971.4</v>
      </c>
      <c r="AU67">
        <f t="shared" si="33"/>
        <v>998971.4</v>
      </c>
      <c r="AV67" s="2">
        <f t="shared" si="34"/>
        <v>998950.1</v>
      </c>
      <c r="AW67">
        <f t="shared" si="35"/>
        <v>998950.1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361</v>
      </c>
      <c r="BK69" s="5">
        <f>BI69+BJ69</f>
        <v>361</v>
      </c>
      <c r="BM69" s="16"/>
      <c r="BN69" s="16"/>
      <c r="BO69" s="16"/>
      <c r="BP69" s="16"/>
      <c r="BW69" s="5">
        <f>SUM(BW49:BW68)</f>
        <v>826.49999999999989</v>
      </c>
      <c r="BZ69" s="5">
        <f t="shared" si="44"/>
        <v>0</v>
      </c>
    </row>
    <row r="70" spans="36:78">
      <c r="BK70" s="5">
        <f>BG27+CE29</f>
        <v>826.5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0</v>
      </c>
    </row>
    <row r="79" spans="36:78">
      <c r="BK79" s="5">
        <f t="shared" si="46"/>
        <v>0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1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tabSelected="1" zoomScale="70" zoomScaleNormal="70" workbookViewId="0">
      <selection activeCell="A23" sqref="A23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 Government</v>
      </c>
      <c r="F1" s="14" t="s">
        <v>72</v>
      </c>
      <c r="J1" s="100" t="s">
        <v>25</v>
      </c>
      <c r="K1" s="382">
        <f>'Basic Input'!C2</f>
        <v>41781</v>
      </c>
      <c r="L1" s="382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227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24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24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385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228</v>
      </c>
      <c r="P4" s="384"/>
      <c r="Q4" s="384"/>
      <c r="R4" s="384"/>
      <c r="S4" s="385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IF(C11=0,0,IF(S11=0,"Excluded",0))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IF(C12=0,0,IF(S12=0,"Excluded",0))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IF($AT5=0,0,IF($AT5="T",$AZ7,$BR4))</f>
        <v>0</v>
      </c>
      <c r="U7" s="431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IF($T7="Transfer",$BA8,$BT3)</f>
        <v>WARD</v>
      </c>
      <c r="U8" s="429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328" t="s">
        <v>54</v>
      </c>
      <c r="BO10" s="47">
        <f t="shared" si="3"/>
        <v>1203.5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 t="shared" ref="T11:T30" si="12">IF($C11&lt;&gt;0,$BK49,0)</f>
        <v>0</v>
      </c>
      <c r="U11" s="33">
        <f t="shared" ref="U11:U31" si="13">IF(T$8=0,0,S11+T11)</f>
        <v>1261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 t="shared" si="12"/>
        <v>0</v>
      </c>
      <c r="U12" s="33">
        <f t="shared" si="13"/>
        <v>1285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24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">
        <v>54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 t="shared" si="12"/>
        <v>0</v>
      </c>
      <c r="U13" s="33">
        <f t="shared" si="13"/>
        <v>1203.5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328" t="s">
        <v>54</v>
      </c>
      <c r="BO13" s="47">
        <f t="shared" si="3"/>
        <v>1111.5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 t="shared" si="12"/>
        <v>0</v>
      </c>
      <c r="U14" s="33">
        <f t="shared" si="13"/>
        <v>1261</v>
      </c>
      <c r="V14" s="80"/>
      <c r="W14" s="49">
        <f t="shared" si="14"/>
        <v>0</v>
      </c>
      <c r="Z14" s="108" t="str">
        <f>'Verification of Boxes'!J10</f>
        <v>BRESLAND ALLAN</v>
      </c>
      <c r="AA14" s="109">
        <f>S11</f>
        <v>1261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CARLIN KARINA</v>
      </c>
      <c r="AA15" s="45">
        <f>S12</f>
        <v>1285</v>
      </c>
      <c r="AB15" s="5"/>
      <c r="AC15" s="117">
        <f t="shared" si="15"/>
        <v>24</v>
      </c>
      <c r="AD15" s="133"/>
      <c r="AE15" s="5" t="str">
        <f t="shared" ref="AE15:AE33" si="18">IF(Z15=0,0,IF(AA15&gt;=AG$4,"elected",IF(AA15=0,"excluded","continuing")))</f>
        <v>elected</v>
      </c>
      <c r="AF15" s="5">
        <f t="shared" si="16"/>
        <v>24</v>
      </c>
      <c r="AG15" s="112" t="str">
        <f t="shared" si="17"/>
        <v>transfer largest surplus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">
        <v>54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 t="shared" si="12"/>
        <v>0</v>
      </c>
      <c r="U16" s="33">
        <f t="shared" si="13"/>
        <v>1111.5</v>
      </c>
      <c r="V16" s="80"/>
      <c r="W16" s="49">
        <f t="shared" si="14"/>
        <v>0</v>
      </c>
      <c r="Z16" s="111" t="str">
        <f>'Verification of Boxes'!J12</f>
        <v>GALLAGHER PAUL</v>
      </c>
      <c r="AA16" s="45">
        <f t="shared" ref="AA16:AA33" si="19">S13</f>
        <v>1203.5</v>
      </c>
      <c r="AB16" s="5"/>
      <c r="AC16" s="117">
        <f t="shared" si="15"/>
        <v>-57.5</v>
      </c>
      <c r="AD16" s="133"/>
      <c r="AE16" s="5" t="str">
        <f t="shared" si="18"/>
        <v>continuing</v>
      </c>
      <c r="AF16" s="5">
        <f t="shared" si="16"/>
        <v>0</v>
      </c>
      <c r="AG16" s="112">
        <f t="shared" si="1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M16" s="3"/>
      <c r="BN16" s="328" t="s">
        <v>54</v>
      </c>
      <c r="BO16" s="47">
        <f t="shared" si="3"/>
        <v>1138.2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 t="shared" si="12"/>
        <v>0</v>
      </c>
      <c r="U17" s="33">
        <f t="shared" si="13"/>
        <v>1261</v>
      </c>
      <c r="V17" s="80"/>
      <c r="W17" s="49">
        <f t="shared" si="14"/>
        <v>0</v>
      </c>
      <c r="Z17" s="111" t="str">
        <f>'Verification of Boxes'!J13</f>
        <v>HAMILTON RHONDA</v>
      </c>
      <c r="AA17" s="45">
        <f t="shared" si="19"/>
        <v>1261</v>
      </c>
      <c r="AB17" s="5"/>
      <c r="AC17" s="117">
        <f t="shared" si="15"/>
        <v>0</v>
      </c>
      <c r="AD17" s="133"/>
      <c r="AE17" s="5" t="str">
        <f t="shared" si="18"/>
        <v>elected</v>
      </c>
      <c r="AF17" s="5">
        <f t="shared" si="16"/>
        <v>0</v>
      </c>
      <c r="AG17" s="112">
        <f t="shared" si="1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8'!A18&lt;&gt;0,'Stage 8'!A18,IF(U18&gt;=$M$3,"Elected",IF(BP15&lt;&gt;0,"Excluded",0)))</f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JAMIESON WILLIAM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">
        <v>54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 t="shared" si="12"/>
        <v>0</v>
      </c>
      <c r="U19" s="33">
        <f t="shared" si="13"/>
        <v>1138.2</v>
      </c>
      <c r="V19" s="80"/>
      <c r="W19" s="49">
        <f t="shared" si="14"/>
        <v>0</v>
      </c>
      <c r="Z19" s="111" t="str">
        <f>'Verification of Boxes'!J15</f>
        <v>KELLY DAN</v>
      </c>
      <c r="AA19" s="45">
        <f t="shared" si="19"/>
        <v>1111.5</v>
      </c>
      <c r="AB19" s="5"/>
      <c r="AC19" s="117">
        <f t="shared" si="15"/>
        <v>-149.5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328" t="s">
        <v>384</v>
      </c>
      <c r="BO19" s="47">
        <f t="shared" si="3"/>
        <v>1023.1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KELLY PATSY</v>
      </c>
      <c r="AA20" s="45">
        <f t="shared" si="19"/>
        <v>1261</v>
      </c>
      <c r="AB20" s="5"/>
      <c r="AC20" s="117">
        <f t="shared" si="15"/>
        <v>0</v>
      </c>
      <c r="AD20" s="133"/>
      <c r="AE20" s="5" t="str">
        <f t="shared" si="18"/>
        <v>elected</v>
      </c>
      <c r="AF20" s="5">
        <f t="shared" si="16"/>
        <v>0</v>
      </c>
      <c r="AG20" s="112">
        <f t="shared" si="17"/>
        <v>0</v>
      </c>
      <c r="AJ20" s="401" t="s">
        <v>103</v>
      </c>
      <c r="AK20" s="402"/>
      <c r="AL20" s="246">
        <f>AL46</f>
        <v>1023.1</v>
      </c>
      <c r="AM20" s="167"/>
      <c r="AN20" s="166">
        <f>AL20+AG2</f>
        <v>1047.0999999999999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8'!A21&lt;&gt;0,'Stage 8'!A21,IF(U21&gt;=$M$3,"Elected",IF(BP18&lt;&gt;0,"Excluded",0)))</f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LEONARD PATRICK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403" t="s">
        <v>102</v>
      </c>
      <c r="AK21" s="359"/>
      <c r="AL21" s="48">
        <f>IF(AL20=1000000,0,AN46)</f>
        <v>1111.5</v>
      </c>
      <c r="AM21" s="7">
        <f>AL21-AL20</f>
        <v>88.399999999999977</v>
      </c>
      <c r="AN21" s="5">
        <f>IF(AL21=1000000,0,IF(AN20=0,0,AN20+AL21))</f>
        <v>2158.6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">
        <v>384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 t="shared" si="12"/>
        <v>0</v>
      </c>
      <c r="U22" s="33">
        <f t="shared" si="13"/>
        <v>1023.1</v>
      </c>
      <c r="V22" s="80"/>
      <c r="W22" s="49">
        <f t="shared" si="14"/>
        <v>0</v>
      </c>
      <c r="Z22" s="111" t="str">
        <f>'Verification of Boxes'!J18</f>
        <v>MCMAHON BRIAN</v>
      </c>
      <c r="AA22" s="45">
        <f t="shared" si="19"/>
        <v>1138.2</v>
      </c>
      <c r="AB22" s="5"/>
      <c r="AC22" s="117">
        <f t="shared" si="15"/>
        <v>-122.79999999999995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403" t="s">
        <v>102</v>
      </c>
      <c r="AK22" s="359"/>
      <c r="AL22" s="48">
        <f>IF(AL21=1000000,0,AP46)</f>
        <v>1138.2</v>
      </c>
      <c r="AM22" s="7">
        <f>IF(AL22=1000000,0,IF(AM21=0,0,AL22-AL21))</f>
        <v>26.700000000000045</v>
      </c>
      <c r="AN22" s="5">
        <f>IF(AL22=1000000,0,IF(AN21=0,0,AN21+AL22))</f>
        <v>3296.8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MCMENAMIN EUGENE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403" t="s">
        <v>102</v>
      </c>
      <c r="AK23" s="359"/>
      <c r="AL23" s="48">
        <f>IF(AL22=1000000,0,AR46)</f>
        <v>1203.5</v>
      </c>
      <c r="AM23" s="7">
        <f>IF(AL23=1000000,0,IF(AM22=0,0,AL23-AL22))</f>
        <v>65.299999999999955</v>
      </c>
      <c r="AN23" s="5">
        <f>IF(AL23=1000000,0,IF(AN22=0,0,AN22+AL23))</f>
        <v>4500.3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STEWART LIAM</v>
      </c>
      <c r="AA24" s="45">
        <f t="shared" si="19"/>
        <v>0</v>
      </c>
      <c r="AB24" s="5"/>
      <c r="AC24" s="117">
        <f t="shared" si="15"/>
        <v>0</v>
      </c>
      <c r="AD24" s="133"/>
      <c r="AE24" s="5" t="str">
        <f t="shared" si="18"/>
        <v>excluded</v>
      </c>
      <c r="AF24" s="5">
        <f t="shared" si="16"/>
        <v>0</v>
      </c>
      <c r="AG24" s="112">
        <f t="shared" si="17"/>
        <v>0</v>
      </c>
      <c r="AJ24" s="403" t="s">
        <v>102</v>
      </c>
      <c r="AK24" s="359"/>
      <c r="AL24" s="48">
        <f>IF(AR46=1000000,0,AU46)</f>
        <v>1261</v>
      </c>
      <c r="AM24" s="7">
        <f>IF(AL24=1000000,0,IF(AM23=0,0,AL24-AL23))</f>
        <v>57.5</v>
      </c>
      <c r="AN24" s="5">
        <f>IF(AL24=1000000,0,IF(AN23=0,0,AN23+AL24))</f>
        <v>5761.3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WARD DIARMUID</v>
      </c>
      <c r="AA25" s="45">
        <f t="shared" si="19"/>
        <v>1023.1</v>
      </c>
      <c r="AB25" s="5"/>
      <c r="AC25" s="117">
        <f t="shared" si="15"/>
        <v>-237.89999999999998</v>
      </c>
      <c r="AD25" s="133"/>
      <c r="AE25" s="5" t="str">
        <f t="shared" si="18"/>
        <v>continuing</v>
      </c>
      <c r="AF25" s="5">
        <f t="shared" si="16"/>
        <v>0</v>
      </c>
      <c r="AG25" s="112">
        <f t="shared" si="17"/>
        <v>0</v>
      </c>
      <c r="AJ25" s="424" t="s">
        <v>102</v>
      </c>
      <c r="AK25" s="425"/>
      <c r="AL25" s="104">
        <f>IF(AL24=1000000,0,AW46)</f>
        <v>1285</v>
      </c>
      <c r="AM25" s="105">
        <f>IF(AL25=1000000,0,IF(AM24=0,0,AL25-AL24))</f>
        <v>24</v>
      </c>
      <c r="AN25" s="106">
        <f>IF(AL25=1000000,0,IF(AN24=0,0,AN24+AL25))</f>
        <v>7046.3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$BK69</f>
        <v>0</v>
      </c>
      <c r="U31" s="50">
        <f t="shared" si="13"/>
        <v>535.69999999999993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238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59">
        <f>SUM(U11:U31)</f>
        <v>10080.000000000002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6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1023.1</v>
      </c>
      <c r="AM46" s="5"/>
      <c r="AN46" s="45">
        <f>AN47+AL46</f>
        <v>1111.5</v>
      </c>
      <c r="AO46" s="5"/>
      <c r="AP46" s="45">
        <f>AP47+AN46</f>
        <v>1138.2</v>
      </c>
      <c r="AQ46" s="5"/>
      <c r="AR46" s="45">
        <f>AR47+AP46</f>
        <v>1203.5</v>
      </c>
      <c r="AS46" s="2"/>
      <c r="AU46" s="2">
        <f>AU47+AR46</f>
        <v>1261</v>
      </c>
      <c r="AW46" s="2">
        <f>AW47+AU46</f>
        <v>1285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1023.1</v>
      </c>
      <c r="AM47" s="5"/>
      <c r="AN47" s="45">
        <f>MIN(AN48:AN67)</f>
        <v>88.399999999999977</v>
      </c>
      <c r="AO47" s="5"/>
      <c r="AP47" s="45">
        <f>MIN(AP48:AP67)</f>
        <v>26.700000000000045</v>
      </c>
      <c r="AQ47" s="5"/>
      <c r="AR47" s="45">
        <f>MIN(AR48:AR67)</f>
        <v>65.299999999999955</v>
      </c>
      <c r="AS47" s="2"/>
      <c r="AU47" s="2">
        <f>MIN(AU48:AU67)</f>
        <v>57.5</v>
      </c>
      <c r="AW47" s="2">
        <f>MIN(AW48:AW67)</f>
        <v>24</v>
      </c>
      <c r="AX47" s="2"/>
    </row>
    <row r="48" spans="3:78" ht="38.25">
      <c r="AJ48" t="str">
        <f t="shared" ref="AJ48:AK63" si="25">Z14</f>
        <v>BRESLAND ALLAN</v>
      </c>
      <c r="AK48" s="2">
        <f t="shared" si="25"/>
        <v>1261</v>
      </c>
      <c r="AL48" s="5">
        <f>IF(AK48&lt;&gt;0,AK48,1000000)</f>
        <v>1261</v>
      </c>
      <c r="AM48" s="45">
        <f t="shared" ref="AM48:AM67" si="26">AL48-AL$47</f>
        <v>237.89999999999998</v>
      </c>
      <c r="AN48" s="5">
        <f>IF(AM48&lt;&gt;0,AM48,1000000)</f>
        <v>237.89999999999998</v>
      </c>
      <c r="AO48" s="45">
        <f t="shared" ref="AO48:AO67" si="27">AN48-AN$47</f>
        <v>149.5</v>
      </c>
      <c r="AP48" s="5">
        <f t="shared" ref="AP48:AP67" si="28">IF(AO48&lt;&gt;0,AO48,1000000)</f>
        <v>149.5</v>
      </c>
      <c r="AQ48" s="45">
        <f t="shared" ref="AQ48:AQ67" si="29">AP48-AP$47</f>
        <v>122.79999999999995</v>
      </c>
      <c r="AR48" s="5">
        <f t="shared" ref="AR48:AR67" si="30">IF(AQ48&lt;&gt;0,AQ48,1000000)</f>
        <v>122.79999999999995</v>
      </c>
      <c r="AT48" s="2">
        <f t="shared" ref="AT48:AT67" si="31">AR48-AR$47</f>
        <v>57.5</v>
      </c>
      <c r="AU48">
        <f t="shared" ref="AU48:AU67" si="32">IF(AT48&lt;&gt;0,AT48,1000000)</f>
        <v>57.5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5"/>
        <v>CARLIN KARINA</v>
      </c>
      <c r="AK49" s="2">
        <f t="shared" si="25"/>
        <v>1285</v>
      </c>
      <c r="AL49" s="5">
        <f t="shared" ref="AL49:AL67" si="35">IF(AK49&lt;&gt;0,AK49,1000000)</f>
        <v>1285</v>
      </c>
      <c r="AM49" s="45">
        <f t="shared" si="26"/>
        <v>261.89999999999998</v>
      </c>
      <c r="AN49" s="5">
        <f t="shared" ref="AN49:AN67" si="36">IF(AM49&lt;&gt;0,AM49,1000000)</f>
        <v>261.89999999999998</v>
      </c>
      <c r="AO49" s="45">
        <f t="shared" si="27"/>
        <v>173.5</v>
      </c>
      <c r="AP49" s="5">
        <f t="shared" si="28"/>
        <v>173.5</v>
      </c>
      <c r="AQ49" s="45">
        <f t="shared" si="29"/>
        <v>146.79999999999995</v>
      </c>
      <c r="AR49" s="5">
        <f t="shared" si="30"/>
        <v>146.79999999999995</v>
      </c>
      <c r="AT49" s="2">
        <f t="shared" si="31"/>
        <v>81.5</v>
      </c>
      <c r="AU49">
        <f t="shared" si="32"/>
        <v>81.5</v>
      </c>
      <c r="AV49" s="2">
        <f t="shared" si="33"/>
        <v>24</v>
      </c>
      <c r="AW49">
        <f t="shared" si="34"/>
        <v>24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BRESLAND ALLAN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5"/>
        <v>GALLAGHER PAUL</v>
      </c>
      <c r="AK50" s="2">
        <f t="shared" si="25"/>
        <v>1203.5</v>
      </c>
      <c r="AL50" s="5">
        <f t="shared" si="35"/>
        <v>1203.5</v>
      </c>
      <c r="AM50" s="45">
        <f t="shared" si="26"/>
        <v>180.39999999999998</v>
      </c>
      <c r="AN50" s="5">
        <f t="shared" si="36"/>
        <v>180.39999999999998</v>
      </c>
      <c r="AO50" s="45">
        <f t="shared" si="27"/>
        <v>92</v>
      </c>
      <c r="AP50" s="5">
        <f t="shared" si="28"/>
        <v>92</v>
      </c>
      <c r="AQ50" s="45">
        <f t="shared" si="29"/>
        <v>65.299999999999955</v>
      </c>
      <c r="AR50" s="5">
        <f t="shared" si="30"/>
        <v>65.299999999999955</v>
      </c>
      <c r="AT50" s="2">
        <f t="shared" si="31"/>
        <v>0</v>
      </c>
      <c r="AU50">
        <f t="shared" si="32"/>
        <v>1000000</v>
      </c>
      <c r="AV50" s="2">
        <f t="shared" si="33"/>
        <v>999942.5</v>
      </c>
      <c r="AW50">
        <f t="shared" si="34"/>
        <v>999942.5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CARLIN KARINA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HAMILTON RHONDA</v>
      </c>
      <c r="AK51" s="2">
        <f t="shared" si="25"/>
        <v>1261</v>
      </c>
      <c r="AL51" s="5">
        <f t="shared" si="35"/>
        <v>1261</v>
      </c>
      <c r="AM51" s="45">
        <f t="shared" si="26"/>
        <v>237.89999999999998</v>
      </c>
      <c r="AN51" s="5">
        <f t="shared" si="36"/>
        <v>237.89999999999998</v>
      </c>
      <c r="AO51" s="45">
        <f t="shared" si="27"/>
        <v>149.5</v>
      </c>
      <c r="AP51" s="5">
        <f t="shared" si="28"/>
        <v>149.5</v>
      </c>
      <c r="AQ51" s="45">
        <f t="shared" si="29"/>
        <v>122.79999999999995</v>
      </c>
      <c r="AR51" s="5">
        <f t="shared" si="30"/>
        <v>122.79999999999995</v>
      </c>
      <c r="AT51" s="2">
        <f t="shared" si="31"/>
        <v>57.5</v>
      </c>
      <c r="AU51">
        <f t="shared" si="32"/>
        <v>57.5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GALLAGHER PAUL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JAMIESON WILLIAM</v>
      </c>
      <c r="AK52" s="2">
        <f t="shared" si="25"/>
        <v>0</v>
      </c>
      <c r="AL52" s="5">
        <f t="shared" si="35"/>
        <v>1000000</v>
      </c>
      <c r="AM52" s="45">
        <f t="shared" si="26"/>
        <v>998976.9</v>
      </c>
      <c r="AN52" s="5">
        <f t="shared" si="36"/>
        <v>998976.9</v>
      </c>
      <c r="AO52" s="45">
        <f t="shared" si="27"/>
        <v>998888.5</v>
      </c>
      <c r="AP52" s="5">
        <f t="shared" si="28"/>
        <v>998888.5</v>
      </c>
      <c r="AQ52" s="45">
        <f t="shared" si="29"/>
        <v>998861.8</v>
      </c>
      <c r="AR52" s="5">
        <f t="shared" si="30"/>
        <v>998861.8</v>
      </c>
      <c r="AT52" s="2">
        <f t="shared" si="31"/>
        <v>998796.5</v>
      </c>
      <c r="AU52">
        <f t="shared" si="32"/>
        <v>998796.5</v>
      </c>
      <c r="AV52" s="2">
        <f t="shared" si="33"/>
        <v>998739</v>
      </c>
      <c r="AW52">
        <f t="shared" si="34"/>
        <v>998739</v>
      </c>
      <c r="BE52" s="5">
        <f>IF($BH23="y",$BE23,IF($BH24="y",$BE24,0))</f>
        <v>0</v>
      </c>
      <c r="BG52" s="148" t="str">
        <f t="shared" si="37"/>
        <v>HAMILTON RHONDA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>
      <c r="AJ53" t="str">
        <f t="shared" si="25"/>
        <v>KELLY DAN</v>
      </c>
      <c r="AK53" s="2">
        <f t="shared" si="25"/>
        <v>1111.5</v>
      </c>
      <c r="AL53" s="5">
        <f t="shared" si="35"/>
        <v>1111.5</v>
      </c>
      <c r="AM53" s="45">
        <f t="shared" si="26"/>
        <v>88.399999999999977</v>
      </c>
      <c r="AN53" s="5">
        <f t="shared" si="36"/>
        <v>88.399999999999977</v>
      </c>
      <c r="AO53" s="45">
        <f t="shared" si="27"/>
        <v>0</v>
      </c>
      <c r="AP53" s="5">
        <f t="shared" si="28"/>
        <v>1000000</v>
      </c>
      <c r="AQ53" s="45">
        <f t="shared" si="29"/>
        <v>999973.3</v>
      </c>
      <c r="AR53" s="5">
        <f t="shared" si="30"/>
        <v>999973.3</v>
      </c>
      <c r="AT53" s="2">
        <f t="shared" si="31"/>
        <v>999908</v>
      </c>
      <c r="AU53">
        <f t="shared" si="32"/>
        <v>999908</v>
      </c>
      <c r="AV53" s="2">
        <f t="shared" si="33"/>
        <v>999850.5</v>
      </c>
      <c r="AW53">
        <f t="shared" si="34"/>
        <v>999850.5</v>
      </c>
      <c r="BG53" s="148" t="str">
        <f t="shared" si="37"/>
        <v>JAMIESON WILLIAM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>
      <c r="AJ54" t="str">
        <f t="shared" si="25"/>
        <v>KELLY PATSY</v>
      </c>
      <c r="AK54" s="2">
        <f t="shared" si="25"/>
        <v>1261</v>
      </c>
      <c r="AL54" s="5">
        <f t="shared" si="35"/>
        <v>1261</v>
      </c>
      <c r="AM54" s="45">
        <f t="shared" si="26"/>
        <v>237.89999999999998</v>
      </c>
      <c r="AN54" s="5">
        <f t="shared" si="36"/>
        <v>237.89999999999998</v>
      </c>
      <c r="AO54" s="45">
        <f t="shared" si="27"/>
        <v>149.5</v>
      </c>
      <c r="AP54" s="5">
        <f t="shared" si="28"/>
        <v>149.5</v>
      </c>
      <c r="AQ54" s="45">
        <f t="shared" si="29"/>
        <v>122.79999999999995</v>
      </c>
      <c r="AR54" s="5">
        <f t="shared" si="30"/>
        <v>122.79999999999995</v>
      </c>
      <c r="AT54" s="2">
        <f t="shared" si="31"/>
        <v>57.5</v>
      </c>
      <c r="AU54">
        <f t="shared" si="32"/>
        <v>57.5</v>
      </c>
      <c r="AV54" s="2">
        <f t="shared" si="33"/>
        <v>0</v>
      </c>
      <c r="AW54">
        <f t="shared" si="34"/>
        <v>1000000</v>
      </c>
      <c r="BG54" s="148" t="str">
        <f t="shared" si="37"/>
        <v>KELLY DAN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LEONARD PATRICK</v>
      </c>
      <c r="AK55" s="2">
        <f t="shared" si="25"/>
        <v>0</v>
      </c>
      <c r="AL55" s="5">
        <f t="shared" si="35"/>
        <v>1000000</v>
      </c>
      <c r="AM55" s="45">
        <f t="shared" si="26"/>
        <v>998976.9</v>
      </c>
      <c r="AN55" s="5">
        <f t="shared" si="36"/>
        <v>998976.9</v>
      </c>
      <c r="AO55" s="45">
        <f t="shared" si="27"/>
        <v>998888.5</v>
      </c>
      <c r="AP55" s="5">
        <f t="shared" si="28"/>
        <v>998888.5</v>
      </c>
      <c r="AQ55" s="45">
        <f t="shared" si="29"/>
        <v>998861.8</v>
      </c>
      <c r="AR55" s="5">
        <f t="shared" si="30"/>
        <v>998861.8</v>
      </c>
      <c r="AT55" s="2">
        <f t="shared" si="31"/>
        <v>998796.5</v>
      </c>
      <c r="AU55">
        <f t="shared" si="32"/>
        <v>998796.5</v>
      </c>
      <c r="AV55" s="2">
        <f t="shared" si="33"/>
        <v>998739</v>
      </c>
      <c r="AW55">
        <f t="shared" si="34"/>
        <v>998739</v>
      </c>
      <c r="BG55" s="148" t="str">
        <f t="shared" si="37"/>
        <v>KELLY PATSY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>
      <c r="AJ56" t="str">
        <f t="shared" si="25"/>
        <v>MCMAHON BRIAN</v>
      </c>
      <c r="AK56" s="2">
        <f t="shared" si="25"/>
        <v>1138.2</v>
      </c>
      <c r="AL56" s="5">
        <f t="shared" si="35"/>
        <v>1138.2</v>
      </c>
      <c r="AM56" s="45">
        <f t="shared" si="26"/>
        <v>115.10000000000002</v>
      </c>
      <c r="AN56" s="5">
        <f t="shared" si="36"/>
        <v>115.10000000000002</v>
      </c>
      <c r="AO56" s="45">
        <f t="shared" si="27"/>
        <v>26.700000000000045</v>
      </c>
      <c r="AP56" s="5">
        <f t="shared" si="28"/>
        <v>26.700000000000045</v>
      </c>
      <c r="AQ56" s="45">
        <f t="shared" si="29"/>
        <v>0</v>
      </c>
      <c r="AR56" s="5">
        <f t="shared" si="30"/>
        <v>1000000</v>
      </c>
      <c r="AT56" s="2">
        <f t="shared" si="31"/>
        <v>999934.7</v>
      </c>
      <c r="AU56">
        <f t="shared" si="32"/>
        <v>999934.7</v>
      </c>
      <c r="AV56" s="2">
        <f t="shared" si="33"/>
        <v>999877.2</v>
      </c>
      <c r="AW56">
        <f t="shared" si="34"/>
        <v>999877.2</v>
      </c>
      <c r="BG56" s="148" t="str">
        <f t="shared" si="37"/>
        <v>LEONARD PATRICK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>
      <c r="AJ57" t="str">
        <f t="shared" si="25"/>
        <v>MCMENAMIN EUGENE</v>
      </c>
      <c r="AK57" s="2">
        <f t="shared" si="25"/>
        <v>0</v>
      </c>
      <c r="AL57" s="5">
        <f t="shared" si="35"/>
        <v>1000000</v>
      </c>
      <c r="AM57" s="45">
        <f t="shared" si="26"/>
        <v>998976.9</v>
      </c>
      <c r="AN57" s="5">
        <f t="shared" si="36"/>
        <v>998976.9</v>
      </c>
      <c r="AO57" s="45">
        <f t="shared" si="27"/>
        <v>998888.5</v>
      </c>
      <c r="AP57" s="5">
        <f t="shared" si="28"/>
        <v>998888.5</v>
      </c>
      <c r="AQ57" s="45">
        <f t="shared" si="29"/>
        <v>998861.8</v>
      </c>
      <c r="AR57" s="5">
        <f t="shared" si="30"/>
        <v>998861.8</v>
      </c>
      <c r="AT57" s="2">
        <f t="shared" si="31"/>
        <v>998796.5</v>
      </c>
      <c r="AU57">
        <f t="shared" si="32"/>
        <v>998796.5</v>
      </c>
      <c r="AV57" s="2">
        <f t="shared" si="33"/>
        <v>998739</v>
      </c>
      <c r="AW57">
        <f t="shared" si="34"/>
        <v>998739</v>
      </c>
      <c r="BG57" s="148" t="str">
        <f t="shared" si="37"/>
        <v>MCMAHON BRIAN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 t="str">
        <f t="shared" si="25"/>
        <v>STEWART LIAM</v>
      </c>
      <c r="AK58" s="2">
        <f t="shared" si="25"/>
        <v>0</v>
      </c>
      <c r="AL58" s="5">
        <f t="shared" si="35"/>
        <v>1000000</v>
      </c>
      <c r="AM58" s="45">
        <f t="shared" si="26"/>
        <v>998976.9</v>
      </c>
      <c r="AN58" s="5">
        <f t="shared" si="36"/>
        <v>998976.9</v>
      </c>
      <c r="AO58" s="45">
        <f t="shared" si="27"/>
        <v>998888.5</v>
      </c>
      <c r="AP58" s="5">
        <f t="shared" si="28"/>
        <v>998888.5</v>
      </c>
      <c r="AQ58" s="45">
        <f t="shared" si="29"/>
        <v>998861.8</v>
      </c>
      <c r="AR58" s="5">
        <f t="shared" si="30"/>
        <v>998861.8</v>
      </c>
      <c r="AT58" s="2">
        <f t="shared" si="31"/>
        <v>998796.5</v>
      </c>
      <c r="AU58">
        <f t="shared" si="32"/>
        <v>998796.5</v>
      </c>
      <c r="AV58" s="2">
        <f t="shared" si="33"/>
        <v>998739</v>
      </c>
      <c r="AW58">
        <f t="shared" si="34"/>
        <v>998739</v>
      </c>
      <c r="BG58" s="148" t="str">
        <f t="shared" si="37"/>
        <v>MCMENAMIN EUGENE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>
      <c r="AJ59" t="str">
        <f t="shared" si="25"/>
        <v>WARD DIARMUID</v>
      </c>
      <c r="AK59" s="2">
        <f t="shared" si="25"/>
        <v>1023.1</v>
      </c>
      <c r="AL59" s="5">
        <f t="shared" si="35"/>
        <v>1023.1</v>
      </c>
      <c r="AM59" s="45">
        <f t="shared" si="26"/>
        <v>0</v>
      </c>
      <c r="AN59" s="5">
        <f t="shared" si="36"/>
        <v>1000000</v>
      </c>
      <c r="AO59" s="45">
        <f t="shared" si="27"/>
        <v>999911.6</v>
      </c>
      <c r="AP59" s="5">
        <f t="shared" si="28"/>
        <v>999911.6</v>
      </c>
      <c r="AQ59" s="45">
        <f t="shared" si="29"/>
        <v>999884.9</v>
      </c>
      <c r="AR59" s="5">
        <f t="shared" si="30"/>
        <v>999884.9</v>
      </c>
      <c r="AT59" s="2">
        <f t="shared" si="31"/>
        <v>999819.6</v>
      </c>
      <c r="AU59">
        <f t="shared" si="32"/>
        <v>999819.6</v>
      </c>
      <c r="AV59" s="2">
        <f t="shared" si="33"/>
        <v>999762.1</v>
      </c>
      <c r="AW59">
        <f t="shared" si="34"/>
        <v>999762.1</v>
      </c>
      <c r="BG59" s="148" t="str">
        <f t="shared" si="37"/>
        <v>STEWART LIAM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998976.9</v>
      </c>
      <c r="AN60" s="5">
        <f t="shared" si="36"/>
        <v>998976.9</v>
      </c>
      <c r="AO60" s="45">
        <f t="shared" si="27"/>
        <v>998888.5</v>
      </c>
      <c r="AP60" s="5">
        <f t="shared" si="28"/>
        <v>998888.5</v>
      </c>
      <c r="AQ60" s="45">
        <f t="shared" si="29"/>
        <v>998861.8</v>
      </c>
      <c r="AR60" s="5">
        <f t="shared" si="30"/>
        <v>998861.8</v>
      </c>
      <c r="AT60" s="2">
        <f t="shared" si="31"/>
        <v>998796.5</v>
      </c>
      <c r="AU60">
        <f t="shared" si="32"/>
        <v>998796.5</v>
      </c>
      <c r="AV60" s="2">
        <f t="shared" si="33"/>
        <v>998739</v>
      </c>
      <c r="AW60">
        <f t="shared" si="34"/>
        <v>998739</v>
      </c>
      <c r="BG60" s="148" t="str">
        <f t="shared" si="37"/>
        <v>WARD DIARMUID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998976.9</v>
      </c>
      <c r="AN61" s="5">
        <f t="shared" si="36"/>
        <v>998976.9</v>
      </c>
      <c r="AO61" s="45">
        <f t="shared" si="27"/>
        <v>998888.5</v>
      </c>
      <c r="AP61" s="5">
        <f t="shared" si="28"/>
        <v>998888.5</v>
      </c>
      <c r="AQ61" s="45">
        <f t="shared" si="29"/>
        <v>998861.8</v>
      </c>
      <c r="AR61" s="5">
        <f t="shared" si="30"/>
        <v>998861.8</v>
      </c>
      <c r="AT61" s="2">
        <f t="shared" si="31"/>
        <v>998796.5</v>
      </c>
      <c r="AU61">
        <f t="shared" si="32"/>
        <v>998796.5</v>
      </c>
      <c r="AV61" s="2">
        <f t="shared" si="33"/>
        <v>998739</v>
      </c>
      <c r="AW61">
        <f t="shared" si="34"/>
        <v>998739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998976.9</v>
      </c>
      <c r="AN62" s="5">
        <f t="shared" si="36"/>
        <v>998976.9</v>
      </c>
      <c r="AO62" s="45">
        <f t="shared" si="27"/>
        <v>998888.5</v>
      </c>
      <c r="AP62" s="5">
        <f t="shared" si="28"/>
        <v>998888.5</v>
      </c>
      <c r="AQ62" s="45">
        <f t="shared" si="29"/>
        <v>998861.8</v>
      </c>
      <c r="AR62" s="5">
        <f t="shared" si="30"/>
        <v>998861.8</v>
      </c>
      <c r="AT62" s="2">
        <f t="shared" si="31"/>
        <v>998796.5</v>
      </c>
      <c r="AU62">
        <f t="shared" si="32"/>
        <v>998796.5</v>
      </c>
      <c r="AV62" s="2">
        <f t="shared" si="33"/>
        <v>998739</v>
      </c>
      <c r="AW62">
        <f t="shared" si="34"/>
        <v>998739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998976.9</v>
      </c>
      <c r="AN63" s="5">
        <f t="shared" si="36"/>
        <v>998976.9</v>
      </c>
      <c r="AO63" s="45">
        <f t="shared" si="27"/>
        <v>998888.5</v>
      </c>
      <c r="AP63" s="5">
        <f t="shared" si="28"/>
        <v>998888.5</v>
      </c>
      <c r="AQ63" s="45">
        <f t="shared" si="29"/>
        <v>998861.8</v>
      </c>
      <c r="AR63" s="5">
        <f t="shared" si="30"/>
        <v>998861.8</v>
      </c>
      <c r="AT63" s="2">
        <f t="shared" si="31"/>
        <v>998796.5</v>
      </c>
      <c r="AU63">
        <f t="shared" si="32"/>
        <v>998796.5</v>
      </c>
      <c r="AV63" s="2">
        <f t="shared" si="33"/>
        <v>998739</v>
      </c>
      <c r="AW63">
        <f t="shared" si="34"/>
        <v>998739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998976.9</v>
      </c>
      <c r="AN64" s="5">
        <f t="shared" si="36"/>
        <v>998976.9</v>
      </c>
      <c r="AO64" s="45">
        <f t="shared" si="27"/>
        <v>998888.5</v>
      </c>
      <c r="AP64" s="5">
        <f t="shared" si="28"/>
        <v>998888.5</v>
      </c>
      <c r="AQ64" s="45">
        <f t="shared" si="29"/>
        <v>998861.8</v>
      </c>
      <c r="AR64" s="5">
        <f t="shared" si="30"/>
        <v>998861.8</v>
      </c>
      <c r="AT64" s="2">
        <f t="shared" si="31"/>
        <v>998796.5</v>
      </c>
      <c r="AU64">
        <f t="shared" si="32"/>
        <v>998796.5</v>
      </c>
      <c r="AV64" s="2">
        <f t="shared" si="33"/>
        <v>998739</v>
      </c>
      <c r="AW64">
        <f t="shared" si="34"/>
        <v>998739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998976.9</v>
      </c>
      <c r="AN65" s="5">
        <f t="shared" si="36"/>
        <v>998976.9</v>
      </c>
      <c r="AO65" s="45">
        <f t="shared" si="27"/>
        <v>998888.5</v>
      </c>
      <c r="AP65" s="5">
        <f t="shared" si="28"/>
        <v>998888.5</v>
      </c>
      <c r="AQ65" s="45">
        <f t="shared" si="29"/>
        <v>998861.8</v>
      </c>
      <c r="AR65" s="5">
        <f t="shared" si="30"/>
        <v>998861.8</v>
      </c>
      <c r="AT65" s="2">
        <f t="shared" si="31"/>
        <v>998796.5</v>
      </c>
      <c r="AU65">
        <f t="shared" si="32"/>
        <v>998796.5</v>
      </c>
      <c r="AV65" s="2">
        <f t="shared" si="33"/>
        <v>998739</v>
      </c>
      <c r="AW65">
        <f t="shared" si="34"/>
        <v>998739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998976.9</v>
      </c>
      <c r="AN66" s="5">
        <f t="shared" si="36"/>
        <v>998976.9</v>
      </c>
      <c r="AO66" s="45">
        <f t="shared" si="27"/>
        <v>998888.5</v>
      </c>
      <c r="AP66" s="5">
        <f t="shared" si="28"/>
        <v>998888.5</v>
      </c>
      <c r="AQ66" s="45">
        <f t="shared" si="29"/>
        <v>998861.8</v>
      </c>
      <c r="AR66" s="5">
        <f t="shared" si="30"/>
        <v>998861.8</v>
      </c>
      <c r="AT66" s="2">
        <f t="shared" si="31"/>
        <v>998796.5</v>
      </c>
      <c r="AU66">
        <f t="shared" si="32"/>
        <v>998796.5</v>
      </c>
      <c r="AV66" s="2">
        <f t="shared" si="33"/>
        <v>998739</v>
      </c>
      <c r="AW66">
        <f t="shared" si="34"/>
        <v>998739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998976.9</v>
      </c>
      <c r="AN67" s="5">
        <f t="shared" si="36"/>
        <v>998976.9</v>
      </c>
      <c r="AO67" s="45">
        <f t="shared" si="27"/>
        <v>998888.5</v>
      </c>
      <c r="AP67" s="5">
        <f t="shared" si="28"/>
        <v>998888.5</v>
      </c>
      <c r="AQ67" s="45">
        <f t="shared" si="29"/>
        <v>998861.8</v>
      </c>
      <c r="AR67" s="5">
        <f t="shared" si="30"/>
        <v>998861.8</v>
      </c>
      <c r="AT67" s="2">
        <f t="shared" si="31"/>
        <v>998796.5</v>
      </c>
      <c r="AU67">
        <f t="shared" si="32"/>
        <v>998796.5</v>
      </c>
      <c r="AV67" s="2">
        <f t="shared" si="33"/>
        <v>998739</v>
      </c>
      <c r="AW67">
        <f t="shared" si="34"/>
        <v>998739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5">IF(BH5="y",1,0)</f>
        <v>0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 Government</v>
      </c>
      <c r="F1" s="14" t="s">
        <v>77</v>
      </c>
      <c r="J1" s="100" t="s">
        <v>25</v>
      </c>
      <c r="K1" s="382">
        <f>'Basic Input'!C2</f>
        <v>41781</v>
      </c>
      <c r="L1" s="382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229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24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77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24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230</v>
      </c>
      <c r="P4" s="384"/>
      <c r="Q4" s="384"/>
      <c r="R4" s="384"/>
      <c r="S4" s="385"/>
      <c r="U4" s="374" t="str">
        <f>IF(W33="ERROR","DO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IF(C11=0,0,IF(U11=0,"Excluded",0))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IF(C12=0,0,IF(U12=0,"Excluded",0))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IF($AT5=0,0,IF($AT5="T",$AZ7,$BR4))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IF($V7="Transfer",$BA8,$BT3)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Elected</v>
      </c>
      <c r="BO10" s="47">
        <f t="shared" si="3"/>
        <v>1203.5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24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Elected</v>
      </c>
      <c r="BO13" s="47">
        <f t="shared" si="3"/>
        <v>1111.5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 t="shared" si="12"/>
        <v>0</v>
      </c>
      <c r="W14" s="49">
        <f t="shared" si="13"/>
        <v>0</v>
      </c>
      <c r="Z14" s="108" t="str">
        <f>'Verification of Boxes'!J10</f>
        <v>BRESLAND ALLAN</v>
      </c>
      <c r="AA14" s="109">
        <f>U11</f>
        <v>1261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CARLIN KARINA</v>
      </c>
      <c r="AA15" s="45">
        <f>U12</f>
        <v>1285</v>
      </c>
      <c r="AB15" s="5"/>
      <c r="AC15" s="117">
        <f t="shared" si="14"/>
        <v>24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5"/>
        <v>24</v>
      </c>
      <c r="AG15" s="112" t="str">
        <f t="shared" si="16"/>
        <v>transfer largest surplus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9'!A16&lt;&gt;0,'Stage 9'!A16,IF(W16&gt;=$M$3,"Elected",IF(BP13&lt;&gt;0,"Excluded",0)))</f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 t="shared" si="12"/>
        <v>0</v>
      </c>
      <c r="W16" s="49">
        <f t="shared" si="13"/>
        <v>0</v>
      </c>
      <c r="Z16" s="111" t="str">
        <f>'Verification of Boxes'!J12</f>
        <v>GALLAGHER PAUL</v>
      </c>
      <c r="AA16" s="45">
        <f t="shared" ref="AA16:AA33" si="18">U13</f>
        <v>1203.5</v>
      </c>
      <c r="AB16" s="5"/>
      <c r="AC16" s="117">
        <f t="shared" si="14"/>
        <v>-57.5</v>
      </c>
      <c r="AD16" s="133"/>
      <c r="AE16" s="5" t="str">
        <f t="shared" si="17"/>
        <v>continuing</v>
      </c>
      <c r="AF16" s="5">
        <f t="shared" si="15"/>
        <v>0</v>
      </c>
      <c r="AG16" s="112">
        <f t="shared" si="16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1138.2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 t="shared" si="12"/>
        <v>0</v>
      </c>
      <c r="W17" s="49">
        <f t="shared" si="13"/>
        <v>0</v>
      </c>
      <c r="Z17" s="111" t="str">
        <f>'Verification of Boxes'!J13</f>
        <v>HAMILTON RHONDA</v>
      </c>
      <c r="AA17" s="45">
        <f t="shared" si="18"/>
        <v>1261</v>
      </c>
      <c r="AB17" s="5"/>
      <c r="AC17" s="117">
        <f t="shared" si="14"/>
        <v>0</v>
      </c>
      <c r="AD17" s="133"/>
      <c r="AE17" s="5" t="str">
        <f t="shared" si="17"/>
        <v>elected</v>
      </c>
      <c r="AF17" s="5">
        <f t="shared" si="15"/>
        <v>0</v>
      </c>
      <c r="AG17" s="112">
        <f t="shared" si="16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JAMIESON WILLIAM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 t="shared" si="12"/>
        <v>0</v>
      </c>
      <c r="W19" s="49">
        <f t="shared" si="13"/>
        <v>0</v>
      </c>
      <c r="Z19" s="111" t="str">
        <f>'Verification of Boxes'!J15</f>
        <v>KELLY DAN</v>
      </c>
      <c r="AA19" s="45">
        <f t="shared" si="18"/>
        <v>1111.5</v>
      </c>
      <c r="AB19" s="5"/>
      <c r="AC19" s="117">
        <f t="shared" si="14"/>
        <v>-149.5</v>
      </c>
      <c r="AD19" s="133"/>
      <c r="AE19" s="5" t="str">
        <f t="shared" si="17"/>
        <v>continuing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1023.1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KELLY PATSY</v>
      </c>
      <c r="AA20" s="45">
        <f t="shared" si="18"/>
        <v>1261</v>
      </c>
      <c r="AB20" s="5"/>
      <c r="AC20" s="117">
        <f t="shared" si="14"/>
        <v>0</v>
      </c>
      <c r="AD20" s="133"/>
      <c r="AE20" s="5" t="str">
        <f t="shared" si="17"/>
        <v>elected</v>
      </c>
      <c r="AF20" s="5">
        <f t="shared" si="15"/>
        <v>0</v>
      </c>
      <c r="AG20" s="112">
        <f t="shared" si="16"/>
        <v>0</v>
      </c>
      <c r="AJ20" s="401" t="s">
        <v>103</v>
      </c>
      <c r="AK20" s="402"/>
      <c r="AL20" s="246">
        <f>AL46</f>
        <v>1023.1</v>
      </c>
      <c r="AM20" s="167"/>
      <c r="AN20" s="166">
        <f>AL20+AG2</f>
        <v>1047.0999999999999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LEONARD PATRICK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403" t="s">
        <v>102</v>
      </c>
      <c r="AK21" s="359"/>
      <c r="AL21" s="48">
        <f>IF(AL20=1000000,0,AN46)</f>
        <v>1111.5</v>
      </c>
      <c r="AM21" s="7">
        <f>AL21-AL20</f>
        <v>88.399999999999977</v>
      </c>
      <c r="AN21" s="5">
        <f>IF(AL21=1000000,0,IF(AN20=0,0,AN20+AL21))</f>
        <v>2158.6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 t="shared" si="12"/>
        <v>0</v>
      </c>
      <c r="W22" s="49">
        <f t="shared" si="13"/>
        <v>0</v>
      </c>
      <c r="Z22" s="111" t="str">
        <f>'Verification of Boxes'!J18</f>
        <v>MCMAHON BRIAN</v>
      </c>
      <c r="AA22" s="45">
        <f t="shared" si="18"/>
        <v>1138.2</v>
      </c>
      <c r="AB22" s="5"/>
      <c r="AC22" s="117">
        <f t="shared" si="14"/>
        <v>-122.79999999999995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403" t="s">
        <v>102</v>
      </c>
      <c r="AK22" s="359"/>
      <c r="AL22" s="48">
        <f>IF(AL21=1000000,0,AP46)</f>
        <v>1138.2</v>
      </c>
      <c r="AM22" s="7">
        <f>IF(AL22=1000000,0,IF(AM21=0,0,AL22-AL21))</f>
        <v>26.700000000000045</v>
      </c>
      <c r="AN22" s="5">
        <f>IF(AL22=1000000,0,IF(AN21=0,0,AN21+AL22))</f>
        <v>3296.8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MCMENAMIN EUGENE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403" t="s">
        <v>102</v>
      </c>
      <c r="AK23" s="359"/>
      <c r="AL23" s="48">
        <f>IF(AL22=1000000,0,AR46)</f>
        <v>1203.5</v>
      </c>
      <c r="AM23" s="7">
        <f>IF(AL23=1000000,0,IF(AM22=0,0,AL23-AL22))</f>
        <v>65.299999999999955</v>
      </c>
      <c r="AN23" s="5">
        <f>IF(AL23=1000000,0,IF(AN22=0,0,AN22+AL23))</f>
        <v>4500.3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STEWART LIAM</v>
      </c>
      <c r="AA24" s="45">
        <f t="shared" si="18"/>
        <v>0</v>
      </c>
      <c r="AB24" s="5"/>
      <c r="AC24" s="117">
        <f t="shared" si="14"/>
        <v>0</v>
      </c>
      <c r="AD24" s="133"/>
      <c r="AE24" s="5" t="str">
        <f t="shared" si="17"/>
        <v>excluded</v>
      </c>
      <c r="AF24" s="5">
        <f t="shared" si="15"/>
        <v>0</v>
      </c>
      <c r="AG24" s="112">
        <f t="shared" si="16"/>
        <v>0</v>
      </c>
      <c r="AJ24" s="403" t="s">
        <v>102</v>
      </c>
      <c r="AK24" s="359"/>
      <c r="AL24" s="48">
        <f>IF(AR46=1000000,0,AU46)</f>
        <v>1261</v>
      </c>
      <c r="AM24" s="7">
        <f>IF(AL24=1000000,0,IF(AM23=0,0,AL24-AL23))</f>
        <v>57.5</v>
      </c>
      <c r="AN24" s="5">
        <f>IF(AL24=1000000,0,IF(AN23=0,0,AN23+AL24))</f>
        <v>5761.3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WARD DIARMUID</v>
      </c>
      <c r="AA25" s="45">
        <f t="shared" si="18"/>
        <v>1023.1</v>
      </c>
      <c r="AB25" s="5"/>
      <c r="AC25" s="117">
        <f t="shared" si="14"/>
        <v>-237.89999999999998</v>
      </c>
      <c r="AD25" s="133"/>
      <c r="AE25" s="5" t="str">
        <f t="shared" si="17"/>
        <v>continuing</v>
      </c>
      <c r="AF25" s="5">
        <f t="shared" si="15"/>
        <v>0</v>
      </c>
      <c r="AG25" s="112">
        <f t="shared" si="16"/>
        <v>0</v>
      </c>
      <c r="AJ25" s="424" t="s">
        <v>102</v>
      </c>
      <c r="AK25" s="425"/>
      <c r="AL25" s="104">
        <f>IF(AL24=1000000,0,AW46)</f>
        <v>1285</v>
      </c>
      <c r="AM25" s="105">
        <f>IF(AL25=1000000,0,IF(AM24=0,0,AL25-AL24))</f>
        <v>24</v>
      </c>
      <c r="AN25" s="106">
        <f>IF(AL25=1000000,0,IF(AN24=0,0,AN24+AL25))</f>
        <v>7046.3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6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1023.1</v>
      </c>
      <c r="AM46" s="5"/>
      <c r="AN46" s="45">
        <f>AN47+AL46</f>
        <v>1111.5</v>
      </c>
      <c r="AO46" s="5"/>
      <c r="AP46" s="45">
        <f>AP47+AN46</f>
        <v>1138.2</v>
      </c>
      <c r="AQ46" s="5"/>
      <c r="AR46" s="45">
        <f>AR47+AP46</f>
        <v>1203.5</v>
      </c>
      <c r="AS46" s="2"/>
      <c r="AU46" s="2">
        <f>AU47+AR46</f>
        <v>1261</v>
      </c>
      <c r="AW46" s="2">
        <f>AW47+AU46</f>
        <v>1285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1023.1</v>
      </c>
      <c r="AM47" s="5"/>
      <c r="AN47" s="45">
        <f>MIN(AN48:AN67)</f>
        <v>88.399999999999977</v>
      </c>
      <c r="AO47" s="5"/>
      <c r="AP47" s="45">
        <f>MIN(AP48:AP67)</f>
        <v>26.700000000000045</v>
      </c>
      <c r="AQ47" s="5"/>
      <c r="AR47" s="45">
        <f>MIN(AR48:AR67)</f>
        <v>65.299999999999955</v>
      </c>
      <c r="AS47" s="2"/>
      <c r="AU47" s="2">
        <f>MIN(AU48:AU67)</f>
        <v>57.5</v>
      </c>
      <c r="AW47" s="2">
        <f>MIN(AW48:AW67)</f>
        <v>24</v>
      </c>
      <c r="AX47" s="2"/>
    </row>
    <row r="48" spans="3:78" ht="38.25">
      <c r="AJ48" t="str">
        <f t="shared" ref="AJ48:AK63" si="24">Z14</f>
        <v>BRESLAND ALLAN</v>
      </c>
      <c r="AK48" s="2">
        <f t="shared" si="24"/>
        <v>1261</v>
      </c>
      <c r="AL48" s="5">
        <f>IF(AK48&lt;&gt;0,AK48,1000000)</f>
        <v>1261</v>
      </c>
      <c r="AM48" s="45">
        <f t="shared" ref="AM48:AM67" si="25">AL48-AL$47</f>
        <v>237.89999999999998</v>
      </c>
      <c r="AN48" s="5">
        <f>IF(AM48&lt;&gt;0,AM48,1000000)</f>
        <v>237.89999999999998</v>
      </c>
      <c r="AO48" s="45">
        <f t="shared" ref="AO48:AO67" si="26">AN48-AN$47</f>
        <v>149.5</v>
      </c>
      <c r="AP48" s="5">
        <f t="shared" ref="AP48:AP67" si="27">IF(AO48&lt;&gt;0,AO48,1000000)</f>
        <v>149.5</v>
      </c>
      <c r="AQ48" s="45">
        <f t="shared" ref="AQ48:AQ67" si="28">AP48-AP$47</f>
        <v>122.79999999999995</v>
      </c>
      <c r="AR48" s="5">
        <f t="shared" ref="AR48:AR67" si="29">IF(AQ48&lt;&gt;0,AQ48,1000000)</f>
        <v>122.79999999999995</v>
      </c>
      <c r="AT48" s="2">
        <f t="shared" ref="AT48:AT67" si="30">AR48-AR$47</f>
        <v>57.5</v>
      </c>
      <c r="AU48">
        <f t="shared" ref="AU48:AU67" si="31">IF(AT48&lt;&gt;0,AT48,1000000)</f>
        <v>57.5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4"/>
        <v>CARLIN KARINA</v>
      </c>
      <c r="AK49" s="2">
        <f t="shared" si="24"/>
        <v>1285</v>
      </c>
      <c r="AL49" s="5">
        <f t="shared" ref="AL49:AL67" si="34">IF(AK49&lt;&gt;0,AK49,1000000)</f>
        <v>1285</v>
      </c>
      <c r="AM49" s="45">
        <f t="shared" si="25"/>
        <v>261.89999999999998</v>
      </c>
      <c r="AN49" s="5">
        <f t="shared" ref="AN49:AN67" si="35">IF(AM49&lt;&gt;0,AM49,1000000)</f>
        <v>261.89999999999998</v>
      </c>
      <c r="AO49" s="45">
        <f t="shared" si="26"/>
        <v>173.5</v>
      </c>
      <c r="AP49" s="5">
        <f t="shared" si="27"/>
        <v>173.5</v>
      </c>
      <c r="AQ49" s="45">
        <f t="shared" si="28"/>
        <v>146.79999999999995</v>
      </c>
      <c r="AR49" s="5">
        <f t="shared" si="29"/>
        <v>146.79999999999995</v>
      </c>
      <c r="AT49" s="2">
        <f t="shared" si="30"/>
        <v>81.5</v>
      </c>
      <c r="AU49">
        <f t="shared" si="31"/>
        <v>81.5</v>
      </c>
      <c r="AV49" s="2">
        <f t="shared" si="32"/>
        <v>24</v>
      </c>
      <c r="AW49">
        <f t="shared" si="33"/>
        <v>24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BRESLAND ALLAN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4"/>
        <v>GALLAGHER PAUL</v>
      </c>
      <c r="AK50" s="2">
        <f t="shared" si="24"/>
        <v>1203.5</v>
      </c>
      <c r="AL50" s="5">
        <f t="shared" si="34"/>
        <v>1203.5</v>
      </c>
      <c r="AM50" s="45">
        <f t="shared" si="25"/>
        <v>180.39999999999998</v>
      </c>
      <c r="AN50" s="5">
        <f t="shared" si="35"/>
        <v>180.39999999999998</v>
      </c>
      <c r="AO50" s="45">
        <f t="shared" si="26"/>
        <v>92</v>
      </c>
      <c r="AP50" s="5">
        <f t="shared" si="27"/>
        <v>92</v>
      </c>
      <c r="AQ50" s="45">
        <f t="shared" si="28"/>
        <v>65.299999999999955</v>
      </c>
      <c r="AR50" s="5">
        <f t="shared" si="29"/>
        <v>65.299999999999955</v>
      </c>
      <c r="AT50" s="2">
        <f t="shared" si="30"/>
        <v>0</v>
      </c>
      <c r="AU50">
        <f t="shared" si="31"/>
        <v>1000000</v>
      </c>
      <c r="AV50" s="2">
        <f t="shared" si="32"/>
        <v>999942.5</v>
      </c>
      <c r="AW50">
        <f t="shared" si="33"/>
        <v>999942.5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CARLIN KARINA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HAMILTON RHONDA</v>
      </c>
      <c r="AK51" s="2">
        <f t="shared" si="24"/>
        <v>1261</v>
      </c>
      <c r="AL51" s="5">
        <f t="shared" si="34"/>
        <v>1261</v>
      </c>
      <c r="AM51" s="45">
        <f t="shared" si="25"/>
        <v>237.89999999999998</v>
      </c>
      <c r="AN51" s="5">
        <f t="shared" si="35"/>
        <v>237.89999999999998</v>
      </c>
      <c r="AO51" s="45">
        <f t="shared" si="26"/>
        <v>149.5</v>
      </c>
      <c r="AP51" s="5">
        <f t="shared" si="27"/>
        <v>149.5</v>
      </c>
      <c r="AQ51" s="45">
        <f t="shared" si="28"/>
        <v>122.79999999999995</v>
      </c>
      <c r="AR51" s="5">
        <f t="shared" si="29"/>
        <v>122.79999999999995</v>
      </c>
      <c r="AT51" s="2">
        <f t="shared" si="30"/>
        <v>57.5</v>
      </c>
      <c r="AU51">
        <f t="shared" si="31"/>
        <v>57.5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GALLAGHER PAUL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JAMIESON WILLIAM</v>
      </c>
      <c r="AK52" s="2">
        <f t="shared" si="24"/>
        <v>0</v>
      </c>
      <c r="AL52" s="5">
        <f t="shared" si="34"/>
        <v>1000000</v>
      </c>
      <c r="AM52" s="45">
        <f t="shared" si="25"/>
        <v>998976.9</v>
      </c>
      <c r="AN52" s="5">
        <f t="shared" si="35"/>
        <v>998976.9</v>
      </c>
      <c r="AO52" s="45">
        <f t="shared" si="26"/>
        <v>998888.5</v>
      </c>
      <c r="AP52" s="5">
        <f t="shared" si="27"/>
        <v>998888.5</v>
      </c>
      <c r="AQ52" s="45">
        <f t="shared" si="28"/>
        <v>998861.8</v>
      </c>
      <c r="AR52" s="5">
        <f t="shared" si="29"/>
        <v>998861.8</v>
      </c>
      <c r="AT52" s="2">
        <f t="shared" si="30"/>
        <v>998796.5</v>
      </c>
      <c r="AU52">
        <f t="shared" si="31"/>
        <v>998796.5</v>
      </c>
      <c r="AV52" s="2">
        <f t="shared" si="32"/>
        <v>998739</v>
      </c>
      <c r="AW52">
        <f t="shared" si="33"/>
        <v>998739</v>
      </c>
      <c r="BE52" s="5">
        <f>IF($BH23="y",$BE23,IF($BH24="y",$BE24,0))</f>
        <v>0</v>
      </c>
      <c r="BG52" s="148" t="str">
        <f t="shared" si="36"/>
        <v>HAMILTON RHONDA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KELLY DAN</v>
      </c>
      <c r="AK53" s="2">
        <f t="shared" si="24"/>
        <v>1111.5</v>
      </c>
      <c r="AL53" s="5">
        <f t="shared" si="34"/>
        <v>1111.5</v>
      </c>
      <c r="AM53" s="45">
        <f t="shared" si="25"/>
        <v>88.399999999999977</v>
      </c>
      <c r="AN53" s="5">
        <f t="shared" si="35"/>
        <v>88.399999999999977</v>
      </c>
      <c r="AO53" s="45">
        <f t="shared" si="26"/>
        <v>0</v>
      </c>
      <c r="AP53" s="5">
        <f t="shared" si="27"/>
        <v>1000000</v>
      </c>
      <c r="AQ53" s="45">
        <f t="shared" si="28"/>
        <v>999973.3</v>
      </c>
      <c r="AR53" s="5">
        <f t="shared" si="29"/>
        <v>999973.3</v>
      </c>
      <c r="AT53" s="2">
        <f t="shared" si="30"/>
        <v>999908</v>
      </c>
      <c r="AU53">
        <f t="shared" si="31"/>
        <v>999908</v>
      </c>
      <c r="AV53" s="2">
        <f t="shared" si="32"/>
        <v>999850.5</v>
      </c>
      <c r="AW53">
        <f t="shared" si="33"/>
        <v>999850.5</v>
      </c>
      <c r="BG53" s="148" t="str">
        <f t="shared" si="36"/>
        <v>JAMIESON WILLIAM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KELLY PATSY</v>
      </c>
      <c r="AK54" s="2">
        <f t="shared" si="24"/>
        <v>1261</v>
      </c>
      <c r="AL54" s="5">
        <f t="shared" si="34"/>
        <v>1261</v>
      </c>
      <c r="AM54" s="45">
        <f t="shared" si="25"/>
        <v>237.89999999999998</v>
      </c>
      <c r="AN54" s="5">
        <f t="shared" si="35"/>
        <v>237.89999999999998</v>
      </c>
      <c r="AO54" s="45">
        <f t="shared" si="26"/>
        <v>149.5</v>
      </c>
      <c r="AP54" s="5">
        <f t="shared" si="27"/>
        <v>149.5</v>
      </c>
      <c r="AQ54" s="45">
        <f t="shared" si="28"/>
        <v>122.79999999999995</v>
      </c>
      <c r="AR54" s="5">
        <f t="shared" si="29"/>
        <v>122.79999999999995</v>
      </c>
      <c r="AT54" s="2">
        <f t="shared" si="30"/>
        <v>57.5</v>
      </c>
      <c r="AU54">
        <f t="shared" si="31"/>
        <v>57.5</v>
      </c>
      <c r="AV54" s="2">
        <f t="shared" si="32"/>
        <v>0</v>
      </c>
      <c r="AW54">
        <f t="shared" si="33"/>
        <v>1000000</v>
      </c>
      <c r="BG54" s="148" t="str">
        <f t="shared" si="36"/>
        <v>KELLY DAN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LEONARD PATRICK</v>
      </c>
      <c r="AK55" s="2">
        <f t="shared" si="24"/>
        <v>0</v>
      </c>
      <c r="AL55" s="5">
        <f t="shared" si="34"/>
        <v>1000000</v>
      </c>
      <c r="AM55" s="45">
        <f t="shared" si="25"/>
        <v>998976.9</v>
      </c>
      <c r="AN55" s="5">
        <f t="shared" si="35"/>
        <v>998976.9</v>
      </c>
      <c r="AO55" s="45">
        <f t="shared" si="26"/>
        <v>998888.5</v>
      </c>
      <c r="AP55" s="5">
        <f t="shared" si="27"/>
        <v>998888.5</v>
      </c>
      <c r="AQ55" s="45">
        <f t="shared" si="28"/>
        <v>998861.8</v>
      </c>
      <c r="AR55" s="5">
        <f t="shared" si="29"/>
        <v>998861.8</v>
      </c>
      <c r="AT55" s="2">
        <f t="shared" si="30"/>
        <v>998796.5</v>
      </c>
      <c r="AU55">
        <f t="shared" si="31"/>
        <v>998796.5</v>
      </c>
      <c r="AV55" s="2">
        <f t="shared" si="32"/>
        <v>998739</v>
      </c>
      <c r="AW55">
        <f t="shared" si="33"/>
        <v>998739</v>
      </c>
      <c r="BG55" s="148" t="str">
        <f t="shared" si="36"/>
        <v>KELLY PATSY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MCMAHON BRIAN</v>
      </c>
      <c r="AK56" s="2">
        <f t="shared" si="24"/>
        <v>1138.2</v>
      </c>
      <c r="AL56" s="5">
        <f t="shared" si="34"/>
        <v>1138.2</v>
      </c>
      <c r="AM56" s="45">
        <f t="shared" si="25"/>
        <v>115.10000000000002</v>
      </c>
      <c r="AN56" s="5">
        <f t="shared" si="35"/>
        <v>115.10000000000002</v>
      </c>
      <c r="AO56" s="45">
        <f t="shared" si="26"/>
        <v>26.700000000000045</v>
      </c>
      <c r="AP56" s="5">
        <f t="shared" si="27"/>
        <v>26.700000000000045</v>
      </c>
      <c r="AQ56" s="45">
        <f t="shared" si="28"/>
        <v>0</v>
      </c>
      <c r="AR56" s="5">
        <f t="shared" si="29"/>
        <v>1000000</v>
      </c>
      <c r="AT56" s="2">
        <f t="shared" si="30"/>
        <v>999934.7</v>
      </c>
      <c r="AU56">
        <f t="shared" si="31"/>
        <v>999934.7</v>
      </c>
      <c r="AV56" s="2">
        <f t="shared" si="32"/>
        <v>999877.2</v>
      </c>
      <c r="AW56">
        <f t="shared" si="33"/>
        <v>999877.2</v>
      </c>
      <c r="BG56" s="148" t="str">
        <f t="shared" si="36"/>
        <v>LEONARD PATRICK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 t="str">
        <f t="shared" si="24"/>
        <v>MCMENAMIN EUGENE</v>
      </c>
      <c r="AK57" s="2">
        <f t="shared" si="24"/>
        <v>0</v>
      </c>
      <c r="AL57" s="5">
        <f t="shared" si="34"/>
        <v>1000000</v>
      </c>
      <c r="AM57" s="45">
        <f t="shared" si="25"/>
        <v>998976.9</v>
      </c>
      <c r="AN57" s="5">
        <f t="shared" si="35"/>
        <v>998976.9</v>
      </c>
      <c r="AO57" s="45">
        <f t="shared" si="26"/>
        <v>998888.5</v>
      </c>
      <c r="AP57" s="5">
        <f t="shared" si="27"/>
        <v>998888.5</v>
      </c>
      <c r="AQ57" s="45">
        <f t="shared" si="28"/>
        <v>998861.8</v>
      </c>
      <c r="AR57" s="5">
        <f t="shared" si="29"/>
        <v>998861.8</v>
      </c>
      <c r="AT57" s="2">
        <f t="shared" si="30"/>
        <v>998796.5</v>
      </c>
      <c r="AU57">
        <f t="shared" si="31"/>
        <v>998796.5</v>
      </c>
      <c r="AV57" s="2">
        <f t="shared" si="32"/>
        <v>998739</v>
      </c>
      <c r="AW57">
        <f t="shared" si="33"/>
        <v>998739</v>
      </c>
      <c r="BG57" s="148" t="str">
        <f t="shared" si="36"/>
        <v>MCMAHON BRIAN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 t="str">
        <f t="shared" si="24"/>
        <v>STEWART LIAM</v>
      </c>
      <c r="AK58" s="2">
        <f t="shared" si="24"/>
        <v>0</v>
      </c>
      <c r="AL58" s="5">
        <f t="shared" si="34"/>
        <v>1000000</v>
      </c>
      <c r="AM58" s="45">
        <f t="shared" si="25"/>
        <v>998976.9</v>
      </c>
      <c r="AN58" s="5">
        <f t="shared" si="35"/>
        <v>998976.9</v>
      </c>
      <c r="AO58" s="45">
        <f t="shared" si="26"/>
        <v>998888.5</v>
      </c>
      <c r="AP58" s="5">
        <f t="shared" si="27"/>
        <v>998888.5</v>
      </c>
      <c r="AQ58" s="45">
        <f t="shared" si="28"/>
        <v>998861.8</v>
      </c>
      <c r="AR58" s="5">
        <f t="shared" si="29"/>
        <v>998861.8</v>
      </c>
      <c r="AT58" s="2">
        <f t="shared" si="30"/>
        <v>998796.5</v>
      </c>
      <c r="AU58">
        <f t="shared" si="31"/>
        <v>998796.5</v>
      </c>
      <c r="AV58" s="2">
        <f t="shared" si="32"/>
        <v>998739</v>
      </c>
      <c r="AW58">
        <f t="shared" si="33"/>
        <v>998739</v>
      </c>
      <c r="BG58" s="148" t="str">
        <f t="shared" si="36"/>
        <v>MCMENAMIN EUGENE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>
      <c r="AJ59" t="str">
        <f t="shared" si="24"/>
        <v>WARD DIARMUID</v>
      </c>
      <c r="AK59" s="2">
        <f t="shared" si="24"/>
        <v>1023.1</v>
      </c>
      <c r="AL59" s="5">
        <f t="shared" si="34"/>
        <v>1023.1</v>
      </c>
      <c r="AM59" s="45">
        <f t="shared" si="25"/>
        <v>0</v>
      </c>
      <c r="AN59" s="5">
        <f t="shared" si="35"/>
        <v>1000000</v>
      </c>
      <c r="AO59" s="45">
        <f t="shared" si="26"/>
        <v>999911.6</v>
      </c>
      <c r="AP59" s="5">
        <f t="shared" si="27"/>
        <v>999911.6</v>
      </c>
      <c r="AQ59" s="45">
        <f t="shared" si="28"/>
        <v>999884.9</v>
      </c>
      <c r="AR59" s="5">
        <f t="shared" si="29"/>
        <v>999884.9</v>
      </c>
      <c r="AT59" s="2">
        <f t="shared" si="30"/>
        <v>999819.6</v>
      </c>
      <c r="AU59">
        <f t="shared" si="31"/>
        <v>999819.6</v>
      </c>
      <c r="AV59" s="2">
        <f t="shared" si="32"/>
        <v>999762.1</v>
      </c>
      <c r="AW59">
        <f t="shared" si="33"/>
        <v>999762.1</v>
      </c>
      <c r="BG59" s="148" t="str">
        <f t="shared" si="36"/>
        <v>STEWART LIAM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998976.9</v>
      </c>
      <c r="AN60" s="5">
        <f t="shared" si="35"/>
        <v>998976.9</v>
      </c>
      <c r="AO60" s="45">
        <f t="shared" si="26"/>
        <v>998888.5</v>
      </c>
      <c r="AP60" s="5">
        <f t="shared" si="27"/>
        <v>998888.5</v>
      </c>
      <c r="AQ60" s="45">
        <f t="shared" si="28"/>
        <v>998861.8</v>
      </c>
      <c r="AR60" s="5">
        <f t="shared" si="29"/>
        <v>998861.8</v>
      </c>
      <c r="AT60" s="2">
        <f t="shared" si="30"/>
        <v>998796.5</v>
      </c>
      <c r="AU60">
        <f t="shared" si="31"/>
        <v>998796.5</v>
      </c>
      <c r="AV60" s="2">
        <f t="shared" si="32"/>
        <v>998739</v>
      </c>
      <c r="AW60">
        <f t="shared" si="33"/>
        <v>998739</v>
      </c>
      <c r="BG60" s="148" t="str">
        <f t="shared" si="36"/>
        <v>WARD DIARMUID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998976.9</v>
      </c>
      <c r="AN61" s="5">
        <f t="shared" si="35"/>
        <v>998976.9</v>
      </c>
      <c r="AO61" s="45">
        <f t="shared" si="26"/>
        <v>998888.5</v>
      </c>
      <c r="AP61" s="5">
        <f t="shared" si="27"/>
        <v>998888.5</v>
      </c>
      <c r="AQ61" s="45">
        <f t="shared" si="28"/>
        <v>998861.8</v>
      </c>
      <c r="AR61" s="5">
        <f t="shared" si="29"/>
        <v>998861.8</v>
      </c>
      <c r="AT61" s="2">
        <f t="shared" si="30"/>
        <v>998796.5</v>
      </c>
      <c r="AU61">
        <f t="shared" si="31"/>
        <v>998796.5</v>
      </c>
      <c r="AV61" s="2">
        <f t="shared" si="32"/>
        <v>998739</v>
      </c>
      <c r="AW61">
        <f t="shared" si="33"/>
        <v>998739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998976.9</v>
      </c>
      <c r="AN62" s="5">
        <f t="shared" si="35"/>
        <v>998976.9</v>
      </c>
      <c r="AO62" s="45">
        <f t="shared" si="26"/>
        <v>998888.5</v>
      </c>
      <c r="AP62" s="5">
        <f t="shared" si="27"/>
        <v>998888.5</v>
      </c>
      <c r="AQ62" s="45">
        <f t="shared" si="28"/>
        <v>998861.8</v>
      </c>
      <c r="AR62" s="5">
        <f t="shared" si="29"/>
        <v>998861.8</v>
      </c>
      <c r="AT62" s="2">
        <f t="shared" si="30"/>
        <v>998796.5</v>
      </c>
      <c r="AU62">
        <f t="shared" si="31"/>
        <v>998796.5</v>
      </c>
      <c r="AV62" s="2">
        <f t="shared" si="32"/>
        <v>998739</v>
      </c>
      <c r="AW62">
        <f t="shared" si="33"/>
        <v>998739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998976.9</v>
      </c>
      <c r="AN63" s="5">
        <f t="shared" si="35"/>
        <v>998976.9</v>
      </c>
      <c r="AO63" s="45">
        <f t="shared" si="26"/>
        <v>998888.5</v>
      </c>
      <c r="AP63" s="5">
        <f t="shared" si="27"/>
        <v>998888.5</v>
      </c>
      <c r="AQ63" s="45">
        <f t="shared" si="28"/>
        <v>998861.8</v>
      </c>
      <c r="AR63" s="5">
        <f t="shared" si="29"/>
        <v>998861.8</v>
      </c>
      <c r="AT63" s="2">
        <f t="shared" si="30"/>
        <v>998796.5</v>
      </c>
      <c r="AU63">
        <f t="shared" si="31"/>
        <v>998796.5</v>
      </c>
      <c r="AV63" s="2">
        <f t="shared" si="32"/>
        <v>998739</v>
      </c>
      <c r="AW63">
        <f t="shared" si="33"/>
        <v>998739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998976.9</v>
      </c>
      <c r="AN64" s="5">
        <f t="shared" si="35"/>
        <v>998976.9</v>
      </c>
      <c r="AO64" s="45">
        <f t="shared" si="26"/>
        <v>998888.5</v>
      </c>
      <c r="AP64" s="5">
        <f t="shared" si="27"/>
        <v>998888.5</v>
      </c>
      <c r="AQ64" s="45">
        <f t="shared" si="28"/>
        <v>998861.8</v>
      </c>
      <c r="AR64" s="5">
        <f t="shared" si="29"/>
        <v>998861.8</v>
      </c>
      <c r="AT64" s="2">
        <f t="shared" si="30"/>
        <v>998796.5</v>
      </c>
      <c r="AU64">
        <f t="shared" si="31"/>
        <v>998796.5</v>
      </c>
      <c r="AV64" s="2">
        <f t="shared" si="32"/>
        <v>998739</v>
      </c>
      <c r="AW64">
        <f t="shared" si="33"/>
        <v>998739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998976.9</v>
      </c>
      <c r="AN65" s="5">
        <f t="shared" si="35"/>
        <v>998976.9</v>
      </c>
      <c r="AO65" s="45">
        <f t="shared" si="26"/>
        <v>998888.5</v>
      </c>
      <c r="AP65" s="5">
        <f t="shared" si="27"/>
        <v>998888.5</v>
      </c>
      <c r="AQ65" s="45">
        <f t="shared" si="28"/>
        <v>998861.8</v>
      </c>
      <c r="AR65" s="5">
        <f t="shared" si="29"/>
        <v>998861.8</v>
      </c>
      <c r="AT65" s="2">
        <f t="shared" si="30"/>
        <v>998796.5</v>
      </c>
      <c r="AU65">
        <f t="shared" si="31"/>
        <v>998796.5</v>
      </c>
      <c r="AV65" s="2">
        <f t="shared" si="32"/>
        <v>998739</v>
      </c>
      <c r="AW65">
        <f t="shared" si="33"/>
        <v>998739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998976.9</v>
      </c>
      <c r="AN66" s="5">
        <f t="shared" si="35"/>
        <v>998976.9</v>
      </c>
      <c r="AO66" s="45">
        <f t="shared" si="26"/>
        <v>998888.5</v>
      </c>
      <c r="AP66" s="5">
        <f t="shared" si="27"/>
        <v>998888.5</v>
      </c>
      <c r="AQ66" s="45">
        <f t="shared" si="28"/>
        <v>998861.8</v>
      </c>
      <c r="AR66" s="5">
        <f t="shared" si="29"/>
        <v>998861.8</v>
      </c>
      <c r="AT66" s="2">
        <f t="shared" si="30"/>
        <v>998796.5</v>
      </c>
      <c r="AU66">
        <f t="shared" si="31"/>
        <v>998796.5</v>
      </c>
      <c r="AV66" s="2">
        <f t="shared" si="32"/>
        <v>998739</v>
      </c>
      <c r="AW66">
        <f t="shared" si="33"/>
        <v>998739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998976.9</v>
      </c>
      <c r="AN67" s="5">
        <f t="shared" si="35"/>
        <v>998976.9</v>
      </c>
      <c r="AO67" s="45">
        <f t="shared" si="26"/>
        <v>998888.5</v>
      </c>
      <c r="AP67" s="5">
        <f t="shared" si="27"/>
        <v>998888.5</v>
      </c>
      <c r="AQ67" s="45">
        <f t="shared" si="28"/>
        <v>998861.8</v>
      </c>
      <c r="AR67" s="5">
        <f t="shared" si="29"/>
        <v>998861.8</v>
      </c>
      <c r="AT67" s="2">
        <f t="shared" si="30"/>
        <v>998796.5</v>
      </c>
      <c r="AU67">
        <f t="shared" si="31"/>
        <v>998796.5</v>
      </c>
      <c r="AV67" s="2">
        <f t="shared" si="32"/>
        <v>998739</v>
      </c>
      <c r="AW67">
        <f t="shared" si="33"/>
        <v>998739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1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 Government</v>
      </c>
      <c r="F1" s="14" t="s">
        <v>139</v>
      </c>
      <c r="J1" s="100" t="s">
        <v>25</v>
      </c>
      <c r="K1" s="382">
        <f>'Basic Input'!C2</f>
        <v>41781</v>
      </c>
      <c r="L1" s="382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244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139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266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243</v>
      </c>
      <c r="P4" s="384"/>
      <c r="Q4" s="384"/>
      <c r="R4" s="384"/>
      <c r="S4" s="385"/>
      <c r="U4" s="374" t="str">
        <f>IF(I79="ERROR","DO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IF(C57=0,0,IF(G57=0,"Excluded",0))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IF(C58=0,0,IF(G58=0,"Excluded",0))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332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333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333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333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99" t="str">
        <f>'Verification of Boxes'!J10</f>
        <v>BRESLAND ALLAN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333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CARLIN KARINA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333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200" t="str">
        <f>'Verification of Boxes'!J12</f>
        <v>GALLAGHER PAUL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333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200" t="str">
        <f>'Verification of Boxes'!J13</f>
        <v>HAMILTON RHONDA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333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JAMIESON WILLIAM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333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200" t="str">
        <f>'Verification of Boxes'!J15</f>
        <v>KELLY DAN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333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KELLY PATSY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333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LEONARD PATRICK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333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200" t="str">
        <f>'Verification of Boxes'!J18</f>
        <v>MCMAHON BRIAN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MCMENAMIN EUGENE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STEWART LIAM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WARD DIARMUID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139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244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243</v>
      </c>
      <c r="P50" s="384"/>
      <c r="Q50" s="384"/>
      <c r="R50" s="384"/>
      <c r="S50" s="385"/>
      <c r="U50" s="374" t="str">
        <f>IF(I79="ERROR","DO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IF($AT5=0,0,IF($AT5="T",$AZ7,$BR4))</f>
        <v>0</v>
      </c>
      <c r="I53" s="431"/>
      <c r="J53" s="430"/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28">
        <f>IF($H53="Transfer",$BA8,$BT3)</f>
        <v>0</v>
      </c>
      <c r="I54" s="429"/>
      <c r="J54" s="428"/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10'!A16&lt;&gt;0,'Stage 10'!A16,IF(I62&gt;=$M$3,"Elected",IF(BP13&lt;&gt;0,"Excluded",0)))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Government</v>
      </c>
      <c r="F1" s="14" t="s">
        <v>140</v>
      </c>
      <c r="J1" s="100" t="s">
        <v>25</v>
      </c>
      <c r="K1" s="382">
        <f>'Basic Input'!C2</f>
        <v>41781</v>
      </c>
      <c r="L1" s="382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449" t="s">
        <v>246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52" t="s">
        <v>267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449" t="s">
        <v>247</v>
      </c>
      <c r="P4" s="450"/>
      <c r="Q4" s="450"/>
      <c r="R4" s="450"/>
      <c r="S4" s="451"/>
      <c r="U4" s="374" t="str">
        <f>IF(K79="ERROR","DO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248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245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245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140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246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247</v>
      </c>
      <c r="P50" s="384"/>
      <c r="Q50" s="384"/>
      <c r="R50" s="384"/>
      <c r="S50" s="385"/>
      <c r="U50" s="374" t="str">
        <f>IF(K79="ERROR","DO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IF($AT5=0,0,IF($AT5="T",$AZ7,$BR4))</f>
        <v>0</v>
      </c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28">
        <f>IF($H53="Transfer",$BA8,$BT3)</f>
        <v>0</v>
      </c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11'!A62&lt;&gt;0,'Stage 11'!A62,IF(K62&gt;=$M$3,"Elected",IF(BP13&lt;&gt;0,"Excluded",0)))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 Government</v>
      </c>
      <c r="F1" s="14" t="s">
        <v>141</v>
      </c>
      <c r="J1" s="100" t="s">
        <v>25</v>
      </c>
      <c r="K1" s="382">
        <f>'Basic Input'!C2</f>
        <v>41781</v>
      </c>
      <c r="L1" s="382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251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0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268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252</v>
      </c>
      <c r="P4" s="384"/>
      <c r="Q4" s="384"/>
      <c r="R4" s="384"/>
      <c r="S4" s="385"/>
      <c r="U4" s="374" t="str">
        <f>IF(M79="ERROR","DO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141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251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252</v>
      </c>
      <c r="P50" s="384"/>
      <c r="Q50" s="384"/>
      <c r="R50" s="384"/>
      <c r="S50" s="385"/>
      <c r="U50" s="374" t="str">
        <f>IF(M79="ERROR","DO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IF($AT5=0,0,IF($AT5="T",$AZ7,$BR4))</f>
        <v>0</v>
      </c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28">
        <f>IF($H53="Transfer",$BA8,$BT3)</f>
        <v>0</v>
      </c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12'!A62&lt;&gt;0,'Stage 12'!A62,IF(M62&gt;=$M$3,"Elected",IF(BP13&lt;&gt;0,"Excluded",0)))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Government</v>
      </c>
      <c r="F1" s="14" t="s">
        <v>142</v>
      </c>
      <c r="J1" s="100" t="s">
        <v>25</v>
      </c>
      <c r="K1" s="382">
        <f>'Basic Input'!C2</f>
        <v>41781</v>
      </c>
      <c r="L1" s="382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255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7.7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269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256</v>
      </c>
      <c r="P4" s="384"/>
      <c r="Q4" s="384"/>
      <c r="R4" s="384"/>
      <c r="S4" s="385"/>
      <c r="U4" s="374" t="str">
        <f>IF(O79="ERROR","DO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253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142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255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256</v>
      </c>
      <c r="P50" s="384"/>
      <c r="Q50" s="384"/>
      <c r="R50" s="384"/>
      <c r="S50" s="385"/>
      <c r="U50" s="374" t="str">
        <f>IF(O79="ERROR","DO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IF($AT5=0,0,IF($AT5="T",$AZ7,$BR4))</f>
        <v>0</v>
      </c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28">
        <f>IF($H53="Transfer",$BA8,$BT3)</f>
        <v>0</v>
      </c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13'!A62&lt;&gt;0,'Stage 13'!A62,IF(O62&gt;=$M$3,"Elected",IF(BP13&lt;&gt;0,"Excluded",0)))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 Government</v>
      </c>
      <c r="F1" s="14" t="s">
        <v>143</v>
      </c>
      <c r="J1" s="100" t="s">
        <v>25</v>
      </c>
      <c r="K1" s="382">
        <f>'Basic Input'!C2</f>
        <v>41781</v>
      </c>
      <c r="L1" s="382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258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8.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270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259</v>
      </c>
      <c r="P4" s="384"/>
      <c r="Q4" s="384"/>
      <c r="R4" s="384"/>
      <c r="S4" s="385"/>
      <c r="U4" s="374" t="str">
        <f>IF(Q79="ERROR","DO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257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257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143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258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259</v>
      </c>
      <c r="P50" s="384"/>
      <c r="Q50" s="384"/>
      <c r="R50" s="384"/>
      <c r="S50" s="385"/>
      <c r="U50" s="374" t="str">
        <f>IF(Q79="ERROR","DO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IF($AT5=0,0,IF($AT5="T",$AZ7,$BR4))</f>
        <v>0</v>
      </c>
      <c r="Q53" s="431"/>
      <c r="R53" s="430"/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28">
        <f>IF($H53="Transfer",$BA8,$BT3)</f>
        <v>0</v>
      </c>
      <c r="Q54" s="429"/>
      <c r="R54" s="428"/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14'!A62&lt;&gt;0,'Stage 14'!A62,IF(Q62&gt;=$M$3,"Elected",IF(BP13&lt;&gt;0,"Excluded",0)))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 Government</v>
      </c>
      <c r="F1" s="14" t="s">
        <v>144</v>
      </c>
      <c r="J1" s="100" t="s">
        <v>25</v>
      </c>
      <c r="K1" s="382">
        <f>'Basic Input'!C2</f>
        <v>41781</v>
      </c>
      <c r="L1" s="382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263</v>
      </c>
      <c r="P2" s="384"/>
      <c r="Q2" s="384"/>
      <c r="R2" s="384"/>
      <c r="S2" s="385"/>
      <c r="U2" s="455"/>
      <c r="V2" s="455"/>
      <c r="W2" s="45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144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265</v>
      </c>
      <c r="P3" s="447"/>
      <c r="Q3" s="447"/>
      <c r="R3" s="447"/>
      <c r="S3" s="448"/>
      <c r="U3" s="455"/>
      <c r="V3" s="455"/>
      <c r="W3" s="455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264</v>
      </c>
      <c r="P4" s="384"/>
      <c r="Q4" s="384"/>
      <c r="R4" s="384"/>
      <c r="S4" s="385"/>
      <c r="U4" s="374" t="str">
        <f>IF(S79="ERROR","DO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260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262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262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144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263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383" t="s">
        <v>264</v>
      </c>
      <c r="P50" s="384"/>
      <c r="Q50" s="384"/>
      <c r="R50" s="384"/>
      <c r="S50" s="385"/>
      <c r="U50" s="374" t="str">
        <f>IF(S79="ERROR","DO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IF($AT5=0,0,IF($AT5="T",$AZ7,$BR4))</f>
        <v>0</v>
      </c>
      <c r="S53" s="431"/>
      <c r="T53" s="430"/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28">
        <f>IF($H53="Transfer",$BA8,$BT3)</f>
        <v>0</v>
      </c>
      <c r="S54" s="429"/>
      <c r="T54" s="428"/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15'!A62&lt;&gt;0,'Stage 15'!A62,IF(S62&gt;=$M$3,"Elected",IF(BP13&lt;&gt;0,"Excluded",0)))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2" t="s">
        <v>200</v>
      </c>
      <c r="F3" s="343"/>
      <c r="G3" s="343"/>
      <c r="H3" s="343"/>
      <c r="I3" s="343"/>
      <c r="J3" s="344"/>
    </row>
    <row r="4" spans="1:12" ht="13.5" thickBot="1">
      <c r="B4" s="85" t="s">
        <v>95</v>
      </c>
      <c r="C4" s="92" t="s">
        <v>339</v>
      </c>
      <c r="D4" s="86"/>
      <c r="E4" s="345"/>
      <c r="F4" s="346"/>
      <c r="G4" s="346"/>
      <c r="H4" s="346"/>
      <c r="I4" s="346"/>
      <c r="J4" s="347"/>
    </row>
    <row r="5" spans="1:12" ht="16.5" thickBot="1">
      <c r="C5" s="93"/>
      <c r="D5" s="86"/>
      <c r="E5" s="272"/>
      <c r="F5" s="273"/>
      <c r="G5" s="273"/>
      <c r="H5" s="273"/>
      <c r="I5" s="273"/>
      <c r="J5" s="273"/>
    </row>
    <row r="6" spans="1:12">
      <c r="B6" s="255" t="s">
        <v>312</v>
      </c>
      <c r="C6" s="253" t="s">
        <v>314</v>
      </c>
      <c r="D6" s="86"/>
      <c r="E6" s="342" t="s">
        <v>199</v>
      </c>
      <c r="F6" s="343"/>
      <c r="G6" s="343"/>
      <c r="H6" s="343"/>
      <c r="I6" s="343"/>
      <c r="J6" s="344"/>
    </row>
    <row r="7" spans="1:12" ht="13.5" thickBot="1">
      <c r="B7" s="86"/>
      <c r="C7" s="93"/>
      <c r="D7" s="86"/>
      <c r="E7" s="345"/>
      <c r="F7" s="346"/>
      <c r="G7" s="346"/>
      <c r="H7" s="346"/>
      <c r="I7" s="346"/>
      <c r="J7" s="347"/>
    </row>
    <row r="8" spans="1:12" ht="15.7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>
      <c r="A9">
        <v>1</v>
      </c>
      <c r="B9" s="202" t="s">
        <v>315</v>
      </c>
      <c r="C9" s="186" t="s">
        <v>316</v>
      </c>
      <c r="E9" s="273"/>
      <c r="F9" s="273"/>
      <c r="G9" s="273"/>
      <c r="H9" s="273"/>
      <c r="I9" s="273"/>
      <c r="J9" s="273"/>
    </row>
    <row r="10" spans="1:12">
      <c r="A10">
        <v>2</v>
      </c>
      <c r="B10" s="202" t="s">
        <v>317</v>
      </c>
      <c r="C10" s="186" t="s">
        <v>318</v>
      </c>
    </row>
    <row r="11" spans="1:12">
      <c r="A11">
        <v>3</v>
      </c>
      <c r="B11" s="202" t="s">
        <v>319</v>
      </c>
      <c r="C11" s="186" t="s">
        <v>320</v>
      </c>
    </row>
    <row r="12" spans="1:12">
      <c r="A12">
        <v>4</v>
      </c>
      <c r="B12" s="202" t="s">
        <v>321</v>
      </c>
      <c r="C12" s="186" t="s">
        <v>316</v>
      </c>
    </row>
    <row r="13" spans="1:12">
      <c r="A13">
        <v>5</v>
      </c>
      <c r="B13" s="186" t="s">
        <v>322</v>
      </c>
      <c r="C13" s="186" t="s">
        <v>323</v>
      </c>
    </row>
    <row r="14" spans="1:12">
      <c r="A14">
        <v>6</v>
      </c>
      <c r="B14" s="186" t="s">
        <v>324</v>
      </c>
      <c r="C14" s="186" t="s">
        <v>318</v>
      </c>
    </row>
    <row r="15" spans="1:12">
      <c r="A15">
        <v>7</v>
      </c>
      <c r="B15" s="186" t="s">
        <v>325</v>
      </c>
      <c r="C15" s="186" t="s">
        <v>326</v>
      </c>
    </row>
    <row r="16" spans="1:12">
      <c r="A16">
        <v>8</v>
      </c>
      <c r="B16" s="186" t="s">
        <v>327</v>
      </c>
      <c r="C16" s="186" t="s">
        <v>326</v>
      </c>
    </row>
    <row r="17" spans="1:3">
      <c r="A17">
        <v>9</v>
      </c>
      <c r="B17" s="186" t="s">
        <v>328</v>
      </c>
      <c r="C17" s="186" t="s">
        <v>318</v>
      </c>
    </row>
    <row r="18" spans="1:3">
      <c r="A18">
        <v>10</v>
      </c>
      <c r="B18" s="202" t="s">
        <v>329</v>
      </c>
      <c r="C18" s="186" t="s">
        <v>320</v>
      </c>
    </row>
    <row r="19" spans="1:3">
      <c r="A19">
        <v>11</v>
      </c>
      <c r="B19" s="202" t="s">
        <v>330</v>
      </c>
      <c r="C19" s="186" t="s">
        <v>326</v>
      </c>
    </row>
    <row r="20" spans="1:3">
      <c r="A20">
        <v>12</v>
      </c>
      <c r="B20" s="202" t="s">
        <v>331</v>
      </c>
      <c r="C20" s="186" t="s">
        <v>318</v>
      </c>
    </row>
    <row r="21" spans="1:3">
      <c r="A21">
        <v>13</v>
      </c>
      <c r="B21" s="202"/>
      <c r="C21" s="186"/>
    </row>
    <row r="22" spans="1:3">
      <c r="A22">
        <v>14</v>
      </c>
      <c r="B22" s="202"/>
      <c r="C22" s="186"/>
    </row>
    <row r="23" spans="1:3">
      <c r="A23">
        <v>15</v>
      </c>
      <c r="B23" s="202"/>
      <c r="C23" s="186"/>
    </row>
    <row r="24" spans="1:3">
      <c r="A24">
        <v>16</v>
      </c>
      <c r="B24" s="74"/>
      <c r="C24" s="186"/>
    </row>
    <row r="25" spans="1:3">
      <c r="A25">
        <v>17</v>
      </c>
      <c r="B25" s="74"/>
      <c r="C25" s="186"/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7</v>
      </c>
    </row>
    <row r="31" spans="1:3">
      <c r="B31" t="s">
        <v>96</v>
      </c>
      <c r="C31" s="66">
        <v>17214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 Government</v>
      </c>
      <c r="F1" s="14" t="s">
        <v>145</v>
      </c>
      <c r="J1" s="100" t="s">
        <v>25</v>
      </c>
      <c r="K1" s="382">
        <f>'Basic Input'!C2</f>
        <v>41781</v>
      </c>
      <c r="L1" s="382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449" t="s">
        <v>273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145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52" t="s">
        <v>275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449" t="s">
        <v>274</v>
      </c>
      <c r="P4" s="450"/>
      <c r="Q4" s="450"/>
      <c r="R4" s="450"/>
      <c r="S4" s="451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272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Government</v>
      </c>
      <c r="F47" s="14" t="s">
        <v>145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SPERRIN</v>
      </c>
      <c r="O48" s="449" t="s">
        <v>273</v>
      </c>
      <c r="P48" s="450"/>
      <c r="Q48" s="450"/>
      <c r="R48" s="450"/>
      <c r="S48" s="451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52" t="s">
        <v>276</v>
      </c>
      <c r="P49" s="453"/>
      <c r="Q49" s="453"/>
      <c r="R49" s="453"/>
      <c r="S49" s="454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449" t="s">
        <v>274</v>
      </c>
      <c r="P50" s="450"/>
      <c r="Q50" s="450"/>
      <c r="R50" s="450"/>
      <c r="S50" s="451"/>
      <c r="U50" s="374" t="str">
        <f>IF(U79="ERROR","DO NOT MOVE TO NEXT STAGE","OK TO MOVE TO NEXT STAGE")</f>
        <v>DO NOT MOVE TO NEXT STAGE</v>
      </c>
      <c r="V50" s="374"/>
      <c r="W50" s="374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IF($AT5=0,0,IF($AT5="T",$AZ7,$BR4))</f>
        <v>0</v>
      </c>
      <c r="U53" s="431"/>
      <c r="V53" s="430"/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28">
        <f>IF($H53="Transfer",$BA8,$BT3)</f>
        <v>0</v>
      </c>
      <c r="U54" s="429"/>
      <c r="V54" s="428"/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16'!A62&lt;&gt;0,'Stage 16'!A62,IF(U62&gt;=$M$3,"Elected",IF(BP13&lt;&gt;0,"Excluded",0)))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 Government</v>
      </c>
      <c r="F1" s="14" t="s">
        <v>146</v>
      </c>
      <c r="J1" s="100" t="s">
        <v>25</v>
      </c>
      <c r="K1" s="382">
        <f>'Basic Input'!C2</f>
        <v>41781</v>
      </c>
      <c r="L1" s="382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279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S2" s="43" t="s">
        <v>146</v>
      </c>
      <c r="BT2" s="6"/>
      <c r="BU2" s="415" t="s">
        <v>306</v>
      </c>
      <c r="BV2" s="415"/>
      <c r="BW2" s="415"/>
      <c r="BX2" s="415"/>
      <c r="BY2" s="415"/>
      <c r="BZ2" s="415"/>
      <c r="CA2" s="415"/>
      <c r="CC2" s="383" t="s">
        <v>202</v>
      </c>
      <c r="CD2" s="384"/>
      <c r="CE2" s="384"/>
      <c r="CF2" s="385"/>
    </row>
    <row r="3" spans="1:84" ht="32.2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446" t="s">
        <v>280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S3" s="95" t="s">
        <v>33</v>
      </c>
      <c r="BT3" s="96"/>
      <c r="BU3" s="432"/>
      <c r="BV3" s="411"/>
      <c r="BW3" s="411"/>
      <c r="BX3" s="411"/>
      <c r="BY3" s="411"/>
      <c r="BZ3" s="411"/>
      <c r="CA3" s="412"/>
    </row>
    <row r="4" spans="1:84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455"/>
      <c r="P4" s="455"/>
      <c r="Q4" s="455"/>
      <c r="R4" s="455"/>
      <c r="S4" s="455"/>
      <c r="T4" s="456" t="str">
        <f>IF(W79="ERROR","DO NOT MOVE TO NEXT STAGE","SWITCH TO PAPER SYSTEM")</f>
        <v>DO NOT MOVE TO NEXT STAGE</v>
      </c>
      <c r="U4" s="456"/>
      <c r="V4" s="456"/>
      <c r="W4" s="456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3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3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 t="str">
        <f>'Stage 7'!P7:Q7</f>
        <v>Transfer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4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'Stage 6'!N8:O8</f>
        <v>LEONARD</v>
      </c>
      <c r="O8" s="429"/>
      <c r="P8" s="428" t="str">
        <f>'Stage 7'!P8:Q8</f>
        <v>KELLY PATSY</v>
      </c>
      <c r="Q8" s="429"/>
      <c r="R8" s="428" t="str">
        <f>'Stage 8'!R8:S8</f>
        <v>MC MENAMIN</v>
      </c>
      <c r="S8" s="429"/>
      <c r="T8" s="428" t="str">
        <f>'Stage 9'!T8:U8</f>
        <v>WARD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BRESLAND ALLAN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CARLIN KARINA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GALLAGHER PAUL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9" t="str">
        <f>A57</f>
        <v>Elected</v>
      </c>
      <c r="B11" s="175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>'Stage 6'!N11</f>
        <v>0</v>
      </c>
      <c r="O11" s="157">
        <f>'Stage 6'!O11</f>
        <v>1261</v>
      </c>
      <c r="P11" s="82">
        <f>'Stage 7'!P11</f>
        <v>0</v>
      </c>
      <c r="Q11" s="157">
        <f>'Stage 7'!Q11</f>
        <v>1261</v>
      </c>
      <c r="R11" s="82">
        <f>'Stage 8'!R11</f>
        <v>0</v>
      </c>
      <c r="S11" s="157">
        <f>'Stage 8'!S11</f>
        <v>1261</v>
      </c>
      <c r="T11" s="82">
        <f>'Stage 9'!T11</f>
        <v>0</v>
      </c>
      <c r="U11" s="157">
        <f>'Stage 9'!U11</f>
        <v>1261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HAMILTON RHONDA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>'Stage 6'!N12</f>
        <v>35</v>
      </c>
      <c r="O12" s="157">
        <f>'Stage 6'!O12</f>
        <v>1213</v>
      </c>
      <c r="P12" s="82">
        <f>'Stage 7'!P12</f>
        <v>2</v>
      </c>
      <c r="Q12" s="157">
        <f>'Stage 7'!Q12</f>
        <v>1215</v>
      </c>
      <c r="R12" s="82">
        <f>'Stage 8'!R12</f>
        <v>70</v>
      </c>
      <c r="S12" s="157">
        <f>'Stage 8'!S12</f>
        <v>1285</v>
      </c>
      <c r="T12" s="82">
        <f>'Stage 9'!T12</f>
        <v>0</v>
      </c>
      <c r="U12" s="157">
        <f>'Stage 9'!U12</f>
        <v>1285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JAMIESON WILLIAM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>'Stage 6'!N13</f>
        <v>25.4</v>
      </c>
      <c r="O13" s="157">
        <f>'Stage 6'!O13</f>
        <v>1026.9000000000001</v>
      </c>
      <c r="P13" s="82">
        <f>'Stage 7'!P13</f>
        <v>1.7000000000000002</v>
      </c>
      <c r="Q13" s="157">
        <f>'Stage 7'!Q13</f>
        <v>1028.6000000000001</v>
      </c>
      <c r="R13" s="82">
        <f>'Stage 8'!R13</f>
        <v>174.89999999999998</v>
      </c>
      <c r="S13" s="157">
        <f>'Stage 8'!S13</f>
        <v>1203.5</v>
      </c>
      <c r="T13" s="82">
        <f>'Stage 9'!T13</f>
        <v>0</v>
      </c>
      <c r="U13" s="157">
        <f>'Stage 9'!U13</f>
        <v>1203.5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5"/>
      <c r="BP13" s="47">
        <f t="shared" si="3"/>
        <v>0</v>
      </c>
      <c r="BQ13" s="76"/>
      <c r="BR13" s="6"/>
      <c r="BS13" s="13" t="str">
        <f>'Verification of Boxes'!J15</f>
        <v>KELLY DAN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>'Stage 6'!N14</f>
        <v>0</v>
      </c>
      <c r="O14" s="157">
        <f>'Stage 6'!O14</f>
        <v>1261</v>
      </c>
      <c r="P14" s="82">
        <f>'Stage 7'!P14</f>
        <v>0</v>
      </c>
      <c r="Q14" s="157">
        <f>'Stage 7'!Q14</f>
        <v>1261</v>
      </c>
      <c r="R14" s="82">
        <f>'Stage 8'!R14</f>
        <v>0</v>
      </c>
      <c r="S14" s="157">
        <f>'Stage 8'!S14</f>
        <v>1261</v>
      </c>
      <c r="T14" s="82">
        <f>'Stage 9'!T14</f>
        <v>0</v>
      </c>
      <c r="U14" s="157">
        <f>'Stage 9'!U14</f>
        <v>1261</v>
      </c>
      <c r="V14" s="82">
        <f>'Stage 10'!V14</f>
        <v>0</v>
      </c>
      <c r="W14" s="157">
        <f>'Stage 10'!W14</f>
        <v>0</v>
      </c>
      <c r="Z14" s="108" t="str">
        <f>'Verification of Boxes'!J10</f>
        <v>BRESLAND ALLAN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KELLY PATSY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CARLIN KARINA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LEONARD PATRICK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30" t="str">
        <f t="shared" si="12"/>
        <v>Elected</v>
      </c>
      <c r="B16" s="176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>'Stage 6'!N16</f>
        <v>26</v>
      </c>
      <c r="O16" s="157">
        <f>'Stage 6'!O16</f>
        <v>1048.7</v>
      </c>
      <c r="P16" s="82">
        <f>'Stage 7'!P16</f>
        <v>1.2000000000000002</v>
      </c>
      <c r="Q16" s="157">
        <f>'Stage 7'!Q16</f>
        <v>1049.9000000000001</v>
      </c>
      <c r="R16" s="82">
        <f>'Stage 8'!R16</f>
        <v>61.6</v>
      </c>
      <c r="S16" s="157">
        <f>'Stage 8'!S16</f>
        <v>1111.5</v>
      </c>
      <c r="T16" s="82">
        <f>'Stage 9'!T16</f>
        <v>0</v>
      </c>
      <c r="U16" s="157">
        <f>'Stage 9'!U16</f>
        <v>1111.5</v>
      </c>
      <c r="V16" s="82">
        <f>'Stage 10'!V16</f>
        <v>0</v>
      </c>
      <c r="W16" s="157">
        <f>'Stage 10'!W16</f>
        <v>0</v>
      </c>
      <c r="Z16" s="111" t="str">
        <f>'Verification of Boxes'!J12</f>
        <v>GALLAGHER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MCMAHON BRIAN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>'Stage 6'!N17</f>
        <v>356</v>
      </c>
      <c r="O17" s="157">
        <f>'Stage 6'!O17</f>
        <v>1279.0999999999999</v>
      </c>
      <c r="P17" s="82">
        <f>'Stage 7'!P17</f>
        <v>-18.099999999999909</v>
      </c>
      <c r="Q17" s="157">
        <f>'Stage 7'!Q17</f>
        <v>1261</v>
      </c>
      <c r="R17" s="82">
        <f>'Stage 8'!R17</f>
        <v>0</v>
      </c>
      <c r="S17" s="157">
        <f>'Stage 8'!S17</f>
        <v>1261</v>
      </c>
      <c r="T17" s="82">
        <f>'Stage 9'!T17</f>
        <v>0</v>
      </c>
      <c r="U17" s="157">
        <f>'Stage 9'!U17</f>
        <v>1261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RHONDA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MCMENAMIN EUGENE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>'Stage 6'!N18</f>
        <v>-638.59999999999991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JAMIESON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STEWART LIAM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>'Stage 6'!N19</f>
        <v>25</v>
      </c>
      <c r="O19" s="157">
        <f>'Stage 6'!O19</f>
        <v>999</v>
      </c>
      <c r="P19" s="82">
        <f>'Stage 7'!P19</f>
        <v>1.2000000000000002</v>
      </c>
      <c r="Q19" s="157">
        <f>'Stage 7'!Q19</f>
        <v>1000.2</v>
      </c>
      <c r="R19" s="82">
        <f>'Stage 8'!R19</f>
        <v>138</v>
      </c>
      <c r="S19" s="157">
        <f>'Stage 8'!S19</f>
        <v>1138.2</v>
      </c>
      <c r="T19" s="82">
        <f>'Stage 9'!T19</f>
        <v>0</v>
      </c>
      <c r="U19" s="157">
        <f>'Stage 9'!U19</f>
        <v>1138.2</v>
      </c>
      <c r="V19" s="82">
        <f>'Stage 10'!V19</f>
        <v>0</v>
      </c>
      <c r="W19" s="157">
        <f>'Stage 10'!W19</f>
        <v>0</v>
      </c>
      <c r="Z19" s="111" t="str">
        <f>'Verification of Boxes'!J15</f>
        <v>KELLY DAN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WARD DIARMUID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>'Stage 6'!N20</f>
        <v>72.400000000000006</v>
      </c>
      <c r="O20" s="157">
        <f>'Stage 6'!O20</f>
        <v>819.09999999999991</v>
      </c>
      <c r="P20" s="82">
        <f>'Stage 7'!P20</f>
        <v>7.4</v>
      </c>
      <c r="Q20" s="157">
        <f>'Stage 7'!Q20</f>
        <v>826.49999999999989</v>
      </c>
      <c r="R20" s="82">
        <f>'Stage 8'!R20</f>
        <v>-826.49999999999989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PATSY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LEONARD PATRICK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>'Stage 6'!N22</f>
        <v>22</v>
      </c>
      <c r="O22" s="157">
        <f>'Stage 6'!O22</f>
        <v>998.7</v>
      </c>
      <c r="P22" s="82">
        <f>'Stage 7'!P22</f>
        <v>3.4000000000000004</v>
      </c>
      <c r="Q22" s="157">
        <f>'Stage 7'!Q22</f>
        <v>1002.1</v>
      </c>
      <c r="R22" s="82">
        <f>'Stage 8'!R22</f>
        <v>21</v>
      </c>
      <c r="S22" s="157">
        <f>'Stage 8'!S22</f>
        <v>1023.1</v>
      </c>
      <c r="T22" s="82">
        <f>'Stage 9'!T22</f>
        <v>0</v>
      </c>
      <c r="U22" s="157">
        <f>'Stage 9'!U22</f>
        <v>1023.1</v>
      </c>
      <c r="V22" s="82">
        <f>'Stage 10'!V22</f>
        <v>0</v>
      </c>
      <c r="W22" s="157">
        <f>'Stage 10'!W22</f>
        <v>0</v>
      </c>
      <c r="Z22" s="111" t="str">
        <f>'Verification of Boxes'!J18</f>
        <v>MCMAHON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MCMENAMIN EUGENE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STEWART LIAM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WARD DIARMUID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278</v>
      </c>
      <c r="BJ30" s="343"/>
      <c r="BK30" s="344"/>
      <c r="BY30" s="390" t="str">
        <f>IF(BX31=BX69,"Calculations OK","Check Count for Error")</f>
        <v>Calculations OK</v>
      </c>
      <c r="BZ30" s="390"/>
    </row>
    <row r="31" spans="1:84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'Stage 6'!N31</f>
        <v>76.8</v>
      </c>
      <c r="O31" s="157">
        <f>'Stage 6'!O31</f>
        <v>173.5</v>
      </c>
      <c r="P31" s="82">
        <f>'Stage 7'!P31</f>
        <v>1.1999999999999069</v>
      </c>
      <c r="Q31" s="157">
        <f>'Stage 7'!Q31</f>
        <v>174.6999999999999</v>
      </c>
      <c r="R31" s="82">
        <f>'Stage 8'!R31</f>
        <v>361</v>
      </c>
      <c r="S31" s="157">
        <f>'Stage 8'!S31</f>
        <v>535.69999999999993</v>
      </c>
      <c r="T31" s="82">
        <f>'Stage 9'!T31</f>
        <v>0</v>
      </c>
      <c r="U31" s="157">
        <f>'Stage 9'!U31</f>
        <v>535.69999999999993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W31" t="s">
        <v>68</v>
      </c>
      <c r="BX31" s="7">
        <f>BU29+BW29+BY29+CA29+CC29+CE29</f>
        <v>0</v>
      </c>
      <c r="BY31" s="391"/>
      <c r="BZ31" s="391"/>
      <c r="CA31" s="5">
        <f>BX69-BX31</f>
        <v>0</v>
      </c>
      <c r="CC31" s="342" t="s">
        <v>278</v>
      </c>
      <c r="CD31" s="343"/>
      <c r="CE31" s="343"/>
      <c r="CF31" s="344"/>
    </row>
    <row r="32" spans="1:84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157">
        <f>'Stage 6'!O32</f>
        <v>10080</v>
      </c>
      <c r="P32" s="269"/>
      <c r="Q32" s="157">
        <f>'Stage 7'!Q32</f>
        <v>10080</v>
      </c>
      <c r="R32" s="269"/>
      <c r="S32" s="157">
        <f>'Stage 8'!S32</f>
        <v>10080.000000000002</v>
      </c>
      <c r="T32" s="269"/>
      <c r="U32" s="157">
        <f>'Stage 9'!U32</f>
        <v>10080.000000000002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Y32" s="391"/>
      <c r="BZ32" s="391"/>
      <c r="CC32" s="345"/>
      <c r="CD32" s="346"/>
      <c r="CE32" s="346"/>
      <c r="CF32" s="347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8">
        <f>'Stage 6'!O34</f>
        <v>41783</v>
      </c>
      <c r="P34" s="303"/>
      <c r="Q34" s="258" t="str">
        <f>'Stage 7'!Q34</f>
        <v>24/05/14 1600</v>
      </c>
      <c r="R34" s="303"/>
      <c r="S34" s="258" t="str">
        <f>'Stage 8'!S34</f>
        <v>24/05/14 1720</v>
      </c>
      <c r="T34" s="303"/>
      <c r="U34" s="258">
        <f>'Stage 9'!U34</f>
        <v>0</v>
      </c>
      <c r="V34" s="303"/>
      <c r="W34" s="258">
        <f>'Stage 10'!W34</f>
        <v>0</v>
      </c>
    </row>
    <row r="35" spans="1:79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>
      <c r="A47" s="88" t="str">
        <f>'Verification of Boxes'!B1</f>
        <v>Local Government</v>
      </c>
      <c r="F47" s="14" t="s">
        <v>146</v>
      </c>
      <c r="J47" s="100" t="s">
        <v>25</v>
      </c>
      <c r="K47" s="382">
        <f>'Basic Input'!C2</f>
        <v>41781</v>
      </c>
      <c r="L47" s="382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SPERRIN</v>
      </c>
      <c r="O48" s="383" t="s">
        <v>279</v>
      </c>
      <c r="P48" s="384"/>
      <c r="Q48" s="384"/>
      <c r="R48" s="384"/>
      <c r="S48" s="385"/>
      <c r="AJ48" t="str">
        <f t="shared" ref="AJ48:AK63" si="23">Z14</f>
        <v>BRESLAND ALLAN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17214</v>
      </c>
      <c r="E49" s="369" t="s">
        <v>65</v>
      </c>
      <c r="F49" s="370"/>
      <c r="G49" s="152">
        <f>'Verification of Boxes'!G3</f>
        <v>7</v>
      </c>
      <c r="H49" s="369" t="s">
        <v>113</v>
      </c>
      <c r="I49" s="370"/>
      <c r="J49" s="152">
        <f>'Verification of Boxes'!L33</f>
        <v>183</v>
      </c>
      <c r="K49" s="369" t="s">
        <v>112</v>
      </c>
      <c r="L49" s="370"/>
      <c r="M49" s="152">
        <f>'Verification of Boxes'!G4</f>
        <v>1261</v>
      </c>
      <c r="O49" s="446" t="s">
        <v>276</v>
      </c>
      <c r="P49" s="447"/>
      <c r="Q49" s="447"/>
      <c r="R49" s="447"/>
      <c r="S49" s="448"/>
      <c r="AJ49" t="str">
        <f t="shared" si="23"/>
        <v>CARLIN KARINA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BRESLAND ALLAN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>
      <c r="A50" s="14"/>
      <c r="C50" s="3" t="s">
        <v>116</v>
      </c>
      <c r="D50" s="152">
        <f>'Verification of Boxes'!L3</f>
        <v>10263</v>
      </c>
      <c r="E50" s="194" t="s">
        <v>66</v>
      </c>
      <c r="F50" s="193"/>
      <c r="G50" s="78">
        <f>D50-J49</f>
        <v>10080</v>
      </c>
      <c r="H50" s="194" t="s">
        <v>114</v>
      </c>
      <c r="I50" s="193"/>
      <c r="J50" s="153">
        <f>'Verification of Boxes'!L5</f>
        <v>59.620076681770648</v>
      </c>
      <c r="M50" s="6"/>
      <c r="O50" s="455"/>
      <c r="P50" s="455"/>
      <c r="Q50" s="455"/>
      <c r="R50" s="455"/>
      <c r="S50" s="455"/>
      <c r="T50" s="456" t="str">
        <f>IF(W79="ERROR","DO NOT MOVE TO NEXT STAGE","SWITCH TO PAPER SYSTEM")</f>
        <v>DO NOT MOVE TO NEXT STAGE</v>
      </c>
      <c r="U50" s="456"/>
      <c r="V50" s="456"/>
      <c r="W50" s="456"/>
      <c r="AJ50" t="str">
        <f t="shared" si="23"/>
        <v>GALLAGHER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CARLIN KARINA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HAMILTON RHONDA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GALLAGHER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JAMIESON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RHONDA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'Stage 17'!T53</f>
        <v>0</v>
      </c>
      <c r="U53" s="431"/>
      <c r="V53" s="430">
        <f>IF($AT5=0,0,IF($AT5="T",$AZ7,$BS4))</f>
        <v>0</v>
      </c>
      <c r="W53" s="431"/>
      <c r="AJ53" t="str">
        <f t="shared" si="23"/>
        <v>KELLY DAN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JAMIESON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30">
        <f>'Stage 17'!T54</f>
        <v>0</v>
      </c>
      <c r="U54" s="431"/>
      <c r="V54" s="428">
        <f>IF($H53="Transfer",$BA8,$BU3)</f>
        <v>0</v>
      </c>
      <c r="W54" s="429"/>
      <c r="AJ54" t="str">
        <f t="shared" si="23"/>
        <v>KELLY PATSY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KELLY DAN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LEONARD PATRICK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PATSY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MCMAHON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LEONARD PATRICK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BRESLAND ALLAN</v>
      </c>
      <c r="D57" s="183" t="str">
        <f>'Verification of Boxes'!K10</f>
        <v>DUP</v>
      </c>
      <c r="E57" s="125">
        <f>'Verification of Boxes'!L10</f>
        <v>1179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MCMENAMIN EUGENE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MCMAHON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CARLIN KARINA</v>
      </c>
      <c r="D58" s="184" t="str">
        <f>'Verification of Boxes'!K11</f>
        <v>SF</v>
      </c>
      <c r="E58" s="126">
        <f>'Verification of Boxes'!L11</f>
        <v>1169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STEWART LIAM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MCMENAMIN EUGENE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GALLAGHER PAUL</v>
      </c>
      <c r="D59" s="184" t="str">
        <f>'Verification of Boxes'!K12</f>
        <v>INDEPENDENT</v>
      </c>
      <c r="E59" s="126">
        <f>'Verification of Boxes'!L12</f>
        <v>978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WARD DIARMUID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STEWART LIAM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HAMILTON RHONDA</v>
      </c>
      <c r="D60" s="184" t="str">
        <f>'Verification of Boxes'!K13</f>
        <v>DUP</v>
      </c>
      <c r="E60" s="126">
        <f>'Verification of Boxes'!L13</f>
        <v>965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WARD DIARMUID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JAMIESON WILLIAM</v>
      </c>
      <c r="D61" s="184" t="str">
        <f>'Verification of Boxes'!K14</f>
        <v>UUP</v>
      </c>
      <c r="E61" s="126">
        <f>'Verification of Boxes'!L14</f>
        <v>588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30" t="str">
        <f>IF('Stage 17'!A62&lt;&gt;0,'Stage 17'!A62,IF(W62&gt;=$M$3,"Elected",IF(BQ13&lt;&gt;0,"Excluded",0)))</f>
        <v>Elected</v>
      </c>
      <c r="B62" s="214">
        <v>6</v>
      </c>
      <c r="C62" s="26" t="str">
        <f>'Verification of Boxes'!J15</f>
        <v>KELLY DAN</v>
      </c>
      <c r="D62" s="184" t="str">
        <f>'Verification of Boxes'!K15</f>
        <v>SF</v>
      </c>
      <c r="E62" s="126">
        <f>'Verification of Boxes'!L15</f>
        <v>1015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KELLY PATSY</v>
      </c>
      <c r="D63" s="184" t="str">
        <f>'Verification of Boxes'!K16</f>
        <v>SDLP</v>
      </c>
      <c r="E63" s="126">
        <f>'Verification of Boxes'!L16</f>
        <v>816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LEONARD PATRICK</v>
      </c>
      <c r="D64" s="184" t="str">
        <f>'Verification of Boxes'!K17</f>
        <v>SDLP</v>
      </c>
      <c r="E64" s="126">
        <f>'Verification of Boxes'!L17</f>
        <v>559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MCMAHON BRIAN</v>
      </c>
      <c r="D65" s="184" t="str">
        <f>'Verification of Boxes'!K18</f>
        <v>SF</v>
      </c>
      <c r="E65" s="126">
        <f>'Verification of Boxes'!L18</f>
        <v>966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MCMENAMIN EUGENE</v>
      </c>
      <c r="D66" s="184" t="str">
        <f>'Verification of Boxes'!K19</f>
        <v>INDEPENDENT</v>
      </c>
      <c r="E66" s="126">
        <f>'Verification of Boxes'!L19</f>
        <v>690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STEWART LIAM</v>
      </c>
      <c r="D67" s="184" t="str">
        <f>'Verification of Boxes'!K20</f>
        <v>SDLP</v>
      </c>
      <c r="E67" s="126">
        <f>'Verification of Boxes'!L20</f>
        <v>185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WARD DIARMUID</v>
      </c>
      <c r="D68" s="184" t="str">
        <f>'Verification of Boxes'!K21</f>
        <v>SF</v>
      </c>
      <c r="E68" s="126">
        <f>'Verification of Boxes'!L21</f>
        <v>970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10080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1" t="s">
        <v>189</v>
      </c>
      <c r="B1" s="284"/>
      <c r="C1" s="261"/>
    </row>
    <row r="2" spans="1:7">
      <c r="A2" s="3" t="s">
        <v>190</v>
      </c>
      <c r="C2" s="3"/>
      <c r="D2" s="259" t="str">
        <f>'Basic Input'!C4</f>
        <v>Local Government</v>
      </c>
    </row>
    <row r="3" spans="1:7">
      <c r="A3" s="3" t="s">
        <v>191</v>
      </c>
      <c r="C3" s="3"/>
      <c r="D3" s="260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SPERRIN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300" t="str">
        <f>'Verification of Boxes'!Q16</f>
        <v>23/05/14 0825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10263</v>
      </c>
      <c r="F11" s="295"/>
      <c r="G11" s="295"/>
    </row>
    <row r="12" spans="1:7" s="287" customFormat="1">
      <c r="A12" s="290" t="s">
        <v>184</v>
      </c>
      <c r="B12" s="296" t="s">
        <v>295</v>
      </c>
      <c r="C12" s="290" t="s">
        <v>298</v>
      </c>
      <c r="D12" s="286" t="s">
        <v>287</v>
      </c>
      <c r="E12" s="299" t="str">
        <f>'Verification of Boxes'!Q20</f>
        <v>23/05/14 1430</v>
      </c>
      <c r="F12" s="295"/>
      <c r="G12" s="295"/>
    </row>
    <row r="13" spans="1:7" s="287" customFormat="1">
      <c r="A13" s="290" t="s">
        <v>184</v>
      </c>
      <c r="B13" s="296" t="s">
        <v>295</v>
      </c>
      <c r="C13" s="290" t="s">
        <v>298</v>
      </c>
      <c r="D13" s="286" t="s">
        <v>192</v>
      </c>
      <c r="E13" s="291" t="e">
        <f>E12-E6</f>
        <v>#VALUE!</v>
      </c>
      <c r="F13" s="295"/>
      <c r="G13" s="295"/>
    </row>
    <row r="14" spans="1:7" s="287" customFormat="1">
      <c r="A14" s="290" t="s">
        <v>184</v>
      </c>
      <c r="B14" s="296" t="s">
        <v>295</v>
      </c>
      <c r="C14" s="290" t="s">
        <v>298</v>
      </c>
      <c r="D14" s="286" t="s">
        <v>286</v>
      </c>
      <c r="E14" s="291" t="e">
        <f>E13/E11*100</f>
        <v>#VALUE!</v>
      </c>
      <c r="F14" s="295"/>
      <c r="G14" s="295"/>
    </row>
    <row r="15" spans="1:7" s="287" customFormat="1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#VALUE!</v>
      </c>
      <c r="F16" s="295"/>
      <c r="G16" s="295"/>
    </row>
    <row r="17" spans="1:7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1710</v>
      </c>
      <c r="F17" s="16"/>
      <c r="G17" s="16"/>
    </row>
    <row r="18" spans="1:7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10263</v>
      </c>
      <c r="F18" s="16"/>
      <c r="G18" s="16"/>
    </row>
    <row r="19" spans="1:7">
      <c r="A19" s="288" t="s">
        <v>196</v>
      </c>
      <c r="B19" s="289" t="s">
        <v>296</v>
      </c>
      <c r="C19" s="288" t="s">
        <v>297</v>
      </c>
      <c r="D19" s="5" t="s">
        <v>285</v>
      </c>
      <c r="E19" s="301" t="e">
        <f>'Verification of Boxes'!Q24-'Verification of Boxes'!Q20</f>
        <v>#VALUE!</v>
      </c>
      <c r="F19" s="16"/>
      <c r="G19" s="16"/>
    </row>
    <row r="20" spans="1:7">
      <c r="A20" s="288" t="s">
        <v>196</v>
      </c>
      <c r="B20" s="289" t="s">
        <v>296</v>
      </c>
      <c r="C20" s="288" t="s">
        <v>297</v>
      </c>
      <c r="D20" s="5" t="s">
        <v>286</v>
      </c>
      <c r="E20" s="301" t="e">
        <f>E19/E18*100</f>
        <v>#VALUE!</v>
      </c>
      <c r="F20" s="16"/>
      <c r="G20" s="16"/>
    </row>
    <row r="21" spans="1:7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#VALUE!</v>
      </c>
      <c r="F22" s="16"/>
      <c r="G22" s="16"/>
    </row>
    <row r="23" spans="1:7" s="287" customFormat="1">
      <c r="A23" s="290" t="s">
        <v>60</v>
      </c>
      <c r="B23" s="296">
        <f>'Stage 2'!F$7</f>
        <v>0</v>
      </c>
      <c r="C23" s="290" t="str">
        <f>'Stage 2'!F$8</f>
        <v>STEWART</v>
      </c>
      <c r="D23" s="286" t="s">
        <v>287</v>
      </c>
      <c r="E23" s="291" t="str">
        <f>'Stage 2'!G34</f>
        <v>24/05/2014  1138</v>
      </c>
      <c r="F23" s="295"/>
      <c r="G23" s="295"/>
    </row>
    <row r="24" spans="1:7" s="287" customFormat="1">
      <c r="A24" s="290" t="s">
        <v>60</v>
      </c>
      <c r="B24" s="296">
        <f>'Stage 2'!F$7</f>
        <v>0</v>
      </c>
      <c r="C24" s="290" t="str">
        <f>'Stage 2'!F$8</f>
        <v>STEWART</v>
      </c>
      <c r="D24" s="286" t="s">
        <v>288</v>
      </c>
      <c r="E24" s="286">
        <f>IF('Stage 2'!AQ5="y",'Stage 2'!BC13,'Stage 2'!CE6)</f>
        <v>185</v>
      </c>
      <c r="F24" s="295"/>
      <c r="G24" s="295"/>
    </row>
    <row r="25" spans="1:7" s="287" customFormat="1">
      <c r="A25" s="290" t="s">
        <v>60</v>
      </c>
      <c r="B25" s="296">
        <f>'Stage 2'!F$7</f>
        <v>0</v>
      </c>
      <c r="C25" s="290" t="str">
        <f>'Stage 2'!F$8</f>
        <v>STEWART</v>
      </c>
      <c r="D25" s="286" t="s">
        <v>285</v>
      </c>
      <c r="E25" s="291" t="e">
        <f>E23-E17</f>
        <v>#VALUE!</v>
      </c>
      <c r="F25" s="295"/>
      <c r="G25" s="295"/>
    </row>
    <row r="26" spans="1:7" s="287" customFormat="1">
      <c r="A26" s="290" t="s">
        <v>60</v>
      </c>
      <c r="B26" s="296">
        <f>'Stage 2'!F$7</f>
        <v>0</v>
      </c>
      <c r="C26" s="290" t="str">
        <f>'Stage 2'!F$8</f>
        <v>STEWART</v>
      </c>
      <c r="D26" s="286" t="s">
        <v>286</v>
      </c>
      <c r="E26" s="291" t="e">
        <f>E25/E24*100</f>
        <v>#VALUE!</v>
      </c>
      <c r="F26" s="295"/>
      <c r="G26" s="295"/>
    </row>
    <row r="27" spans="1:7" s="287" customFormat="1">
      <c r="A27" s="290" t="s">
        <v>60</v>
      </c>
      <c r="B27" s="296">
        <f>'Stage 2'!F$7</f>
        <v>0</v>
      </c>
      <c r="C27" s="290" t="str">
        <f>'Stage 2'!F$8</f>
        <v>STEWART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>
      <c r="A28" s="290" t="s">
        <v>60</v>
      </c>
      <c r="B28" s="296">
        <f>'Stage 2'!F$7</f>
        <v>0</v>
      </c>
      <c r="C28" s="290" t="str">
        <f>'Stage 2'!F$8</f>
        <v>STEWART</v>
      </c>
      <c r="D28" s="286" t="s">
        <v>290</v>
      </c>
      <c r="E28" s="291" t="e">
        <f>E25/E27</f>
        <v>#VALUE!</v>
      </c>
      <c r="F28" s="295"/>
      <c r="G28" s="295"/>
    </row>
    <row r="29" spans="1:7">
      <c r="A29" s="288" t="s">
        <v>61</v>
      </c>
      <c r="B29" s="289">
        <f>'Stage 3'!H$7</f>
        <v>0</v>
      </c>
      <c r="C29" s="288" t="str">
        <f>'Stage 3'!H$8</f>
        <v>JAMIESON</v>
      </c>
      <c r="D29" s="5" t="s">
        <v>287</v>
      </c>
      <c r="E29" s="293">
        <f>'Stage 3'!I36</f>
        <v>0</v>
      </c>
      <c r="F29" s="16"/>
      <c r="G29" s="16"/>
    </row>
    <row r="30" spans="1:7">
      <c r="A30" s="288" t="s">
        <v>61</v>
      </c>
      <c r="B30" s="289">
        <f>'Stage 3'!H$7</f>
        <v>0</v>
      </c>
      <c r="C30" s="288" t="str">
        <f>'Stage 3'!H$8</f>
        <v>JAMIESON</v>
      </c>
      <c r="D30" s="5" t="s">
        <v>288</v>
      </c>
      <c r="E30" s="5">
        <f>IF('Stage 3'!AQ5="y",'Stage 3'!BC13,'Stage 3'!CE6)</f>
        <v>589</v>
      </c>
      <c r="F30" s="16"/>
      <c r="G30" s="16"/>
    </row>
    <row r="31" spans="1:7">
      <c r="A31" s="288" t="s">
        <v>61</v>
      </c>
      <c r="B31" s="289">
        <f>'Stage 3'!H$7</f>
        <v>0</v>
      </c>
      <c r="C31" s="288" t="str">
        <f>'Stage 3'!H$8</f>
        <v>JAMIESON</v>
      </c>
      <c r="D31" s="5" t="s">
        <v>285</v>
      </c>
      <c r="E31" s="293" t="e">
        <f>E29-E23</f>
        <v>#VALUE!</v>
      </c>
      <c r="F31" s="16"/>
      <c r="G31" s="16"/>
    </row>
    <row r="32" spans="1:7">
      <c r="A32" s="288" t="s">
        <v>61</v>
      </c>
      <c r="B32" s="289">
        <f>'Stage 3'!H$7</f>
        <v>0</v>
      </c>
      <c r="C32" s="288" t="str">
        <f>'Stage 3'!H$8</f>
        <v>JAMIESON</v>
      </c>
      <c r="D32" s="5" t="s">
        <v>286</v>
      </c>
      <c r="E32" s="293" t="e">
        <f>E31/E30*100</f>
        <v>#VALUE!</v>
      </c>
      <c r="F32" s="16"/>
      <c r="G32" s="16"/>
    </row>
    <row r="33" spans="1:7">
      <c r="A33" s="288" t="s">
        <v>61</v>
      </c>
      <c r="B33" s="289">
        <f>'Stage 3'!H$7</f>
        <v>0</v>
      </c>
      <c r="C33" s="288" t="str">
        <f>'Stage 3'!H$8</f>
        <v>JAMIESON</v>
      </c>
      <c r="D33" s="5" t="s">
        <v>195</v>
      </c>
      <c r="E33" s="294" t="e">
        <f>E30/E$7</f>
        <v>#DIV/0!</v>
      </c>
      <c r="F33" s="16"/>
      <c r="G33" s="16"/>
    </row>
    <row r="34" spans="1:7">
      <c r="A34" s="288" t="s">
        <v>61</v>
      </c>
      <c r="B34" s="289">
        <f>'Stage 3'!H$7</f>
        <v>0</v>
      </c>
      <c r="C34" s="288" t="str">
        <f>'Stage 3'!H$8</f>
        <v>JAMIESON</v>
      </c>
      <c r="D34" s="5" t="s">
        <v>290</v>
      </c>
      <c r="E34" s="293" t="e">
        <f>E31/E33</f>
        <v>#VALUE!</v>
      </c>
      <c r="F34" s="16"/>
      <c r="G34" s="16"/>
    </row>
    <row r="35" spans="1:7">
      <c r="A35" s="290" t="s">
        <v>62</v>
      </c>
      <c r="B35" s="296" t="str">
        <f>'Stage 4'!J$7</f>
        <v>Transfer</v>
      </c>
      <c r="C35" s="290" t="str">
        <f>'Stage 4'!J$8</f>
        <v>BRESLAND ALLAN</v>
      </c>
      <c r="D35" s="286" t="s">
        <v>287</v>
      </c>
      <c r="E35" s="291" t="str">
        <f>'Stage 4'!K34</f>
        <v>24/05/14 1315</v>
      </c>
    </row>
    <row r="36" spans="1:7">
      <c r="A36" s="290" t="s">
        <v>62</v>
      </c>
      <c r="B36" s="296" t="str">
        <f>'Stage 4'!J$7</f>
        <v>Transfer</v>
      </c>
      <c r="C36" s="290" t="str">
        <f>'Stage 4'!J$8</f>
        <v>BRESLAND ALLAN</v>
      </c>
      <c r="D36" s="286" t="s">
        <v>288</v>
      </c>
      <c r="E36" s="286">
        <f>IF('Stage 4'!AQ5="y",'Stage 4'!BC13,'Stage 4'!CE6)</f>
        <v>264</v>
      </c>
    </row>
    <row r="37" spans="1:7">
      <c r="A37" s="290" t="s">
        <v>62</v>
      </c>
      <c r="B37" s="296" t="str">
        <f>'Stage 4'!J$7</f>
        <v>Transfer</v>
      </c>
      <c r="C37" s="290" t="str">
        <f>'Stage 4'!J$8</f>
        <v>BRESLAND ALLAN</v>
      </c>
      <c r="D37" s="286" t="s">
        <v>285</v>
      </c>
      <c r="E37" s="291" t="e">
        <f>E35-E29</f>
        <v>#VALUE!</v>
      </c>
    </row>
    <row r="38" spans="1:7">
      <c r="A38" s="290" t="s">
        <v>62</v>
      </c>
      <c r="B38" s="296" t="str">
        <f>'Stage 4'!J$7</f>
        <v>Transfer</v>
      </c>
      <c r="C38" s="290" t="str">
        <f>'Stage 4'!J$8</f>
        <v>BRESLAND ALLAN</v>
      </c>
      <c r="D38" s="286" t="s">
        <v>286</v>
      </c>
      <c r="E38" s="291" t="e">
        <f>E37/E36*100</f>
        <v>#VALUE!</v>
      </c>
    </row>
    <row r="39" spans="1:7">
      <c r="A39" s="290" t="s">
        <v>62</v>
      </c>
      <c r="B39" s="296" t="str">
        <f>'Stage 4'!J$7</f>
        <v>Transfer</v>
      </c>
      <c r="C39" s="290" t="str">
        <f>'Stage 4'!J$8</f>
        <v>BRESLAND ALLAN</v>
      </c>
      <c r="D39" s="286" t="s">
        <v>195</v>
      </c>
      <c r="E39" s="292" t="e">
        <f>E36/E$7</f>
        <v>#DIV/0!</v>
      </c>
    </row>
    <row r="40" spans="1:7">
      <c r="A40" s="290" t="s">
        <v>62</v>
      </c>
      <c r="B40" s="296" t="str">
        <f>'Stage 4'!J$7</f>
        <v>Transfer</v>
      </c>
      <c r="C40" s="290" t="str">
        <f>'Stage 4'!J$8</f>
        <v>BRESLAND ALLAN</v>
      </c>
      <c r="D40" s="286" t="s">
        <v>290</v>
      </c>
      <c r="E40" s="291" t="e">
        <f>E37/E39</f>
        <v>#VALUE!</v>
      </c>
    </row>
    <row r="41" spans="1:7">
      <c r="A41" s="288" t="s">
        <v>63</v>
      </c>
      <c r="B41" s="289" t="str">
        <f>'Stage 5'!L$7</f>
        <v>Transfer</v>
      </c>
      <c r="C41" s="288" t="str">
        <f>'Stage 5'!L$8</f>
        <v>HAMILTON RHONDA</v>
      </c>
      <c r="D41" s="5" t="s">
        <v>287</v>
      </c>
      <c r="E41" s="293" t="str">
        <f>'Stage 5'!M34</f>
        <v>24/05/14 1400</v>
      </c>
    </row>
    <row r="42" spans="1:7">
      <c r="A42" s="288" t="s">
        <v>63</v>
      </c>
      <c r="B42" s="289" t="str">
        <f>'Stage 5'!L$7</f>
        <v>Transfer</v>
      </c>
      <c r="C42" s="288" t="str">
        <f>'Stage 5'!L$8</f>
        <v>HAMILTON RHONDA</v>
      </c>
      <c r="D42" s="5" t="s">
        <v>288</v>
      </c>
      <c r="E42" s="5">
        <f>IF('Stage 5'!AQ5="y",'Stage 5'!BC13,'Stage 5'!CE6)</f>
        <v>250</v>
      </c>
    </row>
    <row r="43" spans="1:7">
      <c r="A43" s="288" t="s">
        <v>63</v>
      </c>
      <c r="B43" s="289" t="str">
        <f>'Stage 5'!L$7</f>
        <v>Transfer</v>
      </c>
      <c r="C43" s="288" t="str">
        <f>'Stage 5'!L$8</f>
        <v>HAMILTON RHONDA</v>
      </c>
      <c r="D43" s="5" t="s">
        <v>285</v>
      </c>
      <c r="E43" s="293" t="e">
        <f>E41-E35</f>
        <v>#VALUE!</v>
      </c>
    </row>
    <row r="44" spans="1:7">
      <c r="A44" s="288" t="s">
        <v>63</v>
      </c>
      <c r="B44" s="289" t="str">
        <f>'Stage 5'!L$7</f>
        <v>Transfer</v>
      </c>
      <c r="C44" s="288" t="str">
        <f>'Stage 5'!L$8</f>
        <v>HAMILTON RHONDA</v>
      </c>
      <c r="D44" s="5" t="s">
        <v>286</v>
      </c>
      <c r="E44" s="293" t="e">
        <f>E43/E42*100</f>
        <v>#VALUE!</v>
      </c>
    </row>
    <row r="45" spans="1:7">
      <c r="A45" s="288" t="s">
        <v>63</v>
      </c>
      <c r="B45" s="289" t="str">
        <f>'Stage 5'!L$7</f>
        <v>Transfer</v>
      </c>
      <c r="C45" s="288" t="str">
        <f>'Stage 5'!L$8</f>
        <v>HAMILTON RHONDA</v>
      </c>
      <c r="D45" s="5" t="s">
        <v>195</v>
      </c>
      <c r="E45" s="294" t="e">
        <f>E42/E$7</f>
        <v>#DIV/0!</v>
      </c>
    </row>
    <row r="46" spans="1:7">
      <c r="A46" s="288" t="s">
        <v>63</v>
      </c>
      <c r="B46" s="289" t="str">
        <f>'Stage 5'!L$7</f>
        <v>Transfer</v>
      </c>
      <c r="C46" s="288" t="str">
        <f>'Stage 5'!L$8</f>
        <v>HAMILTON RHONDA</v>
      </c>
      <c r="D46" s="5" t="s">
        <v>290</v>
      </c>
      <c r="E46" s="293" t="e">
        <f>E43/E45</f>
        <v>#VALUE!</v>
      </c>
    </row>
    <row r="47" spans="1:7">
      <c r="A47" s="290" t="s">
        <v>69</v>
      </c>
      <c r="B47" s="296">
        <f>'Stage 6'!N$7</f>
        <v>0</v>
      </c>
      <c r="C47" s="290" t="str">
        <f>'Stage 6'!N$8</f>
        <v>LEONARD</v>
      </c>
      <c r="D47" s="286" t="s">
        <v>287</v>
      </c>
      <c r="E47" s="291">
        <f>'Stage 6'!O34</f>
        <v>41783</v>
      </c>
    </row>
    <row r="48" spans="1:7">
      <c r="A48" s="290" t="s">
        <v>69</v>
      </c>
      <c r="B48" s="296">
        <f>'Stage 6'!N$7</f>
        <v>0</v>
      </c>
      <c r="C48" s="290" t="str">
        <f>'Stage 6'!N$8</f>
        <v>LEONARD</v>
      </c>
      <c r="D48" s="286" t="s">
        <v>288</v>
      </c>
      <c r="E48" s="286">
        <f>IF('Stage 6'!AQ5="y",'Stage 6'!BC13,'Stage 6'!CE6)</f>
        <v>644</v>
      </c>
    </row>
    <row r="49" spans="1:5">
      <c r="A49" s="290" t="s">
        <v>69</v>
      </c>
      <c r="B49" s="296">
        <f>'Stage 6'!N$7</f>
        <v>0</v>
      </c>
      <c r="C49" s="290" t="str">
        <f>'Stage 6'!N$8</f>
        <v>LEONARD</v>
      </c>
      <c r="D49" s="286" t="s">
        <v>285</v>
      </c>
      <c r="E49" s="291" t="e">
        <f>E47-E41</f>
        <v>#VALUE!</v>
      </c>
    </row>
    <row r="50" spans="1:5">
      <c r="A50" s="290" t="s">
        <v>69</v>
      </c>
      <c r="B50" s="296">
        <f>'Stage 6'!N$7</f>
        <v>0</v>
      </c>
      <c r="C50" s="290" t="str">
        <f>'Stage 6'!N$8</f>
        <v>LEONARD</v>
      </c>
      <c r="D50" s="286" t="s">
        <v>286</v>
      </c>
      <c r="E50" s="291" t="e">
        <f>E49/E48*100</f>
        <v>#VALUE!</v>
      </c>
    </row>
    <row r="51" spans="1:5">
      <c r="A51" s="290" t="s">
        <v>69</v>
      </c>
      <c r="B51" s="296">
        <f>'Stage 6'!N$7</f>
        <v>0</v>
      </c>
      <c r="C51" s="290" t="str">
        <f>'Stage 6'!N$8</f>
        <v>LEONARD</v>
      </c>
      <c r="D51" s="286" t="s">
        <v>195</v>
      </c>
      <c r="E51" s="292" t="e">
        <f>E48/E$7</f>
        <v>#DIV/0!</v>
      </c>
    </row>
    <row r="52" spans="1:5">
      <c r="A52" s="290" t="s">
        <v>69</v>
      </c>
      <c r="B52" s="296">
        <f>'Stage 6'!N$7</f>
        <v>0</v>
      </c>
      <c r="C52" s="290" t="str">
        <f>'Stage 6'!N$8</f>
        <v>LEONARD</v>
      </c>
      <c r="D52" s="286" t="s">
        <v>290</v>
      </c>
      <c r="E52" s="291" t="e">
        <f>E49/E51</f>
        <v>#VALUE!</v>
      </c>
    </row>
    <row r="53" spans="1:5">
      <c r="A53" s="288" t="s">
        <v>70</v>
      </c>
      <c r="B53" s="289" t="str">
        <f>'Stage 7'!P$7</f>
        <v>Transfer</v>
      </c>
      <c r="C53" s="289" t="str">
        <f>'Stage 7'!P$8</f>
        <v>KELLY PATSY</v>
      </c>
      <c r="D53" s="5" t="s">
        <v>287</v>
      </c>
      <c r="E53" s="293" t="str">
        <f>'Stage 7'!Q34</f>
        <v>24/05/14 1600</v>
      </c>
    </row>
    <row r="54" spans="1:5">
      <c r="A54" s="288" t="s">
        <v>70</v>
      </c>
      <c r="B54" s="289" t="str">
        <f>'Stage 7'!P$7</f>
        <v>Transfer</v>
      </c>
      <c r="C54" s="289" t="str">
        <f>'Stage 7'!P$8</f>
        <v>KELLY PATSY</v>
      </c>
      <c r="D54" s="5" t="s">
        <v>288</v>
      </c>
      <c r="E54" s="5">
        <f>IF('Stage 7'!AQ5="y",'Stage 7'!BC13,'Stage 7'!CE6)</f>
        <v>356</v>
      </c>
    </row>
    <row r="55" spans="1:5">
      <c r="A55" s="288" t="s">
        <v>70</v>
      </c>
      <c r="B55" s="289" t="str">
        <f>'Stage 7'!P$7</f>
        <v>Transfer</v>
      </c>
      <c r="C55" s="289" t="str">
        <f>'Stage 7'!P$8</f>
        <v>KELLY PATSY</v>
      </c>
      <c r="D55" s="5" t="s">
        <v>285</v>
      </c>
      <c r="E55" s="293" t="e">
        <f>E53-E47</f>
        <v>#VALUE!</v>
      </c>
    </row>
    <row r="56" spans="1:5">
      <c r="A56" s="288" t="s">
        <v>70</v>
      </c>
      <c r="B56" s="289" t="str">
        <f>'Stage 7'!P$7</f>
        <v>Transfer</v>
      </c>
      <c r="C56" s="289" t="str">
        <f>'Stage 7'!P$8</f>
        <v>KELLY PATSY</v>
      </c>
      <c r="D56" s="5" t="s">
        <v>286</v>
      </c>
      <c r="E56" s="293" t="e">
        <f>E55/E54*100</f>
        <v>#VALUE!</v>
      </c>
    </row>
    <row r="57" spans="1:5">
      <c r="A57" s="288" t="s">
        <v>70</v>
      </c>
      <c r="B57" s="289" t="str">
        <f>'Stage 7'!P$7</f>
        <v>Transfer</v>
      </c>
      <c r="C57" s="289" t="str">
        <f>'Stage 7'!P$8</f>
        <v>KELLY PATSY</v>
      </c>
      <c r="D57" s="5" t="s">
        <v>195</v>
      </c>
      <c r="E57" s="294" t="e">
        <f>E54/E$7</f>
        <v>#DIV/0!</v>
      </c>
    </row>
    <row r="58" spans="1:5">
      <c r="A58" s="288" t="s">
        <v>70</v>
      </c>
      <c r="B58" s="289" t="str">
        <f>'Stage 7'!P$7</f>
        <v>Transfer</v>
      </c>
      <c r="C58" s="289" t="str">
        <f>'Stage 7'!P$8</f>
        <v>KELLY PATSY</v>
      </c>
      <c r="D58" s="5" t="s">
        <v>290</v>
      </c>
      <c r="E58" s="293" t="e">
        <f>E55/E57</f>
        <v>#VALUE!</v>
      </c>
    </row>
    <row r="59" spans="1:5">
      <c r="A59" s="290" t="s">
        <v>71</v>
      </c>
      <c r="B59" s="296">
        <f>'Stage 8'!R$7</f>
        <v>0</v>
      </c>
      <c r="C59" s="290" t="str">
        <f>'Stage 8'!R$8</f>
        <v>MC MENAMIN</v>
      </c>
      <c r="D59" s="286" t="s">
        <v>287</v>
      </c>
      <c r="E59" s="291" t="str">
        <f>'Stage 8'!S34</f>
        <v>24/05/14 1720</v>
      </c>
    </row>
    <row r="60" spans="1:5">
      <c r="A60" s="290" t="s">
        <v>71</v>
      </c>
      <c r="B60" s="296">
        <f>'Stage 8'!R$7</f>
        <v>0</v>
      </c>
      <c r="C60" s="290" t="str">
        <f>'Stage 8'!R$8</f>
        <v>MC MENAMIN</v>
      </c>
      <c r="D60" s="286" t="s">
        <v>288</v>
      </c>
      <c r="E60" s="286">
        <f>IF('Stage 8'!AQ5="y",'Stage 8'!BC13,'Stage 8'!CE6)</f>
        <v>906</v>
      </c>
    </row>
    <row r="61" spans="1:5">
      <c r="A61" s="290" t="s">
        <v>71</v>
      </c>
      <c r="B61" s="296">
        <f>'Stage 8'!R$7</f>
        <v>0</v>
      </c>
      <c r="C61" s="290" t="str">
        <f>'Stage 8'!R$8</f>
        <v>MC MENAMIN</v>
      </c>
      <c r="D61" s="286" t="s">
        <v>285</v>
      </c>
      <c r="E61" s="291" t="e">
        <f>E59-E53</f>
        <v>#VALUE!</v>
      </c>
    </row>
    <row r="62" spans="1:5">
      <c r="A62" s="290" t="s">
        <v>71</v>
      </c>
      <c r="B62" s="296">
        <f>'Stage 8'!R$7</f>
        <v>0</v>
      </c>
      <c r="C62" s="290" t="str">
        <f>'Stage 8'!R$8</f>
        <v>MC MENAMIN</v>
      </c>
      <c r="D62" s="286" t="s">
        <v>286</v>
      </c>
      <c r="E62" s="291" t="e">
        <f>E61/E60*100</f>
        <v>#VALUE!</v>
      </c>
    </row>
    <row r="63" spans="1:5">
      <c r="A63" s="290" t="s">
        <v>71</v>
      </c>
      <c r="B63" s="296">
        <f>'Stage 8'!R$7</f>
        <v>0</v>
      </c>
      <c r="C63" s="290" t="str">
        <f>'Stage 8'!R$8</f>
        <v>MC MENAMIN</v>
      </c>
      <c r="D63" s="286" t="s">
        <v>195</v>
      </c>
      <c r="E63" s="292" t="e">
        <f>E60/E$7</f>
        <v>#DIV/0!</v>
      </c>
    </row>
    <row r="64" spans="1:5">
      <c r="A64" s="290" t="s">
        <v>71</v>
      </c>
      <c r="B64" s="296">
        <f>'Stage 8'!R$7</f>
        <v>0</v>
      </c>
      <c r="C64" s="290" t="str">
        <f>'Stage 8'!R$8</f>
        <v>MC MENAMIN</v>
      </c>
      <c r="D64" s="286" t="s">
        <v>290</v>
      </c>
      <c r="E64" s="291" t="e">
        <f>E61/E63</f>
        <v>#VALUE!</v>
      </c>
    </row>
    <row r="65" spans="1:5">
      <c r="A65" s="288" t="s">
        <v>72</v>
      </c>
      <c r="B65" s="289">
        <f>'Stage 9'!T$7</f>
        <v>0</v>
      </c>
      <c r="C65" s="288" t="str">
        <f>'Stage 9'!T$8</f>
        <v>WARD</v>
      </c>
      <c r="D65" s="5" t="s">
        <v>287</v>
      </c>
      <c r="E65" s="293">
        <f>'Stage 9'!U34</f>
        <v>0</v>
      </c>
    </row>
    <row r="66" spans="1:5">
      <c r="A66" s="288" t="s">
        <v>72</v>
      </c>
      <c r="B66" s="289">
        <f>'Stage 9'!T$7</f>
        <v>0</v>
      </c>
      <c r="C66" s="288" t="str">
        <f>'Stage 9'!T$8</f>
        <v>WARD</v>
      </c>
      <c r="D66" s="5" t="s">
        <v>288</v>
      </c>
      <c r="E66" s="5">
        <f>IF('Stage 9'!AQ5="y",'Stage 9'!BC13,'Stage 9'!CE6)</f>
        <v>0</v>
      </c>
    </row>
    <row r="67" spans="1:5">
      <c r="A67" s="288" t="s">
        <v>72</v>
      </c>
      <c r="B67" s="289">
        <f>'Stage 9'!T$7</f>
        <v>0</v>
      </c>
      <c r="C67" s="288" t="str">
        <f>'Stage 9'!T$8</f>
        <v>WARD</v>
      </c>
      <c r="D67" s="5" t="s">
        <v>285</v>
      </c>
      <c r="E67" s="293" t="e">
        <f>E65-E59</f>
        <v>#VALUE!</v>
      </c>
    </row>
    <row r="68" spans="1:5">
      <c r="A68" s="288" t="s">
        <v>72</v>
      </c>
      <c r="B68" s="289">
        <f>'Stage 9'!T$7</f>
        <v>0</v>
      </c>
      <c r="C68" s="288" t="str">
        <f>'Stage 9'!T$8</f>
        <v>WARD</v>
      </c>
      <c r="D68" s="5" t="s">
        <v>286</v>
      </c>
      <c r="E68" s="293" t="e">
        <f>E67/E66*100</f>
        <v>#VALUE!</v>
      </c>
    </row>
    <row r="69" spans="1:5">
      <c r="A69" s="288" t="s">
        <v>72</v>
      </c>
      <c r="B69" s="289">
        <f>'Stage 9'!T$7</f>
        <v>0</v>
      </c>
      <c r="C69" s="288" t="str">
        <f>'Stage 9'!T$8</f>
        <v>WARD</v>
      </c>
      <c r="D69" s="5" t="s">
        <v>195</v>
      </c>
      <c r="E69" s="294" t="e">
        <f>E66/E$7</f>
        <v>#DIV/0!</v>
      </c>
    </row>
    <row r="70" spans="1:5">
      <c r="A70" s="288" t="s">
        <v>72</v>
      </c>
      <c r="B70" s="289">
        <f>'Stage 9'!T$7</f>
        <v>0</v>
      </c>
      <c r="C70" s="288" t="str">
        <f>'Stage 9'!T$8</f>
        <v>WARD</v>
      </c>
      <c r="D70" s="5" t="s">
        <v>290</v>
      </c>
      <c r="E70" s="293" t="e">
        <f>E67/E69</f>
        <v>#VALUE!</v>
      </c>
    </row>
    <row r="71" spans="1:5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70" zoomScaleNormal="70" workbookViewId="0">
      <pane ySplit="6" topLeftCell="A9" activePane="bottomLeft" state="frozen"/>
      <selection pane="bottomLeft" activeCell="N11" sqref="N11:R12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61" t="str">
        <f>'Basic Input'!C4</f>
        <v>Local Government</v>
      </c>
      <c r="C1" s="363"/>
      <c r="D1" s="363"/>
      <c r="E1" s="362"/>
    </row>
    <row r="2" spans="1:18" ht="13.5" thickBot="1">
      <c r="J2" s="69" t="s">
        <v>52</v>
      </c>
      <c r="K2" s="70"/>
      <c r="L2" s="94">
        <f>'Basic Input'!C31</f>
        <v>17214</v>
      </c>
    </row>
    <row r="3" spans="1:18" ht="18.75" thickBot="1">
      <c r="A3" s="254" t="str">
        <f>'Basic Input'!B6</f>
        <v>District Electoral Area of</v>
      </c>
      <c r="B3" s="361" t="str">
        <f>'Basic Input'!C6</f>
        <v>SPERRIN</v>
      </c>
      <c r="C3" s="362"/>
      <c r="E3" s="359" t="s">
        <v>65</v>
      </c>
      <c r="F3" s="360"/>
      <c r="G3" s="94">
        <f>'Basic Input'!C30</f>
        <v>7</v>
      </c>
      <c r="J3" s="71" t="s">
        <v>50</v>
      </c>
      <c r="K3" s="25"/>
      <c r="L3" s="26">
        <f>D7</f>
        <v>10263</v>
      </c>
    </row>
    <row r="4" spans="1:18" ht="13.5" thickBot="1">
      <c r="E4" s="359" t="s">
        <v>1</v>
      </c>
      <c r="F4" s="360"/>
      <c r="G4" s="27">
        <f>TRUNC(L31/(G3+1))+1</f>
        <v>1261</v>
      </c>
      <c r="J4" s="71" t="s">
        <v>51</v>
      </c>
      <c r="K4" s="25"/>
      <c r="L4" s="26">
        <f>L35</f>
        <v>10263</v>
      </c>
    </row>
    <row r="5" spans="1:18" ht="13.5" thickBot="1">
      <c r="J5" s="61" t="s">
        <v>53</v>
      </c>
      <c r="K5" s="72"/>
      <c r="L5" s="68">
        <f>IF(L2=0,0,L3/L2*100)</f>
        <v>59.620076681770648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10364</v>
      </c>
      <c r="D7" s="211">
        <f>SUM(D8:D160)</f>
        <v>10263</v>
      </c>
      <c r="E7" s="211">
        <f t="shared" ref="E7:E38" si="0">D7-C7</f>
        <v>-101</v>
      </c>
      <c r="F7" s="16"/>
    </row>
    <row r="8" spans="1:18" ht="13.5" thickBot="1">
      <c r="A8" s="5" t="s">
        <v>122</v>
      </c>
      <c r="B8" s="74"/>
      <c r="C8" s="208">
        <v>375</v>
      </c>
      <c r="D8" s="74">
        <v>294</v>
      </c>
      <c r="E8" s="5">
        <f t="shared" si="0"/>
        <v>-81</v>
      </c>
      <c r="F8" s="16"/>
      <c r="J8" s="62" t="s">
        <v>73</v>
      </c>
      <c r="K8" s="63"/>
      <c r="L8" s="64"/>
      <c r="N8" s="342" t="s">
        <v>198</v>
      </c>
      <c r="O8" s="343"/>
      <c r="P8" s="343"/>
      <c r="Q8" s="343"/>
      <c r="R8" s="344"/>
    </row>
    <row r="9" spans="1:18" ht="13.5" thickBot="1">
      <c r="A9" s="74" t="s">
        <v>335</v>
      </c>
      <c r="B9" s="74" t="s">
        <v>332</v>
      </c>
      <c r="C9" s="208">
        <v>477</v>
      </c>
      <c r="D9" s="74">
        <v>476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5"/>
      <c r="O9" s="346"/>
      <c r="P9" s="346"/>
      <c r="Q9" s="346"/>
      <c r="R9" s="347"/>
    </row>
    <row r="10" spans="1:18" ht="13.5" thickBot="1">
      <c r="A10" s="74" t="s">
        <v>335</v>
      </c>
      <c r="B10" s="74" t="s">
        <v>333</v>
      </c>
      <c r="C10" s="208">
        <v>452</v>
      </c>
      <c r="D10" s="74">
        <v>450</v>
      </c>
      <c r="E10" s="5">
        <f t="shared" si="0"/>
        <v>-2</v>
      </c>
      <c r="F10" s="16"/>
      <c r="J10" s="123" t="str">
        <f>'Basic Input'!B9</f>
        <v>BRESLAND ALLAN</v>
      </c>
      <c r="K10" s="123" t="str">
        <f>'Basic Input'!C9</f>
        <v>DUP</v>
      </c>
      <c r="L10" s="202">
        <v>1179</v>
      </c>
    </row>
    <row r="11" spans="1:18">
      <c r="A11" s="74" t="s">
        <v>336</v>
      </c>
      <c r="B11" s="74" t="s">
        <v>334</v>
      </c>
      <c r="C11" s="208">
        <v>442</v>
      </c>
      <c r="D11" s="74">
        <v>443</v>
      </c>
      <c r="E11" s="5">
        <f t="shared" si="0"/>
        <v>1</v>
      </c>
      <c r="F11" s="16"/>
      <c r="J11" s="87" t="str">
        <f>'Basic Input'!B10</f>
        <v>CARLIN KARINA</v>
      </c>
      <c r="K11" s="87" t="str">
        <f>'Basic Input'!C10</f>
        <v>SF</v>
      </c>
      <c r="L11" s="202">
        <v>1169</v>
      </c>
      <c r="N11" s="342" t="s">
        <v>206</v>
      </c>
      <c r="O11" s="343"/>
      <c r="P11" s="343"/>
      <c r="Q11" s="343"/>
      <c r="R11" s="344"/>
    </row>
    <row r="12" spans="1:18" ht="13.5" thickBot="1">
      <c r="A12" s="74" t="s">
        <v>337</v>
      </c>
      <c r="B12" s="74" t="s">
        <v>338</v>
      </c>
      <c r="C12" s="208">
        <v>271</v>
      </c>
      <c r="D12" s="74">
        <v>271</v>
      </c>
      <c r="E12" s="5">
        <f t="shared" si="0"/>
        <v>0</v>
      </c>
      <c r="F12" s="16"/>
      <c r="J12" s="87" t="str">
        <f>'Basic Input'!B11</f>
        <v>GALLAGHER PAUL</v>
      </c>
      <c r="K12" s="87" t="str">
        <f>'Basic Input'!C11</f>
        <v>INDEPENDENT</v>
      </c>
      <c r="L12" s="202">
        <v>978</v>
      </c>
      <c r="N12" s="345"/>
      <c r="O12" s="346"/>
      <c r="P12" s="346"/>
      <c r="Q12" s="346"/>
      <c r="R12" s="347"/>
    </row>
    <row r="13" spans="1:18">
      <c r="A13" s="74" t="s">
        <v>340</v>
      </c>
      <c r="B13" s="74" t="s">
        <v>341</v>
      </c>
      <c r="C13" s="208">
        <v>496</v>
      </c>
      <c r="D13" s="74">
        <v>496</v>
      </c>
      <c r="E13" s="5">
        <f t="shared" si="0"/>
        <v>0</v>
      </c>
      <c r="F13" s="16"/>
      <c r="J13" s="87" t="str">
        <f>'Basic Input'!B12</f>
        <v>HAMILTON RHONDA</v>
      </c>
      <c r="K13" s="87" t="str">
        <f>'Basic Input'!C12</f>
        <v>DUP</v>
      </c>
      <c r="L13" s="202">
        <v>965</v>
      </c>
    </row>
    <row r="14" spans="1:18">
      <c r="A14" s="74" t="s">
        <v>342</v>
      </c>
      <c r="B14" s="74" t="s">
        <v>343</v>
      </c>
      <c r="C14" s="208">
        <v>208</v>
      </c>
      <c r="D14" s="74">
        <v>207</v>
      </c>
      <c r="E14" s="5">
        <f t="shared" si="0"/>
        <v>-1</v>
      </c>
      <c r="F14" s="16"/>
      <c r="J14" s="87" t="str">
        <f>'Basic Input'!B13</f>
        <v>JAMIESON WILLIAM</v>
      </c>
      <c r="K14" s="87" t="str">
        <f>'Basic Input'!C13</f>
        <v>UUP</v>
      </c>
      <c r="L14" s="202">
        <v>588</v>
      </c>
    </row>
    <row r="15" spans="1:18" ht="13.5" thickBot="1">
      <c r="A15" s="74" t="s">
        <v>344</v>
      </c>
      <c r="B15" s="74" t="s">
        <v>345</v>
      </c>
      <c r="C15" s="208">
        <v>435</v>
      </c>
      <c r="D15" s="74">
        <v>434</v>
      </c>
      <c r="E15" s="5">
        <f t="shared" si="0"/>
        <v>-1</v>
      </c>
      <c r="F15" s="16"/>
      <c r="J15" s="87" t="str">
        <f>'Basic Input'!B14</f>
        <v>KELLY DAN</v>
      </c>
      <c r="K15" s="87" t="str">
        <f>'Basic Input'!C14</f>
        <v>SF</v>
      </c>
      <c r="L15" s="202">
        <v>1015</v>
      </c>
    </row>
    <row r="16" spans="1:18" ht="13.5" thickBot="1">
      <c r="A16" s="74" t="s">
        <v>346</v>
      </c>
      <c r="B16" s="74" t="s">
        <v>347</v>
      </c>
      <c r="C16" s="208">
        <v>427</v>
      </c>
      <c r="D16" s="74">
        <v>427</v>
      </c>
      <c r="E16" s="5">
        <f t="shared" si="0"/>
        <v>0</v>
      </c>
      <c r="F16" s="16"/>
      <c r="J16" s="87" t="str">
        <f>'Basic Input'!B15</f>
        <v>KELLY PATSY</v>
      </c>
      <c r="K16" s="87" t="str">
        <f>'Basic Input'!C15</f>
        <v>SDLP</v>
      </c>
      <c r="L16" s="202">
        <v>816</v>
      </c>
      <c r="N16" t="s">
        <v>187</v>
      </c>
      <c r="Q16" s="256" t="s">
        <v>372</v>
      </c>
    </row>
    <row r="17" spans="1:18" ht="13.5" thickBot="1">
      <c r="A17" s="74" t="s">
        <v>346</v>
      </c>
      <c r="B17" s="74" t="s">
        <v>348</v>
      </c>
      <c r="C17" s="208">
        <v>486</v>
      </c>
      <c r="D17" s="74">
        <v>486</v>
      </c>
      <c r="E17" s="5">
        <f t="shared" si="0"/>
        <v>0</v>
      </c>
      <c r="F17" s="16"/>
      <c r="J17" s="87" t="str">
        <f>'Basic Input'!B16</f>
        <v>LEONARD PATRICK</v>
      </c>
      <c r="K17" s="87" t="str">
        <f>'Basic Input'!C16</f>
        <v>SDLP</v>
      </c>
      <c r="L17" s="202">
        <v>559</v>
      </c>
    </row>
    <row r="18" spans="1:18" ht="13.5" thickBot="1">
      <c r="A18" s="74" t="s">
        <v>349</v>
      </c>
      <c r="B18" s="74" t="s">
        <v>350</v>
      </c>
      <c r="C18" s="208">
        <v>366</v>
      </c>
      <c r="D18" s="74">
        <v>365</v>
      </c>
      <c r="E18" s="5">
        <f t="shared" si="0"/>
        <v>-1</v>
      </c>
      <c r="F18" s="16"/>
      <c r="J18" s="87" t="str">
        <f>'Basic Input'!B17</f>
        <v>MCMAHON BRIAN</v>
      </c>
      <c r="K18" s="87" t="str">
        <f>'Basic Input'!C17</f>
        <v>SF</v>
      </c>
      <c r="L18" s="202">
        <v>966</v>
      </c>
      <c r="N18" t="s">
        <v>188</v>
      </c>
      <c r="Q18" s="1">
        <f>COUNT(B8:B160)</f>
        <v>0</v>
      </c>
    </row>
    <row r="19" spans="1:18" ht="13.5" thickBot="1">
      <c r="A19" s="74" t="s">
        <v>351</v>
      </c>
      <c r="B19" s="74" t="s">
        <v>352</v>
      </c>
      <c r="C19" s="208">
        <v>206</v>
      </c>
      <c r="D19" s="74">
        <v>206</v>
      </c>
      <c r="E19" s="5">
        <f t="shared" si="0"/>
        <v>0</v>
      </c>
      <c r="F19" s="6"/>
      <c r="J19" s="87" t="str">
        <f>'Basic Input'!B18</f>
        <v>MCMENAMIN EUGENE</v>
      </c>
      <c r="K19" s="87" t="str">
        <f>'Basic Input'!C18</f>
        <v>INDEPENDENT</v>
      </c>
      <c r="L19" s="202">
        <v>690</v>
      </c>
    </row>
    <row r="20" spans="1:18" ht="13.5" thickBot="1">
      <c r="A20" s="74" t="s">
        <v>353</v>
      </c>
      <c r="B20" s="74" t="s">
        <v>354</v>
      </c>
      <c r="C20" s="208">
        <v>598</v>
      </c>
      <c r="D20" s="74">
        <v>595</v>
      </c>
      <c r="E20" s="5">
        <f t="shared" si="0"/>
        <v>-3</v>
      </c>
      <c r="F20" s="16"/>
      <c r="J20" s="87" t="str">
        <f>'Basic Input'!B19</f>
        <v>STEWART LIAM</v>
      </c>
      <c r="K20" s="87" t="str">
        <f>'Basic Input'!C19</f>
        <v>SDLP</v>
      </c>
      <c r="L20" s="202">
        <v>185</v>
      </c>
      <c r="N20" t="s">
        <v>181</v>
      </c>
      <c r="Q20" s="256" t="s">
        <v>371</v>
      </c>
    </row>
    <row r="21" spans="1:18" ht="13.5" thickBot="1">
      <c r="A21" s="74" t="s">
        <v>353</v>
      </c>
      <c r="B21" s="74" t="s">
        <v>355</v>
      </c>
      <c r="C21" s="208">
        <v>615</v>
      </c>
      <c r="D21" s="74">
        <v>614</v>
      </c>
      <c r="E21" s="5">
        <f t="shared" si="0"/>
        <v>-1</v>
      </c>
      <c r="F21" s="16"/>
      <c r="J21" s="87" t="str">
        <f>'Basic Input'!B20</f>
        <v>WARD DIARMUID</v>
      </c>
      <c r="K21" s="87" t="str">
        <f>'Basic Input'!C20</f>
        <v>SF</v>
      </c>
      <c r="L21" s="202">
        <v>970</v>
      </c>
    </row>
    <row r="22" spans="1:18" ht="13.5" thickBot="1">
      <c r="A22" s="74" t="s">
        <v>356</v>
      </c>
      <c r="B22" s="74" t="s">
        <v>357</v>
      </c>
      <c r="C22" s="208">
        <v>480</v>
      </c>
      <c r="D22" s="74">
        <v>480</v>
      </c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54" t="str">
        <f>IF(L35=D7,"Calculations OK","Check Count")</f>
        <v>Calculations OK</v>
      </c>
      <c r="O22" s="355"/>
      <c r="P22" s="355"/>
      <c r="Q22" s="356"/>
      <c r="R22" s="257"/>
    </row>
    <row r="23" spans="1:18" ht="13.5" thickBot="1">
      <c r="A23" s="74" t="s">
        <v>356</v>
      </c>
      <c r="B23" s="74" t="s">
        <v>358</v>
      </c>
      <c r="C23" s="208">
        <v>445</v>
      </c>
      <c r="D23" s="74">
        <v>444</v>
      </c>
      <c r="E23" s="5">
        <f t="shared" si="0"/>
        <v>-1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>
      <c r="A24" s="74" t="s">
        <v>359</v>
      </c>
      <c r="B24" s="74" t="s">
        <v>360</v>
      </c>
      <c r="C24" s="208">
        <v>401</v>
      </c>
      <c r="D24" s="74">
        <v>401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1710</v>
      </c>
    </row>
    <row r="25" spans="1:18">
      <c r="A25" s="74" t="s">
        <v>359</v>
      </c>
      <c r="B25" s="74" t="s">
        <v>361</v>
      </c>
      <c r="C25" s="208">
        <v>351</v>
      </c>
      <c r="D25" s="74">
        <v>349</v>
      </c>
      <c r="E25" s="5">
        <f t="shared" si="0"/>
        <v>-2</v>
      </c>
      <c r="F25" s="16"/>
      <c r="J25" s="87">
        <f>'Basic Input'!B24</f>
        <v>0</v>
      </c>
      <c r="K25" s="87">
        <f>'Basic Input'!C24</f>
        <v>0</v>
      </c>
      <c r="L25" s="74"/>
    </row>
    <row r="26" spans="1:18">
      <c r="A26" s="74" t="s">
        <v>362</v>
      </c>
      <c r="B26" s="74" t="s">
        <v>363</v>
      </c>
      <c r="C26" s="208">
        <v>566</v>
      </c>
      <c r="D26" s="74">
        <v>565</v>
      </c>
      <c r="E26" s="5">
        <f t="shared" si="0"/>
        <v>-1</v>
      </c>
      <c r="F26" s="16"/>
      <c r="J26" s="87">
        <f>'Basic Input'!B25</f>
        <v>0</v>
      </c>
      <c r="K26" s="87">
        <f>'Basic Input'!C25</f>
        <v>0</v>
      </c>
      <c r="L26" s="74"/>
    </row>
    <row r="27" spans="1:18">
      <c r="A27" s="74" t="s">
        <v>362</v>
      </c>
      <c r="B27" s="74" t="s">
        <v>364</v>
      </c>
      <c r="C27" s="208">
        <v>537</v>
      </c>
      <c r="D27" s="74">
        <v>532</v>
      </c>
      <c r="E27" s="5">
        <f t="shared" si="0"/>
        <v>-5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 t="s">
        <v>365</v>
      </c>
      <c r="B28" s="74" t="s">
        <v>366</v>
      </c>
      <c r="C28" s="208">
        <v>579</v>
      </c>
      <c r="D28" s="74">
        <v>572</v>
      </c>
      <c r="E28" s="5">
        <f t="shared" si="0"/>
        <v>-7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74" t="s">
        <v>367</v>
      </c>
      <c r="B29" s="74" t="s">
        <v>368</v>
      </c>
      <c r="C29" s="208">
        <v>612</v>
      </c>
      <c r="D29" s="74">
        <v>611</v>
      </c>
      <c r="E29" s="5">
        <f t="shared" si="0"/>
        <v>-1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 t="s">
        <v>369</v>
      </c>
      <c r="B30" s="74" t="s">
        <v>370</v>
      </c>
      <c r="C30" s="208">
        <v>539</v>
      </c>
      <c r="D30" s="74">
        <v>539</v>
      </c>
      <c r="E30" s="5">
        <f t="shared" si="0"/>
        <v>0</v>
      </c>
      <c r="F30" s="16"/>
    </row>
    <row r="31" spans="1:18" ht="13.5" thickBot="1">
      <c r="A31" s="74" t="s">
        <v>375</v>
      </c>
      <c r="B31" s="74"/>
      <c r="C31" s="208"/>
      <c r="D31" s="74">
        <v>6</v>
      </c>
      <c r="E31" s="5">
        <f t="shared" si="0"/>
        <v>6</v>
      </c>
      <c r="F31" s="16"/>
      <c r="J31" s="357" t="s">
        <v>48</v>
      </c>
      <c r="K31" s="358"/>
      <c r="L31" s="18">
        <f>SUM(L10:L29)</f>
        <v>10080</v>
      </c>
    </row>
    <row r="32" spans="1:18" ht="13.5" thickBot="1">
      <c r="A32" s="74"/>
      <c r="B32" s="74"/>
      <c r="C32" s="208"/>
      <c r="D32" s="74"/>
      <c r="E32" s="5">
        <f t="shared" si="0"/>
        <v>0</v>
      </c>
      <c r="F32" s="16"/>
    </row>
    <row r="33" spans="1:15" ht="13.5" thickBot="1">
      <c r="A33" s="74"/>
      <c r="B33" s="74"/>
      <c r="C33" s="208"/>
      <c r="D33" s="74"/>
      <c r="E33" s="5">
        <f t="shared" si="0"/>
        <v>0</v>
      </c>
      <c r="F33" s="16"/>
      <c r="J33" s="357" t="s">
        <v>47</v>
      </c>
      <c r="K33" s="358"/>
      <c r="L33" s="67">
        <v>183</v>
      </c>
    </row>
    <row r="34" spans="1:15" ht="13.5" thickBot="1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>
      <c r="A35" s="74"/>
      <c r="B35" s="74"/>
      <c r="C35" s="208"/>
      <c r="D35" s="74"/>
      <c r="E35" s="5">
        <f t="shared" si="0"/>
        <v>0</v>
      </c>
      <c r="F35" s="16"/>
      <c r="J35" s="357" t="s">
        <v>49</v>
      </c>
      <c r="K35" s="358"/>
      <c r="L35" s="18">
        <f>L31+L33</f>
        <v>10263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 Government</v>
      </c>
      <c r="F1" s="14" t="s">
        <v>59</v>
      </c>
      <c r="J1" s="100" t="s">
        <v>25</v>
      </c>
      <c r="K1" s="382">
        <f>'Basic Input'!C2</f>
        <v>41781</v>
      </c>
      <c r="L1" s="382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201</v>
      </c>
      <c r="P2" s="384"/>
      <c r="Q2" s="384"/>
      <c r="R2" s="384"/>
      <c r="S2" s="385"/>
      <c r="Y2" s="6"/>
      <c r="Z2" s="377"/>
      <c r="AA2" s="377"/>
      <c r="AB2" s="377"/>
      <c r="AC2" s="377"/>
      <c r="AD2" s="377"/>
      <c r="AE2" s="377"/>
      <c r="AF2" s="377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6"/>
      <c r="BH2" s="376"/>
      <c r="BI2" s="376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7"/>
      <c r="CA2" s="387"/>
      <c r="CB2" s="387"/>
      <c r="CC2" s="387"/>
      <c r="CD2" s="6"/>
      <c r="CE2" s="6"/>
    </row>
    <row r="3" spans="1:83" ht="18.7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Y3" s="6"/>
      <c r="Z3" s="377"/>
      <c r="AA3" s="377"/>
      <c r="AB3" s="377"/>
      <c r="AC3" s="377"/>
      <c r="AD3" s="377"/>
      <c r="AE3" s="377"/>
      <c r="AF3" s="377"/>
      <c r="AG3" s="205"/>
      <c r="AH3" s="6"/>
      <c r="AI3" s="6"/>
      <c r="AJ3" s="380"/>
      <c r="AK3" s="380"/>
      <c r="AL3" s="380"/>
      <c r="AM3" s="380"/>
      <c r="AN3" s="380"/>
      <c r="AO3" s="380"/>
      <c r="AP3" s="380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6"/>
      <c r="BH3" s="376"/>
      <c r="BI3" s="376"/>
      <c r="BJ3" s="134"/>
      <c r="BK3" s="6"/>
      <c r="BL3" s="6"/>
      <c r="BM3" s="6"/>
      <c r="BN3" s="6"/>
      <c r="BO3" s="6"/>
      <c r="BP3" s="95"/>
      <c r="BQ3" s="95"/>
      <c r="BR3" s="379"/>
      <c r="BS3" s="379"/>
      <c r="BT3" s="379"/>
      <c r="BU3" s="379"/>
      <c r="BV3" s="379"/>
      <c r="BW3" s="379"/>
      <c r="BX3" s="379"/>
      <c r="BY3" s="6"/>
      <c r="BZ3" s="376"/>
      <c r="CA3" s="376"/>
      <c r="CB3" s="376"/>
      <c r="CC3" s="376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207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Y4" s="6"/>
      <c r="Z4" s="377"/>
      <c r="AA4" s="377"/>
      <c r="AB4" s="377"/>
      <c r="AC4" s="377"/>
      <c r="AD4" s="377"/>
      <c r="AE4" s="377"/>
      <c r="AF4" s="377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76"/>
      <c r="AA5" s="376"/>
      <c r="AB5" s="376"/>
      <c r="AC5" s="376"/>
      <c r="AD5" s="376"/>
      <c r="AE5" s="376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Y6" s="6"/>
      <c r="Z6" s="376"/>
      <c r="AA6" s="376"/>
      <c r="AB6" s="376"/>
      <c r="AC6" s="376"/>
      <c r="AD6" s="376"/>
      <c r="AE6" s="376"/>
      <c r="AF6" s="6"/>
      <c r="AG6" s="6"/>
      <c r="AH6" s="6"/>
      <c r="AI6" s="6"/>
      <c r="AJ6" s="6"/>
      <c r="AK6" s="381"/>
      <c r="AL6" s="381"/>
      <c r="AM6" s="381"/>
      <c r="AN6" s="381"/>
      <c r="AO6" s="381"/>
      <c r="AP6" s="381"/>
      <c r="AQ6" s="388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72"/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Y7" s="6"/>
      <c r="Z7" s="376"/>
      <c r="AA7" s="376"/>
      <c r="AB7" s="376"/>
      <c r="AC7" s="376"/>
      <c r="AD7" s="376"/>
      <c r="AE7" s="376"/>
      <c r="AF7" s="6"/>
      <c r="AG7" s="6"/>
      <c r="AH7" s="6"/>
      <c r="AI7" s="6"/>
      <c r="AJ7" s="6"/>
      <c r="AK7" s="381"/>
      <c r="AL7" s="381"/>
      <c r="AM7" s="381"/>
      <c r="AN7" s="381"/>
      <c r="AO7" s="381"/>
      <c r="AP7" s="381"/>
      <c r="AQ7" s="388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1"/>
      <c r="AL9" s="381"/>
      <c r="AM9" s="381"/>
      <c r="AN9" s="381"/>
      <c r="AO9" s="381"/>
      <c r="AP9" s="381"/>
      <c r="AQ9" s="378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1"/>
      <c r="AL10" s="381"/>
      <c r="AM10" s="381"/>
      <c r="AN10" s="381"/>
      <c r="AO10" s="381"/>
      <c r="AP10" s="381"/>
      <c r="AQ10" s="378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30">
        <f t="shared" si="0"/>
        <v>0</v>
      </c>
      <c r="B12" s="333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30">
        <f t="shared" si="0"/>
        <v>0</v>
      </c>
      <c r="B13" s="333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4"/>
      <c r="AM13" s="364"/>
      <c r="AN13" s="364"/>
      <c r="AO13" s="364"/>
      <c r="AP13" s="379"/>
      <c r="AQ13" s="36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30">
        <f t="shared" si="0"/>
        <v>0</v>
      </c>
      <c r="B14" s="333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4"/>
      <c r="AM14" s="364"/>
      <c r="AN14" s="364"/>
      <c r="AO14" s="364"/>
      <c r="AP14" s="379"/>
      <c r="AQ14" s="36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30">
        <f t="shared" si="0"/>
        <v>0</v>
      </c>
      <c r="B15" s="333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4"/>
      <c r="AM15" s="364"/>
      <c r="AN15" s="364"/>
      <c r="AO15" s="364"/>
      <c r="AP15" s="379"/>
      <c r="AQ15" s="36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30">
        <f t="shared" si="0"/>
        <v>0</v>
      </c>
      <c r="B16" s="333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4"/>
      <c r="AM16" s="364"/>
      <c r="AN16" s="364"/>
      <c r="AO16" s="364"/>
      <c r="AP16" s="379"/>
      <c r="AQ16" s="36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30">
        <f t="shared" si="0"/>
        <v>0</v>
      </c>
      <c r="B17" s="333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4"/>
      <c r="AM17" s="364"/>
      <c r="AN17" s="364"/>
      <c r="AO17" s="364"/>
      <c r="AP17" s="379"/>
      <c r="AQ17" s="36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30">
        <f t="shared" si="0"/>
        <v>0</v>
      </c>
      <c r="B18" s="333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30">
        <f t="shared" si="0"/>
        <v>0</v>
      </c>
      <c r="B19" s="333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30">
        <f t="shared" si="0"/>
        <v>0</v>
      </c>
      <c r="B20" s="333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8"/>
      <c r="AK20" s="368"/>
      <c r="AL20" s="216"/>
      <c r="AM20" s="6"/>
      <c r="AN20" s="216"/>
      <c r="AO20" s="365"/>
      <c r="AP20" s="365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30">
        <f t="shared" si="0"/>
        <v>0</v>
      </c>
      <c r="B21" s="333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8"/>
      <c r="AK21" s="368"/>
      <c r="AL21" s="216"/>
      <c r="AM21" s="6"/>
      <c r="AN21" s="6"/>
      <c r="AO21" s="365"/>
      <c r="AP21" s="365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30">
        <f t="shared" si="0"/>
        <v>0</v>
      </c>
      <c r="B22" s="333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8"/>
      <c r="AK22" s="368"/>
      <c r="AL22" s="216"/>
      <c r="AM22" s="6"/>
      <c r="AN22" s="6"/>
      <c r="AO22" s="365"/>
      <c r="AP22" s="365"/>
      <c r="AQ22" s="239"/>
      <c r="AR22" s="6"/>
      <c r="AS22" s="6"/>
      <c r="AT22" s="6"/>
      <c r="AU22" s="6"/>
      <c r="AV22" s="6"/>
      <c r="AW22" s="6"/>
      <c r="AX22" s="375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8"/>
      <c r="AK23" s="368"/>
      <c r="AL23" s="216"/>
      <c r="AM23" s="6"/>
      <c r="AN23" s="6"/>
      <c r="AO23" s="365"/>
      <c r="AP23" s="365"/>
      <c r="AQ23" s="239"/>
      <c r="AR23" s="6"/>
      <c r="AS23" s="6"/>
      <c r="AT23" s="6"/>
      <c r="AU23" s="6"/>
      <c r="AV23" s="6"/>
      <c r="AW23" s="6"/>
      <c r="AX23" s="375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8"/>
      <c r="AK24" s="368"/>
      <c r="AL24" s="216"/>
      <c r="AM24" s="6"/>
      <c r="AN24" s="6"/>
      <c r="AO24" s="365"/>
      <c r="AP24" s="365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8"/>
      <c r="AK25" s="368"/>
      <c r="AL25" s="216"/>
      <c r="AM25" s="6"/>
      <c r="AN25" s="6"/>
      <c r="AO25" s="365"/>
      <c r="AP25" s="365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10080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8">
        <f>'Verification of Boxes'!Q24</f>
        <v>1710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topLeftCell="A2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 Government</v>
      </c>
      <c r="F1" s="14" t="s">
        <v>60</v>
      </c>
      <c r="J1" s="100" t="s">
        <v>25</v>
      </c>
      <c r="K1" s="382">
        <f>'Basic Input'!C2</f>
        <v>41781</v>
      </c>
      <c r="L1" s="382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208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5" ht="33.75" customHeight="1" thickBot="1">
      <c r="C3" s="3" t="s">
        <v>115</v>
      </c>
      <c r="D3" s="310">
        <f>'Verification of Boxes'!L2</f>
        <v>17214</v>
      </c>
      <c r="E3" s="416" t="s">
        <v>65</v>
      </c>
      <c r="F3" s="417"/>
      <c r="G3" s="311">
        <f>'Verification of Boxes'!G3</f>
        <v>7</v>
      </c>
      <c r="H3" s="416" t="s">
        <v>113</v>
      </c>
      <c r="I3" s="417"/>
      <c r="J3" s="311">
        <f>'Verification of Boxes'!L33</f>
        <v>183</v>
      </c>
      <c r="K3" s="312"/>
      <c r="L3" s="313" t="s">
        <v>112</v>
      </c>
      <c r="M3" s="311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10" t="s">
        <v>373</v>
      </c>
      <c r="BU3" s="411"/>
      <c r="BV3" s="411"/>
      <c r="BW3" s="411"/>
      <c r="BX3" s="411"/>
      <c r="BY3" s="411"/>
      <c r="BZ3" s="412"/>
    </row>
    <row r="4" spans="1:85" ht="46.5" customHeight="1" thickBot="1">
      <c r="A4" s="14"/>
      <c r="C4" s="3" t="s">
        <v>116</v>
      </c>
      <c r="D4" s="311">
        <f>'Verification of Boxes'!L3</f>
        <v>10263</v>
      </c>
      <c r="E4" s="419" t="s">
        <v>66</v>
      </c>
      <c r="F4" s="417"/>
      <c r="G4" s="314">
        <f>D4-J3</f>
        <v>10080</v>
      </c>
      <c r="H4" s="416" t="s">
        <v>114</v>
      </c>
      <c r="I4" s="417"/>
      <c r="J4" s="315">
        <f>'Verification of Boxes'!L5</f>
        <v>59.620076681770648</v>
      </c>
      <c r="K4" s="312"/>
      <c r="L4" s="312"/>
      <c r="M4" s="316"/>
      <c r="O4" s="383" t="s">
        <v>204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197</v>
      </c>
      <c r="AA6" s="343"/>
      <c r="AB6" s="343"/>
      <c r="AC6" s="343"/>
      <c r="AD6" s="343"/>
      <c r="AE6" s="343"/>
      <c r="AF6" s="344"/>
      <c r="AG6" s="270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CARLIN KARINA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185</v>
      </c>
    </row>
    <row r="7" spans="1:85" ht="15" customHeight="1" thickBot="1">
      <c r="D7" s="31"/>
      <c r="E7" s="28"/>
      <c r="F7" s="372">
        <f>IF($AT5=0,0,IF($AT5="T",$AZ7,$BR4))</f>
        <v>0</v>
      </c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G7" s="270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66" t="str">
        <f>IF($F7="Transfer",$BA8,$BT3)</f>
        <v>STEWART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1179</v>
      </c>
      <c r="BP8" s="319"/>
      <c r="BR8" s="320" t="str">
        <f>'Verification of Boxes'!J10</f>
        <v>BRESLAND ALLAN</v>
      </c>
      <c r="BS8" s="74">
        <v>0</v>
      </c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1169</v>
      </c>
      <c r="BP9" s="319"/>
      <c r="BQ9" s="6"/>
      <c r="BR9" s="13" t="str">
        <f>'Verification of Boxes'!J11</f>
        <v>CARLIN KARINA</v>
      </c>
      <c r="BS9" s="74">
        <v>9</v>
      </c>
      <c r="BT9" s="7">
        <f t="shared" si="4"/>
        <v>9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9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978</v>
      </c>
      <c r="BP10" s="319"/>
      <c r="BQ10" s="6"/>
      <c r="BR10" s="320" t="str">
        <f>'Verification of Boxes'!J12</f>
        <v>GALLAGHER PAUL</v>
      </c>
      <c r="BS10" s="74">
        <v>19</v>
      </c>
      <c r="BT10" s="7">
        <f t="shared" si="4"/>
        <v>19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19</v>
      </c>
      <c r="CG10" s="16"/>
    </row>
    <row r="11" spans="1:85" ht="15" customHeight="1" thickBot="1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 t="shared" ref="F11:F30" si="13">IF(C11&lt;&gt;0,$BK49,0)</f>
        <v>0</v>
      </c>
      <c r="G11" s="33">
        <f t="shared" ref="G11:G31" si="14">IF(F$8=0,0,E11+F11)</f>
        <v>1179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965</v>
      </c>
      <c r="BP11" s="76"/>
      <c r="BQ11" s="6"/>
      <c r="BR11" s="13" t="str">
        <f>'Verification of Boxes'!J13</f>
        <v>HAMILTON RHONDA</v>
      </c>
      <c r="BS11" s="74">
        <v>0</v>
      </c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>
      <c r="A12" s="330">
        <f t="shared" si="12"/>
        <v>0</v>
      </c>
      <c r="B12" s="333">
        <v>2</v>
      </c>
      <c r="C12" s="37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 t="shared" si="13"/>
        <v>9</v>
      </c>
      <c r="G12" s="33">
        <f t="shared" si="14"/>
        <v>1178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588</v>
      </c>
      <c r="BP12" s="76"/>
      <c r="BQ12" s="6"/>
      <c r="BR12" s="13" t="str">
        <f>'Verification of Boxes'!J14</f>
        <v>JAMIESON WILLIAM</v>
      </c>
      <c r="BS12" s="74">
        <v>1</v>
      </c>
      <c r="BT12" s="7">
        <f t="shared" si="4"/>
        <v>1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  <c r="CG12" s="16"/>
    </row>
    <row r="13" spans="1:85" ht="15" customHeight="1" thickBot="1">
      <c r="A13" s="330">
        <f t="shared" si="12"/>
        <v>0</v>
      </c>
      <c r="B13" s="333">
        <v>3</v>
      </c>
      <c r="C13" s="37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 t="shared" si="13"/>
        <v>19</v>
      </c>
      <c r="G13" s="33">
        <f t="shared" si="14"/>
        <v>997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1015</v>
      </c>
      <c r="BP13" s="319"/>
      <c r="BQ13" s="6"/>
      <c r="BR13" s="13" t="str">
        <f>'Verification of Boxes'!J15</f>
        <v>KELLY DAN</v>
      </c>
      <c r="BS13" s="77">
        <v>7</v>
      </c>
      <c r="BT13" s="7">
        <f t="shared" si="4"/>
        <v>7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7</v>
      </c>
      <c r="CG13" s="16"/>
    </row>
    <row r="14" spans="1:85" ht="15" customHeight="1" thickBot="1">
      <c r="A14" s="330">
        <f t="shared" si="12"/>
        <v>0</v>
      </c>
      <c r="B14" s="333">
        <v>4</v>
      </c>
      <c r="C14" s="37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 t="shared" si="13"/>
        <v>0</v>
      </c>
      <c r="G14" s="33">
        <f t="shared" si="14"/>
        <v>965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BRESLAND ALLAN</v>
      </c>
      <c r="AA14" s="109">
        <f t="shared" ref="AA14:AA33" si="23">E11</f>
        <v>1179</v>
      </c>
      <c r="AB14" s="103"/>
      <c r="AC14" s="116">
        <f t="shared" ref="AC14:AC33" si="24">IF(AA14&gt;0,AA14-AG$4,0)</f>
        <v>-82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816</v>
      </c>
      <c r="BP14" s="76"/>
      <c r="BR14" s="13" t="str">
        <f>'Verification of Boxes'!J16</f>
        <v>KELLY PATSY</v>
      </c>
      <c r="BS14" s="74">
        <v>56</v>
      </c>
      <c r="BT14" s="7">
        <f t="shared" si="4"/>
        <v>56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56</v>
      </c>
      <c r="CG14" s="16"/>
    </row>
    <row r="15" spans="1:85" ht="15" customHeight="1" thickBot="1">
      <c r="A15" s="330">
        <f t="shared" si="12"/>
        <v>0</v>
      </c>
      <c r="B15" s="333">
        <v>5</v>
      </c>
      <c r="C15" s="37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 t="shared" si="13"/>
        <v>1</v>
      </c>
      <c r="G15" s="33">
        <f t="shared" si="14"/>
        <v>589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CARLIN KARINA</v>
      </c>
      <c r="AA15" s="45">
        <f t="shared" si="23"/>
        <v>1169</v>
      </c>
      <c r="AB15" s="5"/>
      <c r="AC15" s="117">
        <f t="shared" si="24"/>
        <v>-92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202"/>
      <c r="BG15" s="117">
        <f t="shared" si="0"/>
        <v>0</v>
      </c>
      <c r="BH15" s="317"/>
      <c r="BI15" s="5" t="str">
        <f t="shared" si="1"/>
        <v>Excluded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559</v>
      </c>
      <c r="BP15" s="319"/>
      <c r="BQ15" s="6"/>
      <c r="BR15" s="13" t="str">
        <f>'Verification of Boxes'!J17</f>
        <v>LEONARD PATRICK</v>
      </c>
      <c r="BS15" s="74">
        <v>64</v>
      </c>
      <c r="BT15" s="7">
        <f t="shared" si="4"/>
        <v>64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64</v>
      </c>
      <c r="CG15" s="16"/>
    </row>
    <row r="16" spans="1:85" ht="15" customHeight="1" thickBot="1">
      <c r="A16" s="330">
        <f t="shared" si="12"/>
        <v>0</v>
      </c>
      <c r="B16" s="333">
        <v>6</v>
      </c>
      <c r="C16" s="37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 t="shared" si="13"/>
        <v>7</v>
      </c>
      <c r="G16" s="33">
        <f t="shared" si="14"/>
        <v>1022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GALLAGHER PAUL</v>
      </c>
      <c r="AA16" s="45">
        <f t="shared" si="23"/>
        <v>978</v>
      </c>
      <c r="AB16" s="5"/>
      <c r="AC16" s="117">
        <f t="shared" si="24"/>
        <v>-283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966</v>
      </c>
      <c r="BP16" s="319"/>
      <c r="BQ16" s="6"/>
      <c r="BR16" s="13" t="str">
        <f>'Verification of Boxes'!J18</f>
        <v>MCMAHON BRIAN</v>
      </c>
      <c r="BS16" s="74">
        <v>8</v>
      </c>
      <c r="BT16" s="7">
        <f t="shared" si="4"/>
        <v>8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8</v>
      </c>
      <c r="CG16" s="16"/>
    </row>
    <row r="17" spans="1:85" ht="15" customHeight="1" thickBot="1">
      <c r="A17" s="330">
        <f t="shared" si="12"/>
        <v>0</v>
      </c>
      <c r="B17" s="333">
        <v>7</v>
      </c>
      <c r="C17" s="37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 t="shared" si="13"/>
        <v>56</v>
      </c>
      <c r="G17" s="33">
        <f t="shared" si="14"/>
        <v>872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HAMILTON RHONDA</v>
      </c>
      <c r="AA17" s="45">
        <f t="shared" si="23"/>
        <v>965</v>
      </c>
      <c r="AB17" s="5"/>
      <c r="AC17" s="117">
        <f t="shared" si="24"/>
        <v>-296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690</v>
      </c>
      <c r="BP17" s="76"/>
      <c r="BQ17" s="6"/>
      <c r="BR17" s="13" t="str">
        <f>'Verification of Boxes'!J19</f>
        <v>MCMENAMIN EUGENE</v>
      </c>
      <c r="BS17" s="74">
        <v>9</v>
      </c>
      <c r="BT17" s="7">
        <f t="shared" si="4"/>
        <v>9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9</v>
      </c>
      <c r="CG17" s="16"/>
    </row>
    <row r="18" spans="1:85" ht="15" customHeight="1" thickBot="1">
      <c r="A18" s="330">
        <f t="shared" si="12"/>
        <v>0</v>
      </c>
      <c r="B18" s="333">
        <v>8</v>
      </c>
      <c r="C18" s="37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 t="shared" si="13"/>
        <v>64</v>
      </c>
      <c r="G18" s="33">
        <f t="shared" si="14"/>
        <v>623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JAMIESON WILLIAM</v>
      </c>
      <c r="AA18" s="45">
        <f t="shared" si="23"/>
        <v>588</v>
      </c>
      <c r="AB18" s="5"/>
      <c r="AC18" s="117">
        <f t="shared" si="24"/>
        <v>-673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185</v>
      </c>
      <c r="BP18" s="76" t="s">
        <v>374</v>
      </c>
      <c r="BQ18" s="6"/>
      <c r="BR18" s="13" t="str">
        <f>'Verification of Boxes'!J20</f>
        <v>STEWART LIAM</v>
      </c>
      <c r="BS18" s="74">
        <v>0</v>
      </c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>
      <c r="A19" s="330">
        <f t="shared" si="12"/>
        <v>0</v>
      </c>
      <c r="B19" s="333">
        <v>9</v>
      </c>
      <c r="C19" s="37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 t="shared" si="13"/>
        <v>8</v>
      </c>
      <c r="G19" s="33">
        <f t="shared" si="14"/>
        <v>974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KELLY DAN</v>
      </c>
      <c r="AA19" s="45">
        <f t="shared" si="23"/>
        <v>1015</v>
      </c>
      <c r="AB19" s="5"/>
      <c r="AC19" s="117">
        <f t="shared" si="24"/>
        <v>-246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970</v>
      </c>
      <c r="BP19" s="76"/>
      <c r="BQ19" s="6"/>
      <c r="BR19" s="13" t="str">
        <f>'Verification of Boxes'!J21</f>
        <v>WARD DIARMUID</v>
      </c>
      <c r="BS19" s="74">
        <v>6</v>
      </c>
      <c r="BT19" s="7">
        <f t="shared" si="4"/>
        <v>6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6</v>
      </c>
      <c r="CG19" s="16"/>
    </row>
    <row r="20" spans="1:85" ht="15" customHeight="1" thickBot="1">
      <c r="A20" s="330">
        <f t="shared" si="12"/>
        <v>0</v>
      </c>
      <c r="B20" s="333">
        <v>10</v>
      </c>
      <c r="C20" s="37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 t="shared" si="13"/>
        <v>9</v>
      </c>
      <c r="G20" s="33">
        <f t="shared" si="14"/>
        <v>699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KELLY PATSY</v>
      </c>
      <c r="AA20" s="45">
        <f t="shared" si="23"/>
        <v>816</v>
      </c>
      <c r="AB20" s="5"/>
      <c r="AC20" s="117">
        <f t="shared" si="24"/>
        <v>-445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1" t="s">
        <v>103</v>
      </c>
      <c r="AK20" s="402"/>
      <c r="AL20" s="246">
        <f>AL46</f>
        <v>185</v>
      </c>
      <c r="AM20" s="167"/>
      <c r="AN20" s="166">
        <f>AL20+AG2</f>
        <v>185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 t="str">
        <f>IF(AN20&gt;AG$4,0,IF(AM21&gt;AN20,"Exclude lowest",0))</f>
        <v>Exclude lowest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>
      <c r="A21" s="330" t="str">
        <f t="shared" si="12"/>
        <v>Excluded</v>
      </c>
      <c r="B21" s="333">
        <v>11</v>
      </c>
      <c r="C21" s="37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 t="shared" si="13"/>
        <v>-185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LEONARD PATRICK</v>
      </c>
      <c r="AA21" s="45">
        <f t="shared" si="23"/>
        <v>559</v>
      </c>
      <c r="AB21" s="5"/>
      <c r="AC21" s="117">
        <f t="shared" si="24"/>
        <v>-702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3" t="s">
        <v>102</v>
      </c>
      <c r="AK21" s="359"/>
      <c r="AL21" s="48">
        <f>IF(AL20=1000000,0,AN46)</f>
        <v>559</v>
      </c>
      <c r="AM21" s="7">
        <f>AL21-AL20</f>
        <v>374</v>
      </c>
      <c r="AN21" s="5">
        <f>IF(AL21=1000000,0,IF(AN20=0,0,AN20+AL21))</f>
        <v>744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30">
        <f t="shared" si="12"/>
        <v>0</v>
      </c>
      <c r="B22" s="333">
        <v>12</v>
      </c>
      <c r="C22" s="37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 t="shared" si="13"/>
        <v>6</v>
      </c>
      <c r="G22" s="33">
        <f t="shared" si="14"/>
        <v>976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MCMAHON BRIAN</v>
      </c>
      <c r="AA22" s="45">
        <f t="shared" si="23"/>
        <v>966</v>
      </c>
      <c r="AB22" s="5"/>
      <c r="AC22" s="117">
        <f t="shared" si="24"/>
        <v>-295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3" t="s">
        <v>102</v>
      </c>
      <c r="AK22" s="359"/>
      <c r="AL22" s="48">
        <f>IF(AL21=1000000,0,AP46)</f>
        <v>588</v>
      </c>
      <c r="AM22" s="7">
        <f>IF(AL22=1000000,0,IF(AM21=0,0,AL22-AL21))</f>
        <v>29</v>
      </c>
      <c r="AN22" s="5">
        <f>IF(AL22=1000000,0,IF(AN21=0,0,AN21+AL22))</f>
        <v>1332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MCMENAMIN EUGENE</v>
      </c>
      <c r="AA23" s="45">
        <f t="shared" si="23"/>
        <v>690</v>
      </c>
      <c r="AB23" s="5"/>
      <c r="AC23" s="117">
        <f t="shared" si="24"/>
        <v>-571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3" t="s">
        <v>102</v>
      </c>
      <c r="AK23" s="359"/>
      <c r="AL23" s="48">
        <f>IF(AL22=1000000,0,AR46)</f>
        <v>690</v>
      </c>
      <c r="AM23" s="7">
        <f>IF(AL23=1000000,0,IF(AM22=0,0,AL23-AL22))</f>
        <v>102</v>
      </c>
      <c r="AN23" s="5">
        <f>IF(AL23=1000000,0,IF(AN22=0,0,AN22+AL23))</f>
        <v>2022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STEWART LIAM</v>
      </c>
      <c r="AA24" s="45">
        <f t="shared" si="23"/>
        <v>185</v>
      </c>
      <c r="AB24" s="5"/>
      <c r="AC24" s="117">
        <f t="shared" si="24"/>
        <v>-1076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3" t="s">
        <v>102</v>
      </c>
      <c r="AK24" s="359"/>
      <c r="AL24" s="48">
        <f>IF(AR46=1000000,0,AU46)</f>
        <v>816</v>
      </c>
      <c r="AM24" s="7">
        <f>IF(AL24=1000000,0,IF(AM23=0,0,AL24-AL23))</f>
        <v>126</v>
      </c>
      <c r="AN24" s="5">
        <f>IF(AL24=1000000,0,IF(AN23=0,0,AN23+AL24))</f>
        <v>2838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WARD DIARMUID</v>
      </c>
      <c r="AA25" s="45">
        <f t="shared" si="23"/>
        <v>970</v>
      </c>
      <c r="AB25" s="5"/>
      <c r="AC25" s="117">
        <f t="shared" si="24"/>
        <v>-291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4" t="s">
        <v>102</v>
      </c>
      <c r="AK25" s="425"/>
      <c r="AL25" s="104">
        <f>IF(AL24=1000000,0,AW46)</f>
        <v>965</v>
      </c>
      <c r="AM25" s="105">
        <f>IF(AL25=1000000,0,IF(AM24=0,0,AL25-AL24))</f>
        <v>149</v>
      </c>
      <c r="AN25" s="106">
        <f>IF(AL25=1000000,0,IF(AN24=0,0,AN24+AL25))</f>
        <v>3803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1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1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2" t="s">
        <v>101</v>
      </c>
      <c r="AM28" s="343"/>
      <c r="AN28" s="343"/>
      <c r="AO28" s="343"/>
      <c r="AP28" s="343"/>
      <c r="AQ28" s="344"/>
      <c r="AR28" s="265"/>
      <c r="AS28" s="264"/>
      <c r="AT28" s="5">
        <f>AT27+AW28</f>
        <v>1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6</v>
      </c>
      <c r="BT28" s="140">
        <f>BS28*BT$6</f>
        <v>6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6</v>
      </c>
    </row>
    <row r="29" spans="1:85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5"/>
      <c r="AM29" s="346"/>
      <c r="AN29" s="346"/>
      <c r="AO29" s="346"/>
      <c r="AP29" s="346"/>
      <c r="AQ29" s="347"/>
      <c r="AR29" s="265"/>
      <c r="AS29" s="264"/>
      <c r="AT29" s="5">
        <f>AT28+AW29</f>
        <v>1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185</v>
      </c>
      <c r="BT29" s="7">
        <f>BS29*BT$6</f>
        <v>185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185</v>
      </c>
    </row>
    <row r="30" spans="1:85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1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203</v>
      </c>
      <c r="BJ30" s="343"/>
      <c r="BK30" s="344"/>
      <c r="BP30" s="389"/>
      <c r="BX30" s="390" t="str">
        <f>IF(BW31=BW69,"Calculations OK","Check Count for Error")</f>
        <v>Calculations OK</v>
      </c>
      <c r="BY30" s="390"/>
    </row>
    <row r="31" spans="1:85" ht="15" customHeight="1" thickBot="1">
      <c r="D31" s="31" t="s">
        <v>67</v>
      </c>
      <c r="E31" s="266"/>
      <c r="F31" s="84">
        <f>$BK69</f>
        <v>6</v>
      </c>
      <c r="G31" s="50">
        <f t="shared" si="14"/>
        <v>6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2" t="s">
        <v>100</v>
      </c>
      <c r="AM31" s="343"/>
      <c r="AN31" s="343"/>
      <c r="AO31" s="343"/>
      <c r="AP31" s="343"/>
      <c r="AQ31" s="344"/>
      <c r="AR31" s="264"/>
      <c r="AS31" s="264"/>
      <c r="AT31" s="5">
        <f>AT30+AW31</f>
        <v>1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 s="389"/>
      <c r="BV31" t="s">
        <v>68</v>
      </c>
      <c r="BW31" s="7">
        <f>BT29+BV29+BX29+BZ29+CB29+CD29</f>
        <v>185</v>
      </c>
      <c r="BX31" s="391"/>
      <c r="BY31" s="391"/>
      <c r="BZ31" s="5">
        <f>BW69-BW31</f>
        <v>0</v>
      </c>
      <c r="CB31" s="342" t="s">
        <v>205</v>
      </c>
      <c r="CC31" s="343"/>
      <c r="CD31" s="343"/>
      <c r="CE31" s="344"/>
    </row>
    <row r="32" spans="1:85" ht="13.5" thickBot="1">
      <c r="D32" s="52" t="s">
        <v>68</v>
      </c>
      <c r="E32" s="55">
        <f>SUM(E11:E30)</f>
        <v>10080</v>
      </c>
      <c r="F32" s="267"/>
      <c r="G32" s="57">
        <f>SUM(G11:G31)</f>
        <v>10080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5"/>
      <c r="AM32" s="346"/>
      <c r="AN32" s="346"/>
      <c r="AO32" s="346"/>
      <c r="AP32" s="346"/>
      <c r="AQ32" s="347"/>
      <c r="AR32" s="265"/>
      <c r="AS32" s="264"/>
      <c r="AT32" s="5">
        <f>AT31+AW32</f>
        <v>1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4"/>
      <c r="BG32" s="374"/>
      <c r="BP32" s="389"/>
      <c r="BX32" s="391"/>
      <c r="BY32" s="391"/>
      <c r="CB32" s="345"/>
      <c r="CC32" s="346"/>
      <c r="CD32" s="346"/>
      <c r="CE32" s="347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8">
        <f>'Overview Stage 1'!E34</f>
        <v>1710</v>
      </c>
      <c r="F34" s="24"/>
      <c r="G34" s="256" t="s">
        <v>376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3"/>
      <c r="AN34" s="423"/>
      <c r="AO34" s="423"/>
      <c r="AP34" s="423"/>
      <c r="AQ34" s="423"/>
      <c r="AR34" s="423"/>
    </row>
    <row r="35" spans="4:78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185</v>
      </c>
      <c r="AM46" s="5"/>
      <c r="AN46" s="45">
        <f>AN47+AL46</f>
        <v>559</v>
      </c>
      <c r="AO46" s="5"/>
      <c r="AP46" s="45">
        <f>AP47+AN46</f>
        <v>588</v>
      </c>
      <c r="AQ46" s="5"/>
      <c r="AR46" s="45">
        <f>AR47+AP46</f>
        <v>690</v>
      </c>
      <c r="AS46" s="2"/>
      <c r="AU46" s="2">
        <f>AU47+AR46</f>
        <v>816</v>
      </c>
      <c r="AW46" s="2">
        <f>AW47+AU46</f>
        <v>965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>
      <c r="AL47" s="45">
        <f>MIN(AL48:AL67)</f>
        <v>185</v>
      </c>
      <c r="AM47" s="5"/>
      <c r="AN47" s="45">
        <f>MIN(AN48:AN67)</f>
        <v>374</v>
      </c>
      <c r="AO47" s="5"/>
      <c r="AP47" s="45">
        <f>MIN(AP48:AP67)</f>
        <v>29</v>
      </c>
      <c r="AQ47" s="5"/>
      <c r="AR47" s="45">
        <f>MIN(AR48:AR67)</f>
        <v>102</v>
      </c>
      <c r="AS47" s="2"/>
      <c r="AU47" s="2">
        <f>MIN(AU48:AU67)</f>
        <v>126</v>
      </c>
      <c r="AW47" s="2">
        <f>MIN(AW48:AW67)</f>
        <v>149</v>
      </c>
      <c r="AX47" s="2"/>
    </row>
    <row r="48" spans="4:78" ht="38.25">
      <c r="AJ48" t="str">
        <f t="shared" ref="AJ48:AJ60" si="36">Z14</f>
        <v>BRESLAND ALLAN</v>
      </c>
      <c r="AK48" s="2">
        <f t="shared" ref="AK48:AK60" si="37">AA14</f>
        <v>1179</v>
      </c>
      <c r="AL48" s="5">
        <f>IF(AK48&lt;&gt;0,AK48,1000000)</f>
        <v>1179</v>
      </c>
      <c r="AM48" s="45">
        <f t="shared" ref="AM48:AM67" si="38">AL48-AL$47</f>
        <v>994</v>
      </c>
      <c r="AN48" s="5">
        <f>IF(AM48&lt;&gt;0,AM48,1000000)</f>
        <v>994</v>
      </c>
      <c r="AO48" s="45">
        <f t="shared" ref="AO48:AO67" si="39">AN48-AN$47</f>
        <v>620</v>
      </c>
      <c r="AP48" s="5">
        <f t="shared" ref="AP48:AP67" si="40">IF(AO48&lt;&gt;0,AO48,1000000)</f>
        <v>620</v>
      </c>
      <c r="AQ48" s="45">
        <f t="shared" ref="AQ48:AQ67" si="41">AP48-AP$47</f>
        <v>591</v>
      </c>
      <c r="AR48" s="5">
        <f t="shared" ref="AR48:AR67" si="42">IF(AQ48&lt;&gt;0,AQ48,1000000)</f>
        <v>591</v>
      </c>
      <c r="AT48" s="2">
        <f t="shared" ref="AT48:AT67" si="43">AR48-AR$47</f>
        <v>489</v>
      </c>
      <c r="AU48">
        <f t="shared" ref="AU48:AU67" si="44">IF(AT48&lt;&gt;0,AT48,1000000)</f>
        <v>489</v>
      </c>
      <c r="AV48" s="2">
        <f t="shared" ref="AV48:AV67" si="45">AU48-AU$47</f>
        <v>363</v>
      </c>
      <c r="AW48">
        <f t="shared" ref="AW48:AW67" si="46">IF(AV48&lt;&gt;0,AV48,1000000)</f>
        <v>363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6"/>
        <v>CARLIN KARINA</v>
      </c>
      <c r="AK49" s="2">
        <f t="shared" si="37"/>
        <v>1169</v>
      </c>
      <c r="AL49" s="5">
        <f t="shared" ref="AL49:AL67" si="47">IF(AK49&lt;&gt;0,AK49,1000000)</f>
        <v>1169</v>
      </c>
      <c r="AM49" s="45">
        <f t="shared" si="38"/>
        <v>984</v>
      </c>
      <c r="AN49" s="5">
        <f t="shared" ref="AN49:AN67" si="48">IF(AM49&lt;&gt;0,AM49,1000000)</f>
        <v>984</v>
      </c>
      <c r="AO49" s="45">
        <f t="shared" si="39"/>
        <v>610</v>
      </c>
      <c r="AP49" s="5">
        <f t="shared" si="40"/>
        <v>610</v>
      </c>
      <c r="AQ49" s="45">
        <f t="shared" si="41"/>
        <v>581</v>
      </c>
      <c r="AR49" s="5">
        <f t="shared" si="42"/>
        <v>581</v>
      </c>
      <c r="AT49" s="2">
        <f t="shared" si="43"/>
        <v>479</v>
      </c>
      <c r="AU49">
        <f t="shared" si="44"/>
        <v>479</v>
      </c>
      <c r="AV49" s="2">
        <f t="shared" si="45"/>
        <v>353</v>
      </c>
      <c r="AW49">
        <f t="shared" si="46"/>
        <v>353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BRESLAND ALLAN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0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>
      <c r="AJ50" t="str">
        <f t="shared" si="36"/>
        <v>GALLAGHER PAUL</v>
      </c>
      <c r="AK50" s="2">
        <f t="shared" si="37"/>
        <v>978</v>
      </c>
      <c r="AL50" s="5">
        <f t="shared" si="47"/>
        <v>978</v>
      </c>
      <c r="AM50" s="45">
        <f t="shared" si="38"/>
        <v>793</v>
      </c>
      <c r="AN50" s="5">
        <f t="shared" si="48"/>
        <v>793</v>
      </c>
      <c r="AO50" s="45">
        <f t="shared" si="39"/>
        <v>419</v>
      </c>
      <c r="AP50" s="5">
        <f t="shared" si="40"/>
        <v>419</v>
      </c>
      <c r="AQ50" s="45">
        <f t="shared" si="41"/>
        <v>390</v>
      </c>
      <c r="AR50" s="5">
        <f t="shared" si="42"/>
        <v>390</v>
      </c>
      <c r="AT50" s="2">
        <f t="shared" si="43"/>
        <v>288</v>
      </c>
      <c r="AU50">
        <f t="shared" si="44"/>
        <v>288</v>
      </c>
      <c r="AV50" s="2">
        <f t="shared" si="45"/>
        <v>162</v>
      </c>
      <c r="AW50">
        <f t="shared" si="46"/>
        <v>162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CARLIN KARINA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9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>
      <c r="AJ51" t="str">
        <f t="shared" si="36"/>
        <v>HAMILTON RHONDA</v>
      </c>
      <c r="AK51" s="2">
        <f t="shared" si="37"/>
        <v>965</v>
      </c>
      <c r="AL51" s="5">
        <f t="shared" si="47"/>
        <v>965</v>
      </c>
      <c r="AM51" s="45">
        <f t="shared" si="38"/>
        <v>780</v>
      </c>
      <c r="AN51" s="5">
        <f t="shared" si="48"/>
        <v>780</v>
      </c>
      <c r="AO51" s="45">
        <f t="shared" si="39"/>
        <v>406</v>
      </c>
      <c r="AP51" s="5">
        <f t="shared" si="40"/>
        <v>406</v>
      </c>
      <c r="AQ51" s="45">
        <f t="shared" si="41"/>
        <v>377</v>
      </c>
      <c r="AR51" s="5">
        <f t="shared" si="42"/>
        <v>377</v>
      </c>
      <c r="AT51" s="2">
        <f t="shared" si="43"/>
        <v>275</v>
      </c>
      <c r="AU51">
        <f t="shared" si="44"/>
        <v>275</v>
      </c>
      <c r="AV51" s="2">
        <f t="shared" si="45"/>
        <v>149</v>
      </c>
      <c r="AW51">
        <f t="shared" si="46"/>
        <v>149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GALLAGHER PAUL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19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>
      <c r="AJ52" t="str">
        <f t="shared" si="36"/>
        <v>JAMIESON WILLIAM</v>
      </c>
      <c r="AK52" s="2">
        <f t="shared" si="37"/>
        <v>588</v>
      </c>
      <c r="AL52" s="5">
        <f t="shared" si="47"/>
        <v>588</v>
      </c>
      <c r="AM52" s="45">
        <f t="shared" si="38"/>
        <v>403</v>
      </c>
      <c r="AN52" s="5">
        <f t="shared" si="48"/>
        <v>403</v>
      </c>
      <c r="AO52" s="45">
        <f t="shared" si="39"/>
        <v>29</v>
      </c>
      <c r="AP52" s="5">
        <f t="shared" si="40"/>
        <v>29</v>
      </c>
      <c r="AQ52" s="45">
        <f t="shared" si="41"/>
        <v>0</v>
      </c>
      <c r="AR52" s="5">
        <f t="shared" si="42"/>
        <v>1000000</v>
      </c>
      <c r="AT52" s="2">
        <f t="shared" si="43"/>
        <v>999898</v>
      </c>
      <c r="AU52">
        <f t="shared" si="44"/>
        <v>999898</v>
      </c>
      <c r="AV52" s="2">
        <f t="shared" si="45"/>
        <v>999772</v>
      </c>
      <c r="AW52">
        <f t="shared" si="46"/>
        <v>999772</v>
      </c>
      <c r="BE52" s="5">
        <f>IF($BH23="y",$BE23,IF($BH24="y",$BE24,0))</f>
        <v>0</v>
      </c>
      <c r="BG52" s="148" t="str">
        <f t="shared" si="49"/>
        <v>HAMILTON RHONDA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0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KELLY DAN</v>
      </c>
      <c r="AK53" s="2">
        <f t="shared" si="37"/>
        <v>1015</v>
      </c>
      <c r="AL53" s="5">
        <f t="shared" si="47"/>
        <v>1015</v>
      </c>
      <c r="AM53" s="45">
        <f t="shared" si="38"/>
        <v>830</v>
      </c>
      <c r="AN53" s="5">
        <f t="shared" si="48"/>
        <v>830</v>
      </c>
      <c r="AO53" s="45">
        <f t="shared" si="39"/>
        <v>456</v>
      </c>
      <c r="AP53" s="5">
        <f t="shared" si="40"/>
        <v>456</v>
      </c>
      <c r="AQ53" s="45">
        <f t="shared" si="41"/>
        <v>427</v>
      </c>
      <c r="AR53" s="5">
        <f t="shared" si="42"/>
        <v>427</v>
      </c>
      <c r="AT53" s="2">
        <f t="shared" si="43"/>
        <v>325</v>
      </c>
      <c r="AU53">
        <f t="shared" si="44"/>
        <v>325</v>
      </c>
      <c r="AV53" s="2">
        <f t="shared" si="45"/>
        <v>199</v>
      </c>
      <c r="AW53">
        <f t="shared" si="46"/>
        <v>199</v>
      </c>
      <c r="BG53" s="148" t="str">
        <f t="shared" si="49"/>
        <v>JAMIESON WILLIAM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KELLY PATSY</v>
      </c>
      <c r="AK54" s="2">
        <f t="shared" si="37"/>
        <v>816</v>
      </c>
      <c r="AL54" s="5">
        <f t="shared" si="47"/>
        <v>816</v>
      </c>
      <c r="AM54" s="45">
        <f t="shared" si="38"/>
        <v>631</v>
      </c>
      <c r="AN54" s="5">
        <f t="shared" si="48"/>
        <v>631</v>
      </c>
      <c r="AO54" s="45">
        <f t="shared" si="39"/>
        <v>257</v>
      </c>
      <c r="AP54" s="5">
        <f t="shared" si="40"/>
        <v>257</v>
      </c>
      <c r="AQ54" s="45">
        <f t="shared" si="41"/>
        <v>228</v>
      </c>
      <c r="AR54" s="5">
        <f t="shared" si="42"/>
        <v>228</v>
      </c>
      <c r="AT54" s="2">
        <f t="shared" si="43"/>
        <v>126</v>
      </c>
      <c r="AU54">
        <f t="shared" si="44"/>
        <v>126</v>
      </c>
      <c r="AV54" s="2">
        <f t="shared" si="45"/>
        <v>0</v>
      </c>
      <c r="AW54">
        <f t="shared" si="46"/>
        <v>1000000</v>
      </c>
      <c r="BG54" s="148" t="str">
        <f t="shared" si="49"/>
        <v>KELLY DAN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7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>
      <c r="AJ55" t="str">
        <f t="shared" si="36"/>
        <v>LEONARD PATRICK</v>
      </c>
      <c r="AK55" s="2">
        <f t="shared" si="37"/>
        <v>559</v>
      </c>
      <c r="AL55" s="5">
        <f t="shared" si="47"/>
        <v>559</v>
      </c>
      <c r="AM55" s="45">
        <f t="shared" si="38"/>
        <v>374</v>
      </c>
      <c r="AN55" s="5">
        <f t="shared" si="48"/>
        <v>374</v>
      </c>
      <c r="AO55" s="45">
        <f t="shared" si="39"/>
        <v>0</v>
      </c>
      <c r="AP55" s="5">
        <f t="shared" si="40"/>
        <v>1000000</v>
      </c>
      <c r="AQ55" s="45">
        <f t="shared" si="41"/>
        <v>999971</v>
      </c>
      <c r="AR55" s="5">
        <f t="shared" si="42"/>
        <v>999971</v>
      </c>
      <c r="AT55" s="2">
        <f t="shared" si="43"/>
        <v>999869</v>
      </c>
      <c r="AU55">
        <f t="shared" si="44"/>
        <v>999869</v>
      </c>
      <c r="AV55" s="2">
        <f t="shared" si="45"/>
        <v>999743</v>
      </c>
      <c r="AW55">
        <f t="shared" si="46"/>
        <v>999743</v>
      </c>
      <c r="BG55" s="148" t="str">
        <f t="shared" si="49"/>
        <v>KELLY PATSY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56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>
      <c r="AJ56" t="str">
        <f t="shared" si="36"/>
        <v>MCMAHON BRIAN</v>
      </c>
      <c r="AK56" s="2">
        <f t="shared" si="37"/>
        <v>966</v>
      </c>
      <c r="AL56" s="5">
        <f t="shared" si="47"/>
        <v>966</v>
      </c>
      <c r="AM56" s="45">
        <f t="shared" si="38"/>
        <v>781</v>
      </c>
      <c r="AN56" s="5">
        <f t="shared" si="48"/>
        <v>781</v>
      </c>
      <c r="AO56" s="45">
        <f t="shared" si="39"/>
        <v>407</v>
      </c>
      <c r="AP56" s="5">
        <f t="shared" si="40"/>
        <v>407</v>
      </c>
      <c r="AQ56" s="45">
        <f t="shared" si="41"/>
        <v>378</v>
      </c>
      <c r="AR56" s="5">
        <f t="shared" si="42"/>
        <v>378</v>
      </c>
      <c r="AT56" s="2">
        <f t="shared" si="43"/>
        <v>276</v>
      </c>
      <c r="AU56">
        <f t="shared" si="44"/>
        <v>276</v>
      </c>
      <c r="AV56" s="2">
        <f t="shared" si="45"/>
        <v>150</v>
      </c>
      <c r="AW56">
        <f t="shared" si="46"/>
        <v>150</v>
      </c>
      <c r="BG56" s="148" t="str">
        <f t="shared" si="49"/>
        <v>LEONARD PATRICK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64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>
      <c r="AJ57" t="str">
        <f t="shared" si="36"/>
        <v>MCMENAMIN EUGENE</v>
      </c>
      <c r="AK57" s="2">
        <f t="shared" si="37"/>
        <v>690</v>
      </c>
      <c r="AL57" s="5">
        <f t="shared" si="47"/>
        <v>690</v>
      </c>
      <c r="AM57" s="45">
        <f t="shared" si="38"/>
        <v>505</v>
      </c>
      <c r="AN57" s="5">
        <f t="shared" si="48"/>
        <v>505</v>
      </c>
      <c r="AO57" s="45">
        <f t="shared" si="39"/>
        <v>131</v>
      </c>
      <c r="AP57" s="5">
        <f t="shared" si="40"/>
        <v>131</v>
      </c>
      <c r="AQ57" s="45">
        <f t="shared" si="41"/>
        <v>102</v>
      </c>
      <c r="AR57" s="5">
        <f t="shared" si="42"/>
        <v>102</v>
      </c>
      <c r="AT57" s="2">
        <f t="shared" si="43"/>
        <v>0</v>
      </c>
      <c r="AU57">
        <f t="shared" si="44"/>
        <v>1000000</v>
      </c>
      <c r="AV57" s="2">
        <f t="shared" si="45"/>
        <v>999874</v>
      </c>
      <c r="AW57">
        <f t="shared" si="46"/>
        <v>999874</v>
      </c>
      <c r="BG57" s="148" t="str">
        <f t="shared" si="49"/>
        <v>MCMAHON BRIAN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8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 t="str">
        <f t="shared" si="36"/>
        <v>STEWART LIAM</v>
      </c>
      <c r="AK58" s="2">
        <f t="shared" si="37"/>
        <v>185</v>
      </c>
      <c r="AL58" s="5">
        <f t="shared" si="47"/>
        <v>185</v>
      </c>
      <c r="AM58" s="45">
        <f t="shared" si="38"/>
        <v>0</v>
      </c>
      <c r="AN58" s="5">
        <f t="shared" si="48"/>
        <v>1000000</v>
      </c>
      <c r="AO58" s="45">
        <f t="shared" si="39"/>
        <v>999626</v>
      </c>
      <c r="AP58" s="5">
        <f t="shared" si="40"/>
        <v>999626</v>
      </c>
      <c r="AQ58" s="45">
        <f t="shared" si="41"/>
        <v>999597</v>
      </c>
      <c r="AR58" s="5">
        <f t="shared" si="42"/>
        <v>999597</v>
      </c>
      <c r="AT58" s="2">
        <f t="shared" si="43"/>
        <v>999495</v>
      </c>
      <c r="AU58">
        <f t="shared" si="44"/>
        <v>999495</v>
      </c>
      <c r="AV58" s="2">
        <f t="shared" si="45"/>
        <v>999369</v>
      </c>
      <c r="AW58">
        <f t="shared" si="46"/>
        <v>999369</v>
      </c>
      <c r="BG58" s="148" t="str">
        <f t="shared" si="49"/>
        <v>MCMENAMIN EUGENE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9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 t="str">
        <f t="shared" si="36"/>
        <v>WARD DIARMUID</v>
      </c>
      <c r="AK59" s="2">
        <f t="shared" si="37"/>
        <v>970</v>
      </c>
      <c r="AL59" s="5">
        <f t="shared" si="47"/>
        <v>970</v>
      </c>
      <c r="AM59" s="45">
        <f t="shared" si="38"/>
        <v>785</v>
      </c>
      <c r="AN59" s="5">
        <f t="shared" si="48"/>
        <v>785</v>
      </c>
      <c r="AO59" s="45">
        <f t="shared" si="39"/>
        <v>411</v>
      </c>
      <c r="AP59" s="5">
        <f t="shared" si="40"/>
        <v>411</v>
      </c>
      <c r="AQ59" s="45">
        <f t="shared" si="41"/>
        <v>382</v>
      </c>
      <c r="AR59" s="5">
        <f t="shared" si="42"/>
        <v>382</v>
      </c>
      <c r="AT59" s="2">
        <f t="shared" si="43"/>
        <v>280</v>
      </c>
      <c r="AU59">
        <f t="shared" si="44"/>
        <v>280</v>
      </c>
      <c r="AV59" s="2">
        <f t="shared" si="45"/>
        <v>154</v>
      </c>
      <c r="AW59">
        <f t="shared" si="46"/>
        <v>154</v>
      </c>
      <c r="BG59" s="148" t="str">
        <f t="shared" si="49"/>
        <v>STEWART LIAM</v>
      </c>
      <c r="BH59" s="149"/>
      <c r="BI59" s="7">
        <f t="shared" si="50"/>
        <v>0</v>
      </c>
      <c r="BJ59" s="5">
        <f t="shared" si="51"/>
        <v>-185</v>
      </c>
      <c r="BK59" s="5">
        <f t="shared" si="52"/>
        <v>-185</v>
      </c>
      <c r="BN59" s="5">
        <f t="shared" si="53"/>
        <v>-185</v>
      </c>
      <c r="BW59" s="5">
        <f t="shared" si="54"/>
        <v>185</v>
      </c>
      <c r="BZ59" s="5">
        <f t="shared" si="55"/>
        <v>0</v>
      </c>
    </row>
    <row r="60" spans="36:78" ht="12.75" customHeight="1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999815</v>
      </c>
      <c r="AN60" s="5">
        <f t="shared" si="48"/>
        <v>999815</v>
      </c>
      <c r="AO60" s="45">
        <f t="shared" si="39"/>
        <v>999441</v>
      </c>
      <c r="AP60" s="5">
        <f t="shared" si="40"/>
        <v>999441</v>
      </c>
      <c r="AQ60" s="45">
        <f t="shared" si="41"/>
        <v>999412</v>
      </c>
      <c r="AR60" s="5">
        <f t="shared" si="42"/>
        <v>999412</v>
      </c>
      <c r="AT60" s="2">
        <f t="shared" si="43"/>
        <v>999310</v>
      </c>
      <c r="AU60">
        <f t="shared" si="44"/>
        <v>999310</v>
      </c>
      <c r="AV60" s="2">
        <f t="shared" si="45"/>
        <v>999184</v>
      </c>
      <c r="AW60">
        <f t="shared" si="46"/>
        <v>999184</v>
      </c>
      <c r="BG60" s="148" t="str">
        <f t="shared" si="49"/>
        <v>WARD DIARMUID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6</v>
      </c>
      <c r="BN60" s="5">
        <f t="shared" si="53"/>
        <v>0</v>
      </c>
      <c r="BW60" s="5">
        <f t="shared" si="54"/>
        <v>0</v>
      </c>
      <c r="BZ60" s="5">
        <f t="shared" si="55"/>
        <v>1</v>
      </c>
    </row>
    <row r="61" spans="36:78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999815</v>
      </c>
      <c r="AN61" s="5">
        <f t="shared" si="48"/>
        <v>999815</v>
      </c>
      <c r="AO61" s="45">
        <f t="shared" si="39"/>
        <v>999441</v>
      </c>
      <c r="AP61" s="5">
        <f t="shared" si="40"/>
        <v>999441</v>
      </c>
      <c r="AQ61" s="45">
        <f t="shared" si="41"/>
        <v>999412</v>
      </c>
      <c r="AR61" s="5">
        <f t="shared" si="42"/>
        <v>999412</v>
      </c>
      <c r="AT61" s="2">
        <f t="shared" si="43"/>
        <v>999310</v>
      </c>
      <c r="AU61">
        <f t="shared" si="44"/>
        <v>999310</v>
      </c>
      <c r="AV61" s="2">
        <f t="shared" si="45"/>
        <v>999184</v>
      </c>
      <c r="AW61">
        <f t="shared" si="46"/>
        <v>999184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999815</v>
      </c>
      <c r="AN62" s="5">
        <f t="shared" si="48"/>
        <v>999815</v>
      </c>
      <c r="AO62" s="45">
        <f t="shared" si="39"/>
        <v>999441</v>
      </c>
      <c r="AP62" s="5">
        <f t="shared" si="40"/>
        <v>999441</v>
      </c>
      <c r="AQ62" s="45">
        <f t="shared" si="41"/>
        <v>999412</v>
      </c>
      <c r="AR62" s="5">
        <f t="shared" si="42"/>
        <v>999412</v>
      </c>
      <c r="AT62" s="2">
        <f t="shared" si="43"/>
        <v>999310</v>
      </c>
      <c r="AU62">
        <f t="shared" si="44"/>
        <v>999310</v>
      </c>
      <c r="AV62" s="2">
        <f t="shared" si="45"/>
        <v>999184</v>
      </c>
      <c r="AW62">
        <f t="shared" si="46"/>
        <v>999184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999815</v>
      </c>
      <c r="AN63" s="5">
        <f t="shared" si="48"/>
        <v>999815</v>
      </c>
      <c r="AO63" s="45">
        <f t="shared" si="39"/>
        <v>999441</v>
      </c>
      <c r="AP63" s="5">
        <f t="shared" si="40"/>
        <v>999441</v>
      </c>
      <c r="AQ63" s="45">
        <f t="shared" si="41"/>
        <v>999412</v>
      </c>
      <c r="AR63" s="5">
        <f t="shared" si="42"/>
        <v>999412</v>
      </c>
      <c r="AT63" s="2">
        <f t="shared" si="43"/>
        <v>999310</v>
      </c>
      <c r="AU63">
        <f t="shared" si="44"/>
        <v>999310</v>
      </c>
      <c r="AV63" s="2">
        <f t="shared" si="45"/>
        <v>999184</v>
      </c>
      <c r="AW63">
        <f t="shared" si="46"/>
        <v>999184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999815</v>
      </c>
      <c r="AN64" s="5">
        <f t="shared" si="48"/>
        <v>999815</v>
      </c>
      <c r="AO64" s="45">
        <f t="shared" si="39"/>
        <v>999441</v>
      </c>
      <c r="AP64" s="5">
        <f t="shared" si="40"/>
        <v>999441</v>
      </c>
      <c r="AQ64" s="45">
        <f t="shared" si="41"/>
        <v>999412</v>
      </c>
      <c r="AR64" s="5">
        <f t="shared" si="42"/>
        <v>999412</v>
      </c>
      <c r="AT64" s="2">
        <f t="shared" si="43"/>
        <v>999310</v>
      </c>
      <c r="AU64">
        <f t="shared" si="44"/>
        <v>999310</v>
      </c>
      <c r="AV64" s="2">
        <f t="shared" si="45"/>
        <v>999184</v>
      </c>
      <c r="AW64">
        <f t="shared" si="46"/>
        <v>999184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999815</v>
      </c>
      <c r="AN65" s="5">
        <f t="shared" si="48"/>
        <v>999815</v>
      </c>
      <c r="AO65" s="45">
        <f t="shared" si="39"/>
        <v>999441</v>
      </c>
      <c r="AP65" s="5">
        <f t="shared" si="40"/>
        <v>999441</v>
      </c>
      <c r="AQ65" s="45">
        <f t="shared" si="41"/>
        <v>999412</v>
      </c>
      <c r="AR65" s="5">
        <f t="shared" si="42"/>
        <v>999412</v>
      </c>
      <c r="AT65" s="2">
        <f t="shared" si="43"/>
        <v>999310</v>
      </c>
      <c r="AU65">
        <f t="shared" si="44"/>
        <v>999310</v>
      </c>
      <c r="AV65" s="2">
        <f t="shared" si="45"/>
        <v>999184</v>
      </c>
      <c r="AW65">
        <f t="shared" si="46"/>
        <v>999184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999815</v>
      </c>
      <c r="AN66" s="5">
        <f t="shared" si="48"/>
        <v>999815</v>
      </c>
      <c r="AO66" s="45">
        <f t="shared" si="39"/>
        <v>999441</v>
      </c>
      <c r="AP66" s="5">
        <f t="shared" si="40"/>
        <v>999441</v>
      </c>
      <c r="AQ66" s="45">
        <f t="shared" si="41"/>
        <v>999412</v>
      </c>
      <c r="AR66" s="5">
        <f t="shared" si="42"/>
        <v>999412</v>
      </c>
      <c r="AT66" s="2">
        <f t="shared" si="43"/>
        <v>999310</v>
      </c>
      <c r="AU66">
        <f t="shared" si="44"/>
        <v>999310</v>
      </c>
      <c r="AV66" s="2">
        <f t="shared" si="45"/>
        <v>999184</v>
      </c>
      <c r="AW66">
        <f t="shared" si="46"/>
        <v>999184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999815</v>
      </c>
      <c r="AN67" s="5">
        <f t="shared" si="48"/>
        <v>999815</v>
      </c>
      <c r="AO67" s="45">
        <f t="shared" si="39"/>
        <v>999441</v>
      </c>
      <c r="AP67" s="5">
        <f t="shared" si="40"/>
        <v>999441</v>
      </c>
      <c r="AQ67" s="45">
        <f t="shared" si="41"/>
        <v>999412</v>
      </c>
      <c r="AR67" s="5">
        <f t="shared" si="42"/>
        <v>999412</v>
      </c>
      <c r="AT67" s="2">
        <f t="shared" si="43"/>
        <v>999310</v>
      </c>
      <c r="AU67">
        <f t="shared" si="44"/>
        <v>999310</v>
      </c>
      <c r="AV67" s="2">
        <f t="shared" si="45"/>
        <v>999184</v>
      </c>
      <c r="AW67">
        <f t="shared" si="46"/>
        <v>999184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6</v>
      </c>
      <c r="BK69" s="5">
        <f>BI69+BJ69</f>
        <v>6</v>
      </c>
      <c r="BM69" s="16"/>
      <c r="BN69" s="16"/>
      <c r="BO69" s="16"/>
      <c r="BP69" s="16"/>
      <c r="BW69" s="5">
        <f>SUM(BW49:BW68)</f>
        <v>185</v>
      </c>
      <c r="BZ69" s="5">
        <f t="shared" si="55"/>
        <v>0</v>
      </c>
    </row>
    <row r="70" spans="36:78">
      <c r="BK70" s="5">
        <f>BG27+CE29</f>
        <v>185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0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1</v>
      </c>
      <c r="AS82" s="25"/>
      <c r="AT82" s="5">
        <f>SUM(AO82:AR82)</f>
        <v>2</v>
      </c>
      <c r="BK82" s="5">
        <f t="shared" si="60"/>
        <v>0</v>
      </c>
    </row>
    <row r="83" spans="41:63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2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 Government</v>
      </c>
      <c r="F1" s="14" t="s">
        <v>61</v>
      </c>
      <c r="J1" s="100" t="s">
        <v>25</v>
      </c>
      <c r="K1" s="382">
        <f>'Basic Input'!C2</f>
        <v>41781</v>
      </c>
      <c r="L1" s="382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211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378</v>
      </c>
      <c r="BU3" s="411"/>
      <c r="BV3" s="411"/>
      <c r="BW3" s="411"/>
      <c r="BX3" s="411"/>
      <c r="BY3" s="411"/>
      <c r="BZ3" s="412"/>
    </row>
    <row r="4" spans="1:83" ht="42.7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212</v>
      </c>
      <c r="P4" s="384"/>
      <c r="Q4" s="384"/>
      <c r="R4" s="384"/>
      <c r="S4" s="385"/>
      <c r="U4" s="374" t="str">
        <f>IF(I33="ERROR","DO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IF(C11=0,0,IF(G11=0,"Excluded",0))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209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589</v>
      </c>
    </row>
    <row r="7" spans="1:83" ht="15" customHeight="1" thickBot="1">
      <c r="D7" s="31"/>
      <c r="E7" s="28"/>
      <c r="F7" s="372">
        <f>'Stage 2'!F7:G7</f>
        <v>0</v>
      </c>
      <c r="G7" s="373"/>
      <c r="H7" s="430">
        <f>IF($AT5=0,0,IF($AT5="T",$AZ7,$BR4))</f>
        <v>0</v>
      </c>
      <c r="I7" s="431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72" t="str">
        <f>'Stage 2'!F8:G8</f>
        <v>STEWART</v>
      </c>
      <c r="G8" s="373"/>
      <c r="H8" s="428" t="str">
        <f>IF($H7="Transfer",$BA8,$BT3)</f>
        <v>JAMIESON</v>
      </c>
      <c r="I8" s="429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Elected</v>
      </c>
      <c r="BO8" s="47">
        <f t="shared" ref="BO8:BO27" si="3">IF(AA14&gt;=$M$3,"Elected",AA14)</f>
        <v>1179</v>
      </c>
      <c r="BP8" s="76"/>
      <c r="BR8" s="13" t="str">
        <f>'Verification of Boxes'!J10</f>
        <v>BRESLAND ALLAN</v>
      </c>
      <c r="BS8" s="202">
        <v>264</v>
      </c>
      <c r="BT8" s="7">
        <f t="shared" ref="BT8:BT29" si="4">BS8*BT$6</f>
        <v>264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264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1178</v>
      </c>
      <c r="BP9" s="76"/>
      <c r="BQ9" s="6"/>
      <c r="BR9" s="13" t="str">
        <f>'Verification of Boxes'!J11</f>
        <v>CARLIN KARINA</v>
      </c>
      <c r="BS9" s="202">
        <v>0</v>
      </c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997</v>
      </c>
      <c r="BP10" s="76"/>
      <c r="BQ10" s="6"/>
      <c r="BR10" s="13" t="str">
        <f>'Verification of Boxes'!J12</f>
        <v>GALLAGHER PAUL</v>
      </c>
      <c r="BS10" s="202">
        <v>1</v>
      </c>
      <c r="BT10" s="7">
        <f t="shared" si="4"/>
        <v>1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</v>
      </c>
    </row>
    <row r="11" spans="1:83" ht="15" customHeight="1" thickBot="1">
      <c r="A11" s="329" t="str">
        <f>IF('Stage 2'!A11&lt;&gt;0,'Stage 2'!A11,IF(I11&gt;=$M$3,"Elected",IF(BP8&lt;&gt;0,"Excluded",0)))</f>
        <v>Elected</v>
      </c>
      <c r="B11" s="332">
        <v>1</v>
      </c>
      <c r="C11" s="187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 t="shared" ref="H11:H30" si="12">IF($C11&lt;&gt;0,$BK49,0)</f>
        <v>264</v>
      </c>
      <c r="I11" s="33">
        <f t="shared" ref="I11:I31" si="13">IF(H$8=0,0,G11+H11)</f>
        <v>1443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965</v>
      </c>
      <c r="BP11" s="76"/>
      <c r="BQ11" s="6"/>
      <c r="BR11" s="13" t="str">
        <f>'Verification of Boxes'!J13</f>
        <v>HAMILTON RHONDA</v>
      </c>
      <c r="BS11" s="202">
        <v>268</v>
      </c>
      <c r="BT11" s="7">
        <f t="shared" si="4"/>
        <v>268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268</v>
      </c>
    </row>
    <row r="12" spans="1:83" ht="15" customHeight="1" thickBot="1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 t="shared" si="12"/>
        <v>0</v>
      </c>
      <c r="I12" s="33">
        <f t="shared" si="13"/>
        <v>1178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 t="str">
        <f t="shared" si="11"/>
        <v>Excluded</v>
      </c>
      <c r="BO12" s="47">
        <f t="shared" si="3"/>
        <v>589</v>
      </c>
      <c r="BP12" s="76" t="s">
        <v>377</v>
      </c>
      <c r="BQ12" s="6"/>
      <c r="BR12" s="13" t="str">
        <f>'Verification of Boxes'!J14</f>
        <v>JAMIESON WILLIAM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 t="shared" si="12"/>
        <v>1</v>
      </c>
      <c r="I13" s="33">
        <f t="shared" si="13"/>
        <v>998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1022</v>
      </c>
      <c r="BP13" s="76"/>
      <c r="BQ13" s="6"/>
      <c r="BR13" s="13" t="str">
        <f>'Verification of Boxes'!J15</f>
        <v>KELLY DAN</v>
      </c>
      <c r="BS13" s="250">
        <v>0</v>
      </c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 t="shared" si="12"/>
        <v>268</v>
      </c>
      <c r="I14" s="33">
        <f t="shared" si="13"/>
        <v>1233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BRESLAND ALLAN</v>
      </c>
      <c r="AA14" s="166">
        <f>G11</f>
        <v>1179</v>
      </c>
      <c r="AB14" s="167"/>
      <c r="AC14" s="167">
        <f t="shared" ref="AC14:AC33" si="21">IF(AA14&gt;0,AA14-AG$4,0)</f>
        <v>-82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872</v>
      </c>
      <c r="BP14" s="76"/>
      <c r="BR14" s="13" t="str">
        <f>'Verification of Boxes'!J16</f>
        <v>KELLY PATSY</v>
      </c>
      <c r="BS14" s="202">
        <v>21</v>
      </c>
      <c r="BT14" s="7">
        <f t="shared" si="4"/>
        <v>21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21</v>
      </c>
    </row>
    <row r="15" spans="1:83" ht="15" customHeight="1" thickBot="1">
      <c r="A15" s="330" t="str">
        <f>IF('Stage 2'!A15&lt;&gt;0,'Stage 2'!A15,IF(I15&gt;=$M$3,"Elected",IF(BP12&lt;&gt;0,"Excluded",0)))</f>
        <v>Excluded</v>
      </c>
      <c r="B15" s="333">
        <v>5</v>
      </c>
      <c r="C15" s="188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 t="shared" si="12"/>
        <v>-589</v>
      </c>
      <c r="I15" s="33">
        <f t="shared" si="13"/>
        <v>0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CARLIN KARINA</v>
      </c>
      <c r="AA15" s="45">
        <f t="shared" ref="AA15:AA33" si="24">G12</f>
        <v>1178</v>
      </c>
      <c r="AB15" s="5"/>
      <c r="AC15" s="5">
        <f t="shared" si="21"/>
        <v>-83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N15" s="5">
        <f t="shared" si="11"/>
        <v>0</v>
      </c>
      <c r="BO15" s="47">
        <f t="shared" si="3"/>
        <v>623</v>
      </c>
      <c r="BP15" s="76"/>
      <c r="BQ15" s="6"/>
      <c r="BR15" s="13" t="str">
        <f>'Verification of Boxes'!J17</f>
        <v>LEONARD PATRICK</v>
      </c>
      <c r="BS15" s="202">
        <v>3</v>
      </c>
      <c r="BT15" s="7">
        <f t="shared" si="4"/>
        <v>3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</v>
      </c>
    </row>
    <row r="16" spans="1:83" ht="15" customHeight="1" thickBot="1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 t="shared" si="12"/>
        <v>0</v>
      </c>
      <c r="I16" s="33">
        <f t="shared" si="13"/>
        <v>1022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GALLAGHER PAUL</v>
      </c>
      <c r="AA16" s="45">
        <f t="shared" si="24"/>
        <v>997</v>
      </c>
      <c r="AB16" s="5"/>
      <c r="AC16" s="5">
        <f t="shared" si="21"/>
        <v>-264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974</v>
      </c>
      <c r="BP16" s="76"/>
      <c r="BQ16" s="6"/>
      <c r="BR16" s="13" t="str">
        <f>'Verification of Boxes'!J18</f>
        <v>MCMAHON BRIAN</v>
      </c>
      <c r="BS16" s="202">
        <v>0</v>
      </c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 t="shared" si="12"/>
        <v>21</v>
      </c>
      <c r="I17" s="33">
        <f t="shared" si="13"/>
        <v>893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HAMILTON RHONDA</v>
      </c>
      <c r="AA17" s="45">
        <f t="shared" si="24"/>
        <v>965</v>
      </c>
      <c r="AB17" s="5"/>
      <c r="AC17" s="5">
        <f t="shared" si="21"/>
        <v>-296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699</v>
      </c>
      <c r="BP17" s="76"/>
      <c r="BQ17" s="6"/>
      <c r="BR17" s="13" t="str">
        <f>'Verification of Boxes'!J19</f>
        <v>MCMENAMIN EUGENE</v>
      </c>
      <c r="BS17" s="202">
        <v>19</v>
      </c>
      <c r="BT17" s="7">
        <f t="shared" si="4"/>
        <v>19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19</v>
      </c>
    </row>
    <row r="18" spans="1:83" ht="15" customHeight="1" thickBot="1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 t="shared" si="12"/>
        <v>3</v>
      </c>
      <c r="I18" s="33">
        <f t="shared" si="13"/>
        <v>626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JAMIESON WILLIAM</v>
      </c>
      <c r="AA18" s="45">
        <f t="shared" si="24"/>
        <v>589</v>
      </c>
      <c r="AB18" s="5"/>
      <c r="AC18" s="5">
        <f t="shared" si="21"/>
        <v>-672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>
        <v>0</v>
      </c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 t="shared" si="12"/>
        <v>0</v>
      </c>
      <c r="I19" s="33">
        <f t="shared" si="13"/>
        <v>974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KELLY DAN</v>
      </c>
      <c r="AA19" s="45">
        <f t="shared" si="24"/>
        <v>1022</v>
      </c>
      <c r="AB19" s="5"/>
      <c r="AC19" s="5">
        <f t="shared" si="21"/>
        <v>-239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976</v>
      </c>
      <c r="BP19" s="76"/>
      <c r="BQ19" s="6"/>
      <c r="BR19" s="13" t="str">
        <f>'Verification of Boxes'!J21</f>
        <v>WARD DIARMUID</v>
      </c>
      <c r="BS19" s="74">
        <v>0</v>
      </c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 t="shared" si="12"/>
        <v>19</v>
      </c>
      <c r="I20" s="33">
        <f t="shared" si="13"/>
        <v>718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KELLY PATSY</v>
      </c>
      <c r="AA20" s="45">
        <f t="shared" si="24"/>
        <v>872</v>
      </c>
      <c r="AB20" s="5"/>
      <c r="AC20" s="5">
        <f t="shared" si="21"/>
        <v>-389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1" t="s">
        <v>103</v>
      </c>
      <c r="AK20" s="402"/>
      <c r="AL20" s="246">
        <f>AL46</f>
        <v>589</v>
      </c>
      <c r="AM20" s="167"/>
      <c r="AN20" s="166">
        <f>AL20+AG2</f>
        <v>589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2'!A21&lt;&gt;0,'Stage 2'!A21,IF(I21&gt;=$M$3,"Elected",IF(BP18&lt;&gt;0,"Excluded",0)))</f>
        <v>Excluded</v>
      </c>
      <c r="B21" s="333">
        <v>11</v>
      </c>
      <c r="C21" s="188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LEONARD PATRICK</v>
      </c>
      <c r="AA21" s="45">
        <f t="shared" si="24"/>
        <v>623</v>
      </c>
      <c r="AB21" s="5"/>
      <c r="AC21" s="5">
        <f t="shared" si="21"/>
        <v>-638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3" t="s">
        <v>102</v>
      </c>
      <c r="AK21" s="359"/>
      <c r="AL21" s="48">
        <f>IF(AL20=1000000,0,AN46)</f>
        <v>623</v>
      </c>
      <c r="AM21" s="7">
        <f>AL21-AL20</f>
        <v>34</v>
      </c>
      <c r="AN21" s="5">
        <f>IF(AL21=1000000,0,IF(AN20=0,0,AN20+AL21))</f>
        <v>1212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2'!A22&lt;&gt;0,'Stage 2'!A22,IF(I22&gt;=$M$3,"Elected",IF(BP19&lt;&gt;0,"Excluded",0)))</f>
        <v>0</v>
      </c>
      <c r="B22" s="333">
        <v>12</v>
      </c>
      <c r="C22" s="188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 t="shared" si="12"/>
        <v>0</v>
      </c>
      <c r="I22" s="33">
        <f t="shared" si="13"/>
        <v>976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MCMAHON BRIAN</v>
      </c>
      <c r="AA22" s="45">
        <f t="shared" si="24"/>
        <v>974</v>
      </c>
      <c r="AB22" s="5"/>
      <c r="AC22" s="5">
        <f t="shared" si="21"/>
        <v>-287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3" t="s">
        <v>102</v>
      </c>
      <c r="AK22" s="359"/>
      <c r="AL22" s="48">
        <f>IF(AL21=1000000,0,AP46)</f>
        <v>699</v>
      </c>
      <c r="AM22" s="7">
        <f>IF(AL22=1000000,0,IF(AM21=0,0,AL22-AL21))</f>
        <v>76</v>
      </c>
      <c r="AN22" s="5">
        <f>IF(AL22=1000000,0,IF(AN21=0,0,AN21+AL22))</f>
        <v>1911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MCMENAMIN EUGENE</v>
      </c>
      <c r="AA23" s="45">
        <f t="shared" si="24"/>
        <v>699</v>
      </c>
      <c r="AB23" s="5"/>
      <c r="AC23" s="5">
        <f t="shared" si="21"/>
        <v>-562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3" t="s">
        <v>102</v>
      </c>
      <c r="AK23" s="359"/>
      <c r="AL23" s="48">
        <f>IF(AL22=1000000,0,AR46)</f>
        <v>872</v>
      </c>
      <c r="AM23" s="7">
        <f>IF(AL23=1000000,0,IF(AM22=0,0,AL23-AL22))</f>
        <v>173</v>
      </c>
      <c r="AN23" s="5">
        <f>IF(AL23=1000000,0,IF(AN22=0,0,AN22+AL23))</f>
        <v>2783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STEWART LIAM</v>
      </c>
      <c r="AA24" s="45">
        <f t="shared" si="24"/>
        <v>0</v>
      </c>
      <c r="AB24" s="5"/>
      <c r="AC24" s="5">
        <f t="shared" si="21"/>
        <v>0</v>
      </c>
      <c r="AD24" s="5"/>
      <c r="AE24" s="5" t="str">
        <f t="shared" si="25"/>
        <v>excluded</v>
      </c>
      <c r="AF24" s="5">
        <f t="shared" si="22"/>
        <v>0</v>
      </c>
      <c r="AG24" s="42">
        <f t="shared" si="23"/>
        <v>0</v>
      </c>
      <c r="AJ24" s="403" t="s">
        <v>102</v>
      </c>
      <c r="AK24" s="359"/>
      <c r="AL24" s="48">
        <f>IF(AR46=1000000,0,AU46)</f>
        <v>965</v>
      </c>
      <c r="AM24" s="7">
        <f>IF(AL24=1000000,0,IF(AM23=0,0,AL24-AL23))</f>
        <v>93</v>
      </c>
      <c r="AN24" s="5">
        <f>IF(AL24=1000000,0,IF(AN23=0,0,AN23+AL24))</f>
        <v>3748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WARD DIARMUID</v>
      </c>
      <c r="AA25" s="45">
        <f t="shared" si="24"/>
        <v>976</v>
      </c>
      <c r="AB25" s="5"/>
      <c r="AC25" s="5">
        <f t="shared" si="21"/>
        <v>-285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24" t="s">
        <v>102</v>
      </c>
      <c r="AK25" s="425"/>
      <c r="AL25" s="104">
        <f>IF(AL24=1000000,0,AW46)</f>
        <v>974</v>
      </c>
      <c r="AM25" s="105">
        <f>IF(AL25=1000000,0,IF(AM24=0,0,AL25-AL24))</f>
        <v>9</v>
      </c>
      <c r="AN25" s="106">
        <f>IF(AL25=1000000,0,IF(AN24=0,0,AN24+AL25))</f>
        <v>4722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13</v>
      </c>
      <c r="BT28" s="140">
        <f t="shared" si="4"/>
        <v>13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13</v>
      </c>
    </row>
    <row r="29" spans="1:83" ht="13.5" thickBot="1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589</v>
      </c>
      <c r="BT29" s="7">
        <f t="shared" si="4"/>
        <v>589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589</v>
      </c>
    </row>
    <row r="30" spans="1:83" ht="14.25" customHeight="1" thickBot="1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4">
        <f>$BK69</f>
        <v>13</v>
      </c>
      <c r="I31" s="50">
        <f t="shared" si="13"/>
        <v>19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589</v>
      </c>
      <c r="BX31" s="391"/>
      <c r="BY31" s="391"/>
      <c r="BZ31" s="5">
        <f>BW69-BW31</f>
        <v>0</v>
      </c>
      <c r="CB31" s="342" t="s">
        <v>210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7"/>
      <c r="I32" s="59">
        <f>SUM(I11:I31)</f>
        <v>10080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8">
        <f>'Stage 2'!E34</f>
        <v>1710</v>
      </c>
      <c r="F36" s="302"/>
      <c r="G36" s="258" t="str">
        <f>'Stage 2'!G34</f>
        <v>24/05/2014  1138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589</v>
      </c>
      <c r="AM46" s="5"/>
      <c r="AN46" s="45">
        <f>AN47+AL46</f>
        <v>623</v>
      </c>
      <c r="AO46" s="5"/>
      <c r="AP46" s="45">
        <f>AP47+AN46</f>
        <v>699</v>
      </c>
      <c r="AQ46" s="5"/>
      <c r="AR46" s="45">
        <f>AR47+AP46</f>
        <v>872</v>
      </c>
      <c r="AS46" s="2"/>
      <c r="AU46" s="2">
        <f>AU47+AR46</f>
        <v>965</v>
      </c>
      <c r="AW46" s="2">
        <f>AW47+AU46</f>
        <v>974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589</v>
      </c>
      <c r="AM47" s="5"/>
      <c r="AN47" s="45">
        <f>MIN(AN48:AN67)</f>
        <v>34</v>
      </c>
      <c r="AO47" s="5"/>
      <c r="AP47" s="45">
        <f>MIN(AP48:AP67)</f>
        <v>76</v>
      </c>
      <c r="AQ47" s="5"/>
      <c r="AR47" s="45">
        <f>MIN(AR48:AR67)</f>
        <v>173</v>
      </c>
      <c r="AS47" s="2"/>
      <c r="AU47" s="2">
        <f>MIN(AU48:AU67)</f>
        <v>93</v>
      </c>
      <c r="AW47" s="2">
        <f>MIN(AW48:AW67)</f>
        <v>9</v>
      </c>
      <c r="AX47" s="2"/>
    </row>
    <row r="48" spans="3:78" ht="38.25">
      <c r="AJ48" t="str">
        <f t="shared" ref="AJ48:AK63" si="31">Z14</f>
        <v>BRESLAND ALLAN</v>
      </c>
      <c r="AK48" s="2">
        <f t="shared" si="31"/>
        <v>1179</v>
      </c>
      <c r="AL48" s="5">
        <f>IF(AK48&lt;&gt;0,AK48,1000000)</f>
        <v>1179</v>
      </c>
      <c r="AM48" s="45">
        <f t="shared" ref="AM48:AM67" si="32">AL48-AL$47</f>
        <v>590</v>
      </c>
      <c r="AN48" s="5">
        <f>IF(AM48&lt;&gt;0,AM48,1000000)</f>
        <v>590</v>
      </c>
      <c r="AO48" s="45">
        <f t="shared" ref="AO48:AO67" si="33">AN48-AN$47</f>
        <v>556</v>
      </c>
      <c r="AP48" s="5">
        <f t="shared" ref="AP48:AP67" si="34">IF(AO48&lt;&gt;0,AO48,1000000)</f>
        <v>556</v>
      </c>
      <c r="AQ48" s="45">
        <f t="shared" ref="AQ48:AQ67" si="35">AP48-AP$47</f>
        <v>480</v>
      </c>
      <c r="AR48" s="5">
        <f t="shared" ref="AR48:AR67" si="36">IF(AQ48&lt;&gt;0,AQ48,1000000)</f>
        <v>480</v>
      </c>
      <c r="AT48" s="2">
        <f t="shared" ref="AT48:AT67" si="37">AR48-AR$47</f>
        <v>307</v>
      </c>
      <c r="AU48">
        <f t="shared" ref="AU48:AU67" si="38">IF(AT48&lt;&gt;0,AT48,1000000)</f>
        <v>307</v>
      </c>
      <c r="AV48" s="2">
        <f t="shared" ref="AV48:AV67" si="39">AU48-AU$47</f>
        <v>214</v>
      </c>
      <c r="AW48">
        <f t="shared" ref="AW48:AW67" si="40">IF(AV48&lt;&gt;0,AV48,1000000)</f>
        <v>214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1"/>
        <v>CARLIN KARINA</v>
      </c>
      <c r="AK49" s="2">
        <f t="shared" si="31"/>
        <v>1178</v>
      </c>
      <c r="AL49" s="5">
        <f t="shared" ref="AL49:AL67" si="41">IF(AK49&lt;&gt;0,AK49,1000000)</f>
        <v>1178</v>
      </c>
      <c r="AM49" s="45">
        <f t="shared" si="32"/>
        <v>589</v>
      </c>
      <c r="AN49" s="5">
        <f t="shared" ref="AN49:AN67" si="42">IF(AM49&lt;&gt;0,AM49,1000000)</f>
        <v>589</v>
      </c>
      <c r="AO49" s="45">
        <f t="shared" si="33"/>
        <v>555</v>
      </c>
      <c r="AP49" s="5">
        <f t="shared" si="34"/>
        <v>555</v>
      </c>
      <c r="AQ49" s="45">
        <f t="shared" si="35"/>
        <v>479</v>
      </c>
      <c r="AR49" s="5">
        <f t="shared" si="36"/>
        <v>479</v>
      </c>
      <c r="AT49" s="2">
        <f t="shared" si="37"/>
        <v>306</v>
      </c>
      <c r="AU49">
        <f t="shared" si="38"/>
        <v>306</v>
      </c>
      <c r="AV49" s="2">
        <f t="shared" si="39"/>
        <v>213</v>
      </c>
      <c r="AW49">
        <f t="shared" si="40"/>
        <v>213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BRESLAND ALLAN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264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>
      <c r="AJ50" t="str">
        <f t="shared" si="31"/>
        <v>GALLAGHER PAUL</v>
      </c>
      <c r="AK50" s="2">
        <f t="shared" si="31"/>
        <v>997</v>
      </c>
      <c r="AL50" s="5">
        <f t="shared" si="41"/>
        <v>997</v>
      </c>
      <c r="AM50" s="45">
        <f t="shared" si="32"/>
        <v>408</v>
      </c>
      <c r="AN50" s="5">
        <f t="shared" si="42"/>
        <v>408</v>
      </c>
      <c r="AO50" s="45">
        <f t="shared" si="33"/>
        <v>374</v>
      </c>
      <c r="AP50" s="5">
        <f t="shared" si="34"/>
        <v>374</v>
      </c>
      <c r="AQ50" s="45">
        <f t="shared" si="35"/>
        <v>298</v>
      </c>
      <c r="AR50" s="5">
        <f t="shared" si="36"/>
        <v>298</v>
      </c>
      <c r="AT50" s="2">
        <f t="shared" si="37"/>
        <v>125</v>
      </c>
      <c r="AU50">
        <f t="shared" si="38"/>
        <v>125</v>
      </c>
      <c r="AV50" s="2">
        <f t="shared" si="39"/>
        <v>32</v>
      </c>
      <c r="AW50">
        <f t="shared" si="40"/>
        <v>32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CARLIN KARINA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0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>
      <c r="AJ51" t="str">
        <f t="shared" si="31"/>
        <v>HAMILTON RHONDA</v>
      </c>
      <c r="AK51" s="2">
        <f t="shared" si="31"/>
        <v>965</v>
      </c>
      <c r="AL51" s="5">
        <f t="shared" si="41"/>
        <v>965</v>
      </c>
      <c r="AM51" s="45">
        <f t="shared" si="32"/>
        <v>376</v>
      </c>
      <c r="AN51" s="5">
        <f t="shared" si="42"/>
        <v>376</v>
      </c>
      <c r="AO51" s="45">
        <f t="shared" si="33"/>
        <v>342</v>
      </c>
      <c r="AP51" s="5">
        <f t="shared" si="34"/>
        <v>342</v>
      </c>
      <c r="AQ51" s="45">
        <f t="shared" si="35"/>
        <v>266</v>
      </c>
      <c r="AR51" s="5">
        <f t="shared" si="36"/>
        <v>266</v>
      </c>
      <c r="AT51" s="2">
        <f t="shared" si="37"/>
        <v>93</v>
      </c>
      <c r="AU51">
        <f t="shared" si="38"/>
        <v>93</v>
      </c>
      <c r="AV51" s="2">
        <f t="shared" si="39"/>
        <v>0</v>
      </c>
      <c r="AW51">
        <f t="shared" si="40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GALLAGHER PAUL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JAMIESON WILLIAM</v>
      </c>
      <c r="AK52" s="2">
        <f t="shared" si="31"/>
        <v>589</v>
      </c>
      <c r="AL52" s="5">
        <f t="shared" si="41"/>
        <v>589</v>
      </c>
      <c r="AM52" s="45">
        <f t="shared" si="32"/>
        <v>0</v>
      </c>
      <c r="AN52" s="5">
        <f t="shared" si="42"/>
        <v>1000000</v>
      </c>
      <c r="AO52" s="45">
        <f t="shared" si="33"/>
        <v>999966</v>
      </c>
      <c r="AP52" s="5">
        <f t="shared" si="34"/>
        <v>999966</v>
      </c>
      <c r="AQ52" s="45">
        <f t="shared" si="35"/>
        <v>999890</v>
      </c>
      <c r="AR52" s="5">
        <f t="shared" si="36"/>
        <v>999890</v>
      </c>
      <c r="AT52" s="2">
        <f t="shared" si="37"/>
        <v>999717</v>
      </c>
      <c r="AU52">
        <f t="shared" si="38"/>
        <v>999717</v>
      </c>
      <c r="AV52" s="2">
        <f t="shared" si="39"/>
        <v>999624</v>
      </c>
      <c r="AW52">
        <f t="shared" si="40"/>
        <v>999624</v>
      </c>
      <c r="BE52" s="5">
        <f>IF($BH23="y",$BE23,IF($BH24="y",$BE24,0))</f>
        <v>0</v>
      </c>
      <c r="BG52" s="148" t="str">
        <f t="shared" si="43"/>
        <v>HAMILTON RHONDA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268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KELLY DAN</v>
      </c>
      <c r="AK53" s="2">
        <f t="shared" si="31"/>
        <v>1022</v>
      </c>
      <c r="AL53" s="5">
        <f t="shared" si="41"/>
        <v>1022</v>
      </c>
      <c r="AM53" s="45">
        <f t="shared" si="32"/>
        <v>433</v>
      </c>
      <c r="AN53" s="5">
        <f t="shared" si="42"/>
        <v>433</v>
      </c>
      <c r="AO53" s="45">
        <f t="shared" si="33"/>
        <v>399</v>
      </c>
      <c r="AP53" s="5">
        <f t="shared" si="34"/>
        <v>399</v>
      </c>
      <c r="AQ53" s="45">
        <f t="shared" si="35"/>
        <v>323</v>
      </c>
      <c r="AR53" s="5">
        <f t="shared" si="36"/>
        <v>323</v>
      </c>
      <c r="AT53" s="2">
        <f t="shared" si="37"/>
        <v>150</v>
      </c>
      <c r="AU53">
        <f t="shared" si="38"/>
        <v>150</v>
      </c>
      <c r="AV53" s="2">
        <f t="shared" si="39"/>
        <v>57</v>
      </c>
      <c r="AW53">
        <f t="shared" si="40"/>
        <v>57</v>
      </c>
      <c r="BG53" s="148" t="str">
        <f t="shared" si="43"/>
        <v>JAMIESON WILLIAM</v>
      </c>
      <c r="BH53" s="149"/>
      <c r="BI53" s="7">
        <f t="shared" si="44"/>
        <v>0</v>
      </c>
      <c r="BJ53" s="5">
        <f t="shared" si="45"/>
        <v>-589</v>
      </c>
      <c r="BK53" s="5">
        <f t="shared" si="46"/>
        <v>-589</v>
      </c>
      <c r="BN53" s="5">
        <f t="shared" si="47"/>
        <v>-589</v>
      </c>
      <c r="BW53" s="5">
        <f t="shared" si="48"/>
        <v>589</v>
      </c>
      <c r="BZ53" s="5">
        <f t="shared" si="49"/>
        <v>0</v>
      </c>
    </row>
    <row r="54" spans="36:78">
      <c r="AJ54" t="str">
        <f t="shared" si="31"/>
        <v>KELLY PATSY</v>
      </c>
      <c r="AK54" s="2">
        <f t="shared" si="31"/>
        <v>872</v>
      </c>
      <c r="AL54" s="5">
        <f t="shared" si="41"/>
        <v>872</v>
      </c>
      <c r="AM54" s="45">
        <f t="shared" si="32"/>
        <v>283</v>
      </c>
      <c r="AN54" s="5">
        <f t="shared" si="42"/>
        <v>283</v>
      </c>
      <c r="AO54" s="45">
        <f t="shared" si="33"/>
        <v>249</v>
      </c>
      <c r="AP54" s="5">
        <f t="shared" si="34"/>
        <v>249</v>
      </c>
      <c r="AQ54" s="45">
        <f t="shared" si="35"/>
        <v>173</v>
      </c>
      <c r="AR54" s="5">
        <f t="shared" si="36"/>
        <v>173</v>
      </c>
      <c r="AT54" s="2">
        <f t="shared" si="37"/>
        <v>0</v>
      </c>
      <c r="AU54">
        <f t="shared" si="38"/>
        <v>1000000</v>
      </c>
      <c r="AV54" s="2">
        <f t="shared" si="39"/>
        <v>999907</v>
      </c>
      <c r="AW54">
        <f t="shared" si="40"/>
        <v>999907</v>
      </c>
      <c r="BG54" s="148" t="str">
        <f t="shared" si="43"/>
        <v>KELLY DAN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1</v>
      </c>
    </row>
    <row r="55" spans="36:78">
      <c r="AJ55" t="str">
        <f t="shared" si="31"/>
        <v>LEONARD PATRICK</v>
      </c>
      <c r="AK55" s="2">
        <f t="shared" si="31"/>
        <v>623</v>
      </c>
      <c r="AL55" s="5">
        <f t="shared" si="41"/>
        <v>623</v>
      </c>
      <c r="AM55" s="45">
        <f t="shared" si="32"/>
        <v>34</v>
      </c>
      <c r="AN55" s="5">
        <f t="shared" si="42"/>
        <v>34</v>
      </c>
      <c r="AO55" s="45">
        <f t="shared" si="33"/>
        <v>0</v>
      </c>
      <c r="AP55" s="5">
        <f t="shared" si="34"/>
        <v>1000000</v>
      </c>
      <c r="AQ55" s="45">
        <f t="shared" si="35"/>
        <v>999924</v>
      </c>
      <c r="AR55" s="5">
        <f t="shared" si="36"/>
        <v>999924</v>
      </c>
      <c r="AT55" s="2">
        <f t="shared" si="37"/>
        <v>999751</v>
      </c>
      <c r="AU55">
        <f t="shared" si="38"/>
        <v>999751</v>
      </c>
      <c r="AV55" s="2">
        <f t="shared" si="39"/>
        <v>999658</v>
      </c>
      <c r="AW55">
        <f t="shared" si="40"/>
        <v>999658</v>
      </c>
      <c r="BG55" s="148" t="str">
        <f t="shared" si="43"/>
        <v>KELLY PATSY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21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MCMAHON BRIAN</v>
      </c>
      <c r="AK56" s="2">
        <f t="shared" si="31"/>
        <v>974</v>
      </c>
      <c r="AL56" s="5">
        <f t="shared" si="41"/>
        <v>974</v>
      </c>
      <c r="AM56" s="45">
        <f t="shared" si="32"/>
        <v>385</v>
      </c>
      <c r="AN56" s="5">
        <f t="shared" si="42"/>
        <v>385</v>
      </c>
      <c r="AO56" s="45">
        <f t="shared" si="33"/>
        <v>351</v>
      </c>
      <c r="AP56" s="5">
        <f t="shared" si="34"/>
        <v>351</v>
      </c>
      <c r="AQ56" s="45">
        <f t="shared" si="35"/>
        <v>275</v>
      </c>
      <c r="AR56" s="5">
        <f t="shared" si="36"/>
        <v>275</v>
      </c>
      <c r="AT56" s="2">
        <f t="shared" si="37"/>
        <v>102</v>
      </c>
      <c r="AU56">
        <f t="shared" si="38"/>
        <v>102</v>
      </c>
      <c r="AV56" s="2">
        <f t="shared" si="39"/>
        <v>9</v>
      </c>
      <c r="AW56">
        <f t="shared" si="40"/>
        <v>9</v>
      </c>
      <c r="BG56" s="148" t="str">
        <f t="shared" si="43"/>
        <v>LEONARD PATRICK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3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>
      <c r="AJ57" t="str">
        <f t="shared" si="31"/>
        <v>MCMENAMIN EUGENE</v>
      </c>
      <c r="AK57" s="2">
        <f t="shared" si="31"/>
        <v>699</v>
      </c>
      <c r="AL57" s="5">
        <f t="shared" si="41"/>
        <v>699</v>
      </c>
      <c r="AM57" s="45">
        <f t="shared" si="32"/>
        <v>110</v>
      </c>
      <c r="AN57" s="5">
        <f t="shared" si="42"/>
        <v>110</v>
      </c>
      <c r="AO57" s="45">
        <f t="shared" si="33"/>
        <v>76</v>
      </c>
      <c r="AP57" s="5">
        <f t="shared" si="34"/>
        <v>76</v>
      </c>
      <c r="AQ57" s="45">
        <f t="shared" si="35"/>
        <v>0</v>
      </c>
      <c r="AR57" s="5">
        <f t="shared" si="36"/>
        <v>1000000</v>
      </c>
      <c r="AT57" s="2">
        <f t="shared" si="37"/>
        <v>999827</v>
      </c>
      <c r="AU57">
        <f t="shared" si="38"/>
        <v>999827</v>
      </c>
      <c r="AV57" s="2">
        <f t="shared" si="39"/>
        <v>999734</v>
      </c>
      <c r="AW57">
        <f t="shared" si="40"/>
        <v>999734</v>
      </c>
      <c r="BG57" s="148" t="str">
        <f t="shared" si="43"/>
        <v>MCMAHON BRIAN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>
      <c r="AJ58" t="str">
        <f t="shared" si="31"/>
        <v>STEWART LIAM</v>
      </c>
      <c r="AK58" s="2">
        <f t="shared" si="31"/>
        <v>0</v>
      </c>
      <c r="AL58" s="5">
        <f t="shared" si="41"/>
        <v>1000000</v>
      </c>
      <c r="AM58" s="45">
        <f t="shared" si="32"/>
        <v>999411</v>
      </c>
      <c r="AN58" s="5">
        <f t="shared" si="42"/>
        <v>999411</v>
      </c>
      <c r="AO58" s="45">
        <f t="shared" si="33"/>
        <v>999377</v>
      </c>
      <c r="AP58" s="5">
        <f t="shared" si="34"/>
        <v>999377</v>
      </c>
      <c r="AQ58" s="45">
        <f t="shared" si="35"/>
        <v>999301</v>
      </c>
      <c r="AR58" s="5">
        <f t="shared" si="36"/>
        <v>999301</v>
      </c>
      <c r="AT58" s="2">
        <f t="shared" si="37"/>
        <v>999128</v>
      </c>
      <c r="AU58">
        <f t="shared" si="38"/>
        <v>999128</v>
      </c>
      <c r="AV58" s="2">
        <f t="shared" si="39"/>
        <v>999035</v>
      </c>
      <c r="AW58">
        <f t="shared" si="40"/>
        <v>999035</v>
      </c>
      <c r="BG58" s="148" t="str">
        <f t="shared" si="43"/>
        <v>MCMENAMIN EUGENE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19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>
      <c r="AJ59" t="str">
        <f t="shared" si="31"/>
        <v>WARD DIARMUID</v>
      </c>
      <c r="AK59" s="2">
        <f t="shared" si="31"/>
        <v>976</v>
      </c>
      <c r="AL59" s="5">
        <f t="shared" si="41"/>
        <v>976</v>
      </c>
      <c r="AM59" s="45">
        <f t="shared" si="32"/>
        <v>387</v>
      </c>
      <c r="AN59" s="5">
        <f t="shared" si="42"/>
        <v>387</v>
      </c>
      <c r="AO59" s="45">
        <f t="shared" si="33"/>
        <v>353</v>
      </c>
      <c r="AP59" s="5">
        <f t="shared" si="34"/>
        <v>353</v>
      </c>
      <c r="AQ59" s="45">
        <f t="shared" si="35"/>
        <v>277</v>
      </c>
      <c r="AR59" s="5">
        <f t="shared" si="36"/>
        <v>277</v>
      </c>
      <c r="AT59" s="2">
        <f t="shared" si="37"/>
        <v>104</v>
      </c>
      <c r="AU59">
        <f t="shared" si="38"/>
        <v>104</v>
      </c>
      <c r="AV59" s="2">
        <f t="shared" si="39"/>
        <v>11</v>
      </c>
      <c r="AW59">
        <f t="shared" si="40"/>
        <v>11</v>
      </c>
      <c r="BG59" s="148" t="str">
        <f t="shared" si="43"/>
        <v>STEWART LIAM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999411</v>
      </c>
      <c r="AN60" s="5">
        <f t="shared" si="42"/>
        <v>999411</v>
      </c>
      <c r="AO60" s="45">
        <f t="shared" si="33"/>
        <v>999377</v>
      </c>
      <c r="AP60" s="5">
        <f t="shared" si="34"/>
        <v>999377</v>
      </c>
      <c r="AQ60" s="45">
        <f t="shared" si="35"/>
        <v>999301</v>
      </c>
      <c r="AR60" s="5">
        <f t="shared" si="36"/>
        <v>999301</v>
      </c>
      <c r="AT60" s="2">
        <f t="shared" si="37"/>
        <v>999128</v>
      </c>
      <c r="AU60">
        <f t="shared" si="38"/>
        <v>999128</v>
      </c>
      <c r="AV60" s="2">
        <f t="shared" si="39"/>
        <v>999035</v>
      </c>
      <c r="AW60">
        <f t="shared" si="40"/>
        <v>999035</v>
      </c>
      <c r="BG60" s="148" t="str">
        <f t="shared" si="43"/>
        <v>WARD DIARMUID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999411</v>
      </c>
      <c r="AN61" s="5">
        <f t="shared" si="42"/>
        <v>999411</v>
      </c>
      <c r="AO61" s="45">
        <f t="shared" si="33"/>
        <v>999377</v>
      </c>
      <c r="AP61" s="5">
        <f t="shared" si="34"/>
        <v>999377</v>
      </c>
      <c r="AQ61" s="45">
        <f t="shared" si="35"/>
        <v>999301</v>
      </c>
      <c r="AR61" s="5">
        <f t="shared" si="36"/>
        <v>999301</v>
      </c>
      <c r="AT61" s="2">
        <f t="shared" si="37"/>
        <v>999128</v>
      </c>
      <c r="AU61">
        <f t="shared" si="38"/>
        <v>999128</v>
      </c>
      <c r="AV61" s="2">
        <f t="shared" si="39"/>
        <v>999035</v>
      </c>
      <c r="AW61">
        <f t="shared" si="40"/>
        <v>999035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999411</v>
      </c>
      <c r="AN62" s="5">
        <f t="shared" si="42"/>
        <v>999411</v>
      </c>
      <c r="AO62" s="45">
        <f t="shared" si="33"/>
        <v>999377</v>
      </c>
      <c r="AP62" s="5">
        <f t="shared" si="34"/>
        <v>999377</v>
      </c>
      <c r="AQ62" s="45">
        <f t="shared" si="35"/>
        <v>999301</v>
      </c>
      <c r="AR62" s="5">
        <f t="shared" si="36"/>
        <v>999301</v>
      </c>
      <c r="AT62" s="2">
        <f t="shared" si="37"/>
        <v>999128</v>
      </c>
      <c r="AU62">
        <f t="shared" si="38"/>
        <v>999128</v>
      </c>
      <c r="AV62" s="2">
        <f t="shared" si="39"/>
        <v>999035</v>
      </c>
      <c r="AW62">
        <f t="shared" si="40"/>
        <v>999035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999411</v>
      </c>
      <c r="AN63" s="5">
        <f t="shared" si="42"/>
        <v>999411</v>
      </c>
      <c r="AO63" s="45">
        <f t="shared" si="33"/>
        <v>999377</v>
      </c>
      <c r="AP63" s="5">
        <f t="shared" si="34"/>
        <v>999377</v>
      </c>
      <c r="AQ63" s="45">
        <f t="shared" si="35"/>
        <v>999301</v>
      </c>
      <c r="AR63" s="5">
        <f t="shared" si="36"/>
        <v>999301</v>
      </c>
      <c r="AT63" s="2">
        <f t="shared" si="37"/>
        <v>999128</v>
      </c>
      <c r="AU63">
        <f t="shared" si="38"/>
        <v>999128</v>
      </c>
      <c r="AV63" s="2">
        <f t="shared" si="39"/>
        <v>999035</v>
      </c>
      <c r="AW63">
        <f t="shared" si="40"/>
        <v>999035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999411</v>
      </c>
      <c r="AN64" s="5">
        <f t="shared" si="42"/>
        <v>999411</v>
      </c>
      <c r="AO64" s="45">
        <f t="shared" si="33"/>
        <v>999377</v>
      </c>
      <c r="AP64" s="5">
        <f t="shared" si="34"/>
        <v>999377</v>
      </c>
      <c r="AQ64" s="45">
        <f t="shared" si="35"/>
        <v>999301</v>
      </c>
      <c r="AR64" s="5">
        <f t="shared" si="36"/>
        <v>999301</v>
      </c>
      <c r="AT64" s="2">
        <f t="shared" si="37"/>
        <v>999128</v>
      </c>
      <c r="AU64">
        <f t="shared" si="38"/>
        <v>999128</v>
      </c>
      <c r="AV64" s="2">
        <f t="shared" si="39"/>
        <v>999035</v>
      </c>
      <c r="AW64">
        <f t="shared" si="40"/>
        <v>999035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999411</v>
      </c>
      <c r="AN65" s="5">
        <f t="shared" si="42"/>
        <v>999411</v>
      </c>
      <c r="AO65" s="45">
        <f t="shared" si="33"/>
        <v>999377</v>
      </c>
      <c r="AP65" s="5">
        <f t="shared" si="34"/>
        <v>999377</v>
      </c>
      <c r="AQ65" s="45">
        <f t="shared" si="35"/>
        <v>999301</v>
      </c>
      <c r="AR65" s="5">
        <f t="shared" si="36"/>
        <v>999301</v>
      </c>
      <c r="AT65" s="2">
        <f t="shared" si="37"/>
        <v>999128</v>
      </c>
      <c r="AU65">
        <f t="shared" si="38"/>
        <v>999128</v>
      </c>
      <c r="AV65" s="2">
        <f t="shared" si="39"/>
        <v>999035</v>
      </c>
      <c r="AW65">
        <f t="shared" si="40"/>
        <v>999035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999411</v>
      </c>
      <c r="AN66" s="5">
        <f t="shared" si="42"/>
        <v>999411</v>
      </c>
      <c r="AO66" s="45">
        <f t="shared" si="33"/>
        <v>999377</v>
      </c>
      <c r="AP66" s="5">
        <f t="shared" si="34"/>
        <v>999377</v>
      </c>
      <c r="AQ66" s="45">
        <f t="shared" si="35"/>
        <v>999301</v>
      </c>
      <c r="AR66" s="5">
        <f t="shared" si="36"/>
        <v>999301</v>
      </c>
      <c r="AT66" s="2">
        <f t="shared" si="37"/>
        <v>999128</v>
      </c>
      <c r="AU66">
        <f t="shared" si="38"/>
        <v>999128</v>
      </c>
      <c r="AV66" s="2">
        <f t="shared" si="39"/>
        <v>999035</v>
      </c>
      <c r="AW66">
        <f t="shared" si="40"/>
        <v>999035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999411</v>
      </c>
      <c r="AN67" s="5">
        <f t="shared" si="42"/>
        <v>999411</v>
      </c>
      <c r="AO67" s="45">
        <f t="shared" si="33"/>
        <v>999377</v>
      </c>
      <c r="AP67" s="5">
        <f t="shared" si="34"/>
        <v>999377</v>
      </c>
      <c r="AQ67" s="45">
        <f t="shared" si="35"/>
        <v>999301</v>
      </c>
      <c r="AR67" s="5">
        <f t="shared" si="36"/>
        <v>999301</v>
      </c>
      <c r="AT67" s="2">
        <f t="shared" si="37"/>
        <v>999128</v>
      </c>
      <c r="AU67">
        <f t="shared" si="38"/>
        <v>999128</v>
      </c>
      <c r="AV67" s="2">
        <f t="shared" si="39"/>
        <v>999035</v>
      </c>
      <c r="AW67">
        <f t="shared" si="40"/>
        <v>999035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13</v>
      </c>
      <c r="BK69" s="5">
        <f>BI69+BJ69</f>
        <v>13</v>
      </c>
      <c r="BM69" s="16"/>
      <c r="BN69" s="16"/>
      <c r="BO69" s="16"/>
      <c r="BP69" s="16"/>
      <c r="BW69" s="5">
        <f>SUM(BW49:BW68)</f>
        <v>589</v>
      </c>
      <c r="BZ69" s="5">
        <f t="shared" si="49"/>
        <v>0</v>
      </c>
    </row>
    <row r="70" spans="36:78">
      <c r="BK70" s="5">
        <f>BG27+CE29</f>
        <v>589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1">IF(BH5="y",1,0)</f>
        <v>0</v>
      </c>
    </row>
    <row r="78" spans="36:78">
      <c r="BK78" s="5">
        <f t="shared" si="51"/>
        <v>0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1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Government</v>
      </c>
      <c r="F1" s="14" t="s">
        <v>62</v>
      </c>
      <c r="J1" s="100" t="s">
        <v>25</v>
      </c>
      <c r="K1" s="382">
        <f>'Basic Input'!C2</f>
        <v>41781</v>
      </c>
      <c r="L1" s="382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215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182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182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216</v>
      </c>
      <c r="P4" s="384"/>
      <c r="Q4" s="384"/>
      <c r="R4" s="384"/>
      <c r="S4" s="385"/>
      <c r="U4" s="374" t="str">
        <f>IF(K33="ERROR","DO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T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 t="s">
        <v>374</v>
      </c>
      <c r="BI5" s="5" t="str">
        <f>IF(A11&lt;&gt;0,A11,0)</f>
        <v>Elected</v>
      </c>
      <c r="BJ5" s="5">
        <f>IF(C11=0,0,IF(I11=0,"Excluded",0))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CARLIN KARINA</v>
      </c>
      <c r="BF6" s="74">
        <v>0</v>
      </c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IF($AT5=0,0,IF($AT5="T",$AZ7,$BR4))</f>
        <v>Transfer</v>
      </c>
      <c r="K7" s="431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>
        <v>0</v>
      </c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IF($J7="Transfer",$BA8,$BT3)</f>
        <v>BRESLAND ALLAN</v>
      </c>
      <c r="K8" s="429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BRESLAND ALLAN</v>
      </c>
      <c r="BE8" s="71" t="str">
        <f>'Verification of Boxes'!J13</f>
        <v>HAMILTON RHONDA</v>
      </c>
      <c r="BF8" s="74">
        <v>250</v>
      </c>
      <c r="BG8" s="117">
        <f t="shared" si="0"/>
        <v>175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>
        <v>0</v>
      </c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1178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1443</v>
      </c>
      <c r="BE10" s="71" t="str">
        <f>'Verification of Boxes'!J15</f>
        <v>KELLY DAN</v>
      </c>
      <c r="BF10" s="74">
        <v>0</v>
      </c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998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3'!A11&lt;&gt;0,'Stage 3'!A11,IF(K11&gt;=$M$3,"Elected",IF(BP8&lt;&gt;0,"Excluded",0)))</f>
        <v>Elected</v>
      </c>
      <c r="B11" s="175">
        <v>1</v>
      </c>
      <c r="C11" s="183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 t="shared" ref="J11:J30" si="12">IF($C11&lt;&gt;0,$BK49,0)</f>
        <v>-182</v>
      </c>
      <c r="K11" s="33">
        <f t="shared" ref="K11:K31" si="13">IF(J$8=0,0,I11+J11)</f>
        <v>1261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>
        <v>2</v>
      </c>
      <c r="BG11" s="117">
        <f t="shared" si="0"/>
        <v>1.4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>
        <f t="shared" si="3"/>
        <v>1233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 t="shared" si="12"/>
        <v>0</v>
      </c>
      <c r="K12" s="33">
        <f t="shared" si="13"/>
        <v>1178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182</v>
      </c>
      <c r="BE12" s="71" t="str">
        <f>'Verification of Boxes'!J17</f>
        <v>LEONARD PATRICK</v>
      </c>
      <c r="BF12" s="74">
        <v>4</v>
      </c>
      <c r="BG12" s="117">
        <f t="shared" si="0"/>
        <v>2.8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 t="shared" si="12"/>
        <v>0</v>
      </c>
      <c r="K13" s="33">
        <f t="shared" si="13"/>
        <v>998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264</v>
      </c>
      <c r="BE13" s="71" t="str">
        <f>'Verification of Boxes'!J18</f>
        <v>MCMAHON BRIAN</v>
      </c>
      <c r="BF13" s="74">
        <v>0</v>
      </c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1022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3'!A14&lt;&gt;0,'Stage 3'!A14,IF(K14&gt;=$M$3,"Elected",IF(BP11&lt;&gt;0,"Excluded",0)))</f>
        <v>Elected</v>
      </c>
      <c r="B14" s="176">
        <v>4</v>
      </c>
      <c r="C14" s="184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 t="shared" si="12"/>
        <v>175</v>
      </c>
      <c r="K14" s="33">
        <f t="shared" si="13"/>
        <v>1408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BRESLAND ALLAN</v>
      </c>
      <c r="AA14" s="109">
        <f>I11</f>
        <v>1443</v>
      </c>
      <c r="AB14" s="103"/>
      <c r="AC14" s="103">
        <f t="shared" ref="AC14:AC33" si="20">IF(AA14&gt;0,AA14-AG$4,0)</f>
        <v>182</v>
      </c>
      <c r="AD14" s="103"/>
      <c r="AE14" s="103" t="str">
        <f>IF(Z14=0,0,IF(AA14&gt;=AG$4,"elected",IF(AA14=0,"excluded","continuing")))</f>
        <v>elected</v>
      </c>
      <c r="AF14" s="103">
        <f t="shared" ref="AF14:AF33" si="21">IF(AE14="elected",AC14,0)</f>
        <v>182</v>
      </c>
      <c r="AG14" s="110" t="str">
        <f t="shared" ref="AG14:AG33" si="22">IF(AF14=0,0,(IF(AC14&gt;=0,"transfer largest surplus","progress to exclude")))</f>
        <v>transfer largest surplus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MCMENAMIN EUGENE</v>
      </c>
      <c r="BF14" s="74">
        <v>2</v>
      </c>
      <c r="BG14" s="117">
        <f t="shared" si="0"/>
        <v>1.4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893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3'!A15&lt;&gt;0,'Stage 3'!A15,IF(K15&gt;=$M$3,"Elected",IF(BP12&lt;&gt;0,"Excluded",0)))</f>
        <v>Excluded</v>
      </c>
      <c r="B15" s="176">
        <v>5</v>
      </c>
      <c r="C15" s="184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 t="shared" si="12"/>
        <v>0</v>
      </c>
      <c r="K15" s="33">
        <f t="shared" si="13"/>
        <v>0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CARLIN KARINA</v>
      </c>
      <c r="AA15" s="45">
        <f>I12</f>
        <v>1178</v>
      </c>
      <c r="AB15" s="5"/>
      <c r="AC15" s="5">
        <f t="shared" si="20"/>
        <v>-83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626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 t="shared" si="12"/>
        <v>0</v>
      </c>
      <c r="K16" s="33">
        <f t="shared" si="13"/>
        <v>1022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GALLAGHER PAUL</v>
      </c>
      <c r="AA16" s="45">
        <f t="shared" ref="AA16:AA32" si="24">I13</f>
        <v>998</v>
      </c>
      <c r="AB16" s="5"/>
      <c r="AC16" s="5">
        <f t="shared" si="20"/>
        <v>-263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974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 t="shared" si="12"/>
        <v>1.4</v>
      </c>
      <c r="K17" s="33">
        <f t="shared" si="13"/>
        <v>894.4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HAMILTON RHONDA</v>
      </c>
      <c r="AA17" s="45">
        <f t="shared" si="24"/>
        <v>1233</v>
      </c>
      <c r="AB17" s="5"/>
      <c r="AC17" s="5">
        <f t="shared" si="20"/>
        <v>-28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718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 t="shared" si="12"/>
        <v>2.8</v>
      </c>
      <c r="K18" s="33">
        <f t="shared" si="13"/>
        <v>628.79999999999995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JAMIESON WILLIAM</v>
      </c>
      <c r="AA18" s="45">
        <f t="shared" si="24"/>
        <v>0</v>
      </c>
      <c r="AB18" s="5"/>
      <c r="AC18" s="5">
        <f t="shared" si="20"/>
        <v>0</v>
      </c>
      <c r="AD18" s="5"/>
      <c r="AE18" s="5" t="str">
        <f t="shared" si="23"/>
        <v>excluded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258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 t="shared" si="12"/>
        <v>0</v>
      </c>
      <c r="K19" s="33">
        <f t="shared" si="13"/>
        <v>974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KELLY DAN</v>
      </c>
      <c r="AA19" s="45">
        <f t="shared" si="24"/>
        <v>1022</v>
      </c>
      <c r="AB19" s="5"/>
      <c r="AC19" s="5">
        <f t="shared" si="20"/>
        <v>-239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258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976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 t="shared" si="12"/>
        <v>1.4</v>
      </c>
      <c r="K20" s="33">
        <f t="shared" si="13"/>
        <v>719.4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KELLY PATSY</v>
      </c>
      <c r="AA20" s="45">
        <f t="shared" si="24"/>
        <v>893</v>
      </c>
      <c r="AB20" s="5"/>
      <c r="AC20" s="5">
        <f t="shared" si="20"/>
        <v>-368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1" t="s">
        <v>103</v>
      </c>
      <c r="AK20" s="402"/>
      <c r="AL20" s="246">
        <f>AL46</f>
        <v>626</v>
      </c>
      <c r="AM20" s="167"/>
      <c r="AN20" s="166">
        <f>AL20+AG2</f>
        <v>808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3'!A21&lt;&gt;0,'Stage 3'!A21,IF(K21&gt;=$M$3,"Elected",IF(BP18&lt;&gt;0,"Excluded",0)))</f>
        <v>Excluded</v>
      </c>
      <c r="B21" s="176">
        <v>11</v>
      </c>
      <c r="C21" s="184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LEONARD PATRICK</v>
      </c>
      <c r="AA21" s="45">
        <f t="shared" si="24"/>
        <v>626</v>
      </c>
      <c r="AB21" s="5"/>
      <c r="AC21" s="5">
        <f t="shared" si="20"/>
        <v>-635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3" t="s">
        <v>102</v>
      </c>
      <c r="AK21" s="359"/>
      <c r="AL21" s="48">
        <f>IF(AL20=1000000,0,AN46)</f>
        <v>718</v>
      </c>
      <c r="AM21" s="7">
        <f>AL21-AL20</f>
        <v>92</v>
      </c>
      <c r="AN21" s="5">
        <f>IF(AL21=1000000,0,IF(AN20=0,0,AN20+AL21))</f>
        <v>1526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3'!A22&lt;&gt;0,'Stage 3'!A22,IF(K22&gt;=$M$3,"Elected",IF(BP19&lt;&gt;0,"Excluded",0)))</f>
        <v>0</v>
      </c>
      <c r="B22" s="176">
        <v>12</v>
      </c>
      <c r="C22" s="184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 t="shared" si="12"/>
        <v>0</v>
      </c>
      <c r="K22" s="33">
        <f t="shared" si="13"/>
        <v>976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MCMAHON BRIAN</v>
      </c>
      <c r="AA22" s="45">
        <f t="shared" si="24"/>
        <v>974</v>
      </c>
      <c r="AB22" s="5"/>
      <c r="AC22" s="5">
        <f t="shared" si="20"/>
        <v>-287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3" t="s">
        <v>102</v>
      </c>
      <c r="AK22" s="359"/>
      <c r="AL22" s="48">
        <f>IF(AL21=1000000,0,AP46)</f>
        <v>893</v>
      </c>
      <c r="AM22" s="7">
        <f>IF(AL22=1000000,0,IF(AM21=0,0,AL22-AL21))</f>
        <v>175</v>
      </c>
      <c r="AN22" s="5">
        <f>IF(AL22=1000000,0,IF(AN21=0,0,AN21+AL22))</f>
        <v>2419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MCMENAMIN EUGENE</v>
      </c>
      <c r="AA23" s="45">
        <f t="shared" si="24"/>
        <v>718</v>
      </c>
      <c r="AB23" s="5"/>
      <c r="AC23" s="5">
        <f t="shared" si="20"/>
        <v>-543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3" t="s">
        <v>102</v>
      </c>
      <c r="AK23" s="359"/>
      <c r="AL23" s="48">
        <f>IF(AL22=1000000,0,AR46)</f>
        <v>974</v>
      </c>
      <c r="AM23" s="7">
        <f>IF(AL23=1000000,0,IF(AM22=0,0,AL23-AL22))</f>
        <v>81</v>
      </c>
      <c r="AN23" s="5">
        <f>IF(AL23=1000000,0,IF(AN22=0,0,AN22+AL23))</f>
        <v>3393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0.7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STEWART LIAM</v>
      </c>
      <c r="AA24" s="45">
        <f t="shared" si="24"/>
        <v>0</v>
      </c>
      <c r="AB24" s="5"/>
      <c r="AC24" s="5">
        <f t="shared" si="20"/>
        <v>0</v>
      </c>
      <c r="AD24" s="5"/>
      <c r="AE24" s="5" t="str">
        <f t="shared" si="23"/>
        <v>excluded</v>
      </c>
      <c r="AF24" s="5">
        <f t="shared" si="21"/>
        <v>0</v>
      </c>
      <c r="AG24" s="170">
        <f t="shared" si="22"/>
        <v>0</v>
      </c>
      <c r="AJ24" s="403" t="s">
        <v>102</v>
      </c>
      <c r="AK24" s="359"/>
      <c r="AL24" s="48">
        <f>IF(AR46=1000000,0,AU46)</f>
        <v>976</v>
      </c>
      <c r="AM24" s="7">
        <f>IF(AL24=1000000,0,IF(AM23=0,0,AL24-AL23))</f>
        <v>2</v>
      </c>
      <c r="AN24" s="5">
        <f>IF(AL24=1000000,0,IF(AN23=0,0,AN23+AL24))</f>
        <v>4369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180.6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WARD DIARMUID</v>
      </c>
      <c r="AA25" s="45">
        <f t="shared" si="24"/>
        <v>976</v>
      </c>
      <c r="AB25" s="5"/>
      <c r="AC25" s="5">
        <f t="shared" si="20"/>
        <v>-285</v>
      </c>
      <c r="AD25" s="5"/>
      <c r="AE25" s="5" t="str">
        <f t="shared" si="23"/>
        <v>continuing</v>
      </c>
      <c r="AF25" s="5">
        <f t="shared" si="21"/>
        <v>0</v>
      </c>
      <c r="AG25" s="170">
        <f t="shared" si="22"/>
        <v>0</v>
      </c>
      <c r="AJ25" s="424" t="s">
        <v>102</v>
      </c>
      <c r="AK25" s="425"/>
      <c r="AL25" s="104">
        <f>IF(AL24=1000000,0,AW46)</f>
        <v>998</v>
      </c>
      <c r="AM25" s="105">
        <f>IF(AL25=1000000,0,IF(AM24=0,0,AL25-AL24))</f>
        <v>22</v>
      </c>
      <c r="AN25" s="106">
        <f>IF(AL25=1000000,0,IF(AN24=0,0,AN24+AL25))</f>
        <v>5367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1.4000000000000057</v>
      </c>
      <c r="BE25" s="71" t="s">
        <v>30</v>
      </c>
      <c r="BF25" s="5">
        <f>SUM(BF5:BF24)</f>
        <v>258</v>
      </c>
      <c r="BG25" s="117">
        <f>SUM(BG5:BG24)</f>
        <v>180.60000000000002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6</v>
      </c>
      <c r="BG26" s="117">
        <f>IF(AT5="T",BC25+BC31,0)</f>
        <v>1.4000000000000057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0</v>
      </c>
      <c r="AV27" s="5">
        <f>AU27</f>
        <v>0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264</v>
      </c>
      <c r="BG27" s="118">
        <f>SUM(BG25:BG26)</f>
        <v>182.00000000000003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0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0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264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0</v>
      </c>
      <c r="AW30" s="5">
        <f t="shared" si="26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$BK69</f>
        <v>1.4000000000000057</v>
      </c>
      <c r="K31" s="50">
        <f t="shared" si="13"/>
        <v>20.400000000000006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0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214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59">
        <f>SUM(K11:K31)</f>
        <v>10080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0</v>
      </c>
      <c r="AW32" s="5">
        <f t="shared" si="26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6" t="s">
        <v>379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626</v>
      </c>
      <c r="AM46" s="5"/>
      <c r="AN46" s="45">
        <f>AN47+AL46</f>
        <v>718</v>
      </c>
      <c r="AO46" s="5"/>
      <c r="AP46" s="45">
        <f>AP47+AN46</f>
        <v>893</v>
      </c>
      <c r="AQ46" s="5"/>
      <c r="AR46" s="45">
        <f>AR47+AP46</f>
        <v>974</v>
      </c>
      <c r="AS46" s="2"/>
      <c r="AU46" s="2">
        <f>AU47+AR46</f>
        <v>976</v>
      </c>
      <c r="AW46" s="2">
        <f>AW47+AU46</f>
        <v>998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626</v>
      </c>
      <c r="AM47" s="5"/>
      <c r="AN47" s="45">
        <f>MIN(AN48:AN67)</f>
        <v>92</v>
      </c>
      <c r="AO47" s="5"/>
      <c r="AP47" s="45">
        <f>MIN(AP48:AP67)</f>
        <v>175</v>
      </c>
      <c r="AQ47" s="5"/>
      <c r="AR47" s="45">
        <f>MIN(AR48:AR67)</f>
        <v>81</v>
      </c>
      <c r="AS47" s="2"/>
      <c r="AU47" s="2">
        <f>MIN(AU48:AU67)</f>
        <v>2</v>
      </c>
      <c r="AW47" s="2">
        <f>MIN(AW48:AW67)</f>
        <v>22</v>
      </c>
      <c r="AX47" s="2"/>
    </row>
    <row r="48" spans="3:78" ht="38.25">
      <c r="AJ48" t="str">
        <f t="shared" ref="AJ48:AK63" si="30">Z14</f>
        <v>BRESLAND ALLAN</v>
      </c>
      <c r="AK48" s="2">
        <f t="shared" si="30"/>
        <v>1443</v>
      </c>
      <c r="AL48" s="5">
        <f>IF(AK48&lt;&gt;0,AK48,1000000)</f>
        <v>1443</v>
      </c>
      <c r="AM48" s="45">
        <f t="shared" ref="AM48:AM67" si="31">AL48-AL$47</f>
        <v>817</v>
      </c>
      <c r="AN48" s="5">
        <f>IF(AM48&lt;&gt;0,AM48,1000000)</f>
        <v>817</v>
      </c>
      <c r="AO48" s="45">
        <f t="shared" ref="AO48:AO67" si="32">AN48-AN$47</f>
        <v>725</v>
      </c>
      <c r="AP48" s="5">
        <f t="shared" ref="AP48:AP67" si="33">IF(AO48&lt;&gt;0,AO48,1000000)</f>
        <v>725</v>
      </c>
      <c r="AQ48" s="45">
        <f t="shared" ref="AQ48:AQ67" si="34">AP48-AP$47</f>
        <v>550</v>
      </c>
      <c r="AR48" s="5">
        <f t="shared" ref="AR48:AR67" si="35">IF(AQ48&lt;&gt;0,AQ48,1000000)</f>
        <v>550</v>
      </c>
      <c r="AT48" s="2">
        <f t="shared" ref="AT48:AT67" si="36">AR48-AR$47</f>
        <v>469</v>
      </c>
      <c r="AU48">
        <f t="shared" ref="AU48:AU67" si="37">IF(AT48&lt;&gt;0,AT48,1000000)</f>
        <v>469</v>
      </c>
      <c r="AV48" s="2">
        <f t="shared" ref="AV48:AV67" si="38">AU48-AU$47</f>
        <v>467</v>
      </c>
      <c r="AW48">
        <f t="shared" ref="AW48:AW67" si="39">IF(AV48&lt;&gt;0,AV48,1000000)</f>
        <v>467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30"/>
        <v>CARLIN KARINA</v>
      </c>
      <c r="AK49" s="2">
        <f t="shared" si="30"/>
        <v>1178</v>
      </c>
      <c r="AL49" s="5">
        <f t="shared" ref="AL49:AL67" si="40">IF(AK49&lt;&gt;0,AK49,1000000)</f>
        <v>1178</v>
      </c>
      <c r="AM49" s="45">
        <f t="shared" si="31"/>
        <v>552</v>
      </c>
      <c r="AN49" s="5">
        <f t="shared" ref="AN49:AN67" si="41">IF(AM49&lt;&gt;0,AM49,1000000)</f>
        <v>552</v>
      </c>
      <c r="AO49" s="45">
        <f t="shared" si="32"/>
        <v>460</v>
      </c>
      <c r="AP49" s="5">
        <f t="shared" si="33"/>
        <v>460</v>
      </c>
      <c r="AQ49" s="45">
        <f t="shared" si="34"/>
        <v>285</v>
      </c>
      <c r="AR49" s="5">
        <f t="shared" si="35"/>
        <v>285</v>
      </c>
      <c r="AT49" s="2">
        <f t="shared" si="36"/>
        <v>204</v>
      </c>
      <c r="AU49">
        <f t="shared" si="37"/>
        <v>204</v>
      </c>
      <c r="AV49" s="2">
        <f t="shared" si="38"/>
        <v>202</v>
      </c>
      <c r="AW49">
        <f t="shared" si="39"/>
        <v>202</v>
      </c>
      <c r="BE49" s="5" t="str">
        <f>IF($BH5="y",$BE5,IF($BH6="y",$BE6,IF($BH7="y",$BE7,IF($BH8="y",$BE8,IF($BH9="y",$BE9,IF($BH10="y",$BE10,0))))))</f>
        <v>BRESLAND ALLAN</v>
      </c>
      <c r="BG49" s="146" t="str">
        <f t="shared" ref="BG49:BG68" si="42">BE5</f>
        <v>BRESLAND ALLAN</v>
      </c>
      <c r="BH49" s="147"/>
      <c r="BI49" s="7">
        <f t="shared" ref="BI49:BI68" si="43">IF(BE5=0,0,IF(BE5=BA$8,-BC$12,0))</f>
        <v>-182</v>
      </c>
      <c r="BJ49" s="5">
        <f t="shared" ref="BJ49:BJ68" si="44">BN49</f>
        <v>0</v>
      </c>
      <c r="BK49" s="5">
        <f t="shared" ref="BK49:BK68" si="45">BG5+CE8+BJ49+BI49</f>
        <v>-182</v>
      </c>
      <c r="BN49" s="5">
        <f>IF(BP8="y",-BO8,0)</f>
        <v>0</v>
      </c>
      <c r="BW49" s="5">
        <f>IF(BP8="y",BO8,0)</f>
        <v>0</v>
      </c>
      <c r="BZ49" s="322"/>
    </row>
    <row r="50" spans="36:78">
      <c r="AJ50" t="str">
        <f t="shared" si="30"/>
        <v>GALLAGHER PAUL</v>
      </c>
      <c r="AK50" s="2">
        <f t="shared" si="30"/>
        <v>998</v>
      </c>
      <c r="AL50" s="5">
        <f t="shared" si="40"/>
        <v>998</v>
      </c>
      <c r="AM50" s="45">
        <f t="shared" si="31"/>
        <v>372</v>
      </c>
      <c r="AN50" s="5">
        <f t="shared" si="41"/>
        <v>372</v>
      </c>
      <c r="AO50" s="45">
        <f t="shared" si="32"/>
        <v>280</v>
      </c>
      <c r="AP50" s="5">
        <f t="shared" si="33"/>
        <v>280</v>
      </c>
      <c r="AQ50" s="45">
        <f t="shared" si="34"/>
        <v>105</v>
      </c>
      <c r="AR50" s="5">
        <f t="shared" si="35"/>
        <v>105</v>
      </c>
      <c r="AT50" s="2">
        <f t="shared" si="36"/>
        <v>24</v>
      </c>
      <c r="AU50">
        <f t="shared" si="37"/>
        <v>24</v>
      </c>
      <c r="AV50" s="2">
        <f t="shared" si="38"/>
        <v>22</v>
      </c>
      <c r="AW50">
        <f t="shared" si="39"/>
        <v>22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CARLIN KARINA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HAMILTON RHONDA</v>
      </c>
      <c r="AK51" s="2">
        <f t="shared" si="30"/>
        <v>1233</v>
      </c>
      <c r="AL51" s="5">
        <f t="shared" si="40"/>
        <v>1233</v>
      </c>
      <c r="AM51" s="45">
        <f t="shared" si="31"/>
        <v>607</v>
      </c>
      <c r="AN51" s="5">
        <f t="shared" si="41"/>
        <v>607</v>
      </c>
      <c r="AO51" s="45">
        <f t="shared" si="32"/>
        <v>515</v>
      </c>
      <c r="AP51" s="5">
        <f t="shared" si="33"/>
        <v>515</v>
      </c>
      <c r="AQ51" s="45">
        <f t="shared" si="34"/>
        <v>340</v>
      </c>
      <c r="AR51" s="5">
        <f t="shared" si="35"/>
        <v>340</v>
      </c>
      <c r="AT51" s="2">
        <f t="shared" si="36"/>
        <v>259</v>
      </c>
      <c r="AU51">
        <f t="shared" si="37"/>
        <v>259</v>
      </c>
      <c r="AV51" s="2">
        <f t="shared" si="38"/>
        <v>257</v>
      </c>
      <c r="AW51">
        <f t="shared" si="39"/>
        <v>257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GALLAGHER PAUL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0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>
      <c r="AJ52" t="str">
        <f t="shared" si="30"/>
        <v>JAMIESON WILLIAM</v>
      </c>
      <c r="AK52" s="2">
        <f t="shared" si="30"/>
        <v>0</v>
      </c>
      <c r="AL52" s="5">
        <f t="shared" si="40"/>
        <v>1000000</v>
      </c>
      <c r="AM52" s="45">
        <f t="shared" si="31"/>
        <v>999374</v>
      </c>
      <c r="AN52" s="5">
        <f t="shared" si="41"/>
        <v>999374</v>
      </c>
      <c r="AO52" s="45">
        <f t="shared" si="32"/>
        <v>999282</v>
      </c>
      <c r="AP52" s="5">
        <f t="shared" si="33"/>
        <v>999282</v>
      </c>
      <c r="AQ52" s="45">
        <f t="shared" si="34"/>
        <v>999107</v>
      </c>
      <c r="AR52" s="5">
        <f t="shared" si="35"/>
        <v>999107</v>
      </c>
      <c r="AT52" s="2">
        <f t="shared" si="36"/>
        <v>999026</v>
      </c>
      <c r="AU52">
        <f t="shared" si="37"/>
        <v>999026</v>
      </c>
      <c r="AV52" s="2">
        <f t="shared" si="38"/>
        <v>999024</v>
      </c>
      <c r="AW52">
        <f t="shared" si="39"/>
        <v>999024</v>
      </c>
      <c r="BE52" s="5">
        <f>IF($BH23="y",$BE23,IF($BH24="y",$BE24,0))</f>
        <v>0</v>
      </c>
      <c r="BG52" s="148" t="str">
        <f t="shared" si="42"/>
        <v>HAMILTON RHONDA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175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>
      <c r="AJ53" t="str">
        <f t="shared" si="30"/>
        <v>KELLY DAN</v>
      </c>
      <c r="AK53" s="2">
        <f t="shared" si="30"/>
        <v>1022</v>
      </c>
      <c r="AL53" s="5">
        <f t="shared" si="40"/>
        <v>1022</v>
      </c>
      <c r="AM53" s="45">
        <f t="shared" si="31"/>
        <v>396</v>
      </c>
      <c r="AN53" s="5">
        <f t="shared" si="41"/>
        <v>396</v>
      </c>
      <c r="AO53" s="45">
        <f t="shared" si="32"/>
        <v>304</v>
      </c>
      <c r="AP53" s="5">
        <f t="shared" si="33"/>
        <v>304</v>
      </c>
      <c r="AQ53" s="45">
        <f t="shared" si="34"/>
        <v>129</v>
      </c>
      <c r="AR53" s="5">
        <f t="shared" si="35"/>
        <v>129</v>
      </c>
      <c r="AT53" s="2">
        <f t="shared" si="36"/>
        <v>48</v>
      </c>
      <c r="AU53">
        <f t="shared" si="37"/>
        <v>48</v>
      </c>
      <c r="AV53" s="2">
        <f t="shared" si="38"/>
        <v>46</v>
      </c>
      <c r="AW53">
        <f t="shared" si="39"/>
        <v>46</v>
      </c>
      <c r="BG53" s="148" t="str">
        <f t="shared" si="42"/>
        <v>JAMIESON WILLIAM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0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KELLY PATSY</v>
      </c>
      <c r="AK54" s="2">
        <f t="shared" si="30"/>
        <v>893</v>
      </c>
      <c r="AL54" s="5">
        <f t="shared" si="40"/>
        <v>893</v>
      </c>
      <c r="AM54" s="45">
        <f t="shared" si="31"/>
        <v>267</v>
      </c>
      <c r="AN54" s="5">
        <f t="shared" si="41"/>
        <v>267</v>
      </c>
      <c r="AO54" s="45">
        <f t="shared" si="32"/>
        <v>175</v>
      </c>
      <c r="AP54" s="5">
        <f t="shared" si="33"/>
        <v>175</v>
      </c>
      <c r="AQ54" s="45">
        <f t="shared" si="34"/>
        <v>0</v>
      </c>
      <c r="AR54" s="5">
        <f t="shared" si="35"/>
        <v>1000000</v>
      </c>
      <c r="AT54" s="2">
        <f t="shared" si="36"/>
        <v>999919</v>
      </c>
      <c r="AU54">
        <f t="shared" si="37"/>
        <v>999919</v>
      </c>
      <c r="AV54" s="2">
        <f t="shared" si="38"/>
        <v>999917</v>
      </c>
      <c r="AW54">
        <f t="shared" si="39"/>
        <v>999917</v>
      </c>
      <c r="BG54" s="148" t="str">
        <f t="shared" si="42"/>
        <v>KELLY DAN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LEONARD PATRICK</v>
      </c>
      <c r="AK55" s="2">
        <f t="shared" si="30"/>
        <v>626</v>
      </c>
      <c r="AL55" s="5">
        <f t="shared" si="40"/>
        <v>626</v>
      </c>
      <c r="AM55" s="45">
        <f t="shared" si="31"/>
        <v>0</v>
      </c>
      <c r="AN55" s="5">
        <f t="shared" si="41"/>
        <v>1000000</v>
      </c>
      <c r="AO55" s="45">
        <f t="shared" si="32"/>
        <v>999908</v>
      </c>
      <c r="AP55" s="5">
        <f t="shared" si="33"/>
        <v>999908</v>
      </c>
      <c r="AQ55" s="45">
        <f t="shared" si="34"/>
        <v>999733</v>
      </c>
      <c r="AR55" s="5">
        <f t="shared" si="35"/>
        <v>999733</v>
      </c>
      <c r="AT55" s="2">
        <f t="shared" si="36"/>
        <v>999652</v>
      </c>
      <c r="AU55">
        <f t="shared" si="37"/>
        <v>999652</v>
      </c>
      <c r="AV55" s="2">
        <f t="shared" si="38"/>
        <v>999650</v>
      </c>
      <c r="AW55">
        <f t="shared" si="39"/>
        <v>999650</v>
      </c>
      <c r="BG55" s="148" t="str">
        <f t="shared" si="42"/>
        <v>KELLY PATSY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1.4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>
      <c r="AJ56" t="str">
        <f t="shared" si="30"/>
        <v>MCMAHON BRIAN</v>
      </c>
      <c r="AK56" s="2">
        <f t="shared" si="30"/>
        <v>974</v>
      </c>
      <c r="AL56" s="5">
        <f t="shared" si="40"/>
        <v>974</v>
      </c>
      <c r="AM56" s="45">
        <f t="shared" si="31"/>
        <v>348</v>
      </c>
      <c r="AN56" s="5">
        <f t="shared" si="41"/>
        <v>348</v>
      </c>
      <c r="AO56" s="45">
        <f t="shared" si="32"/>
        <v>256</v>
      </c>
      <c r="AP56" s="5">
        <f t="shared" si="33"/>
        <v>256</v>
      </c>
      <c r="AQ56" s="45">
        <f t="shared" si="34"/>
        <v>81</v>
      </c>
      <c r="AR56" s="5">
        <f t="shared" si="35"/>
        <v>81</v>
      </c>
      <c r="AT56" s="2">
        <f t="shared" si="36"/>
        <v>0</v>
      </c>
      <c r="AU56">
        <f t="shared" si="37"/>
        <v>1000000</v>
      </c>
      <c r="AV56" s="2">
        <f t="shared" si="38"/>
        <v>999998</v>
      </c>
      <c r="AW56">
        <f t="shared" si="39"/>
        <v>999998</v>
      </c>
      <c r="BG56" s="148" t="str">
        <f t="shared" si="42"/>
        <v>LEONARD PATRICK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2.8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>
      <c r="AJ57" t="str">
        <f t="shared" si="30"/>
        <v>MCMENAMIN EUGENE</v>
      </c>
      <c r="AK57" s="2">
        <f t="shared" si="30"/>
        <v>718</v>
      </c>
      <c r="AL57" s="5">
        <f t="shared" si="40"/>
        <v>718</v>
      </c>
      <c r="AM57" s="45">
        <f t="shared" si="31"/>
        <v>92</v>
      </c>
      <c r="AN57" s="5">
        <f t="shared" si="41"/>
        <v>92</v>
      </c>
      <c r="AO57" s="45">
        <f t="shared" si="32"/>
        <v>0</v>
      </c>
      <c r="AP57" s="5">
        <f t="shared" si="33"/>
        <v>1000000</v>
      </c>
      <c r="AQ57" s="45">
        <f t="shared" si="34"/>
        <v>999825</v>
      </c>
      <c r="AR57" s="5">
        <f t="shared" si="35"/>
        <v>999825</v>
      </c>
      <c r="AT57" s="2">
        <f t="shared" si="36"/>
        <v>999744</v>
      </c>
      <c r="AU57">
        <f t="shared" si="37"/>
        <v>999744</v>
      </c>
      <c r="AV57" s="2">
        <f t="shared" si="38"/>
        <v>999742</v>
      </c>
      <c r="AW57">
        <f t="shared" si="39"/>
        <v>999742</v>
      </c>
      <c r="BG57" s="148" t="str">
        <f t="shared" si="42"/>
        <v>MCMAHON BRIAN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>
      <c r="AJ58" t="str">
        <f t="shared" si="30"/>
        <v>STEWART LIAM</v>
      </c>
      <c r="AK58" s="2">
        <f t="shared" si="30"/>
        <v>0</v>
      </c>
      <c r="AL58" s="5">
        <f t="shared" si="40"/>
        <v>1000000</v>
      </c>
      <c r="AM58" s="45">
        <f t="shared" si="31"/>
        <v>999374</v>
      </c>
      <c r="AN58" s="5">
        <f t="shared" si="41"/>
        <v>999374</v>
      </c>
      <c r="AO58" s="45">
        <f t="shared" si="32"/>
        <v>999282</v>
      </c>
      <c r="AP58" s="5">
        <f t="shared" si="33"/>
        <v>999282</v>
      </c>
      <c r="AQ58" s="45">
        <f t="shared" si="34"/>
        <v>999107</v>
      </c>
      <c r="AR58" s="5">
        <f t="shared" si="35"/>
        <v>999107</v>
      </c>
      <c r="AT58" s="2">
        <f t="shared" si="36"/>
        <v>999026</v>
      </c>
      <c r="AU58">
        <f t="shared" si="37"/>
        <v>999026</v>
      </c>
      <c r="AV58" s="2">
        <f t="shared" si="38"/>
        <v>999024</v>
      </c>
      <c r="AW58">
        <f t="shared" si="39"/>
        <v>999024</v>
      </c>
      <c r="BG58" s="148" t="str">
        <f t="shared" si="42"/>
        <v>MCMENAMIN EUGENE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1.4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 t="str">
        <f t="shared" si="30"/>
        <v>WARD DIARMUID</v>
      </c>
      <c r="AK59" s="2">
        <f t="shared" si="30"/>
        <v>976</v>
      </c>
      <c r="AL59" s="5">
        <f t="shared" si="40"/>
        <v>976</v>
      </c>
      <c r="AM59" s="45">
        <f t="shared" si="31"/>
        <v>350</v>
      </c>
      <c r="AN59" s="5">
        <f t="shared" si="41"/>
        <v>350</v>
      </c>
      <c r="AO59" s="45">
        <f t="shared" si="32"/>
        <v>258</v>
      </c>
      <c r="AP59" s="5">
        <f t="shared" si="33"/>
        <v>258</v>
      </c>
      <c r="AQ59" s="45">
        <f t="shared" si="34"/>
        <v>83</v>
      </c>
      <c r="AR59" s="5">
        <f t="shared" si="35"/>
        <v>83</v>
      </c>
      <c r="AT59" s="2">
        <f t="shared" si="36"/>
        <v>2</v>
      </c>
      <c r="AU59">
        <f t="shared" si="37"/>
        <v>2</v>
      </c>
      <c r="AV59" s="2">
        <f t="shared" si="38"/>
        <v>0</v>
      </c>
      <c r="AW59">
        <f t="shared" si="39"/>
        <v>1000000</v>
      </c>
      <c r="BG59" s="148" t="str">
        <f t="shared" si="42"/>
        <v>STEWART LIAM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999374</v>
      </c>
      <c r="AN60" s="5">
        <f t="shared" si="41"/>
        <v>999374</v>
      </c>
      <c r="AO60" s="45">
        <f t="shared" si="32"/>
        <v>999282</v>
      </c>
      <c r="AP60" s="5">
        <f t="shared" si="33"/>
        <v>999282</v>
      </c>
      <c r="AQ60" s="45">
        <f t="shared" si="34"/>
        <v>999107</v>
      </c>
      <c r="AR60" s="5">
        <f t="shared" si="35"/>
        <v>999107</v>
      </c>
      <c r="AT60" s="2">
        <f t="shared" si="36"/>
        <v>999026</v>
      </c>
      <c r="AU60">
        <f t="shared" si="37"/>
        <v>999026</v>
      </c>
      <c r="AV60" s="2">
        <f t="shared" si="38"/>
        <v>999024</v>
      </c>
      <c r="AW60">
        <f t="shared" si="39"/>
        <v>999024</v>
      </c>
      <c r="BG60" s="148" t="str">
        <f t="shared" si="42"/>
        <v>WARD DIARMUID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999374</v>
      </c>
      <c r="AN61" s="5">
        <f t="shared" si="41"/>
        <v>999374</v>
      </c>
      <c r="AO61" s="45">
        <f t="shared" si="32"/>
        <v>999282</v>
      </c>
      <c r="AP61" s="5">
        <f t="shared" si="33"/>
        <v>999282</v>
      </c>
      <c r="AQ61" s="45">
        <f t="shared" si="34"/>
        <v>999107</v>
      </c>
      <c r="AR61" s="5">
        <f t="shared" si="35"/>
        <v>999107</v>
      </c>
      <c r="AT61" s="2">
        <f t="shared" si="36"/>
        <v>999026</v>
      </c>
      <c r="AU61">
        <f t="shared" si="37"/>
        <v>999026</v>
      </c>
      <c r="AV61" s="2">
        <f t="shared" si="38"/>
        <v>999024</v>
      </c>
      <c r="AW61">
        <f t="shared" si="39"/>
        <v>999024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999374</v>
      </c>
      <c r="AN62" s="5">
        <f t="shared" si="41"/>
        <v>999374</v>
      </c>
      <c r="AO62" s="45">
        <f t="shared" si="32"/>
        <v>999282</v>
      </c>
      <c r="AP62" s="5">
        <f t="shared" si="33"/>
        <v>999282</v>
      </c>
      <c r="AQ62" s="45">
        <f t="shared" si="34"/>
        <v>999107</v>
      </c>
      <c r="AR62" s="5">
        <f t="shared" si="35"/>
        <v>999107</v>
      </c>
      <c r="AT62" s="2">
        <f t="shared" si="36"/>
        <v>999026</v>
      </c>
      <c r="AU62">
        <f t="shared" si="37"/>
        <v>999026</v>
      </c>
      <c r="AV62" s="2">
        <f t="shared" si="38"/>
        <v>999024</v>
      </c>
      <c r="AW62">
        <f t="shared" si="39"/>
        <v>999024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999374</v>
      </c>
      <c r="AN63" s="5">
        <f t="shared" si="41"/>
        <v>999374</v>
      </c>
      <c r="AO63" s="45">
        <f t="shared" si="32"/>
        <v>999282</v>
      </c>
      <c r="AP63" s="5">
        <f t="shared" si="33"/>
        <v>999282</v>
      </c>
      <c r="AQ63" s="45">
        <f t="shared" si="34"/>
        <v>999107</v>
      </c>
      <c r="AR63" s="5">
        <f t="shared" si="35"/>
        <v>999107</v>
      </c>
      <c r="AT63" s="2">
        <f t="shared" si="36"/>
        <v>999026</v>
      </c>
      <c r="AU63">
        <f t="shared" si="37"/>
        <v>999026</v>
      </c>
      <c r="AV63" s="2">
        <f t="shared" si="38"/>
        <v>999024</v>
      </c>
      <c r="AW63">
        <f t="shared" si="39"/>
        <v>999024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999374</v>
      </c>
      <c r="AN64" s="5">
        <f t="shared" si="41"/>
        <v>999374</v>
      </c>
      <c r="AO64" s="45">
        <f t="shared" si="32"/>
        <v>999282</v>
      </c>
      <c r="AP64" s="5">
        <f t="shared" si="33"/>
        <v>999282</v>
      </c>
      <c r="AQ64" s="45">
        <f t="shared" si="34"/>
        <v>999107</v>
      </c>
      <c r="AR64" s="5">
        <f t="shared" si="35"/>
        <v>999107</v>
      </c>
      <c r="AT64" s="2">
        <f t="shared" si="36"/>
        <v>999026</v>
      </c>
      <c r="AU64">
        <f t="shared" si="37"/>
        <v>999026</v>
      </c>
      <c r="AV64" s="2">
        <f t="shared" si="38"/>
        <v>999024</v>
      </c>
      <c r="AW64">
        <f t="shared" si="39"/>
        <v>999024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999374</v>
      </c>
      <c r="AN65" s="5">
        <f t="shared" si="41"/>
        <v>999374</v>
      </c>
      <c r="AO65" s="45">
        <f t="shared" si="32"/>
        <v>999282</v>
      </c>
      <c r="AP65" s="5">
        <f t="shared" si="33"/>
        <v>999282</v>
      </c>
      <c r="AQ65" s="45">
        <f t="shared" si="34"/>
        <v>999107</v>
      </c>
      <c r="AR65" s="5">
        <f t="shared" si="35"/>
        <v>999107</v>
      </c>
      <c r="AT65" s="2">
        <f t="shared" si="36"/>
        <v>999026</v>
      </c>
      <c r="AU65">
        <f t="shared" si="37"/>
        <v>999026</v>
      </c>
      <c r="AV65" s="2">
        <f t="shared" si="38"/>
        <v>999024</v>
      </c>
      <c r="AW65">
        <f t="shared" si="39"/>
        <v>999024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999374</v>
      </c>
      <c r="AN66" s="5">
        <f t="shared" si="41"/>
        <v>999374</v>
      </c>
      <c r="AO66" s="45">
        <f t="shared" si="32"/>
        <v>999282</v>
      </c>
      <c r="AP66" s="5">
        <f t="shared" si="33"/>
        <v>999282</v>
      </c>
      <c r="AQ66" s="45">
        <f t="shared" si="34"/>
        <v>999107</v>
      </c>
      <c r="AR66" s="5">
        <f t="shared" si="35"/>
        <v>999107</v>
      </c>
      <c r="AT66" s="2">
        <f t="shared" si="36"/>
        <v>999026</v>
      </c>
      <c r="AU66">
        <f t="shared" si="37"/>
        <v>999026</v>
      </c>
      <c r="AV66" s="2">
        <f t="shared" si="38"/>
        <v>999024</v>
      </c>
      <c r="AW66">
        <f t="shared" si="39"/>
        <v>999024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999374</v>
      </c>
      <c r="AN67" s="5">
        <f t="shared" si="41"/>
        <v>999374</v>
      </c>
      <c r="AO67" s="45">
        <f t="shared" si="32"/>
        <v>999282</v>
      </c>
      <c r="AP67" s="5">
        <f t="shared" si="33"/>
        <v>999282</v>
      </c>
      <c r="AQ67" s="45">
        <f t="shared" si="34"/>
        <v>999107</v>
      </c>
      <c r="AR67" s="5">
        <f t="shared" si="35"/>
        <v>999107</v>
      </c>
      <c r="AT67" s="2">
        <f t="shared" si="36"/>
        <v>999026</v>
      </c>
      <c r="AU67">
        <f t="shared" si="37"/>
        <v>999026</v>
      </c>
      <c r="AV67" s="2">
        <f t="shared" si="38"/>
        <v>999024</v>
      </c>
      <c r="AW67">
        <f t="shared" si="39"/>
        <v>999024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1.4000000000000057</v>
      </c>
      <c r="BJ69" s="7">
        <f>CE28</f>
        <v>0</v>
      </c>
      <c r="BK69" s="5">
        <f>BI69+BJ69</f>
        <v>1.4000000000000057</v>
      </c>
      <c r="BM69" s="16"/>
      <c r="BN69" s="16"/>
      <c r="BO69" s="16"/>
      <c r="BP69" s="16"/>
      <c r="BW69" s="5">
        <f>SUM(BW49:BW68)</f>
        <v>0</v>
      </c>
      <c r="BZ69" s="5">
        <f t="shared" si="48"/>
        <v>0</v>
      </c>
    </row>
    <row r="70" spans="36:78">
      <c r="BK70" s="5">
        <f>BG27+CE29</f>
        <v>182.00000000000003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50">IF(BH5="y",1,0)</f>
        <v>1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0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0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0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E114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 Government</v>
      </c>
      <c r="F1" s="14" t="s">
        <v>63</v>
      </c>
      <c r="J1" s="100" t="s">
        <v>25</v>
      </c>
      <c r="K1" s="382">
        <f>'Basic Input'!C2</f>
        <v>41781</v>
      </c>
      <c r="L1" s="382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219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147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147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220</v>
      </c>
      <c r="P4" s="384"/>
      <c r="Q4" s="384"/>
      <c r="R4" s="384"/>
      <c r="S4" s="385"/>
      <c r="U4" s="374" t="str">
        <f>IF(M33="ERROR","DO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T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IF(C11=0,0,IF(K11=0,"Excluded",0))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IF($AT5=0,0,IF($AT5="T",$AZ7,$BR4))</f>
        <v>Transfer</v>
      </c>
      <c r="M7" s="431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>
        <v>5</v>
      </c>
      <c r="BG7" s="117">
        <f t="shared" si="0"/>
        <v>3.5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30" t="str">
        <f>'Stage 4'!J8:K8</f>
        <v>BRESLAND ALLAN</v>
      </c>
      <c r="K8" s="431"/>
      <c r="L8" s="428" t="str">
        <f>IF($L7="Transfer",$BA8,$BT3)</f>
        <v>HAMILTON RHONDA</v>
      </c>
      <c r="M8" s="429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HAMILTON RHONDA</v>
      </c>
      <c r="BE8" s="71" t="str">
        <f>'Verification of Boxes'!J13</f>
        <v>HAMILTON RHONDA</v>
      </c>
      <c r="BF8" s="74"/>
      <c r="BG8" s="117">
        <f t="shared" si="0"/>
        <v>0</v>
      </c>
      <c r="BH8" s="180" t="s">
        <v>374</v>
      </c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1178</v>
      </c>
      <c r="BP9" s="76"/>
      <c r="BQ9" s="6"/>
      <c r="BR9" s="13" t="str">
        <f>'Verification of Boxes'!J11</f>
        <v>CARLIN KARINA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1408</v>
      </c>
      <c r="BE10" s="71" t="str">
        <f>'Verification of Boxes'!J15</f>
        <v>KELLY DAN</v>
      </c>
      <c r="BF10" s="74">
        <v>1</v>
      </c>
      <c r="BG10" s="132">
        <f t="shared" si="0"/>
        <v>0.7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998</v>
      </c>
      <c r="BP10" s="76"/>
      <c r="BQ10" s="6"/>
      <c r="BR10" s="13" t="str">
        <f>'Verification of Boxes'!J12</f>
        <v>GALLAGHER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4'!A11&lt;&gt;0,'Stage 4'!A11,IF(M11&gt;=$M$3,"Elected",IF(BP8&lt;&gt;0,"Excluded",0)))</f>
        <v>Elected</v>
      </c>
      <c r="B11" s="175">
        <v>1</v>
      </c>
      <c r="C11" s="187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 t="shared" ref="L11:L30" si="12">IF($C11&lt;&gt;0,$BK49,0)</f>
        <v>0</v>
      </c>
      <c r="M11" s="33">
        <f t="shared" ref="M11:M31" si="13">IF(L$8=0,0,K11+L11)</f>
        <v>1261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>
        <v>41</v>
      </c>
      <c r="BG11" s="117">
        <f t="shared" si="0"/>
        <v>28.7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 t="shared" si="12"/>
        <v>0</v>
      </c>
      <c r="M12" s="33">
        <f t="shared" si="13"/>
        <v>1178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147</v>
      </c>
      <c r="BE12" s="71" t="str">
        <f>'Verification of Boxes'!J17</f>
        <v>LEONARD PATRICK</v>
      </c>
      <c r="BF12" s="74">
        <v>14</v>
      </c>
      <c r="BG12" s="117">
        <f t="shared" si="0"/>
        <v>9.7999999999999989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4'!A13&lt;&gt;0,'Stage 4'!A13,IF(M13&gt;=$M$3,"Elected",IF(BP10&lt;&gt;0,"Excluded",0)))</f>
        <v>0</v>
      </c>
      <c r="B13" s="176">
        <v>3</v>
      </c>
      <c r="C13" s="188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 t="shared" si="12"/>
        <v>3.5</v>
      </c>
      <c r="M13" s="33">
        <f t="shared" si="13"/>
        <v>1001.5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250</v>
      </c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1022</v>
      </c>
      <c r="BP13" s="76"/>
      <c r="BQ13" s="6"/>
      <c r="BR13" s="13" t="str">
        <f>'Verification of Boxes'!J15</f>
        <v>KELLY DAN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4'!A14&lt;&gt;0,'Stage 4'!A14,IF(M14&gt;=$M$3,"Elected",IF(BP11&lt;&gt;0,"Excluded",0)))</f>
        <v>Elected</v>
      </c>
      <c r="B14" s="176">
        <v>4</v>
      </c>
      <c r="C14" s="188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 t="shared" si="12"/>
        <v>-147</v>
      </c>
      <c r="M14" s="33">
        <f t="shared" si="13"/>
        <v>1261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BRESLAND ALLAN</v>
      </c>
      <c r="AA14" s="109">
        <f>K11</f>
        <v>1261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0.7</v>
      </c>
      <c r="BE14" s="71" t="str">
        <f>'Verification of Boxes'!J19</f>
        <v>MCMENAMIN EUGENE</v>
      </c>
      <c r="BF14" s="74">
        <v>39</v>
      </c>
      <c r="BG14" s="117">
        <f t="shared" si="0"/>
        <v>27.299999999999997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894.4</v>
      </c>
      <c r="BP14" s="76"/>
      <c r="BR14" s="13" t="str">
        <f>'Verification of Boxes'!J16</f>
        <v>KELLY PATSY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4'!A15&lt;&gt;0,'Stage 4'!A15,IF(M15&gt;=$M$3,"Elected",IF(BP12&lt;&gt;0,"Excluded",0)))</f>
        <v>Excluded</v>
      </c>
      <c r="B15" s="176">
        <v>5</v>
      </c>
      <c r="C15" s="188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 t="shared" si="12"/>
        <v>0</v>
      </c>
      <c r="M15" s="33">
        <f t="shared" si="13"/>
        <v>0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CARLIN KARINA</v>
      </c>
      <c r="AA15" s="45">
        <f>K12</f>
        <v>1178</v>
      </c>
      <c r="AB15" s="5"/>
      <c r="AC15" s="117">
        <f t="shared" si="19"/>
        <v>-83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628.79999999999995</v>
      </c>
      <c r="BP15" s="76"/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 t="shared" si="12"/>
        <v>0.7</v>
      </c>
      <c r="M16" s="33">
        <f t="shared" si="13"/>
        <v>1022.7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GALLAGHER PAUL</v>
      </c>
      <c r="AA16" s="45">
        <f t="shared" ref="AA16:AA33" si="23">K13</f>
        <v>998</v>
      </c>
      <c r="AB16" s="5"/>
      <c r="AC16" s="117">
        <f t="shared" si="19"/>
        <v>-263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>
        <v>1</v>
      </c>
      <c r="BG16" s="117">
        <f t="shared" si="0"/>
        <v>0.7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974</v>
      </c>
      <c r="BP16" s="76"/>
      <c r="BQ16" s="6"/>
      <c r="BR16" s="13" t="str">
        <f>'Verification of Boxes'!J18</f>
        <v>MCMAHON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 t="shared" si="12"/>
        <v>28.7</v>
      </c>
      <c r="M17" s="33">
        <f t="shared" si="13"/>
        <v>923.1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HAMILTON RHONDA</v>
      </c>
      <c r="AA17" s="45">
        <f t="shared" si="23"/>
        <v>1408</v>
      </c>
      <c r="AB17" s="5"/>
      <c r="AC17" s="117">
        <f t="shared" si="19"/>
        <v>147</v>
      </c>
      <c r="AD17" s="133"/>
      <c r="AE17" s="5" t="str">
        <f t="shared" si="22"/>
        <v>elected</v>
      </c>
      <c r="AF17" s="5">
        <f t="shared" si="20"/>
        <v>147</v>
      </c>
      <c r="AG17" s="112" t="str">
        <f t="shared" si="21"/>
        <v>transfer largest surplus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719.4</v>
      </c>
      <c r="BP17" s="76"/>
      <c r="BQ17" s="6"/>
      <c r="BR17" s="13" t="str">
        <f>'Verification of Boxes'!J19</f>
        <v>MCMENAMIN EUGENE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 t="shared" si="12"/>
        <v>9.7999999999999989</v>
      </c>
      <c r="M18" s="33">
        <f t="shared" si="13"/>
        <v>638.59999999999991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JAMIESON WILLIAM</v>
      </c>
      <c r="AA18" s="45">
        <f t="shared" si="23"/>
        <v>0</v>
      </c>
      <c r="AB18" s="5"/>
      <c r="AC18" s="117">
        <f t="shared" si="19"/>
        <v>0</v>
      </c>
      <c r="AD18" s="133"/>
      <c r="AE18" s="5" t="str">
        <f t="shared" si="22"/>
        <v>excluded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 t="shared" si="12"/>
        <v>0</v>
      </c>
      <c r="M19" s="33">
        <f t="shared" si="13"/>
        <v>974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KELLY DAN</v>
      </c>
      <c r="AA19" s="45">
        <f t="shared" si="23"/>
        <v>1022</v>
      </c>
      <c r="AB19" s="5"/>
      <c r="AC19" s="117">
        <f t="shared" si="19"/>
        <v>-239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70.699999999999989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976</v>
      </c>
      <c r="BP19" s="76"/>
      <c r="BQ19" s="6"/>
      <c r="BR19" s="13" t="str">
        <f>'Verification of Boxes'!J21</f>
        <v>WARD DIARMUID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4'!A20&lt;&gt;0,'Stage 4'!A20,IF(M20&gt;=$M$3,"Elected",IF(BP17&lt;&gt;0,"Excluded",0)))</f>
        <v>0</v>
      </c>
      <c r="B20" s="176">
        <v>10</v>
      </c>
      <c r="C20" s="188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 t="shared" si="12"/>
        <v>27.299999999999997</v>
      </c>
      <c r="M20" s="33">
        <f t="shared" si="13"/>
        <v>746.69999999999993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KELLY PATSY</v>
      </c>
      <c r="AA20" s="45">
        <f t="shared" si="23"/>
        <v>894.4</v>
      </c>
      <c r="AB20" s="5"/>
      <c r="AC20" s="117">
        <f t="shared" si="19"/>
        <v>-366.6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1" t="s">
        <v>103</v>
      </c>
      <c r="AK20" s="402"/>
      <c r="AL20" s="246">
        <f>AL46</f>
        <v>628.79999999999995</v>
      </c>
      <c r="AM20" s="167"/>
      <c r="AN20" s="166">
        <f>AL20+AG2</f>
        <v>775.8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4'!A21&lt;&gt;0,'Stage 4'!A21,IF(M21&gt;=$M$3,"Elected",IF(BP18&lt;&gt;0,"Excluded",0)))</f>
        <v>Excluded</v>
      </c>
      <c r="B21" s="176">
        <v>11</v>
      </c>
      <c r="C21" s="188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LEONARD PATRICK</v>
      </c>
      <c r="AA21" s="45">
        <f t="shared" si="23"/>
        <v>628.79999999999995</v>
      </c>
      <c r="AB21" s="5"/>
      <c r="AC21" s="117">
        <f t="shared" si="19"/>
        <v>-632.20000000000005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3" t="s">
        <v>102</v>
      </c>
      <c r="AK21" s="359"/>
      <c r="AL21" s="48">
        <f>IF(AL20=1000000,0,AN46)</f>
        <v>719.4</v>
      </c>
      <c r="AM21" s="7">
        <f>AL21-AL20</f>
        <v>90.600000000000023</v>
      </c>
      <c r="AN21" s="5">
        <f>IF(AL21=1000000,0,IF(AN20=0,0,AN20+AL21))</f>
        <v>1495.1999999999998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4'!A22&lt;&gt;0,'Stage 4'!A22,IF(M22&gt;=$M$3,"Elected",IF(BP19&lt;&gt;0,"Excluded",0)))</f>
        <v>0</v>
      </c>
      <c r="B22" s="176">
        <v>12</v>
      </c>
      <c r="C22" s="188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 t="shared" si="12"/>
        <v>0.7</v>
      </c>
      <c r="M22" s="33">
        <f t="shared" si="13"/>
        <v>976.7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MCMAHON BRIAN</v>
      </c>
      <c r="AA22" s="45">
        <f t="shared" si="23"/>
        <v>974</v>
      </c>
      <c r="AB22" s="5"/>
      <c r="AC22" s="117">
        <f t="shared" si="19"/>
        <v>-287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3" t="s">
        <v>102</v>
      </c>
      <c r="AK22" s="359"/>
      <c r="AL22" s="48">
        <f>IF(AL21=1000000,0,AP46)</f>
        <v>894.4</v>
      </c>
      <c r="AM22" s="7">
        <f>IF(AL22=1000000,0,IF(AM21=0,0,AL22-AL21))</f>
        <v>175</v>
      </c>
      <c r="AN22" s="5">
        <f>IF(AL22=1000000,0,IF(AN21=0,0,AN21+AL22))</f>
        <v>2389.6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MCMENAMIN EUGENE</v>
      </c>
      <c r="AA23" s="45">
        <f t="shared" si="23"/>
        <v>719.4</v>
      </c>
      <c r="AB23" s="5"/>
      <c r="AC23" s="117">
        <f t="shared" si="19"/>
        <v>-541.6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403" t="s">
        <v>102</v>
      </c>
      <c r="AK23" s="359"/>
      <c r="AL23" s="48">
        <f>IF(AL22=1000000,0,AR46)</f>
        <v>974</v>
      </c>
      <c r="AM23" s="7">
        <f>IF(AL23=1000000,0,IF(AM22=0,0,AL23-AL22))</f>
        <v>79.600000000000023</v>
      </c>
      <c r="AN23" s="5">
        <f>IF(AL23=1000000,0,IF(AN22=0,0,AN22+AL23))</f>
        <v>3363.6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STEWART LIAM</v>
      </c>
      <c r="AA24" s="45">
        <f t="shared" si="23"/>
        <v>0</v>
      </c>
      <c r="AB24" s="5"/>
      <c r="AC24" s="117">
        <f t="shared" si="19"/>
        <v>0</v>
      </c>
      <c r="AD24" s="133"/>
      <c r="AE24" s="5" t="str">
        <f t="shared" si="22"/>
        <v>excluded</v>
      </c>
      <c r="AF24" s="5">
        <f t="shared" si="20"/>
        <v>0</v>
      </c>
      <c r="AG24" s="112">
        <f t="shared" si="21"/>
        <v>0</v>
      </c>
      <c r="AJ24" s="403" t="s">
        <v>102</v>
      </c>
      <c r="AK24" s="359"/>
      <c r="AL24" s="48">
        <f>IF(AR46=1000000,0,AU46)</f>
        <v>976</v>
      </c>
      <c r="AM24" s="7">
        <f>IF(AL24=1000000,0,IF(AM23=0,0,AL24-AL23))</f>
        <v>2</v>
      </c>
      <c r="AN24" s="5">
        <f>IF(AL24=1000000,0,IF(AN23=0,0,AN23+AL24))</f>
        <v>4339.6000000000004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WARD DIARMUID</v>
      </c>
      <c r="AA25" s="45">
        <f t="shared" si="23"/>
        <v>976</v>
      </c>
      <c r="AB25" s="5"/>
      <c r="AC25" s="117">
        <f t="shared" si="19"/>
        <v>-285</v>
      </c>
      <c r="AD25" s="133"/>
      <c r="AE25" s="5" t="str">
        <f t="shared" si="22"/>
        <v>continuing</v>
      </c>
      <c r="AF25" s="5">
        <f t="shared" si="20"/>
        <v>0</v>
      </c>
      <c r="AG25" s="112">
        <f t="shared" si="21"/>
        <v>0</v>
      </c>
      <c r="AJ25" s="424" t="s">
        <v>102</v>
      </c>
      <c r="AK25" s="425"/>
      <c r="AL25" s="104">
        <f>IF(AL24=1000000,0,AW46)</f>
        <v>998</v>
      </c>
      <c r="AM25" s="105">
        <f>IF(AL25=1000000,0,IF(AM24=0,0,AL25-AL24))</f>
        <v>22</v>
      </c>
      <c r="AN25" s="106">
        <f>IF(AL25=1000000,0,IF(AN24=0,0,AN24+AL25))</f>
        <v>5337.6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101</v>
      </c>
      <c r="BG25" s="117">
        <f>SUM(BG5:BG24)</f>
        <v>70.7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149</v>
      </c>
      <c r="BG26" s="117">
        <f>IF(AT5="T",BC25+BC31,0)</f>
        <v>76.300000000000011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0</v>
      </c>
      <c r="AV27" s="5">
        <f>AU27</f>
        <v>0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250</v>
      </c>
      <c r="BG27" s="118">
        <f>SUM(BG25:BG26)</f>
        <v>147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0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0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0.7</v>
      </c>
      <c r="BE29" s="3" t="s">
        <v>75</v>
      </c>
      <c r="BF29">
        <f>BC13</f>
        <v>250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0</v>
      </c>
      <c r="AW30" s="5">
        <f t="shared" si="25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$BK69</f>
        <v>76.300000000000011</v>
      </c>
      <c r="M31" s="50">
        <f t="shared" si="13"/>
        <v>96.700000000000017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0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76.300000000000011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218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59">
        <f>SUM(K11:K31)</f>
        <v>10080</v>
      </c>
      <c r="L32" s="269"/>
      <c r="M32" s="59">
        <f>SUM(M11:M31)</f>
        <v>10080.000000000002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0</v>
      </c>
      <c r="AW32" s="5">
        <f t="shared" si="25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6" t="s">
        <v>381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628.79999999999995</v>
      </c>
      <c r="AM46" s="5"/>
      <c r="AN46" s="45">
        <f>AN47+AL46</f>
        <v>719.4</v>
      </c>
      <c r="AO46" s="5"/>
      <c r="AP46" s="45">
        <f>AP47+AN46</f>
        <v>894.4</v>
      </c>
      <c r="AQ46" s="5"/>
      <c r="AR46" s="45">
        <f>AR47+AP46</f>
        <v>974</v>
      </c>
      <c r="AS46" s="2"/>
      <c r="AU46" s="2">
        <f>AU47+AR46</f>
        <v>976</v>
      </c>
      <c r="AW46" s="2">
        <f>AW47+AU46</f>
        <v>998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628.79999999999995</v>
      </c>
      <c r="AM47" s="5"/>
      <c r="AN47" s="45">
        <f>MIN(AN48:AN67)</f>
        <v>90.600000000000023</v>
      </c>
      <c r="AO47" s="5"/>
      <c r="AP47" s="45">
        <f>MIN(AP48:AP67)</f>
        <v>175</v>
      </c>
      <c r="AQ47" s="5"/>
      <c r="AR47" s="45">
        <f>MIN(AR48:AR67)</f>
        <v>79.600000000000023</v>
      </c>
      <c r="AS47" s="2"/>
      <c r="AU47" s="2">
        <f>MIN(AU48:AU67)</f>
        <v>2</v>
      </c>
      <c r="AW47" s="2">
        <f>MIN(AW48:AW67)</f>
        <v>22</v>
      </c>
      <c r="AX47" s="2"/>
    </row>
    <row r="48" spans="3:78" ht="38.25">
      <c r="AJ48" t="str">
        <f t="shared" ref="AJ48:AK63" si="29">Z14</f>
        <v>BRESLAND ALLAN</v>
      </c>
      <c r="AK48" s="2">
        <f t="shared" si="29"/>
        <v>1261</v>
      </c>
      <c r="AL48" s="5">
        <f>IF(AK48&lt;&gt;0,AK48,1000000)</f>
        <v>1261</v>
      </c>
      <c r="AM48" s="45">
        <f t="shared" ref="AM48:AM67" si="30">AL48-AL$47</f>
        <v>632.20000000000005</v>
      </c>
      <c r="AN48" s="5">
        <f>IF(AM48&lt;&gt;0,AM48,1000000)</f>
        <v>632.20000000000005</v>
      </c>
      <c r="AO48" s="45">
        <f t="shared" ref="AO48:AO67" si="31">AN48-AN$47</f>
        <v>541.6</v>
      </c>
      <c r="AP48" s="5">
        <f t="shared" ref="AP48:AP67" si="32">IF(AO48&lt;&gt;0,AO48,1000000)</f>
        <v>541.6</v>
      </c>
      <c r="AQ48" s="45">
        <f t="shared" ref="AQ48:AQ67" si="33">AP48-AP$47</f>
        <v>366.6</v>
      </c>
      <c r="AR48" s="5">
        <f t="shared" ref="AR48:AR67" si="34">IF(AQ48&lt;&gt;0,AQ48,1000000)</f>
        <v>366.6</v>
      </c>
      <c r="AT48" s="2">
        <f t="shared" ref="AT48:AT67" si="35">AR48-AR$47</f>
        <v>287</v>
      </c>
      <c r="AU48">
        <f t="shared" ref="AU48:AU67" si="36">IF(AT48&lt;&gt;0,AT48,1000000)</f>
        <v>287</v>
      </c>
      <c r="AV48" s="2">
        <f t="shared" ref="AV48:AV67" si="37">AU48-AU$47</f>
        <v>285</v>
      </c>
      <c r="AW48">
        <f t="shared" ref="AW48:AW67" si="38">IF(AV48&lt;&gt;0,AV48,1000000)</f>
        <v>285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9"/>
        <v>CARLIN KARINA</v>
      </c>
      <c r="AK49" s="2">
        <f t="shared" si="29"/>
        <v>1178</v>
      </c>
      <c r="AL49" s="5">
        <f t="shared" ref="AL49:AL67" si="39">IF(AK49&lt;&gt;0,AK49,1000000)</f>
        <v>1178</v>
      </c>
      <c r="AM49" s="45">
        <f t="shared" si="30"/>
        <v>549.20000000000005</v>
      </c>
      <c r="AN49" s="5">
        <f t="shared" ref="AN49:AN67" si="40">IF(AM49&lt;&gt;0,AM49,1000000)</f>
        <v>549.20000000000005</v>
      </c>
      <c r="AO49" s="45">
        <f t="shared" si="31"/>
        <v>458.6</v>
      </c>
      <c r="AP49" s="5">
        <f t="shared" si="32"/>
        <v>458.6</v>
      </c>
      <c r="AQ49" s="45">
        <f t="shared" si="33"/>
        <v>283.60000000000002</v>
      </c>
      <c r="AR49" s="5">
        <f t="shared" si="34"/>
        <v>283.60000000000002</v>
      </c>
      <c r="AT49" s="2">
        <f t="shared" si="35"/>
        <v>204</v>
      </c>
      <c r="AU49">
        <f t="shared" si="36"/>
        <v>204</v>
      </c>
      <c r="AV49" s="2">
        <f t="shared" si="37"/>
        <v>202</v>
      </c>
      <c r="AW49">
        <f t="shared" si="38"/>
        <v>202</v>
      </c>
      <c r="BE49" s="5" t="str">
        <f>IF($BH5="y",$BE5,IF($BH6="y",$BE6,IF($BH7="y",$BE7,IF($BH8="y",$BE8,IF($BH9="y",$BE9,IF($BH10="y",$BE10,0))))))</f>
        <v>HAMILTON RHONDA</v>
      </c>
      <c r="BG49" s="146" t="str">
        <f t="shared" ref="BG49:BG68" si="41">BE5</f>
        <v>BRESLAND ALLAN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9"/>
        <v>GALLAGHER PAUL</v>
      </c>
      <c r="AK50" s="2">
        <f t="shared" si="29"/>
        <v>998</v>
      </c>
      <c r="AL50" s="5">
        <f t="shared" si="39"/>
        <v>998</v>
      </c>
      <c r="AM50" s="45">
        <f t="shared" si="30"/>
        <v>369.20000000000005</v>
      </c>
      <c r="AN50" s="5">
        <f t="shared" si="40"/>
        <v>369.20000000000005</v>
      </c>
      <c r="AO50" s="45">
        <f t="shared" si="31"/>
        <v>278.60000000000002</v>
      </c>
      <c r="AP50" s="5">
        <f t="shared" si="32"/>
        <v>278.60000000000002</v>
      </c>
      <c r="AQ50" s="45">
        <f t="shared" si="33"/>
        <v>103.60000000000002</v>
      </c>
      <c r="AR50" s="5">
        <f t="shared" si="34"/>
        <v>103.60000000000002</v>
      </c>
      <c r="AT50" s="2">
        <f t="shared" si="35"/>
        <v>24</v>
      </c>
      <c r="AU50">
        <f t="shared" si="36"/>
        <v>24</v>
      </c>
      <c r="AV50" s="2">
        <f t="shared" si="37"/>
        <v>22</v>
      </c>
      <c r="AW50">
        <f t="shared" si="38"/>
        <v>22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CARLIN KARINA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HAMILTON RHONDA</v>
      </c>
      <c r="AK51" s="2">
        <f t="shared" si="29"/>
        <v>1408</v>
      </c>
      <c r="AL51" s="5">
        <f t="shared" si="39"/>
        <v>1408</v>
      </c>
      <c r="AM51" s="45">
        <f t="shared" si="30"/>
        <v>779.2</v>
      </c>
      <c r="AN51" s="5">
        <f t="shared" si="40"/>
        <v>779.2</v>
      </c>
      <c r="AO51" s="45">
        <f t="shared" si="31"/>
        <v>688.6</v>
      </c>
      <c r="AP51" s="5">
        <f t="shared" si="32"/>
        <v>688.6</v>
      </c>
      <c r="AQ51" s="45">
        <f t="shared" si="33"/>
        <v>513.6</v>
      </c>
      <c r="AR51" s="5">
        <f t="shared" si="34"/>
        <v>513.6</v>
      </c>
      <c r="AT51" s="2">
        <f t="shared" si="35"/>
        <v>434</v>
      </c>
      <c r="AU51">
        <f t="shared" si="36"/>
        <v>434</v>
      </c>
      <c r="AV51" s="2">
        <f t="shared" si="37"/>
        <v>432</v>
      </c>
      <c r="AW51">
        <f t="shared" si="38"/>
        <v>432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GALLAGHER PAUL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3.5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>
      <c r="AJ52" t="str">
        <f t="shared" si="29"/>
        <v>JAMIESON WILLIAM</v>
      </c>
      <c r="AK52" s="2">
        <f t="shared" si="29"/>
        <v>0</v>
      </c>
      <c r="AL52" s="5">
        <f t="shared" si="39"/>
        <v>1000000</v>
      </c>
      <c r="AM52" s="45">
        <f t="shared" si="30"/>
        <v>999371.2</v>
      </c>
      <c r="AN52" s="5">
        <f t="shared" si="40"/>
        <v>999371.2</v>
      </c>
      <c r="AO52" s="45">
        <f t="shared" si="31"/>
        <v>999280.6</v>
      </c>
      <c r="AP52" s="5">
        <f t="shared" si="32"/>
        <v>999280.6</v>
      </c>
      <c r="AQ52" s="45">
        <f t="shared" si="33"/>
        <v>999105.6</v>
      </c>
      <c r="AR52" s="5">
        <f t="shared" si="34"/>
        <v>999105.6</v>
      </c>
      <c r="AT52" s="2">
        <f t="shared" si="35"/>
        <v>999026</v>
      </c>
      <c r="AU52">
        <f t="shared" si="36"/>
        <v>999026</v>
      </c>
      <c r="AV52" s="2">
        <f t="shared" si="37"/>
        <v>999024</v>
      </c>
      <c r="AW52">
        <f t="shared" si="38"/>
        <v>999024</v>
      </c>
      <c r="BE52" s="5">
        <f>IF($BH23="y",$BE23,IF($BH24="y",$BE24,0))</f>
        <v>0</v>
      </c>
      <c r="BG52" s="148" t="str">
        <f t="shared" si="41"/>
        <v>HAMILTON RHONDA</v>
      </c>
      <c r="BH52" s="149"/>
      <c r="BI52" s="7">
        <f t="shared" si="42"/>
        <v>-147</v>
      </c>
      <c r="BJ52" s="5">
        <f t="shared" si="43"/>
        <v>0</v>
      </c>
      <c r="BK52" s="5">
        <f t="shared" si="44"/>
        <v>-147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>
      <c r="AJ53" t="str">
        <f t="shared" si="29"/>
        <v>KELLY DAN</v>
      </c>
      <c r="AK53" s="2">
        <f t="shared" si="29"/>
        <v>1022</v>
      </c>
      <c r="AL53" s="5">
        <f t="shared" si="39"/>
        <v>1022</v>
      </c>
      <c r="AM53" s="45">
        <f t="shared" si="30"/>
        <v>393.20000000000005</v>
      </c>
      <c r="AN53" s="5">
        <f t="shared" si="40"/>
        <v>393.20000000000005</v>
      </c>
      <c r="AO53" s="45">
        <f t="shared" si="31"/>
        <v>302.60000000000002</v>
      </c>
      <c r="AP53" s="5">
        <f t="shared" si="32"/>
        <v>302.60000000000002</v>
      </c>
      <c r="AQ53" s="45">
        <f t="shared" si="33"/>
        <v>127.60000000000002</v>
      </c>
      <c r="AR53" s="5">
        <f t="shared" si="34"/>
        <v>127.60000000000002</v>
      </c>
      <c r="AT53" s="2">
        <f t="shared" si="35"/>
        <v>48</v>
      </c>
      <c r="AU53">
        <f t="shared" si="36"/>
        <v>48</v>
      </c>
      <c r="AV53" s="2">
        <f t="shared" si="37"/>
        <v>46</v>
      </c>
      <c r="AW53">
        <f t="shared" si="38"/>
        <v>46</v>
      </c>
      <c r="BG53" s="148" t="str">
        <f t="shared" si="41"/>
        <v>JAMIESON WILLIAM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0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>
      <c r="AJ54" t="str">
        <f t="shared" si="29"/>
        <v>KELLY PATSY</v>
      </c>
      <c r="AK54" s="2">
        <f t="shared" si="29"/>
        <v>894.4</v>
      </c>
      <c r="AL54" s="5">
        <f t="shared" si="39"/>
        <v>894.4</v>
      </c>
      <c r="AM54" s="45">
        <f t="shared" si="30"/>
        <v>265.60000000000002</v>
      </c>
      <c r="AN54" s="5">
        <f t="shared" si="40"/>
        <v>265.60000000000002</v>
      </c>
      <c r="AO54" s="45">
        <f t="shared" si="31"/>
        <v>175</v>
      </c>
      <c r="AP54" s="5">
        <f t="shared" si="32"/>
        <v>175</v>
      </c>
      <c r="AQ54" s="45">
        <f t="shared" si="33"/>
        <v>0</v>
      </c>
      <c r="AR54" s="5">
        <f t="shared" si="34"/>
        <v>1000000</v>
      </c>
      <c r="AT54" s="2">
        <f t="shared" si="35"/>
        <v>999920.4</v>
      </c>
      <c r="AU54">
        <f t="shared" si="36"/>
        <v>999920.4</v>
      </c>
      <c r="AV54" s="2">
        <f t="shared" si="37"/>
        <v>999918.4</v>
      </c>
      <c r="AW54">
        <f t="shared" si="38"/>
        <v>999918.4</v>
      </c>
      <c r="BG54" s="148" t="str">
        <f t="shared" si="41"/>
        <v>KELLY DAN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0.7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>
      <c r="AJ55" t="str">
        <f t="shared" si="29"/>
        <v>LEONARD PATRICK</v>
      </c>
      <c r="AK55" s="2">
        <f t="shared" si="29"/>
        <v>628.79999999999995</v>
      </c>
      <c r="AL55" s="5">
        <f t="shared" si="39"/>
        <v>628.79999999999995</v>
      </c>
      <c r="AM55" s="45">
        <f t="shared" si="30"/>
        <v>0</v>
      </c>
      <c r="AN55" s="5">
        <f t="shared" si="40"/>
        <v>1000000</v>
      </c>
      <c r="AO55" s="45">
        <f t="shared" si="31"/>
        <v>999909.4</v>
      </c>
      <c r="AP55" s="5">
        <f t="shared" si="32"/>
        <v>999909.4</v>
      </c>
      <c r="AQ55" s="45">
        <f t="shared" si="33"/>
        <v>999734.4</v>
      </c>
      <c r="AR55" s="5">
        <f t="shared" si="34"/>
        <v>999734.4</v>
      </c>
      <c r="AT55" s="2">
        <f t="shared" si="35"/>
        <v>999654.8</v>
      </c>
      <c r="AU55">
        <f t="shared" si="36"/>
        <v>999654.8</v>
      </c>
      <c r="AV55" s="2">
        <f t="shared" si="37"/>
        <v>999652.8</v>
      </c>
      <c r="AW55">
        <f t="shared" si="38"/>
        <v>999652.8</v>
      </c>
      <c r="BG55" s="148" t="str">
        <f t="shared" si="41"/>
        <v>KELLY PATSY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28.7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>
      <c r="AJ56" t="str">
        <f t="shared" si="29"/>
        <v>MCMAHON BRIAN</v>
      </c>
      <c r="AK56" s="2">
        <f t="shared" si="29"/>
        <v>974</v>
      </c>
      <c r="AL56" s="5">
        <f t="shared" si="39"/>
        <v>974</v>
      </c>
      <c r="AM56" s="45">
        <f t="shared" si="30"/>
        <v>345.20000000000005</v>
      </c>
      <c r="AN56" s="5">
        <f t="shared" si="40"/>
        <v>345.20000000000005</v>
      </c>
      <c r="AO56" s="45">
        <f t="shared" si="31"/>
        <v>254.60000000000002</v>
      </c>
      <c r="AP56" s="5">
        <f t="shared" si="32"/>
        <v>254.60000000000002</v>
      </c>
      <c r="AQ56" s="45">
        <f t="shared" si="33"/>
        <v>79.600000000000023</v>
      </c>
      <c r="AR56" s="5">
        <f t="shared" si="34"/>
        <v>79.600000000000023</v>
      </c>
      <c r="AT56" s="2">
        <f t="shared" si="35"/>
        <v>0</v>
      </c>
      <c r="AU56">
        <f t="shared" si="36"/>
        <v>1000000</v>
      </c>
      <c r="AV56" s="2">
        <f t="shared" si="37"/>
        <v>999998</v>
      </c>
      <c r="AW56">
        <f t="shared" si="38"/>
        <v>999998</v>
      </c>
      <c r="BG56" s="148" t="str">
        <f t="shared" si="41"/>
        <v>LEONARD PATRICK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9.7999999999999989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 t="str">
        <f t="shared" si="29"/>
        <v>MCMENAMIN EUGENE</v>
      </c>
      <c r="AK57" s="2">
        <f t="shared" si="29"/>
        <v>719.4</v>
      </c>
      <c r="AL57" s="5">
        <f t="shared" si="39"/>
        <v>719.4</v>
      </c>
      <c r="AM57" s="45">
        <f t="shared" si="30"/>
        <v>90.600000000000023</v>
      </c>
      <c r="AN57" s="5">
        <f t="shared" si="40"/>
        <v>90.600000000000023</v>
      </c>
      <c r="AO57" s="45">
        <f t="shared" si="31"/>
        <v>0</v>
      </c>
      <c r="AP57" s="5">
        <f t="shared" si="32"/>
        <v>1000000</v>
      </c>
      <c r="AQ57" s="45">
        <f t="shared" si="33"/>
        <v>999825</v>
      </c>
      <c r="AR57" s="5">
        <f t="shared" si="34"/>
        <v>999825</v>
      </c>
      <c r="AT57" s="2">
        <f t="shared" si="35"/>
        <v>999745.4</v>
      </c>
      <c r="AU57">
        <f t="shared" si="36"/>
        <v>999745.4</v>
      </c>
      <c r="AV57" s="2">
        <f t="shared" si="37"/>
        <v>999743.4</v>
      </c>
      <c r="AW57">
        <f t="shared" si="38"/>
        <v>999743.4</v>
      </c>
      <c r="BG57" s="148" t="str">
        <f t="shared" si="41"/>
        <v>MCMAHON BRIAN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 t="str">
        <f t="shared" si="29"/>
        <v>STEWART LIAM</v>
      </c>
      <c r="AK58" s="2">
        <f t="shared" si="29"/>
        <v>0</v>
      </c>
      <c r="AL58" s="5">
        <f t="shared" si="39"/>
        <v>1000000</v>
      </c>
      <c r="AM58" s="45">
        <f t="shared" si="30"/>
        <v>999371.2</v>
      </c>
      <c r="AN58" s="5">
        <f t="shared" si="40"/>
        <v>999371.2</v>
      </c>
      <c r="AO58" s="45">
        <f t="shared" si="31"/>
        <v>999280.6</v>
      </c>
      <c r="AP58" s="5">
        <f t="shared" si="32"/>
        <v>999280.6</v>
      </c>
      <c r="AQ58" s="45">
        <f t="shared" si="33"/>
        <v>999105.6</v>
      </c>
      <c r="AR58" s="5">
        <f t="shared" si="34"/>
        <v>999105.6</v>
      </c>
      <c r="AT58" s="2">
        <f t="shared" si="35"/>
        <v>999026</v>
      </c>
      <c r="AU58">
        <f t="shared" si="36"/>
        <v>999026</v>
      </c>
      <c r="AV58" s="2">
        <f t="shared" si="37"/>
        <v>999024</v>
      </c>
      <c r="AW58">
        <f t="shared" si="38"/>
        <v>999024</v>
      </c>
      <c r="BG58" s="148" t="str">
        <f t="shared" si="41"/>
        <v>MCMENAMIN EUGENE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27.299999999999997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 t="str">
        <f t="shared" si="29"/>
        <v>WARD DIARMUID</v>
      </c>
      <c r="AK59" s="2">
        <f t="shared" si="29"/>
        <v>976</v>
      </c>
      <c r="AL59" s="5">
        <f t="shared" si="39"/>
        <v>976</v>
      </c>
      <c r="AM59" s="45">
        <f t="shared" si="30"/>
        <v>347.20000000000005</v>
      </c>
      <c r="AN59" s="5">
        <f t="shared" si="40"/>
        <v>347.20000000000005</v>
      </c>
      <c r="AO59" s="45">
        <f t="shared" si="31"/>
        <v>256.60000000000002</v>
      </c>
      <c r="AP59" s="5">
        <f t="shared" si="32"/>
        <v>256.60000000000002</v>
      </c>
      <c r="AQ59" s="45">
        <f t="shared" si="33"/>
        <v>81.600000000000023</v>
      </c>
      <c r="AR59" s="5">
        <f t="shared" si="34"/>
        <v>81.600000000000023</v>
      </c>
      <c r="AT59" s="2">
        <f t="shared" si="35"/>
        <v>2</v>
      </c>
      <c r="AU59">
        <f t="shared" si="36"/>
        <v>2</v>
      </c>
      <c r="AV59" s="2">
        <f t="shared" si="37"/>
        <v>0</v>
      </c>
      <c r="AW59">
        <f t="shared" si="38"/>
        <v>1000000</v>
      </c>
      <c r="BG59" s="148" t="str">
        <f t="shared" si="41"/>
        <v>STEWART LIAM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999371.2</v>
      </c>
      <c r="AN60" s="5">
        <f t="shared" si="40"/>
        <v>999371.2</v>
      </c>
      <c r="AO60" s="45">
        <f t="shared" si="31"/>
        <v>999280.6</v>
      </c>
      <c r="AP60" s="5">
        <f t="shared" si="32"/>
        <v>999280.6</v>
      </c>
      <c r="AQ60" s="45">
        <f t="shared" si="33"/>
        <v>999105.6</v>
      </c>
      <c r="AR60" s="5">
        <f t="shared" si="34"/>
        <v>999105.6</v>
      </c>
      <c r="AT60" s="2">
        <f t="shared" si="35"/>
        <v>999026</v>
      </c>
      <c r="AU60">
        <f t="shared" si="36"/>
        <v>999026</v>
      </c>
      <c r="AV60" s="2">
        <f t="shared" si="37"/>
        <v>999024</v>
      </c>
      <c r="AW60">
        <f t="shared" si="38"/>
        <v>999024</v>
      </c>
      <c r="BG60" s="148" t="str">
        <f t="shared" si="41"/>
        <v>WARD DIARMUID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0.7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999371.2</v>
      </c>
      <c r="AN61" s="5">
        <f t="shared" si="40"/>
        <v>999371.2</v>
      </c>
      <c r="AO61" s="45">
        <f t="shared" si="31"/>
        <v>999280.6</v>
      </c>
      <c r="AP61" s="5">
        <f t="shared" si="32"/>
        <v>999280.6</v>
      </c>
      <c r="AQ61" s="45">
        <f t="shared" si="33"/>
        <v>999105.6</v>
      </c>
      <c r="AR61" s="5">
        <f t="shared" si="34"/>
        <v>999105.6</v>
      </c>
      <c r="AT61" s="2">
        <f t="shared" si="35"/>
        <v>999026</v>
      </c>
      <c r="AU61">
        <f t="shared" si="36"/>
        <v>999026</v>
      </c>
      <c r="AV61" s="2">
        <f t="shared" si="37"/>
        <v>999024</v>
      </c>
      <c r="AW61">
        <f t="shared" si="38"/>
        <v>999024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999371.2</v>
      </c>
      <c r="AN62" s="5">
        <f t="shared" si="40"/>
        <v>999371.2</v>
      </c>
      <c r="AO62" s="45">
        <f t="shared" si="31"/>
        <v>999280.6</v>
      </c>
      <c r="AP62" s="5">
        <f t="shared" si="32"/>
        <v>999280.6</v>
      </c>
      <c r="AQ62" s="45">
        <f t="shared" si="33"/>
        <v>999105.6</v>
      </c>
      <c r="AR62" s="5">
        <f t="shared" si="34"/>
        <v>999105.6</v>
      </c>
      <c r="AT62" s="2">
        <f t="shared" si="35"/>
        <v>999026</v>
      </c>
      <c r="AU62">
        <f t="shared" si="36"/>
        <v>999026</v>
      </c>
      <c r="AV62" s="2">
        <f t="shared" si="37"/>
        <v>999024</v>
      </c>
      <c r="AW62">
        <f t="shared" si="38"/>
        <v>999024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999371.2</v>
      </c>
      <c r="AN63" s="5">
        <f t="shared" si="40"/>
        <v>999371.2</v>
      </c>
      <c r="AO63" s="45">
        <f t="shared" si="31"/>
        <v>999280.6</v>
      </c>
      <c r="AP63" s="5">
        <f t="shared" si="32"/>
        <v>999280.6</v>
      </c>
      <c r="AQ63" s="45">
        <f t="shared" si="33"/>
        <v>999105.6</v>
      </c>
      <c r="AR63" s="5">
        <f t="shared" si="34"/>
        <v>999105.6</v>
      </c>
      <c r="AT63" s="2">
        <f t="shared" si="35"/>
        <v>999026</v>
      </c>
      <c r="AU63">
        <f t="shared" si="36"/>
        <v>999026</v>
      </c>
      <c r="AV63" s="2">
        <f t="shared" si="37"/>
        <v>999024</v>
      </c>
      <c r="AW63">
        <f t="shared" si="38"/>
        <v>999024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999371.2</v>
      </c>
      <c r="AN64" s="5">
        <f t="shared" si="40"/>
        <v>999371.2</v>
      </c>
      <c r="AO64" s="45">
        <f t="shared" si="31"/>
        <v>999280.6</v>
      </c>
      <c r="AP64" s="5">
        <f t="shared" si="32"/>
        <v>999280.6</v>
      </c>
      <c r="AQ64" s="45">
        <f t="shared" si="33"/>
        <v>999105.6</v>
      </c>
      <c r="AR64" s="5">
        <f t="shared" si="34"/>
        <v>999105.6</v>
      </c>
      <c r="AT64" s="2">
        <f t="shared" si="35"/>
        <v>999026</v>
      </c>
      <c r="AU64">
        <f t="shared" si="36"/>
        <v>999026</v>
      </c>
      <c r="AV64" s="2">
        <f t="shared" si="37"/>
        <v>999024</v>
      </c>
      <c r="AW64">
        <f t="shared" si="38"/>
        <v>999024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999371.2</v>
      </c>
      <c r="AN65" s="5">
        <f t="shared" si="40"/>
        <v>999371.2</v>
      </c>
      <c r="AO65" s="45">
        <f t="shared" si="31"/>
        <v>999280.6</v>
      </c>
      <c r="AP65" s="5">
        <f t="shared" si="32"/>
        <v>999280.6</v>
      </c>
      <c r="AQ65" s="45">
        <f t="shared" si="33"/>
        <v>999105.6</v>
      </c>
      <c r="AR65" s="5">
        <f t="shared" si="34"/>
        <v>999105.6</v>
      </c>
      <c r="AT65" s="2">
        <f t="shared" si="35"/>
        <v>999026</v>
      </c>
      <c r="AU65">
        <f t="shared" si="36"/>
        <v>999026</v>
      </c>
      <c r="AV65" s="2">
        <f t="shared" si="37"/>
        <v>999024</v>
      </c>
      <c r="AW65">
        <f t="shared" si="38"/>
        <v>999024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999371.2</v>
      </c>
      <c r="AN66" s="5">
        <f t="shared" si="40"/>
        <v>999371.2</v>
      </c>
      <c r="AO66" s="45">
        <f t="shared" si="31"/>
        <v>999280.6</v>
      </c>
      <c r="AP66" s="5">
        <f t="shared" si="32"/>
        <v>999280.6</v>
      </c>
      <c r="AQ66" s="45">
        <f t="shared" si="33"/>
        <v>999105.6</v>
      </c>
      <c r="AR66" s="5">
        <f t="shared" si="34"/>
        <v>999105.6</v>
      </c>
      <c r="AT66" s="2">
        <f t="shared" si="35"/>
        <v>999026</v>
      </c>
      <c r="AU66">
        <f t="shared" si="36"/>
        <v>999026</v>
      </c>
      <c r="AV66" s="2">
        <f t="shared" si="37"/>
        <v>999024</v>
      </c>
      <c r="AW66">
        <f t="shared" si="38"/>
        <v>999024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999371.2</v>
      </c>
      <c r="AN67" s="5">
        <f t="shared" si="40"/>
        <v>999371.2</v>
      </c>
      <c r="AO67" s="45">
        <f t="shared" si="31"/>
        <v>999280.6</v>
      </c>
      <c r="AP67" s="5">
        <f t="shared" si="32"/>
        <v>999280.6</v>
      </c>
      <c r="AQ67" s="45">
        <f t="shared" si="33"/>
        <v>999105.6</v>
      </c>
      <c r="AR67" s="5">
        <f t="shared" si="34"/>
        <v>999105.6</v>
      </c>
      <c r="AT67" s="2">
        <f t="shared" si="35"/>
        <v>999026</v>
      </c>
      <c r="AU67">
        <f t="shared" si="36"/>
        <v>999026</v>
      </c>
      <c r="AV67" s="2">
        <f t="shared" si="37"/>
        <v>999024</v>
      </c>
      <c r="AW67">
        <f t="shared" si="38"/>
        <v>999024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76.300000000000011</v>
      </c>
      <c r="BJ69" s="7">
        <f>CE28</f>
        <v>0</v>
      </c>
      <c r="BK69" s="5">
        <f>BI69+BJ69</f>
        <v>76.300000000000011</v>
      </c>
      <c r="BM69" s="16"/>
      <c r="BN69" s="16"/>
      <c r="BO69" s="16"/>
      <c r="BP69" s="16"/>
      <c r="BW69" s="5">
        <f>SUM(BW49:BW68)</f>
        <v>0</v>
      </c>
      <c r="BZ69" s="5">
        <f t="shared" si="47"/>
        <v>0</v>
      </c>
    </row>
    <row r="70" spans="36:78">
      <c r="BK70" s="5">
        <f>BG27+CE29</f>
        <v>147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0</v>
      </c>
    </row>
    <row r="80" spans="36:78">
      <c r="BK80" s="5">
        <f t="shared" si="49"/>
        <v>1</v>
      </c>
    </row>
    <row r="81" spans="41:63">
      <c r="BK81" s="5">
        <f t="shared" si="49"/>
        <v>0</v>
      </c>
    </row>
    <row r="82" spans="41:63">
      <c r="AO82" s="5">
        <f>IF(AO20&lt;&gt;0,1,0)</f>
        <v>0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0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>
      <c r="AT89" s="5">
        <f>SUM(AT82:AT88)</f>
        <v>0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 Government</v>
      </c>
      <c r="F1" s="14" t="s">
        <v>69</v>
      </c>
      <c r="J1" s="100" t="s">
        <v>25</v>
      </c>
      <c r="K1" s="382">
        <f>'Basic Input'!C2</f>
        <v>41781</v>
      </c>
      <c r="L1" s="382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SPERRIN</v>
      </c>
      <c r="O2" s="383" t="s">
        <v>221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" customHeight="1" thickBot="1">
      <c r="C3" s="3" t="s">
        <v>115</v>
      </c>
      <c r="D3" s="79">
        <f>'Verification of Boxes'!L2</f>
        <v>17214</v>
      </c>
      <c r="E3" s="369" t="s">
        <v>65</v>
      </c>
      <c r="F3" s="370"/>
      <c r="G3" s="152">
        <f>'Verification of Boxes'!G3</f>
        <v>7</v>
      </c>
      <c r="H3" s="369" t="s">
        <v>113</v>
      </c>
      <c r="I3" s="370"/>
      <c r="J3" s="152">
        <f>'Verification of Boxes'!L33</f>
        <v>183</v>
      </c>
      <c r="L3" s="3" t="s">
        <v>112</v>
      </c>
      <c r="M3" s="152">
        <f>'Verification of Boxes'!G4</f>
        <v>1261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380</v>
      </c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10263</v>
      </c>
      <c r="E4" s="371" t="s">
        <v>66</v>
      </c>
      <c r="F4" s="370"/>
      <c r="G4" s="78">
        <f>D4-J3</f>
        <v>10080</v>
      </c>
      <c r="H4" s="369" t="s">
        <v>114</v>
      </c>
      <c r="I4" s="370"/>
      <c r="J4" s="153">
        <f>'Verification of Boxes'!L5</f>
        <v>59.620076681770648</v>
      </c>
      <c r="M4" s="6"/>
      <c r="O4" s="383" t="s">
        <v>222</v>
      </c>
      <c r="P4" s="384"/>
      <c r="Q4" s="384"/>
      <c r="R4" s="384"/>
      <c r="S4" s="385"/>
      <c r="U4" s="374" t="str">
        <f>IF(33="ERROR","DO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1261</v>
      </c>
      <c r="AH4" s="6"/>
      <c r="AZ4" s="89" t="str">
        <f>'Verification of Boxes'!B3</f>
        <v>SPERRIN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BRESLAND ALLAN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IF(C11=0,0,IF(M11=0,"Excluded",0))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CARLIN KARINA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644</v>
      </c>
    </row>
    <row r="7" spans="1:83" ht="15" customHeight="1" thickBot="1">
      <c r="D7" s="31"/>
      <c r="E7" s="28"/>
      <c r="F7" s="430">
        <f>'Stage 2'!F7:G7</f>
        <v>0</v>
      </c>
      <c r="G7" s="431"/>
      <c r="H7" s="430">
        <f>'Stage 3'!H7:I7</f>
        <v>0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IF($AT5=0,0,IF($AT5="T",$AZ7,$BR4))</f>
        <v>0</v>
      </c>
      <c r="O7" s="431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GALLAGHER PAUL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3" t="str">
        <f>'Stage 2'!F8:G8</f>
        <v>STEWART</v>
      </c>
      <c r="G8" s="434"/>
      <c r="H8" s="428" t="str">
        <f>'Stage 3'!H8:I8</f>
        <v>JAMIESON</v>
      </c>
      <c r="I8" s="429"/>
      <c r="J8" s="428" t="str">
        <f>'Stage 4'!J8:K8</f>
        <v>BRESLAND ALLAN</v>
      </c>
      <c r="K8" s="429"/>
      <c r="L8" s="428" t="str">
        <f>'Stage 5'!L8:M8</f>
        <v>HAMILTON RHONDA</v>
      </c>
      <c r="M8" s="429"/>
      <c r="N8" s="428" t="str">
        <f>IF($N7="Transfer",$BA8,$BT3)</f>
        <v>LEONARD</v>
      </c>
      <c r="O8" s="429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RHONDA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L8" s="3"/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BRESLAND ALLAN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JAMIESON WILLIAM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L9" s="3"/>
      <c r="BM9" s="3"/>
      <c r="BN9" s="5">
        <f t="shared" ref="BN9:BN27" si="11">IF(A12&lt;&gt;0,A12,0)</f>
        <v>0</v>
      </c>
      <c r="BO9" s="47">
        <f t="shared" si="3"/>
        <v>1178</v>
      </c>
      <c r="BP9" s="76"/>
      <c r="BQ9" s="6"/>
      <c r="BR9" s="13" t="str">
        <f>'Verification of Boxes'!J11</f>
        <v>CARLIN KARINA</v>
      </c>
      <c r="BS9" s="74">
        <v>25</v>
      </c>
      <c r="BT9" s="7">
        <f t="shared" si="4"/>
        <v>25</v>
      </c>
      <c r="BU9" s="74">
        <v>10</v>
      </c>
      <c r="BV9" s="7">
        <f t="shared" si="5"/>
        <v>10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35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KELLY DAN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>
        <f t="shared" si="11"/>
        <v>0</v>
      </c>
      <c r="BO10" s="47">
        <f t="shared" si="3"/>
        <v>1001.5</v>
      </c>
      <c r="BP10" s="76"/>
      <c r="BQ10" s="6"/>
      <c r="BR10" s="13" t="str">
        <f>'Verification of Boxes'!J12</f>
        <v>GALLAGHER PAUL</v>
      </c>
      <c r="BS10" s="74">
        <v>19</v>
      </c>
      <c r="BT10" s="7">
        <f t="shared" si="4"/>
        <v>19</v>
      </c>
      <c r="BU10" s="74">
        <v>5</v>
      </c>
      <c r="BV10" s="7">
        <f t="shared" si="5"/>
        <v>5</v>
      </c>
      <c r="BW10" s="74">
        <v>2</v>
      </c>
      <c r="BX10" s="7">
        <f t="shared" si="6"/>
        <v>1.4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25.4</v>
      </c>
    </row>
    <row r="11" spans="1:83" ht="15" customHeight="1" thickBot="1">
      <c r="A11" s="329" t="str">
        <f>IF('Stage 5'!A11&lt;&gt;0,'Stage 5'!A11,IF(O11&gt;=$M$3,"Elected",IF(BP8&lt;&gt;0,"Excluded",0)))</f>
        <v>Elected</v>
      </c>
      <c r="B11" s="175">
        <v>1</v>
      </c>
      <c r="C11" s="187" t="str">
        <f>'Verification of Boxes'!J10</f>
        <v>BRESLAND ALLAN</v>
      </c>
      <c r="D11" s="35" t="str">
        <f>'Verification of Boxes'!K10</f>
        <v>DUP</v>
      </c>
      <c r="E11" s="125">
        <f>'Verification of Boxes'!L10</f>
        <v>1179</v>
      </c>
      <c r="F11" s="82">
        <f>'Stage 2'!F11</f>
        <v>0</v>
      </c>
      <c r="G11" s="157">
        <f>'Stage 2'!G11</f>
        <v>1179</v>
      </c>
      <c r="H11" s="82">
        <f>'Stage 3'!H11</f>
        <v>264</v>
      </c>
      <c r="I11" s="157">
        <f>'Stage 3'!I11</f>
        <v>1443</v>
      </c>
      <c r="J11" s="82">
        <f>'Stage 4'!J11</f>
        <v>-182</v>
      </c>
      <c r="K11" s="157">
        <f>'Stage 4'!K11</f>
        <v>1261</v>
      </c>
      <c r="L11" s="82">
        <f>'Stage 5'!L11</f>
        <v>0</v>
      </c>
      <c r="M11" s="157">
        <f>'Stage 5'!M11</f>
        <v>1261</v>
      </c>
      <c r="N11" s="82">
        <f t="shared" ref="N11:N30" si="12">IF($C11&lt;&gt;0,$BK49,0)</f>
        <v>0</v>
      </c>
      <c r="O11" s="33">
        <f t="shared" ref="O11:O31" si="13">IF(N$8=0,0,M11+N11)</f>
        <v>1261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1261</v>
      </c>
      <c r="BE11" s="71" t="str">
        <f>'Verification of Boxes'!J16</f>
        <v>KELLY PATSY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L11" s="3"/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RHONDA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CARLIN KARINA</v>
      </c>
      <c r="D12" s="26" t="str">
        <f>'Verification of Boxes'!K11</f>
        <v>SF</v>
      </c>
      <c r="E12" s="126">
        <f>'Verification of Boxes'!L11</f>
        <v>1169</v>
      </c>
      <c r="F12" s="82">
        <f>'Stage 2'!F12</f>
        <v>9</v>
      </c>
      <c r="G12" s="157">
        <f>'Stage 2'!G12</f>
        <v>1178</v>
      </c>
      <c r="H12" s="82">
        <f>'Stage 3'!H12</f>
        <v>0</v>
      </c>
      <c r="I12" s="157">
        <f>'Stage 3'!I12</f>
        <v>1178</v>
      </c>
      <c r="J12" s="82">
        <f>'Stage 4'!J12</f>
        <v>0</v>
      </c>
      <c r="K12" s="157">
        <f>'Stage 4'!K12</f>
        <v>1178</v>
      </c>
      <c r="L12" s="82">
        <f>'Stage 5'!L12</f>
        <v>0</v>
      </c>
      <c r="M12" s="157">
        <f>'Stage 5'!M12</f>
        <v>1178</v>
      </c>
      <c r="N12" s="82">
        <f t="shared" si="12"/>
        <v>35</v>
      </c>
      <c r="O12" s="33">
        <f t="shared" si="13"/>
        <v>1213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LEONARD PATRICK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L12" s="3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JAMIESON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5'!A13&lt;&gt;0,'Stage 5'!A13,IF(O13&gt;=$M$3,"Elected",IF(BP10&lt;&gt;0,"Excluded",0)))</f>
        <v>0</v>
      </c>
      <c r="B13" s="176">
        <v>3</v>
      </c>
      <c r="C13" s="188" t="str">
        <f>'Verification of Boxes'!J12</f>
        <v>GALLAGHER PAUL</v>
      </c>
      <c r="D13" s="26" t="str">
        <f>'Verification of Boxes'!K12</f>
        <v>INDEPENDENT</v>
      </c>
      <c r="E13" s="126">
        <f>'Verification of Boxes'!L12</f>
        <v>978</v>
      </c>
      <c r="F13" s="82">
        <f>'Stage 2'!F13</f>
        <v>19</v>
      </c>
      <c r="G13" s="157">
        <f>'Stage 2'!G13</f>
        <v>997</v>
      </c>
      <c r="H13" s="82">
        <f>'Stage 3'!H13</f>
        <v>1</v>
      </c>
      <c r="I13" s="157">
        <f>'Stage 3'!I13</f>
        <v>998</v>
      </c>
      <c r="J13" s="82">
        <f>'Stage 4'!J13</f>
        <v>0</v>
      </c>
      <c r="K13" s="157">
        <f>'Stage 4'!K13</f>
        <v>998</v>
      </c>
      <c r="L13" s="82">
        <f>'Stage 5'!L13</f>
        <v>3.5</v>
      </c>
      <c r="M13" s="157">
        <f>'Stage 5'!M13</f>
        <v>1001.5</v>
      </c>
      <c r="N13" s="82">
        <f t="shared" si="12"/>
        <v>25.4</v>
      </c>
      <c r="O13" s="33">
        <f t="shared" si="13"/>
        <v>1026.9000000000001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MCMAHON BRIAN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1022.7</v>
      </c>
      <c r="BP13" s="76"/>
      <c r="BQ13" s="6"/>
      <c r="BR13" s="13" t="str">
        <f>'Verification of Boxes'!J15</f>
        <v>KELLY DAN</v>
      </c>
      <c r="BS13" s="77">
        <v>20</v>
      </c>
      <c r="BT13" s="7">
        <f t="shared" si="4"/>
        <v>20</v>
      </c>
      <c r="BU13" s="77">
        <v>6</v>
      </c>
      <c r="BV13" s="7">
        <f t="shared" si="5"/>
        <v>6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26</v>
      </c>
    </row>
    <row r="14" spans="1:83" ht="15" customHeight="1" thickBot="1">
      <c r="A14" s="330" t="str">
        <f>IF('Stage 5'!A14&lt;&gt;0,'Stage 5'!A14,IF(O14&gt;=$M$3,"Elected",IF(BP11&lt;&gt;0,"Excluded",0)))</f>
        <v>Elected</v>
      </c>
      <c r="B14" s="176">
        <v>4</v>
      </c>
      <c r="C14" s="188" t="str">
        <f>'Verification of Boxes'!J13</f>
        <v>HAMILTON RHONDA</v>
      </c>
      <c r="D14" s="26" t="str">
        <f>'Verification of Boxes'!K13</f>
        <v>DUP</v>
      </c>
      <c r="E14" s="127">
        <f>'Verification of Boxes'!L13</f>
        <v>965</v>
      </c>
      <c r="F14" s="82">
        <f>'Stage 2'!F14</f>
        <v>0</v>
      </c>
      <c r="G14" s="157">
        <f>'Stage 2'!G14</f>
        <v>965</v>
      </c>
      <c r="H14" s="82">
        <f>'Stage 3'!H14</f>
        <v>268</v>
      </c>
      <c r="I14" s="157">
        <f>'Stage 3'!I14</f>
        <v>1233</v>
      </c>
      <c r="J14" s="82">
        <f>'Stage 4'!J14</f>
        <v>175</v>
      </c>
      <c r="K14" s="157">
        <f>'Stage 4'!K14</f>
        <v>1408</v>
      </c>
      <c r="L14" s="82">
        <f>'Stage 5'!L14</f>
        <v>-147</v>
      </c>
      <c r="M14" s="157">
        <f>'Stage 5'!M14</f>
        <v>1261</v>
      </c>
      <c r="N14" s="82">
        <f t="shared" si="12"/>
        <v>0</v>
      </c>
      <c r="O14" s="33">
        <f t="shared" si="13"/>
        <v>1261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BRESLAND ALLAN</v>
      </c>
      <c r="AA14" s="109">
        <f>M11</f>
        <v>1261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MCMENAMIN EUGENE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Elected</v>
      </c>
      <c r="BO14" s="47">
        <f t="shared" si="3"/>
        <v>923.1</v>
      </c>
      <c r="BP14" s="76"/>
      <c r="BR14" s="13" t="str">
        <f>'Verification of Boxes'!J16</f>
        <v>KELLY PATSY</v>
      </c>
      <c r="BS14" s="74">
        <v>356</v>
      </c>
      <c r="BT14" s="7">
        <f t="shared" si="4"/>
        <v>356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356</v>
      </c>
    </row>
    <row r="15" spans="1:83" ht="15" customHeight="1" thickBot="1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JAMIESON WILLIAM</v>
      </c>
      <c r="D15" s="26" t="str">
        <f>'Verification of Boxes'!K14</f>
        <v>UUP</v>
      </c>
      <c r="E15" s="127">
        <f>'Verification of Boxes'!L14</f>
        <v>588</v>
      </c>
      <c r="F15" s="82">
        <f>'Stage 2'!F15</f>
        <v>1</v>
      </c>
      <c r="G15" s="157">
        <f>'Stage 2'!G15</f>
        <v>589</v>
      </c>
      <c r="H15" s="82">
        <f>'Stage 3'!H15</f>
        <v>-589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CARLIN KARINA</v>
      </c>
      <c r="AA15" s="45">
        <f>M12</f>
        <v>1178</v>
      </c>
      <c r="AB15" s="5"/>
      <c r="AC15" s="117">
        <f t="shared" si="18"/>
        <v>-83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STEWART LIAM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L15" s="3"/>
      <c r="BM15" s="3"/>
      <c r="BN15" s="5" t="str">
        <f t="shared" si="11"/>
        <v>Excluded</v>
      </c>
      <c r="BO15" s="47">
        <f t="shared" si="3"/>
        <v>638.59999999999991</v>
      </c>
      <c r="BP15" s="76" t="s">
        <v>374</v>
      </c>
      <c r="BQ15" s="6"/>
      <c r="BR15" s="13" t="str">
        <f>'Verification of Boxes'!J17</f>
        <v>LEONARD PATRICK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KELLY DAN</v>
      </c>
      <c r="D16" s="26" t="str">
        <f>'Verification of Boxes'!K15</f>
        <v>SF</v>
      </c>
      <c r="E16" s="127">
        <f>'Verification of Boxes'!L15</f>
        <v>1015</v>
      </c>
      <c r="F16" s="82">
        <f>'Stage 2'!F16</f>
        <v>7</v>
      </c>
      <c r="G16" s="157">
        <f>'Stage 2'!G16</f>
        <v>1022</v>
      </c>
      <c r="H16" s="82">
        <f>'Stage 3'!H16</f>
        <v>0</v>
      </c>
      <c r="I16" s="157">
        <f>'Stage 3'!I16</f>
        <v>1022</v>
      </c>
      <c r="J16" s="82">
        <f>'Stage 4'!J16</f>
        <v>0</v>
      </c>
      <c r="K16" s="157">
        <f>'Stage 4'!K16</f>
        <v>1022</v>
      </c>
      <c r="L16" s="82">
        <f>'Stage 5'!L16</f>
        <v>0.7</v>
      </c>
      <c r="M16" s="157">
        <f>'Stage 5'!M16</f>
        <v>1022.7</v>
      </c>
      <c r="N16" s="82">
        <f t="shared" si="12"/>
        <v>26</v>
      </c>
      <c r="O16" s="33">
        <f t="shared" si="13"/>
        <v>1048.7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GALLAGHER PAUL</v>
      </c>
      <c r="AA16" s="45">
        <f t="shared" ref="AA16:AA33" si="22">M13</f>
        <v>1001.5</v>
      </c>
      <c r="AB16" s="5"/>
      <c r="AC16" s="117">
        <f t="shared" si="18"/>
        <v>-259.5</v>
      </c>
      <c r="AD16" s="133"/>
      <c r="AE16" s="5" t="str">
        <f t="shared" si="21"/>
        <v>continuing</v>
      </c>
      <c r="AF16" s="5">
        <f t="shared" si="19"/>
        <v>0</v>
      </c>
      <c r="AG16" s="112">
        <f t="shared" si="20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WARD DIARMUID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974</v>
      </c>
      <c r="BP16" s="76"/>
      <c r="BQ16" s="6"/>
      <c r="BR16" s="13" t="str">
        <f>'Verification of Boxes'!J18</f>
        <v>MCMAHON BRIAN</v>
      </c>
      <c r="BS16" s="74">
        <v>24</v>
      </c>
      <c r="BT16" s="7">
        <f t="shared" si="4"/>
        <v>24</v>
      </c>
      <c r="BU16" s="74">
        <v>1</v>
      </c>
      <c r="BV16" s="7">
        <f t="shared" si="5"/>
        <v>1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25</v>
      </c>
    </row>
    <row r="17" spans="1:83" ht="15" customHeight="1" thickBot="1">
      <c r="A17" s="330" t="str">
        <f>IF('Stage 5'!A17&lt;&gt;0,'Stage 5'!A17,IF(O17&gt;=$M$3,"Elected",IF(BP14&lt;&gt;0,"Excluded",0)))</f>
        <v>Elected</v>
      </c>
      <c r="B17" s="176">
        <v>7</v>
      </c>
      <c r="C17" s="188" t="str">
        <f>'Verification of Boxes'!J16</f>
        <v>KELLY PATSY</v>
      </c>
      <c r="D17" s="26" t="str">
        <f>'Verification of Boxes'!K16</f>
        <v>SDLP</v>
      </c>
      <c r="E17" s="127">
        <f>'Verification of Boxes'!L16</f>
        <v>816</v>
      </c>
      <c r="F17" s="82">
        <f>'Stage 2'!F17</f>
        <v>56</v>
      </c>
      <c r="G17" s="157">
        <f>'Stage 2'!G17</f>
        <v>872</v>
      </c>
      <c r="H17" s="82">
        <f>'Stage 3'!H17</f>
        <v>21</v>
      </c>
      <c r="I17" s="157">
        <f>'Stage 3'!I17</f>
        <v>893</v>
      </c>
      <c r="J17" s="82">
        <f>'Stage 4'!J17</f>
        <v>1.4</v>
      </c>
      <c r="K17" s="157">
        <f>'Stage 4'!K17</f>
        <v>894.4</v>
      </c>
      <c r="L17" s="82">
        <f>'Stage 5'!L17</f>
        <v>28.7</v>
      </c>
      <c r="M17" s="157">
        <f>'Stage 5'!M17</f>
        <v>923.1</v>
      </c>
      <c r="N17" s="82">
        <f t="shared" si="12"/>
        <v>356</v>
      </c>
      <c r="O17" s="33">
        <f t="shared" si="13"/>
        <v>1279.0999999999999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HAMILTON RHONDA</v>
      </c>
      <c r="AA17" s="45">
        <f t="shared" si="22"/>
        <v>1261</v>
      </c>
      <c r="AB17" s="5"/>
      <c r="AC17" s="117">
        <f t="shared" si="18"/>
        <v>0</v>
      </c>
      <c r="AD17" s="133"/>
      <c r="AE17" s="5" t="str">
        <f t="shared" si="21"/>
        <v>elected</v>
      </c>
      <c r="AF17" s="5">
        <f t="shared" si="19"/>
        <v>0</v>
      </c>
      <c r="AG17" s="112">
        <f t="shared" si="20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746.69999999999993</v>
      </c>
      <c r="BP17" s="76"/>
      <c r="BQ17" s="6"/>
      <c r="BR17" s="13" t="str">
        <f>'Verification of Boxes'!J19</f>
        <v>MCMENAMIN EUGENE</v>
      </c>
      <c r="BS17" s="74">
        <v>56</v>
      </c>
      <c r="BT17" s="7">
        <f t="shared" si="4"/>
        <v>56</v>
      </c>
      <c r="BU17" s="74">
        <v>15</v>
      </c>
      <c r="BV17" s="7">
        <f t="shared" si="5"/>
        <v>15</v>
      </c>
      <c r="BW17" s="74">
        <v>2</v>
      </c>
      <c r="BX17" s="7">
        <f t="shared" si="6"/>
        <v>1.4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72.400000000000006</v>
      </c>
    </row>
    <row r="18" spans="1:83" ht="15" customHeight="1" thickBot="1">
      <c r="A18" s="330" t="str">
        <f>IF('Stage 5'!A18&lt;&gt;0,'Stage 5'!A18,IF(O18&gt;=$M$3,"Elected",IF(BP15&lt;&gt;0,"Excluded",0)))</f>
        <v>Excluded</v>
      </c>
      <c r="B18" s="176">
        <v>8</v>
      </c>
      <c r="C18" s="188" t="str">
        <f>'Verification of Boxes'!J17</f>
        <v>LEONARD PATRICK</v>
      </c>
      <c r="D18" s="26" t="str">
        <f>'Verification of Boxes'!K17</f>
        <v>SDLP</v>
      </c>
      <c r="E18" s="127">
        <f>'Verification of Boxes'!L17</f>
        <v>559</v>
      </c>
      <c r="F18" s="82">
        <f>'Stage 2'!F18</f>
        <v>64</v>
      </c>
      <c r="G18" s="157">
        <f>'Stage 2'!G18</f>
        <v>623</v>
      </c>
      <c r="H18" s="82">
        <f>'Stage 3'!H18</f>
        <v>3</v>
      </c>
      <c r="I18" s="157">
        <f>'Stage 3'!I18</f>
        <v>626</v>
      </c>
      <c r="J18" s="82">
        <f>'Stage 4'!J18</f>
        <v>2.8</v>
      </c>
      <c r="K18" s="157">
        <f>'Stage 4'!K18</f>
        <v>628.79999999999995</v>
      </c>
      <c r="L18" s="82">
        <f>'Stage 5'!L18</f>
        <v>9.7999999999999989</v>
      </c>
      <c r="M18" s="157">
        <f>'Stage 5'!M18</f>
        <v>638.59999999999991</v>
      </c>
      <c r="N18" s="82">
        <f t="shared" si="12"/>
        <v>-638.59999999999991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JAMIESON WILLIAM</v>
      </c>
      <c r="AA18" s="45">
        <f t="shared" si="22"/>
        <v>0</v>
      </c>
      <c r="AB18" s="5"/>
      <c r="AC18" s="117">
        <f t="shared" si="18"/>
        <v>0</v>
      </c>
      <c r="AD18" s="133"/>
      <c r="AE18" s="5" t="str">
        <f t="shared" si="21"/>
        <v>excluded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STEWART LIAM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MCMAHON BRIAN</v>
      </c>
      <c r="D19" s="26" t="str">
        <f>'Verification of Boxes'!K18</f>
        <v>SF</v>
      </c>
      <c r="E19" s="127">
        <f>'Verification of Boxes'!L18</f>
        <v>966</v>
      </c>
      <c r="F19" s="82">
        <f>'Stage 2'!F19</f>
        <v>8</v>
      </c>
      <c r="G19" s="157">
        <f>'Stage 2'!G19</f>
        <v>974</v>
      </c>
      <c r="H19" s="82">
        <f>'Stage 3'!H19</f>
        <v>0</v>
      </c>
      <c r="I19" s="157">
        <f>'Stage 3'!I19</f>
        <v>974</v>
      </c>
      <c r="J19" s="82">
        <f>'Stage 4'!J19</f>
        <v>0</v>
      </c>
      <c r="K19" s="157">
        <f>'Stage 4'!K19</f>
        <v>974</v>
      </c>
      <c r="L19" s="82">
        <f>'Stage 5'!L19</f>
        <v>0</v>
      </c>
      <c r="M19" s="157">
        <f>'Stage 5'!M19</f>
        <v>974</v>
      </c>
      <c r="N19" s="82">
        <f t="shared" si="12"/>
        <v>25</v>
      </c>
      <c r="O19" s="33">
        <f t="shared" si="13"/>
        <v>999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KELLY DAN</v>
      </c>
      <c r="AA19" s="45">
        <f t="shared" si="22"/>
        <v>1022.7</v>
      </c>
      <c r="AB19" s="5"/>
      <c r="AC19" s="117">
        <f t="shared" si="18"/>
        <v>-238.29999999999995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976.7</v>
      </c>
      <c r="BP19" s="76"/>
      <c r="BQ19" s="6"/>
      <c r="BR19" s="13" t="str">
        <f>'Verification of Boxes'!J21</f>
        <v>WARD DIARMUID</v>
      </c>
      <c r="BS19" s="74">
        <v>21</v>
      </c>
      <c r="BT19" s="7">
        <f t="shared" si="4"/>
        <v>21</v>
      </c>
      <c r="BU19" s="74">
        <v>1</v>
      </c>
      <c r="BV19" s="7">
        <f t="shared" si="5"/>
        <v>1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22</v>
      </c>
    </row>
    <row r="20" spans="1:83" ht="15" customHeight="1" thickBot="1">
      <c r="A20" s="330">
        <f>IF('Stage 5'!A20&lt;&gt;0,'Stage 5'!A20,IF(O20&gt;=$M$3,"Elected",IF(BP17&lt;&gt;0,"Excluded",0)))</f>
        <v>0</v>
      </c>
      <c r="B20" s="176">
        <v>10</v>
      </c>
      <c r="C20" s="188" t="str">
        <f>'Verification of Boxes'!J19</f>
        <v>MCMENAMIN EUGENE</v>
      </c>
      <c r="D20" s="26" t="str">
        <f>'Verification of Boxes'!K19</f>
        <v>INDEPENDENT</v>
      </c>
      <c r="E20" s="127">
        <f>'Verification of Boxes'!L19</f>
        <v>690</v>
      </c>
      <c r="F20" s="82">
        <f>'Stage 2'!F20</f>
        <v>9</v>
      </c>
      <c r="G20" s="157">
        <f>'Stage 2'!G20</f>
        <v>699</v>
      </c>
      <c r="H20" s="82">
        <f>'Stage 3'!H20</f>
        <v>19</v>
      </c>
      <c r="I20" s="157">
        <f>'Stage 3'!I20</f>
        <v>718</v>
      </c>
      <c r="J20" s="82">
        <f>'Stage 4'!J20</f>
        <v>1.4</v>
      </c>
      <c r="K20" s="157">
        <f>'Stage 4'!K20</f>
        <v>719.4</v>
      </c>
      <c r="L20" s="82">
        <f>'Stage 5'!L20</f>
        <v>27.299999999999997</v>
      </c>
      <c r="M20" s="157">
        <f>'Stage 5'!M20</f>
        <v>746.69999999999993</v>
      </c>
      <c r="N20" s="82">
        <f t="shared" si="12"/>
        <v>72.400000000000006</v>
      </c>
      <c r="O20" s="33">
        <f t="shared" si="13"/>
        <v>819.09999999999991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KELLY PATSY</v>
      </c>
      <c r="AA20" s="45">
        <f t="shared" si="22"/>
        <v>923.1</v>
      </c>
      <c r="AB20" s="5"/>
      <c r="AC20" s="117">
        <f t="shared" si="18"/>
        <v>-337.9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1" t="s">
        <v>103</v>
      </c>
      <c r="AK20" s="402"/>
      <c r="AL20" s="246">
        <f>AL46</f>
        <v>638.59999999999991</v>
      </c>
      <c r="AM20" s="167"/>
      <c r="AN20" s="166">
        <f>AL20+AG2</f>
        <v>638.59999999999991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5'!A21&lt;&gt;0,'Stage 5'!A21,IF(O21&gt;=$M$3,"Elected",IF(BP18&lt;&gt;0,"Excluded",0)))</f>
        <v>Excluded</v>
      </c>
      <c r="B21" s="176">
        <v>11</v>
      </c>
      <c r="C21" s="188" t="str">
        <f>'Verification of Boxes'!J20</f>
        <v>STEWART LIAM</v>
      </c>
      <c r="D21" s="26" t="str">
        <f>'Verification of Boxes'!K20</f>
        <v>SDLP</v>
      </c>
      <c r="E21" s="127">
        <f>'Verification of Boxes'!L20</f>
        <v>185</v>
      </c>
      <c r="F21" s="82">
        <f>'Stage 2'!F21</f>
        <v>-185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LEONARD PATRICK</v>
      </c>
      <c r="AA21" s="45">
        <f t="shared" si="22"/>
        <v>638.59999999999991</v>
      </c>
      <c r="AB21" s="5"/>
      <c r="AC21" s="117">
        <f t="shared" si="18"/>
        <v>-622.40000000000009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3" t="s">
        <v>102</v>
      </c>
      <c r="AK21" s="359"/>
      <c r="AL21" s="48">
        <f>IF(AL20=1000000,0,AN46)</f>
        <v>746.69999999999993</v>
      </c>
      <c r="AM21" s="7">
        <f>AL21-AL20</f>
        <v>108.10000000000002</v>
      </c>
      <c r="AN21" s="5">
        <f>IF(AL21=1000000,0,IF(AN20=0,0,AN20+AL21))</f>
        <v>1385.2999999999997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5'!A22&lt;&gt;0,'Stage 5'!A22,IF(O22&gt;=$M$3,"Elected",IF(BP19&lt;&gt;0,"Excluded",0)))</f>
        <v>0</v>
      </c>
      <c r="B22" s="176">
        <v>12</v>
      </c>
      <c r="C22" s="188" t="str">
        <f>'Verification of Boxes'!J21</f>
        <v>WARD DIARMUID</v>
      </c>
      <c r="D22" s="26" t="str">
        <f>'Verification of Boxes'!K21</f>
        <v>SF</v>
      </c>
      <c r="E22" s="127">
        <f>'Verification of Boxes'!L21</f>
        <v>970</v>
      </c>
      <c r="F22" s="82">
        <f>'Stage 2'!F22</f>
        <v>6</v>
      </c>
      <c r="G22" s="157">
        <f>'Stage 2'!G22</f>
        <v>976</v>
      </c>
      <c r="H22" s="82">
        <f>'Stage 3'!H22</f>
        <v>0</v>
      </c>
      <c r="I22" s="157">
        <f>'Stage 3'!I22</f>
        <v>976</v>
      </c>
      <c r="J22" s="82">
        <f>'Stage 4'!J22</f>
        <v>0</v>
      </c>
      <c r="K22" s="157">
        <f>'Stage 4'!K22</f>
        <v>976</v>
      </c>
      <c r="L22" s="82">
        <f>'Stage 5'!L22</f>
        <v>0.7</v>
      </c>
      <c r="M22" s="157">
        <f>'Stage 5'!M22</f>
        <v>976.7</v>
      </c>
      <c r="N22" s="82">
        <f t="shared" si="12"/>
        <v>22</v>
      </c>
      <c r="O22" s="33">
        <f t="shared" si="13"/>
        <v>998.7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MCMAHON BRIAN</v>
      </c>
      <c r="AA22" s="45">
        <f t="shared" si="22"/>
        <v>974</v>
      </c>
      <c r="AB22" s="5"/>
      <c r="AC22" s="117">
        <f t="shared" si="18"/>
        <v>-287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3" t="s">
        <v>102</v>
      </c>
      <c r="AK22" s="359"/>
      <c r="AL22" s="48">
        <f>IF(AL21=1000000,0,AP46)</f>
        <v>923.1</v>
      </c>
      <c r="AM22" s="7">
        <f>IF(AL22=1000000,0,IF(AM21=0,0,AL22-AL21))</f>
        <v>176.40000000000009</v>
      </c>
      <c r="AN22" s="5">
        <f>IF(AL22=1000000,0,IF(AN21=0,0,AN21+AL22))</f>
        <v>2308.3999999999996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MCMENAMIN EUGENE</v>
      </c>
      <c r="AA23" s="45">
        <f t="shared" si="22"/>
        <v>746.69999999999993</v>
      </c>
      <c r="AB23" s="5"/>
      <c r="AC23" s="117">
        <f t="shared" si="18"/>
        <v>-514.30000000000007</v>
      </c>
      <c r="AD23" s="133"/>
      <c r="AE23" s="5" t="str">
        <f t="shared" si="21"/>
        <v>continuing</v>
      </c>
      <c r="AF23" s="5">
        <f t="shared" si="19"/>
        <v>0</v>
      </c>
      <c r="AG23" s="112">
        <f t="shared" si="20"/>
        <v>0</v>
      </c>
      <c r="AJ23" s="403" t="s">
        <v>102</v>
      </c>
      <c r="AK23" s="359"/>
      <c r="AL23" s="48">
        <f>IF(AL22=1000000,0,AR46)</f>
        <v>974</v>
      </c>
      <c r="AM23" s="7">
        <f>IF(AL23=1000000,0,IF(AM22=0,0,AL23-AL22))</f>
        <v>50.899999999999977</v>
      </c>
      <c r="AN23" s="5">
        <f>IF(AL23=1000000,0,IF(AN22=0,0,AN22+AL23))</f>
        <v>3282.3999999999996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STEWART LIAM</v>
      </c>
      <c r="AA24" s="45">
        <f t="shared" si="22"/>
        <v>0</v>
      </c>
      <c r="AB24" s="5"/>
      <c r="AC24" s="117">
        <f t="shared" si="18"/>
        <v>0</v>
      </c>
      <c r="AD24" s="133"/>
      <c r="AE24" s="5" t="str">
        <f t="shared" si="21"/>
        <v>excluded</v>
      </c>
      <c r="AF24" s="5">
        <f t="shared" si="19"/>
        <v>0</v>
      </c>
      <c r="AG24" s="112">
        <f t="shared" si="20"/>
        <v>0</v>
      </c>
      <c r="AJ24" s="403" t="s">
        <v>102</v>
      </c>
      <c r="AK24" s="359"/>
      <c r="AL24" s="48">
        <f>IF(AR46=1000000,0,AU46)</f>
        <v>976.7</v>
      </c>
      <c r="AM24" s="7">
        <f>IF(AL24=1000000,0,IF(AM23=0,0,AL24-AL23))</f>
        <v>2.7000000000000455</v>
      </c>
      <c r="AN24" s="5">
        <f>IF(AL24=1000000,0,IF(AN23=0,0,AN23+AL24))</f>
        <v>4259.0999999999995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WARD DIARMUID</v>
      </c>
      <c r="AA25" s="45">
        <f t="shared" si="22"/>
        <v>976.7</v>
      </c>
      <c r="AB25" s="5"/>
      <c r="AC25" s="117">
        <f t="shared" si="18"/>
        <v>-284.29999999999995</v>
      </c>
      <c r="AD25" s="133"/>
      <c r="AE25" s="5" t="str">
        <f t="shared" si="21"/>
        <v>continuing</v>
      </c>
      <c r="AF25" s="5">
        <f t="shared" si="19"/>
        <v>0</v>
      </c>
      <c r="AG25" s="112">
        <f t="shared" si="20"/>
        <v>0</v>
      </c>
      <c r="AJ25" s="424" t="s">
        <v>102</v>
      </c>
      <c r="AK25" s="425"/>
      <c r="AL25" s="104">
        <f>IF(AL24=1000000,0,AW46)</f>
        <v>1001.5</v>
      </c>
      <c r="AM25" s="105">
        <f>IF(AL25=1000000,0,IF(AM24=0,0,AL25-AL24))</f>
        <v>24.799999999999955</v>
      </c>
      <c r="AN25" s="106">
        <f>IF(AL25=1000000,0,IF(AN24=0,0,AN24+AL25))</f>
        <v>5260.5999999999995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38</v>
      </c>
      <c r="BT28" s="140">
        <f t="shared" si="4"/>
        <v>38</v>
      </c>
      <c r="BU28" s="73">
        <v>29</v>
      </c>
      <c r="BV28" s="140">
        <f t="shared" si="5"/>
        <v>29</v>
      </c>
      <c r="BW28" s="73">
        <v>14</v>
      </c>
      <c r="BX28" s="140">
        <f t="shared" si="6"/>
        <v>9.7999999999999989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76.8</v>
      </c>
    </row>
    <row r="29" spans="1:83" ht="13.5" thickBot="1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559</v>
      </c>
      <c r="BT29" s="7">
        <f t="shared" si="4"/>
        <v>559</v>
      </c>
      <c r="BU29" s="139">
        <f>SUM(BU8:BU28)</f>
        <v>67</v>
      </c>
      <c r="BV29" s="7">
        <f t="shared" si="5"/>
        <v>67</v>
      </c>
      <c r="BW29" s="139">
        <f>SUM(BW8:BW28)</f>
        <v>18</v>
      </c>
      <c r="BX29" s="7">
        <f t="shared" si="6"/>
        <v>12.6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638.59999999999991</v>
      </c>
    </row>
    <row r="30" spans="1:83" ht="14.25" customHeight="1" thickBot="1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6</v>
      </c>
      <c r="G31" s="157">
        <f>'Stage 2'!G31</f>
        <v>6</v>
      </c>
      <c r="H31" s="82">
        <f>'Stage 3'!H31</f>
        <v>13</v>
      </c>
      <c r="I31" s="157">
        <f>'Stage 3'!I31</f>
        <v>19</v>
      </c>
      <c r="J31" s="82">
        <f>'Stage 4'!J31</f>
        <v>1.4000000000000057</v>
      </c>
      <c r="K31" s="157">
        <f>'Stage 4'!K31</f>
        <v>20.400000000000006</v>
      </c>
      <c r="L31" s="82">
        <f>'Stage 5'!L31</f>
        <v>76.300000000000011</v>
      </c>
      <c r="M31" s="157">
        <f>'Stage 5'!M31</f>
        <v>96.700000000000017</v>
      </c>
      <c r="N31" s="82">
        <f>$BK69</f>
        <v>76.8</v>
      </c>
      <c r="O31" s="50">
        <f t="shared" si="13"/>
        <v>173.5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>
        <f>COUNT(BP8:BP27)</f>
        <v>0</v>
      </c>
      <c r="BV31" t="s">
        <v>68</v>
      </c>
      <c r="BW31" s="7">
        <f>BT29+BV29+BX29+BZ29+CB29+CD29</f>
        <v>638.6</v>
      </c>
      <c r="BX31" s="391"/>
      <c r="BY31" s="391"/>
      <c r="BZ31" s="5">
        <f>BW69-BW31</f>
        <v>0</v>
      </c>
      <c r="CB31" s="342" t="s">
        <v>232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10080</v>
      </c>
      <c r="F32" s="267"/>
      <c r="G32" s="157">
        <f>'Stage 2'!G32</f>
        <v>10080</v>
      </c>
      <c r="H32" s="268"/>
      <c r="I32" s="157">
        <f>'Stage 3'!I32</f>
        <v>10080</v>
      </c>
      <c r="J32" s="269"/>
      <c r="K32" s="157">
        <f>'Stage 4'!K32</f>
        <v>10080</v>
      </c>
      <c r="L32" s="269"/>
      <c r="M32" s="157">
        <f>'Stage 5'!M32</f>
        <v>10080.000000000002</v>
      </c>
      <c r="N32" s="269"/>
      <c r="O32" s="59">
        <f>SUM(O11:O31)</f>
        <v>10080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1710</v>
      </c>
      <c r="F34" s="302"/>
      <c r="G34" s="258" t="str">
        <f>'Stage 2'!G34</f>
        <v>24/05/2014  1138</v>
      </c>
      <c r="H34" s="302"/>
      <c r="I34" s="258">
        <f>'Stage 3'!I36</f>
        <v>0</v>
      </c>
      <c r="J34" s="302"/>
      <c r="K34" s="258" t="str">
        <f>'Stage 4'!K34</f>
        <v>24/05/14 1315</v>
      </c>
      <c r="L34" s="302"/>
      <c r="M34" s="258" t="str">
        <f>'Stage 5'!M34</f>
        <v>24/05/14 1400</v>
      </c>
      <c r="N34" s="302"/>
      <c r="O34" s="256">
        <v>41783</v>
      </c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638.59999999999991</v>
      </c>
      <c r="AM46" s="5"/>
      <c r="AN46" s="45">
        <f>AN47+AL46</f>
        <v>746.69999999999993</v>
      </c>
      <c r="AO46" s="5"/>
      <c r="AP46" s="45">
        <f>AP47+AN46</f>
        <v>923.1</v>
      </c>
      <c r="AQ46" s="5"/>
      <c r="AR46" s="45">
        <f>AR47+AP46</f>
        <v>974</v>
      </c>
      <c r="AS46" s="2"/>
      <c r="AU46" s="2">
        <f>AU47+AR46</f>
        <v>976.7</v>
      </c>
      <c r="AW46" s="2">
        <f>AW47+AU46</f>
        <v>1001.5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>
      <c r="AL47" s="45">
        <f>MIN(AL48:AL67)</f>
        <v>638.59999999999991</v>
      </c>
      <c r="AM47" s="5"/>
      <c r="AN47" s="45">
        <f>MIN(AN48:AN67)</f>
        <v>108.10000000000002</v>
      </c>
      <c r="AO47" s="5"/>
      <c r="AP47" s="45">
        <f>MIN(AP48:AP67)</f>
        <v>176.40000000000009</v>
      </c>
      <c r="AQ47" s="5"/>
      <c r="AR47" s="45">
        <f>MIN(AR48:AR67)</f>
        <v>50.899999999999977</v>
      </c>
      <c r="AS47" s="2"/>
      <c r="AU47" s="2">
        <f>MIN(AU48:AU67)</f>
        <v>2.7000000000000455</v>
      </c>
      <c r="AW47" s="2">
        <f>MIN(AW48:AW67)</f>
        <v>24.799999999999955</v>
      </c>
      <c r="AX47" s="2"/>
    </row>
    <row r="48" spans="3:78" ht="38.25">
      <c r="AJ48" t="str">
        <f t="shared" ref="AJ48:AK63" si="28">Z14</f>
        <v>BRESLAND ALLAN</v>
      </c>
      <c r="AK48" s="2">
        <f t="shared" si="28"/>
        <v>1261</v>
      </c>
      <c r="AL48" s="5">
        <f>IF(AK48&lt;&gt;0,AK48,1000000)</f>
        <v>1261</v>
      </c>
      <c r="AM48" s="45">
        <f t="shared" ref="AM48:AM67" si="29">AL48-AL$47</f>
        <v>622.40000000000009</v>
      </c>
      <c r="AN48" s="5">
        <f>IF(AM48&lt;&gt;0,AM48,1000000)</f>
        <v>622.40000000000009</v>
      </c>
      <c r="AO48" s="45">
        <f t="shared" ref="AO48:AO67" si="30">AN48-AN$47</f>
        <v>514.30000000000007</v>
      </c>
      <c r="AP48" s="5">
        <f t="shared" ref="AP48:AP67" si="31">IF(AO48&lt;&gt;0,AO48,1000000)</f>
        <v>514.30000000000007</v>
      </c>
      <c r="AQ48" s="45">
        <f t="shared" ref="AQ48:AQ67" si="32">AP48-AP$47</f>
        <v>337.9</v>
      </c>
      <c r="AR48" s="5">
        <f t="shared" ref="AR48:AR67" si="33">IF(AQ48&lt;&gt;0,AQ48,1000000)</f>
        <v>337.9</v>
      </c>
      <c r="AT48" s="2">
        <f t="shared" ref="AT48:AT67" si="34">AR48-AR$47</f>
        <v>287</v>
      </c>
      <c r="AU48">
        <f t="shared" ref="AU48:AU67" si="35">IF(AT48&lt;&gt;0,AT48,1000000)</f>
        <v>287</v>
      </c>
      <c r="AV48" s="2">
        <f t="shared" ref="AV48:AV67" si="36">AU48-AU$47</f>
        <v>284.29999999999995</v>
      </c>
      <c r="AW48">
        <f t="shared" ref="AW48:AW67" si="37">IF(AV48&lt;&gt;0,AV48,1000000)</f>
        <v>284.29999999999995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8"/>
        <v>CARLIN KARINA</v>
      </c>
      <c r="AK49" s="2">
        <f t="shared" si="28"/>
        <v>1178</v>
      </c>
      <c r="AL49" s="5">
        <f t="shared" ref="AL49:AL67" si="38">IF(AK49&lt;&gt;0,AK49,1000000)</f>
        <v>1178</v>
      </c>
      <c r="AM49" s="45">
        <f t="shared" si="29"/>
        <v>539.40000000000009</v>
      </c>
      <c r="AN49" s="5">
        <f t="shared" ref="AN49:AN67" si="39">IF(AM49&lt;&gt;0,AM49,1000000)</f>
        <v>539.40000000000009</v>
      </c>
      <c r="AO49" s="45">
        <f t="shared" si="30"/>
        <v>431.30000000000007</v>
      </c>
      <c r="AP49" s="5">
        <f t="shared" si="31"/>
        <v>431.30000000000007</v>
      </c>
      <c r="AQ49" s="45">
        <f t="shared" si="32"/>
        <v>254.89999999999998</v>
      </c>
      <c r="AR49" s="5">
        <f t="shared" si="33"/>
        <v>254.89999999999998</v>
      </c>
      <c r="AT49" s="2">
        <f t="shared" si="34"/>
        <v>204</v>
      </c>
      <c r="AU49">
        <f t="shared" si="35"/>
        <v>204</v>
      </c>
      <c r="AV49" s="2">
        <f t="shared" si="36"/>
        <v>201.29999999999995</v>
      </c>
      <c r="AW49">
        <f t="shared" si="37"/>
        <v>201.29999999999995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BRESLAND ALLAN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8"/>
        <v>GALLAGHER PAUL</v>
      </c>
      <c r="AK50" s="2">
        <f t="shared" si="28"/>
        <v>1001.5</v>
      </c>
      <c r="AL50" s="5">
        <f t="shared" si="38"/>
        <v>1001.5</v>
      </c>
      <c r="AM50" s="45">
        <f t="shared" si="29"/>
        <v>362.90000000000009</v>
      </c>
      <c r="AN50" s="5">
        <f t="shared" si="39"/>
        <v>362.90000000000009</v>
      </c>
      <c r="AO50" s="45">
        <f t="shared" si="30"/>
        <v>254.80000000000007</v>
      </c>
      <c r="AP50" s="5">
        <f t="shared" si="31"/>
        <v>254.80000000000007</v>
      </c>
      <c r="AQ50" s="45">
        <f t="shared" si="32"/>
        <v>78.399999999999977</v>
      </c>
      <c r="AR50" s="5">
        <f t="shared" si="33"/>
        <v>78.399999999999977</v>
      </c>
      <c r="AT50" s="2">
        <f t="shared" si="34"/>
        <v>27.5</v>
      </c>
      <c r="AU50">
        <f t="shared" si="35"/>
        <v>27.5</v>
      </c>
      <c r="AV50" s="2">
        <f t="shared" si="36"/>
        <v>24.799999999999955</v>
      </c>
      <c r="AW50">
        <f t="shared" si="37"/>
        <v>24.799999999999955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CARLIN KARINA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35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HAMILTON RHONDA</v>
      </c>
      <c r="AK51" s="2">
        <f t="shared" si="28"/>
        <v>1261</v>
      </c>
      <c r="AL51" s="5">
        <f t="shared" si="38"/>
        <v>1261</v>
      </c>
      <c r="AM51" s="45">
        <f t="shared" si="29"/>
        <v>622.40000000000009</v>
      </c>
      <c r="AN51" s="5">
        <f t="shared" si="39"/>
        <v>622.40000000000009</v>
      </c>
      <c r="AO51" s="45">
        <f t="shared" si="30"/>
        <v>514.30000000000007</v>
      </c>
      <c r="AP51" s="5">
        <f t="shared" si="31"/>
        <v>514.30000000000007</v>
      </c>
      <c r="AQ51" s="45">
        <f t="shared" si="32"/>
        <v>337.9</v>
      </c>
      <c r="AR51" s="5">
        <f t="shared" si="33"/>
        <v>337.9</v>
      </c>
      <c r="AT51" s="2">
        <f t="shared" si="34"/>
        <v>287</v>
      </c>
      <c r="AU51">
        <f t="shared" si="35"/>
        <v>287</v>
      </c>
      <c r="AV51" s="2">
        <f t="shared" si="36"/>
        <v>284.29999999999995</v>
      </c>
      <c r="AW51">
        <f t="shared" si="37"/>
        <v>284.29999999999995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GALLAGHER PAUL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25.4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>
      <c r="AJ52" t="str">
        <f t="shared" si="28"/>
        <v>JAMIESON WILLIAM</v>
      </c>
      <c r="AK52" s="2">
        <f t="shared" si="28"/>
        <v>0</v>
      </c>
      <c r="AL52" s="5">
        <f t="shared" si="38"/>
        <v>1000000</v>
      </c>
      <c r="AM52" s="45">
        <f t="shared" si="29"/>
        <v>999361.4</v>
      </c>
      <c r="AN52" s="5">
        <f t="shared" si="39"/>
        <v>999361.4</v>
      </c>
      <c r="AO52" s="45">
        <f t="shared" si="30"/>
        <v>999253.3</v>
      </c>
      <c r="AP52" s="5">
        <f t="shared" si="31"/>
        <v>999253.3</v>
      </c>
      <c r="AQ52" s="45">
        <f t="shared" si="32"/>
        <v>999076.9</v>
      </c>
      <c r="AR52" s="5">
        <f t="shared" si="33"/>
        <v>999076.9</v>
      </c>
      <c r="AT52" s="2">
        <f t="shared" si="34"/>
        <v>999026</v>
      </c>
      <c r="AU52">
        <f t="shared" si="35"/>
        <v>999026</v>
      </c>
      <c r="AV52" s="2">
        <f t="shared" si="36"/>
        <v>999023.3</v>
      </c>
      <c r="AW52">
        <f t="shared" si="37"/>
        <v>999023.3</v>
      </c>
      <c r="BE52" s="5">
        <f>IF($BH23="y",$BE23,IF($BH24="y",$BE24,0))</f>
        <v>0</v>
      </c>
      <c r="BG52" s="148" t="str">
        <f t="shared" si="40"/>
        <v>HAMILTON RHONDA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>
      <c r="AJ53" t="str">
        <f t="shared" si="28"/>
        <v>KELLY DAN</v>
      </c>
      <c r="AK53" s="2">
        <f t="shared" si="28"/>
        <v>1022.7</v>
      </c>
      <c r="AL53" s="5">
        <f t="shared" si="38"/>
        <v>1022.7</v>
      </c>
      <c r="AM53" s="45">
        <f t="shared" si="29"/>
        <v>384.10000000000014</v>
      </c>
      <c r="AN53" s="5">
        <f t="shared" si="39"/>
        <v>384.10000000000014</v>
      </c>
      <c r="AO53" s="45">
        <f t="shared" si="30"/>
        <v>276.00000000000011</v>
      </c>
      <c r="AP53" s="5">
        <f t="shared" si="31"/>
        <v>276.00000000000011</v>
      </c>
      <c r="AQ53" s="45">
        <f t="shared" si="32"/>
        <v>99.600000000000023</v>
      </c>
      <c r="AR53" s="5">
        <f t="shared" si="33"/>
        <v>99.600000000000023</v>
      </c>
      <c r="AT53" s="2">
        <f t="shared" si="34"/>
        <v>48.700000000000045</v>
      </c>
      <c r="AU53">
        <f t="shared" si="35"/>
        <v>48.700000000000045</v>
      </c>
      <c r="AV53" s="2">
        <f t="shared" si="36"/>
        <v>46</v>
      </c>
      <c r="AW53">
        <f t="shared" si="37"/>
        <v>46</v>
      </c>
      <c r="BG53" s="148" t="str">
        <f t="shared" si="40"/>
        <v>JAMIESON WILLIAM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>
      <c r="AJ54" t="str">
        <f t="shared" si="28"/>
        <v>KELLY PATSY</v>
      </c>
      <c r="AK54" s="2">
        <f t="shared" si="28"/>
        <v>923.1</v>
      </c>
      <c r="AL54" s="5">
        <f t="shared" si="38"/>
        <v>923.1</v>
      </c>
      <c r="AM54" s="45">
        <f t="shared" si="29"/>
        <v>284.50000000000011</v>
      </c>
      <c r="AN54" s="5">
        <f t="shared" si="39"/>
        <v>284.50000000000011</v>
      </c>
      <c r="AO54" s="45">
        <f t="shared" si="30"/>
        <v>176.40000000000009</v>
      </c>
      <c r="AP54" s="5">
        <f t="shared" si="31"/>
        <v>176.40000000000009</v>
      </c>
      <c r="AQ54" s="45">
        <f t="shared" si="32"/>
        <v>0</v>
      </c>
      <c r="AR54" s="5">
        <f t="shared" si="33"/>
        <v>1000000</v>
      </c>
      <c r="AT54" s="2">
        <f t="shared" si="34"/>
        <v>999949.1</v>
      </c>
      <c r="AU54">
        <f t="shared" si="35"/>
        <v>999949.1</v>
      </c>
      <c r="AV54" s="2">
        <f t="shared" si="36"/>
        <v>999946.4</v>
      </c>
      <c r="AW54">
        <f t="shared" si="37"/>
        <v>999946.4</v>
      </c>
      <c r="BG54" s="148" t="str">
        <f t="shared" si="40"/>
        <v>KELLY DAN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26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>
      <c r="AJ55" t="str">
        <f t="shared" si="28"/>
        <v>LEONARD PATRICK</v>
      </c>
      <c r="AK55" s="2">
        <f t="shared" si="28"/>
        <v>638.59999999999991</v>
      </c>
      <c r="AL55" s="5">
        <f t="shared" si="38"/>
        <v>638.59999999999991</v>
      </c>
      <c r="AM55" s="45">
        <f t="shared" si="29"/>
        <v>0</v>
      </c>
      <c r="AN55" s="5">
        <f t="shared" si="39"/>
        <v>1000000</v>
      </c>
      <c r="AO55" s="45">
        <f t="shared" si="30"/>
        <v>999891.9</v>
      </c>
      <c r="AP55" s="5">
        <f t="shared" si="31"/>
        <v>999891.9</v>
      </c>
      <c r="AQ55" s="45">
        <f t="shared" si="32"/>
        <v>999715.5</v>
      </c>
      <c r="AR55" s="5">
        <f t="shared" si="33"/>
        <v>999715.5</v>
      </c>
      <c r="AT55" s="2">
        <f t="shared" si="34"/>
        <v>999664.6</v>
      </c>
      <c r="AU55">
        <f t="shared" si="35"/>
        <v>999664.6</v>
      </c>
      <c r="AV55" s="2">
        <f t="shared" si="36"/>
        <v>999661.9</v>
      </c>
      <c r="AW55">
        <f t="shared" si="37"/>
        <v>999661.9</v>
      </c>
      <c r="BG55" s="148" t="str">
        <f t="shared" si="40"/>
        <v>KELLY PATSY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356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MCMAHON BRIAN</v>
      </c>
      <c r="AK56" s="2">
        <f t="shared" si="28"/>
        <v>974</v>
      </c>
      <c r="AL56" s="5">
        <f t="shared" si="38"/>
        <v>974</v>
      </c>
      <c r="AM56" s="45">
        <f t="shared" si="29"/>
        <v>335.40000000000009</v>
      </c>
      <c r="AN56" s="5">
        <f t="shared" si="39"/>
        <v>335.40000000000009</v>
      </c>
      <c r="AO56" s="45">
        <f t="shared" si="30"/>
        <v>227.30000000000007</v>
      </c>
      <c r="AP56" s="5">
        <f t="shared" si="31"/>
        <v>227.30000000000007</v>
      </c>
      <c r="AQ56" s="45">
        <f t="shared" si="32"/>
        <v>50.899999999999977</v>
      </c>
      <c r="AR56" s="5">
        <f t="shared" si="33"/>
        <v>50.899999999999977</v>
      </c>
      <c r="AT56" s="2">
        <f t="shared" si="34"/>
        <v>0</v>
      </c>
      <c r="AU56">
        <f t="shared" si="35"/>
        <v>1000000</v>
      </c>
      <c r="AV56" s="2">
        <f t="shared" si="36"/>
        <v>999997.3</v>
      </c>
      <c r="AW56">
        <f t="shared" si="37"/>
        <v>999997.3</v>
      </c>
      <c r="BG56" s="148" t="str">
        <f t="shared" si="40"/>
        <v>LEONARD PATRICK</v>
      </c>
      <c r="BH56" s="149"/>
      <c r="BI56" s="7">
        <f t="shared" si="41"/>
        <v>0</v>
      </c>
      <c r="BJ56" s="5">
        <f t="shared" si="42"/>
        <v>-638.59999999999991</v>
      </c>
      <c r="BK56" s="5">
        <f t="shared" si="43"/>
        <v>-638.59999999999991</v>
      </c>
      <c r="BN56" s="5">
        <f t="shared" si="44"/>
        <v>-638.59999999999991</v>
      </c>
      <c r="BW56" s="5">
        <f t="shared" si="45"/>
        <v>638.59999999999991</v>
      </c>
      <c r="BZ56" s="5">
        <f t="shared" si="46"/>
        <v>0</v>
      </c>
    </row>
    <row r="57" spans="36:78">
      <c r="AJ57" t="str">
        <f t="shared" si="28"/>
        <v>MCMENAMIN EUGENE</v>
      </c>
      <c r="AK57" s="2">
        <f t="shared" si="28"/>
        <v>746.69999999999993</v>
      </c>
      <c r="AL57" s="5">
        <f t="shared" si="38"/>
        <v>746.69999999999993</v>
      </c>
      <c r="AM57" s="45">
        <f t="shared" si="29"/>
        <v>108.10000000000002</v>
      </c>
      <c r="AN57" s="5">
        <f t="shared" si="39"/>
        <v>108.10000000000002</v>
      </c>
      <c r="AO57" s="45">
        <f t="shared" si="30"/>
        <v>0</v>
      </c>
      <c r="AP57" s="5">
        <f t="shared" si="31"/>
        <v>1000000</v>
      </c>
      <c r="AQ57" s="45">
        <f t="shared" si="32"/>
        <v>999823.6</v>
      </c>
      <c r="AR57" s="5">
        <f t="shared" si="33"/>
        <v>999823.6</v>
      </c>
      <c r="AT57" s="2">
        <f t="shared" si="34"/>
        <v>999772.7</v>
      </c>
      <c r="AU57">
        <f t="shared" si="35"/>
        <v>999772.7</v>
      </c>
      <c r="AV57" s="2">
        <f t="shared" si="36"/>
        <v>999770</v>
      </c>
      <c r="AW57">
        <f t="shared" si="37"/>
        <v>999770</v>
      </c>
      <c r="BG57" s="148" t="str">
        <f t="shared" si="40"/>
        <v>MCMAHON BRIAN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25</v>
      </c>
      <c r="BN57" s="5">
        <f t="shared" si="44"/>
        <v>0</v>
      </c>
      <c r="BW57" s="5">
        <f t="shared" si="45"/>
        <v>0</v>
      </c>
      <c r="BZ57" s="5">
        <f t="shared" si="46"/>
        <v>1</v>
      </c>
    </row>
    <row r="58" spans="36:78">
      <c r="AJ58" t="str">
        <f t="shared" si="28"/>
        <v>STEWART LIAM</v>
      </c>
      <c r="AK58" s="2">
        <f t="shared" si="28"/>
        <v>0</v>
      </c>
      <c r="AL58" s="5">
        <f t="shared" si="38"/>
        <v>1000000</v>
      </c>
      <c r="AM58" s="45">
        <f t="shared" si="29"/>
        <v>999361.4</v>
      </c>
      <c r="AN58" s="5">
        <f t="shared" si="39"/>
        <v>999361.4</v>
      </c>
      <c r="AO58" s="45">
        <f t="shared" si="30"/>
        <v>999253.3</v>
      </c>
      <c r="AP58" s="5">
        <f t="shared" si="31"/>
        <v>999253.3</v>
      </c>
      <c r="AQ58" s="45">
        <f t="shared" si="32"/>
        <v>999076.9</v>
      </c>
      <c r="AR58" s="5">
        <f t="shared" si="33"/>
        <v>999076.9</v>
      </c>
      <c r="AT58" s="2">
        <f t="shared" si="34"/>
        <v>999026</v>
      </c>
      <c r="AU58">
        <f t="shared" si="35"/>
        <v>999026</v>
      </c>
      <c r="AV58" s="2">
        <f t="shared" si="36"/>
        <v>999023.3</v>
      </c>
      <c r="AW58">
        <f t="shared" si="37"/>
        <v>999023.3</v>
      </c>
      <c r="BG58" s="148" t="str">
        <f t="shared" si="40"/>
        <v>MCMENAMIN EUGENE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72.400000000000006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 t="str">
        <f t="shared" si="28"/>
        <v>WARD DIARMUID</v>
      </c>
      <c r="AK59" s="2">
        <f t="shared" si="28"/>
        <v>976.7</v>
      </c>
      <c r="AL59" s="5">
        <f t="shared" si="38"/>
        <v>976.7</v>
      </c>
      <c r="AM59" s="45">
        <f t="shared" si="29"/>
        <v>338.10000000000014</v>
      </c>
      <c r="AN59" s="5">
        <f t="shared" si="39"/>
        <v>338.10000000000014</v>
      </c>
      <c r="AO59" s="45">
        <f t="shared" si="30"/>
        <v>230.00000000000011</v>
      </c>
      <c r="AP59" s="5">
        <f t="shared" si="31"/>
        <v>230.00000000000011</v>
      </c>
      <c r="AQ59" s="45">
        <f t="shared" si="32"/>
        <v>53.600000000000023</v>
      </c>
      <c r="AR59" s="5">
        <f t="shared" si="33"/>
        <v>53.600000000000023</v>
      </c>
      <c r="AT59" s="2">
        <f t="shared" si="34"/>
        <v>2.7000000000000455</v>
      </c>
      <c r="AU59">
        <f t="shared" si="35"/>
        <v>2.7000000000000455</v>
      </c>
      <c r="AV59" s="2">
        <f t="shared" si="36"/>
        <v>0</v>
      </c>
      <c r="AW59">
        <f t="shared" si="37"/>
        <v>1000000</v>
      </c>
      <c r="BG59" s="148" t="str">
        <f t="shared" si="40"/>
        <v>STEWART LIAM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999361.4</v>
      </c>
      <c r="AN60" s="5">
        <f t="shared" si="39"/>
        <v>999361.4</v>
      </c>
      <c r="AO60" s="45">
        <f t="shared" si="30"/>
        <v>999253.3</v>
      </c>
      <c r="AP60" s="5">
        <f t="shared" si="31"/>
        <v>999253.3</v>
      </c>
      <c r="AQ60" s="45">
        <f t="shared" si="32"/>
        <v>999076.9</v>
      </c>
      <c r="AR60" s="5">
        <f t="shared" si="33"/>
        <v>999076.9</v>
      </c>
      <c r="AT60" s="2">
        <f t="shared" si="34"/>
        <v>999026</v>
      </c>
      <c r="AU60">
        <f t="shared" si="35"/>
        <v>999026</v>
      </c>
      <c r="AV60" s="2">
        <f t="shared" si="36"/>
        <v>999023.3</v>
      </c>
      <c r="AW60">
        <f t="shared" si="37"/>
        <v>999023.3</v>
      </c>
      <c r="BG60" s="148" t="str">
        <f t="shared" si="40"/>
        <v>WARD DIARMUID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22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999361.4</v>
      </c>
      <c r="AN61" s="5">
        <f t="shared" si="39"/>
        <v>999361.4</v>
      </c>
      <c r="AO61" s="45">
        <f t="shared" si="30"/>
        <v>999253.3</v>
      </c>
      <c r="AP61" s="5">
        <f t="shared" si="31"/>
        <v>999253.3</v>
      </c>
      <c r="AQ61" s="45">
        <f t="shared" si="32"/>
        <v>999076.9</v>
      </c>
      <c r="AR61" s="5">
        <f t="shared" si="33"/>
        <v>999076.9</v>
      </c>
      <c r="AT61" s="2">
        <f t="shared" si="34"/>
        <v>999026</v>
      </c>
      <c r="AU61">
        <f t="shared" si="35"/>
        <v>999026</v>
      </c>
      <c r="AV61" s="2">
        <f t="shared" si="36"/>
        <v>999023.3</v>
      </c>
      <c r="AW61">
        <f t="shared" si="37"/>
        <v>999023.3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999361.4</v>
      </c>
      <c r="AN62" s="5">
        <f t="shared" si="39"/>
        <v>999361.4</v>
      </c>
      <c r="AO62" s="45">
        <f t="shared" si="30"/>
        <v>999253.3</v>
      </c>
      <c r="AP62" s="5">
        <f t="shared" si="31"/>
        <v>999253.3</v>
      </c>
      <c r="AQ62" s="45">
        <f t="shared" si="32"/>
        <v>999076.9</v>
      </c>
      <c r="AR62" s="5">
        <f t="shared" si="33"/>
        <v>999076.9</v>
      </c>
      <c r="AT62" s="2">
        <f t="shared" si="34"/>
        <v>999026</v>
      </c>
      <c r="AU62">
        <f t="shared" si="35"/>
        <v>999026</v>
      </c>
      <c r="AV62" s="2">
        <f t="shared" si="36"/>
        <v>999023.3</v>
      </c>
      <c r="AW62">
        <f t="shared" si="37"/>
        <v>999023.3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999361.4</v>
      </c>
      <c r="AN63" s="5">
        <f t="shared" si="39"/>
        <v>999361.4</v>
      </c>
      <c r="AO63" s="45">
        <f t="shared" si="30"/>
        <v>999253.3</v>
      </c>
      <c r="AP63" s="5">
        <f t="shared" si="31"/>
        <v>999253.3</v>
      </c>
      <c r="AQ63" s="45">
        <f t="shared" si="32"/>
        <v>999076.9</v>
      </c>
      <c r="AR63" s="5">
        <f t="shared" si="33"/>
        <v>999076.9</v>
      </c>
      <c r="AT63" s="2">
        <f t="shared" si="34"/>
        <v>999026</v>
      </c>
      <c r="AU63">
        <f t="shared" si="35"/>
        <v>999026</v>
      </c>
      <c r="AV63" s="2">
        <f t="shared" si="36"/>
        <v>999023.3</v>
      </c>
      <c r="AW63">
        <f t="shared" si="37"/>
        <v>999023.3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999361.4</v>
      </c>
      <c r="AN64" s="5">
        <f t="shared" si="39"/>
        <v>999361.4</v>
      </c>
      <c r="AO64" s="45">
        <f t="shared" si="30"/>
        <v>999253.3</v>
      </c>
      <c r="AP64" s="5">
        <f t="shared" si="31"/>
        <v>999253.3</v>
      </c>
      <c r="AQ64" s="45">
        <f t="shared" si="32"/>
        <v>999076.9</v>
      </c>
      <c r="AR64" s="5">
        <f t="shared" si="33"/>
        <v>999076.9</v>
      </c>
      <c r="AT64" s="2">
        <f t="shared" si="34"/>
        <v>999026</v>
      </c>
      <c r="AU64">
        <f t="shared" si="35"/>
        <v>999026</v>
      </c>
      <c r="AV64" s="2">
        <f t="shared" si="36"/>
        <v>999023.3</v>
      </c>
      <c r="AW64">
        <f t="shared" si="37"/>
        <v>999023.3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999361.4</v>
      </c>
      <c r="AN65" s="5">
        <f t="shared" si="39"/>
        <v>999361.4</v>
      </c>
      <c r="AO65" s="45">
        <f t="shared" si="30"/>
        <v>999253.3</v>
      </c>
      <c r="AP65" s="5">
        <f t="shared" si="31"/>
        <v>999253.3</v>
      </c>
      <c r="AQ65" s="45">
        <f t="shared" si="32"/>
        <v>999076.9</v>
      </c>
      <c r="AR65" s="5">
        <f t="shared" si="33"/>
        <v>999076.9</v>
      </c>
      <c r="AT65" s="2">
        <f t="shared" si="34"/>
        <v>999026</v>
      </c>
      <c r="AU65">
        <f t="shared" si="35"/>
        <v>999026</v>
      </c>
      <c r="AV65" s="2">
        <f t="shared" si="36"/>
        <v>999023.3</v>
      </c>
      <c r="AW65">
        <f t="shared" si="37"/>
        <v>999023.3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999361.4</v>
      </c>
      <c r="AN66" s="5">
        <f t="shared" si="39"/>
        <v>999361.4</v>
      </c>
      <c r="AO66" s="45">
        <f t="shared" si="30"/>
        <v>999253.3</v>
      </c>
      <c r="AP66" s="5">
        <f t="shared" si="31"/>
        <v>999253.3</v>
      </c>
      <c r="AQ66" s="45">
        <f t="shared" si="32"/>
        <v>999076.9</v>
      </c>
      <c r="AR66" s="5">
        <f t="shared" si="33"/>
        <v>999076.9</v>
      </c>
      <c r="AT66" s="2">
        <f t="shared" si="34"/>
        <v>999026</v>
      </c>
      <c r="AU66">
        <f t="shared" si="35"/>
        <v>999026</v>
      </c>
      <c r="AV66" s="2">
        <f t="shared" si="36"/>
        <v>999023.3</v>
      </c>
      <c r="AW66">
        <f t="shared" si="37"/>
        <v>999023.3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999361.4</v>
      </c>
      <c r="AN67" s="5">
        <f t="shared" si="39"/>
        <v>999361.4</v>
      </c>
      <c r="AO67" s="45">
        <f t="shared" si="30"/>
        <v>999253.3</v>
      </c>
      <c r="AP67" s="5">
        <f t="shared" si="31"/>
        <v>999253.3</v>
      </c>
      <c r="AQ67" s="45">
        <f t="shared" si="32"/>
        <v>999076.9</v>
      </c>
      <c r="AR67" s="5">
        <f t="shared" si="33"/>
        <v>999076.9</v>
      </c>
      <c r="AT67" s="2">
        <f t="shared" si="34"/>
        <v>999026</v>
      </c>
      <c r="AU67">
        <f t="shared" si="35"/>
        <v>999026</v>
      </c>
      <c r="AV67" s="2">
        <f t="shared" si="36"/>
        <v>999023.3</v>
      </c>
      <c r="AW67">
        <f t="shared" si="37"/>
        <v>999023.3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76.8</v>
      </c>
      <c r="BK69" s="5">
        <f>BI69+BJ69</f>
        <v>76.8</v>
      </c>
      <c r="BM69" s="16"/>
      <c r="BN69" s="16"/>
      <c r="BO69" s="16"/>
      <c r="BP69" s="16"/>
      <c r="BW69" s="5">
        <f>SUM(BW49:BW68)</f>
        <v>638.59999999999991</v>
      </c>
      <c r="BZ69" s="5">
        <f t="shared" si="46"/>
        <v>0</v>
      </c>
    </row>
    <row r="70" spans="36:78">
      <c r="BK70" s="5">
        <f>BG27+CE29</f>
        <v>638.59999999999991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0</v>
      </c>
    </row>
    <row r="81" spans="41:63">
      <c r="BK81" s="5">
        <f t="shared" si="48"/>
        <v>0</v>
      </c>
    </row>
    <row r="82" spans="41:63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1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</vt:i4>
      </vt:variant>
    </vt:vector>
  </HeadingPairs>
  <TitlesOfParts>
    <vt:vector size="33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  <vt:lpstr>'Stage 6'!Print_Area</vt:lpstr>
      <vt:lpstr>'Stage 7'!Print_Area</vt:lpstr>
      <vt:lpstr>'Stage 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elections2014</cp:lastModifiedBy>
  <cp:lastPrinted>2014-05-24T16:16:33Z</cp:lastPrinted>
  <dcterms:created xsi:type="dcterms:W3CDTF">2003-11-25T09:48:36Z</dcterms:created>
  <dcterms:modified xsi:type="dcterms:W3CDTF">2014-05-24T16:42:05Z</dcterms:modified>
</cp:coreProperties>
</file>