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chartsheets/sheet1.xml" ContentType="application/vnd.openxmlformats-officedocument.spreadsheetml.chart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730"/>
  <workbookPr defaultThemeVersion="124226"/>
  <mc:AlternateContent xmlns:mc="http://schemas.openxmlformats.org/markup-compatibility/2006">
    <mc:Choice Requires="x15">
      <x15ac:absPath xmlns:x15ac="http://schemas.microsoft.com/office/spreadsheetml/2010/11/ac" url="https://d.docs.live.net/12e5fab9a477a97c/Desktop/Adam Schonberger Portfolio/Excel Models/"/>
    </mc:Choice>
  </mc:AlternateContent>
  <xr:revisionPtr revIDLastSave="8" documentId="13_ncr:1_{0EDCEB4F-8726-4080-9DF4-362809AA55CB}" xr6:coauthVersionLast="47" xr6:coauthVersionMax="47" xr10:uidLastSave="{04E36A4F-742A-4B59-9DEE-8529DF617179}"/>
  <bookViews>
    <workbookView xWindow="-108" yWindow="-108" windowWidth="23256" windowHeight="13176" xr2:uid="{00000000-000D-0000-FFFF-FFFF00000000}"/>
  </bookViews>
  <sheets>
    <sheet name="(1) ARCO Capital Budgeting" sheetId="6" r:id="rId1"/>
    <sheet name="Data for Graph" sheetId="1" state="hidden" r:id="rId2"/>
    <sheet name="(1a) Project Chart Analysis" sheetId="4" r:id="rId3"/>
  </sheets>
  <definedNames>
    <definedName name="_Fill" hidden="1">#REF!</definedName>
    <definedName name="_Order1" hidden="1">255</definedName>
    <definedName name="CLIN">#REF!</definedName>
    <definedName name="Florin">#REF!</definedName>
    <definedName name="PHARM">#REF!</definedName>
    <definedName name="Pound">#REF!</definedName>
    <definedName name="_xlnm.Print_Area" localSheetId="0">'(1) ARCO Capital Budgeting'!$B$3:$O$55</definedName>
    <definedName name="_xlnm.Print_Area" localSheetId="1">'Data for Graph'!$A$1:$D$10</definedName>
    <definedName name="swed">#REF!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41" i="6" l="1"/>
  <c r="E36" i="6"/>
  <c r="E37" i="6" s="1"/>
  <c r="E35" i="6"/>
  <c r="D3" i="1" l="1"/>
  <c r="C3" i="1"/>
  <c r="H50" i="6"/>
  <c r="D48" i="6"/>
  <c r="D59" i="6" s="1"/>
  <c r="D61" i="6" s="1"/>
  <c r="E47" i="6"/>
  <c r="F47" i="6" s="1"/>
  <c r="G47" i="6" s="1"/>
  <c r="H47" i="6" s="1"/>
  <c r="I47" i="6" s="1"/>
  <c r="J47" i="6" s="1"/>
  <c r="K47" i="6" s="1"/>
  <c r="K46" i="6"/>
  <c r="J46" i="6"/>
  <c r="G46" i="6"/>
  <c r="J41" i="6"/>
  <c r="I41" i="6"/>
  <c r="I46" i="6" s="1"/>
  <c r="H41" i="6"/>
  <c r="H46" i="6" s="1"/>
  <c r="G41" i="6"/>
  <c r="F41" i="6"/>
  <c r="F46" i="6" s="1"/>
  <c r="E46" i="6"/>
  <c r="K36" i="6"/>
  <c r="J36" i="6"/>
  <c r="J37" i="6" s="1"/>
  <c r="J39" i="6" s="1"/>
  <c r="J40" i="6" s="1"/>
  <c r="I36" i="6"/>
  <c r="H36" i="6"/>
  <c r="G36" i="6"/>
  <c r="F36" i="6"/>
  <c r="K35" i="6"/>
  <c r="J35" i="6"/>
  <c r="I35" i="6"/>
  <c r="I37" i="6" s="1"/>
  <c r="H35" i="6"/>
  <c r="H37" i="6" s="1"/>
  <c r="G35" i="6"/>
  <c r="F35" i="6"/>
  <c r="F37" i="6" s="1"/>
  <c r="E33" i="6"/>
  <c r="E34" i="6" s="1"/>
  <c r="F39" i="6" l="1"/>
  <c r="F40" i="6" s="1"/>
  <c r="E43" i="6"/>
  <c r="G37" i="6"/>
  <c r="G39" i="6" s="1"/>
  <c r="G40" i="6" s="1"/>
  <c r="K37" i="6"/>
  <c r="B3" i="1"/>
  <c r="D4" i="1"/>
  <c r="H39" i="6"/>
  <c r="H40" i="6" s="1"/>
  <c r="K39" i="6"/>
  <c r="K40" i="6" s="1"/>
  <c r="E38" i="6"/>
  <c r="F33" i="6"/>
  <c r="E39" i="6"/>
  <c r="E40" i="6" s="1"/>
  <c r="I39" i="6"/>
  <c r="I40" i="6" s="1"/>
  <c r="E44" i="6" l="1"/>
  <c r="E45" i="6"/>
  <c r="E48" i="6" s="1"/>
  <c r="B4" i="1" s="1"/>
  <c r="F34" i="6"/>
  <c r="G33" i="6"/>
  <c r="D5" i="1" l="1"/>
  <c r="F38" i="6"/>
  <c r="H33" i="6"/>
  <c r="G34" i="6"/>
  <c r="D6" i="1" s="1"/>
  <c r="F43" i="6"/>
  <c r="G43" i="6" l="1"/>
  <c r="G44" i="6" s="1"/>
  <c r="G38" i="6"/>
  <c r="E59" i="6"/>
  <c r="E61" i="6" s="1"/>
  <c r="E49" i="6"/>
  <c r="C4" i="1" s="1"/>
  <c r="H34" i="6"/>
  <c r="D7" i="1" s="1"/>
  <c r="I33" i="6"/>
  <c r="F44" i="6"/>
  <c r="F45" i="6"/>
  <c r="F48" i="6" s="1"/>
  <c r="B5" i="1" s="1"/>
  <c r="H43" i="6" l="1"/>
  <c r="H38" i="6"/>
  <c r="F59" i="6"/>
  <c r="F61" i="6" s="1"/>
  <c r="F49" i="6"/>
  <c r="C5" i="1" s="1"/>
  <c r="I34" i="6"/>
  <c r="D8" i="1" s="1"/>
  <c r="J33" i="6"/>
  <c r="G45" i="6"/>
  <c r="G48" i="6" s="1"/>
  <c r="B6" i="1" s="1"/>
  <c r="G59" i="6" l="1"/>
  <c r="G61" i="6" s="1"/>
  <c r="G49" i="6"/>
  <c r="C6" i="1" s="1"/>
  <c r="K33" i="6"/>
  <c r="K34" i="6" s="1"/>
  <c r="D10" i="1" s="1"/>
  <c r="J34" i="6"/>
  <c r="D9" i="1" s="1"/>
  <c r="I43" i="6"/>
  <c r="I38" i="6"/>
  <c r="H44" i="6"/>
  <c r="H45" i="6" s="1"/>
  <c r="H48" i="6" s="1"/>
  <c r="B7" i="1" s="1"/>
  <c r="I44" i="6" l="1"/>
  <c r="I45" i="6" s="1"/>
  <c r="I48" i="6" s="1"/>
  <c r="B8" i="1" s="1"/>
  <c r="J43" i="6"/>
  <c r="J38" i="6"/>
  <c r="H59" i="6"/>
  <c r="H61" i="6" s="1"/>
  <c r="H49" i="6"/>
  <c r="K43" i="6"/>
  <c r="K38" i="6"/>
  <c r="H51" i="6" l="1"/>
  <c r="H52" i="6" s="1"/>
  <c r="H53" i="6" s="1"/>
  <c r="D54" i="6" s="1"/>
  <c r="C7" i="1"/>
  <c r="I59" i="6"/>
  <c r="I61" i="6" s="1"/>
  <c r="I49" i="6"/>
  <c r="C8" i="1" s="1"/>
  <c r="K44" i="6"/>
  <c r="K45" i="6" s="1"/>
  <c r="K48" i="6" s="1"/>
  <c r="B10" i="1" s="1"/>
  <c r="J44" i="6"/>
  <c r="J45" i="6" s="1"/>
  <c r="J48" i="6" s="1"/>
  <c r="B9" i="1" s="1"/>
  <c r="J59" i="6" l="1"/>
  <c r="J61" i="6" s="1"/>
  <c r="J49" i="6"/>
  <c r="K59" i="6"/>
  <c r="K61" i="6" s="1"/>
  <c r="D62" i="6" s="1"/>
  <c r="D52" i="6"/>
  <c r="D55" i="6" s="1"/>
  <c r="D53" i="6"/>
  <c r="K49" i="6" l="1"/>
  <c r="C10" i="1" s="1"/>
  <c r="C9" i="1"/>
  <c r="A5" i="1"/>
  <c r="A6" i="1" s="1"/>
  <c r="A7" i="1" s="1"/>
  <c r="A8" i="1" s="1"/>
  <c r="A9" i="1" s="1"/>
  <c r="A10" i="1" s="1"/>
</calcChain>
</file>

<file path=xl/sharedStrings.xml><?xml version="1.0" encoding="utf-8"?>
<sst xmlns="http://schemas.openxmlformats.org/spreadsheetml/2006/main" count="48" uniqueCount="45">
  <si>
    <t>Cost of machine</t>
  </si>
  <si>
    <t>Tax Rate</t>
  </si>
  <si>
    <t>Required Rate of Return</t>
  </si>
  <si>
    <t>Add: Depreciation</t>
  </si>
  <si>
    <t>After-Tax Cash Flow</t>
  </si>
  <si>
    <t>Cumulative Cash Flow</t>
  </si>
  <si>
    <t>Payback Period</t>
  </si>
  <si>
    <t>Profitability Index</t>
  </si>
  <si>
    <t>CHECKING:</t>
  </si>
  <si>
    <t>PV of After-Tax Cash Flow</t>
  </si>
  <si>
    <t>Total PV of After-Tax Cash Flow</t>
  </si>
  <si>
    <t>Annual Revenue</t>
  </si>
  <si>
    <t xml:space="preserve">    FINANCIAL MODELING - CAPITAL BUDGETING</t>
  </si>
  <si>
    <t>ARCO CORP. - CAPITAL PROJECT ANALYSIS</t>
  </si>
  <si>
    <t>Working Capital Investment</t>
  </si>
  <si>
    <t>Sales price per Brake Pad</t>
  </si>
  <si>
    <t>Material Cost per Brake Pad</t>
  </si>
  <si>
    <t>Labor Cost per Brake Pad</t>
  </si>
  <si>
    <t>Operating Expenses as a % of COGS</t>
  </si>
  <si>
    <t>Year</t>
  </si>
  <si>
    <t># of Brake Pads Sold</t>
  </si>
  <si>
    <t>Sale Price per Brake Pad</t>
  </si>
  <si>
    <t>Sales</t>
  </si>
  <si>
    <t>COGS - Material and Labor</t>
  </si>
  <si>
    <t>COGS as a % of Revenue</t>
  </si>
  <si>
    <t>Operating Expenses</t>
  </si>
  <si>
    <t>Depreciation Expense</t>
  </si>
  <si>
    <t xml:space="preserve">Tax Depreciation MACRS % </t>
  </si>
  <si>
    <t>Pre-Tax Income from Project</t>
  </si>
  <si>
    <t>Less: Taxes</t>
  </si>
  <si>
    <t>After-Tax Income</t>
  </si>
  <si>
    <t>Less: Working Capital Investment</t>
  </si>
  <si>
    <t>Cash Flow</t>
  </si>
  <si>
    <t>Cost</t>
  </si>
  <si>
    <t>CF not needed</t>
  </si>
  <si>
    <t>Net Present Value</t>
  </si>
  <si>
    <t>% not needed</t>
  </si>
  <si>
    <t>Internal Rate of Return</t>
  </si>
  <si>
    <t>% needed</t>
  </si>
  <si>
    <t>paul M. final 5.2.2019</t>
  </si>
  <si>
    <t>FINAL 5.2.2019</t>
  </si>
  <si>
    <t>Material Cost per Brake Year</t>
  </si>
  <si>
    <t>Labor Cost per Brake Year</t>
  </si>
  <si>
    <t>Investment  Analysis</t>
  </si>
  <si>
    <t>Reporting 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</si>
</sst>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6" formatCode="&quot;$&quot;#,##0_);[Red]\(&quot;$&quot;#,##0\)"/>
    <numFmt numFmtId="44" formatCode="_(&quot;$&quot;* #,##0.00_);_(&quot;$&quot;* \(#,##0.00\);_(&quot;$&quot;* &quot;-&quot;??_);_(@_)"/>
    <numFmt numFmtId="43" formatCode="_(* #,##0.00_);_(* \(#,##0.00\);_(* &quot;-&quot;??_);_(@_)"/>
    <numFmt numFmtId="164" formatCode="&quot;$&quot;#,##0"/>
    <numFmt numFmtId="165" formatCode="_(&quot;$&quot;* #,##0_);_(&quot;$&quot;* \(#,##0\);_(&quot;$&quot;* &quot;-&quot;??_);_(@_)"/>
    <numFmt numFmtId="166" formatCode="0.0%"/>
    <numFmt numFmtId="167" formatCode="_(* #,##0_);_(* \(#,##0\);_(* &quot;-&quot;??_);_(@_)"/>
    <numFmt numFmtId="168" formatCode="_(* #,##0.0_);_(* \(#,##0.0\);_(* &quot;-&quot;??_);_(@_)"/>
    <numFmt numFmtId="169" formatCode="0.00_);\(0.00\)"/>
  </numFmts>
  <fonts count="39"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0"/>
      <name val="Arial"/>
      <family val="2"/>
    </font>
    <font>
      <sz val="14"/>
      <name val="Times New Roman"/>
      <family val="1"/>
    </font>
    <font>
      <b/>
      <sz val="13"/>
      <name val="Times New Roman"/>
      <family val="1"/>
    </font>
    <font>
      <b/>
      <sz val="13"/>
      <color indexed="8"/>
      <name val="Times New Roman"/>
      <family val="1"/>
    </font>
    <font>
      <sz val="18"/>
      <name val="Times New Roman"/>
      <family val="1"/>
    </font>
    <font>
      <sz val="18"/>
      <name val="Arial"/>
      <family val="2"/>
    </font>
    <font>
      <sz val="9"/>
      <color indexed="8"/>
      <name val="Arial"/>
      <family val="2"/>
    </font>
    <font>
      <b/>
      <sz val="10"/>
      <color indexed="8"/>
      <name val="Arial"/>
      <family val="2"/>
    </font>
    <font>
      <b/>
      <sz val="10"/>
      <name val="Arial"/>
      <family val="2"/>
    </font>
    <font>
      <sz val="11"/>
      <color theme="1"/>
      <name val="Calibri"/>
      <family val="2"/>
    </font>
    <font>
      <sz val="10"/>
      <name val="Arial"/>
      <family val="2"/>
    </font>
    <font>
      <sz val="11"/>
      <color indexed="8"/>
      <name val="Calibri"/>
      <family val="2"/>
    </font>
    <font>
      <b/>
      <sz val="14"/>
      <color indexed="8"/>
      <name val="Arial"/>
      <family val="2"/>
    </font>
    <font>
      <b/>
      <sz val="12"/>
      <color indexed="8"/>
      <name val="Arial"/>
      <family val="2"/>
    </font>
    <font>
      <sz val="10"/>
      <name val="Arial"/>
    </font>
    <font>
      <b/>
      <sz val="14"/>
      <color theme="4" tint="-0.249977111117893"/>
      <name val="Calibri"/>
      <family val="2"/>
      <scheme val="minor"/>
    </font>
    <font>
      <sz val="12"/>
      <color theme="1"/>
      <name val="Calibri"/>
      <family val="2"/>
      <scheme val="minor"/>
    </font>
    <font>
      <sz val="12"/>
      <color theme="4" tint="-0.249977111117893"/>
      <name val="Calibri"/>
      <family val="2"/>
      <scheme val="minor"/>
    </font>
    <font>
      <b/>
      <u/>
      <sz val="12"/>
      <color theme="1"/>
      <name val="Calibri"/>
      <family val="2"/>
      <scheme val="minor"/>
    </font>
    <font>
      <sz val="12"/>
      <color rgb="FF0070C0"/>
      <name val="Calibri"/>
      <family val="2"/>
      <scheme val="minor"/>
    </font>
    <font>
      <b/>
      <sz val="12"/>
      <color theme="1"/>
      <name val="Calibri"/>
      <family val="2"/>
      <scheme val="minor"/>
    </font>
    <font>
      <b/>
      <sz val="18"/>
      <color rgb="FFFF0000"/>
      <name val="Calibri"/>
      <family val="2"/>
      <scheme val="minor"/>
    </font>
    <font>
      <sz val="11"/>
      <color theme="0"/>
      <name val="Calibri"/>
      <family val="2"/>
      <scheme val="minor"/>
    </font>
    <font>
      <b/>
      <sz val="18"/>
      <color theme="0"/>
      <name val="Times New Roman"/>
      <family val="1"/>
    </font>
    <font>
      <sz val="12"/>
      <color theme="0"/>
      <name val="Calibri"/>
      <family val="2"/>
      <scheme val="minor"/>
    </font>
    <font>
      <b/>
      <sz val="18"/>
      <color theme="0"/>
      <name val="Calibri"/>
      <family val="2"/>
      <scheme val="minor"/>
    </font>
    <font>
      <i/>
      <sz val="12"/>
      <color rgb="FF0070C0"/>
      <name val="Calibri"/>
      <family val="2"/>
      <scheme val="minor"/>
    </font>
    <font>
      <i/>
      <sz val="12"/>
      <color theme="1"/>
      <name val="Calibri"/>
      <family val="2"/>
      <scheme val="minor"/>
    </font>
    <font>
      <sz val="12"/>
      <name val="Calibri"/>
      <family val="2"/>
      <scheme val="minor"/>
    </font>
    <font>
      <u val="singleAccounting"/>
      <sz val="12"/>
      <name val="Calibri"/>
      <family val="2"/>
      <scheme val="minor"/>
    </font>
  </fonts>
  <fills count="7">
    <fill>
      <patternFill patternType="none"/>
    </fill>
    <fill>
      <patternFill patternType="gray125"/>
    </fill>
    <fill>
      <patternFill patternType="solid">
        <fgColor theme="0" tint="-4.9989318521683403E-2"/>
        <bgColor indexed="64"/>
      </patternFill>
    </fill>
    <fill>
      <patternFill patternType="solid">
        <fgColor rgb="FFC00000"/>
        <bgColor indexed="64"/>
      </patternFill>
    </fill>
    <fill>
      <patternFill patternType="solid">
        <fgColor theme="0" tint="-0.14999847407452621"/>
        <bgColor indexed="64"/>
      </patternFill>
    </fill>
    <fill>
      <patternFill patternType="solid">
        <fgColor theme="0"/>
        <bgColor indexed="64"/>
      </patternFill>
    </fill>
    <fill>
      <patternFill patternType="solid">
        <fgColor rgb="FFFFFF00"/>
        <bgColor indexed="64"/>
      </patternFill>
    </fill>
  </fills>
  <borders count="18">
    <border>
      <left/>
      <right/>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right/>
      <top/>
      <bottom style="thin">
        <color indexed="64"/>
      </bottom>
      <diagonal/>
    </border>
    <border>
      <left/>
      <right/>
      <top style="thin">
        <color indexed="64"/>
      </top>
      <bottom style="double">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double">
        <color indexed="64"/>
      </bottom>
      <diagonal/>
    </border>
    <border>
      <left/>
      <right/>
      <top style="medium">
        <color indexed="64"/>
      </top>
      <bottom/>
      <diagonal/>
    </border>
    <border>
      <left/>
      <right/>
      <top/>
      <bottom style="medium">
        <color indexed="64"/>
      </bottom>
      <diagonal/>
    </border>
  </borders>
  <cellStyleXfs count="47">
    <xf numFmtId="0" fontId="0"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9" fontId="9" fillId="0" borderId="0" applyFont="0" applyFill="0" applyBorder="0" applyAlignment="0" applyProtection="0"/>
    <xf numFmtId="0" fontId="15" fillId="0" borderId="0" applyNumberFormat="0" applyBorder="0" applyAlignment="0"/>
    <xf numFmtId="0" fontId="16" fillId="0" borderId="0" applyNumberFormat="0" applyBorder="0" applyAlignment="0"/>
    <xf numFmtId="0" fontId="18" fillId="0" borderId="0"/>
    <xf numFmtId="43" fontId="18" fillId="0" borderId="0" applyFont="0" applyFill="0" applyBorder="0" applyAlignment="0" applyProtection="0"/>
    <xf numFmtId="44" fontId="18" fillId="0" borderId="0" applyFont="0" applyFill="0" applyBorder="0" applyAlignment="0" applyProtection="0"/>
    <xf numFmtId="9" fontId="18" fillId="0" borderId="0" applyFont="0" applyFill="0" applyBorder="0" applyAlignment="0" applyProtection="0"/>
    <xf numFmtId="43" fontId="8" fillId="0" borderId="0" applyFont="0" applyFill="0" applyBorder="0" applyAlignment="0" applyProtection="0"/>
    <xf numFmtId="0" fontId="19" fillId="0" borderId="0"/>
    <xf numFmtId="9" fontId="8" fillId="0" borderId="0" applyFont="0" applyFill="0" applyBorder="0" applyAlignment="0" applyProtection="0"/>
    <xf numFmtId="0" fontId="7" fillId="0" borderId="0"/>
    <xf numFmtId="0" fontId="7" fillId="0" borderId="0"/>
    <xf numFmtId="0" fontId="20" fillId="0" borderId="0"/>
    <xf numFmtId="0" fontId="7" fillId="0" borderId="0"/>
    <xf numFmtId="0" fontId="7" fillId="0" borderId="0"/>
    <xf numFmtId="9" fontId="7" fillId="0" borderId="0" applyFont="0" applyFill="0" applyBorder="0" applyAlignment="0" applyProtection="0"/>
    <xf numFmtId="0" fontId="21" fillId="0" borderId="0" applyNumberFormat="0" applyBorder="0" applyAlignment="0"/>
    <xf numFmtId="0" fontId="22" fillId="0" borderId="0" applyNumberFormat="0" applyBorder="0" applyAlignment="0"/>
    <xf numFmtId="0" fontId="8" fillId="0" borderId="0"/>
    <xf numFmtId="0" fontId="17" fillId="0" borderId="0" applyFont="0" applyFill="0" applyBorder="0" applyAlignment="0" applyProtection="0"/>
    <xf numFmtId="0" fontId="6" fillId="0" borderId="0"/>
    <xf numFmtId="0" fontId="5" fillId="0" borderId="0"/>
    <xf numFmtId="43" fontId="8" fillId="0" borderId="0" applyFont="0" applyFill="0" applyBorder="0" applyAlignment="0" applyProtection="0"/>
    <xf numFmtId="0" fontId="8" fillId="0" borderId="0"/>
    <xf numFmtId="0" fontId="4" fillId="0" borderId="0"/>
    <xf numFmtId="0" fontId="4" fillId="0" borderId="0"/>
    <xf numFmtId="0" fontId="4" fillId="0" borderId="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0" fontId="8" fillId="0" borderId="0"/>
    <xf numFmtId="0" fontId="3" fillId="0" borderId="0"/>
    <xf numFmtId="9" fontId="23" fillId="0" borderId="0" applyFont="0" applyFill="0" applyBorder="0" applyAlignment="0" applyProtection="0"/>
    <xf numFmtId="0" fontId="2" fillId="0" borderId="0"/>
    <xf numFmtId="44" fontId="2" fillId="0" borderId="0" applyFont="0" applyFill="0" applyBorder="0" applyAlignment="0" applyProtection="0"/>
    <xf numFmtId="9" fontId="2" fillId="0" borderId="0" applyFont="0" applyFill="0" applyBorder="0" applyAlignment="0" applyProtection="0"/>
    <xf numFmtId="43" fontId="2" fillId="0" borderId="0" applyFont="0" applyFill="0" applyBorder="0" applyAlignment="0" applyProtection="0"/>
    <xf numFmtId="0" fontId="1" fillId="0" borderId="0"/>
    <xf numFmtId="9"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cellStyleXfs>
  <cellXfs count="81">
    <xf numFmtId="0" fontId="0" fillId="0" borderId="0" xfId="0"/>
    <xf numFmtId="0" fontId="10" fillId="0" borderId="0" xfId="0" applyFont="1"/>
    <xf numFmtId="0" fontId="10" fillId="0" borderId="0" xfId="0" applyFont="1" applyAlignment="1">
      <alignment horizontal="center" vertical="center" wrapText="1"/>
    </xf>
    <xf numFmtId="164" fontId="10" fillId="0" borderId="0" xfId="0" applyNumberFormat="1" applyFont="1" applyAlignment="1">
      <alignment horizontal="center" vertical="center" wrapText="1"/>
    </xf>
    <xf numFmtId="164" fontId="10" fillId="0" borderId="0" xfId="0" applyNumberFormat="1" applyFont="1"/>
    <xf numFmtId="164" fontId="11" fillId="0" borderId="0" xfId="0" applyNumberFormat="1" applyFont="1" applyAlignment="1">
      <alignment horizontal="center" vertical="center" wrapText="1"/>
    </xf>
    <xf numFmtId="0" fontId="11" fillId="0" borderId="0" xfId="0" applyFont="1"/>
    <xf numFmtId="0" fontId="12" fillId="0" borderId="3" xfId="0" applyFont="1" applyBorder="1" applyAlignment="1">
      <alignment horizontal="center" vertical="center" wrapText="1"/>
    </xf>
    <xf numFmtId="164" fontId="12" fillId="0" borderId="5" xfId="0" applyNumberFormat="1" applyFont="1" applyBorder="1" applyAlignment="1">
      <alignment horizontal="center" vertical="center" wrapText="1"/>
    </xf>
    <xf numFmtId="164" fontId="12" fillId="0" borderId="4" xfId="0" applyNumberFormat="1" applyFont="1" applyBorder="1" applyAlignment="1">
      <alignment horizontal="center" vertical="center" wrapText="1"/>
    </xf>
    <xf numFmtId="1" fontId="10" fillId="0" borderId="0" xfId="0" applyNumberFormat="1" applyFont="1" applyAlignment="1">
      <alignment horizontal="center" vertical="center" wrapText="1"/>
    </xf>
    <xf numFmtId="0" fontId="32" fillId="3" borderId="0" xfId="43" applyFont="1" applyFill="1" applyAlignment="1">
      <alignment vertical="center"/>
    </xf>
    <xf numFmtId="0" fontId="33" fillId="3" borderId="0" xfId="43" applyFont="1" applyFill="1" applyAlignment="1">
      <alignment vertical="center"/>
    </xf>
    <xf numFmtId="0" fontId="34" fillId="3" borderId="0" xfId="43" applyFont="1" applyFill="1" applyAlignment="1">
      <alignment vertical="center"/>
    </xf>
    <xf numFmtId="0" fontId="25" fillId="0" borderId="0" xfId="43" applyFont="1" applyAlignment="1">
      <alignment vertical="center"/>
    </xf>
    <xf numFmtId="0" fontId="34" fillId="0" borderId="0" xfId="43" applyFont="1"/>
    <xf numFmtId="0" fontId="33" fillId="0" borderId="0" xfId="43" applyFont="1"/>
    <xf numFmtId="0" fontId="25" fillId="0" borderId="0" xfId="43" applyFont="1"/>
    <xf numFmtId="0" fontId="24" fillId="0" borderId="0" xfId="43" applyFont="1"/>
    <xf numFmtId="0" fontId="29" fillId="0" borderId="0" xfId="43" applyFont="1"/>
    <xf numFmtId="9" fontId="25" fillId="0" borderId="0" xfId="44" applyFont="1"/>
    <xf numFmtId="9" fontId="26" fillId="0" borderId="0" xfId="44" applyFont="1"/>
    <xf numFmtId="165" fontId="26" fillId="4" borderId="0" xfId="45" applyNumberFormat="1" applyFont="1" applyFill="1"/>
    <xf numFmtId="44" fontId="26" fillId="4" borderId="0" xfId="45" applyFont="1" applyFill="1"/>
    <xf numFmtId="166" fontId="26" fillId="4" borderId="0" xfId="44" applyNumberFormat="1" applyFont="1" applyFill="1"/>
    <xf numFmtId="9" fontId="26" fillId="4" borderId="0" xfId="44" applyFont="1" applyFill="1"/>
    <xf numFmtId="0" fontId="27" fillId="0" borderId="0" xfId="43" applyFont="1" applyAlignment="1">
      <alignment horizontal="center"/>
    </xf>
    <xf numFmtId="167" fontId="28" fillId="4" borderId="0" xfId="46" applyNumberFormat="1" applyFont="1" applyFill="1"/>
    <xf numFmtId="167" fontId="28" fillId="0" borderId="0" xfId="46" applyNumberFormat="1" applyFont="1"/>
    <xf numFmtId="0" fontId="35" fillId="0" borderId="0" xfId="43" applyFont="1"/>
    <xf numFmtId="0" fontId="36" fillId="0" borderId="0" xfId="43" applyFont="1"/>
    <xf numFmtId="44" fontId="35" fillId="4" borderId="0" xfId="45" applyFont="1" applyFill="1" applyAlignment="1">
      <alignment horizontal="center"/>
    </xf>
    <xf numFmtId="44" fontId="35" fillId="0" borderId="0" xfId="45" applyFont="1" applyAlignment="1">
      <alignment horizontal="center"/>
    </xf>
    <xf numFmtId="165" fontId="37" fillId="4" borderId="0" xfId="45" applyNumberFormat="1" applyFont="1" applyFill="1" applyAlignment="1">
      <alignment horizontal="center"/>
    </xf>
    <xf numFmtId="165" fontId="37" fillId="0" borderId="0" xfId="45" applyNumberFormat="1" applyFont="1" applyAlignment="1">
      <alignment horizontal="center"/>
    </xf>
    <xf numFmtId="167" fontId="37" fillId="4" borderId="0" xfId="46" applyNumberFormat="1" applyFont="1" applyFill="1" applyAlignment="1">
      <alignment horizontal="center"/>
    </xf>
    <xf numFmtId="167" fontId="25" fillId="4" borderId="0" xfId="46" applyNumberFormat="1" applyFont="1" applyFill="1"/>
    <xf numFmtId="167" fontId="25" fillId="0" borderId="0" xfId="46" applyNumberFormat="1" applyFont="1"/>
    <xf numFmtId="166" fontId="35" fillId="4" borderId="0" xfId="44" applyNumberFormat="1" applyFont="1" applyFill="1"/>
    <xf numFmtId="166" fontId="35" fillId="0" borderId="0" xfId="44" applyNumberFormat="1" applyFont="1"/>
    <xf numFmtId="168" fontId="25" fillId="4" borderId="0" xfId="46" applyNumberFormat="1" applyFont="1" applyFill="1"/>
    <xf numFmtId="168" fontId="25" fillId="0" borderId="0" xfId="46" applyNumberFormat="1" applyFont="1"/>
    <xf numFmtId="166" fontId="35" fillId="4" borderId="7" xfId="44" applyNumberFormat="1" applyFont="1" applyFill="1" applyBorder="1"/>
    <xf numFmtId="167" fontId="37" fillId="4" borderId="0" xfId="46" applyNumberFormat="1" applyFont="1" applyFill="1"/>
    <xf numFmtId="167" fontId="37" fillId="0" borderId="0" xfId="46" applyNumberFormat="1" applyFont="1"/>
    <xf numFmtId="166" fontId="37" fillId="0" borderId="0" xfId="44" applyNumberFormat="1" applyFont="1"/>
    <xf numFmtId="167" fontId="37" fillId="4" borderId="7" xfId="46" applyNumberFormat="1" applyFont="1" applyFill="1" applyBorder="1"/>
    <xf numFmtId="168" fontId="37" fillId="0" borderId="0" xfId="46" applyNumberFormat="1" applyFont="1"/>
    <xf numFmtId="167" fontId="37" fillId="4" borderId="0" xfId="46" applyNumberFormat="1" applyFont="1" applyFill="1" applyBorder="1"/>
    <xf numFmtId="165" fontId="37" fillId="4" borderId="8" xfId="45" applyNumberFormat="1" applyFont="1" applyFill="1" applyBorder="1"/>
    <xf numFmtId="165" fontId="37" fillId="0" borderId="0" xfId="45" applyNumberFormat="1" applyFont="1"/>
    <xf numFmtId="167" fontId="37" fillId="5" borderId="0" xfId="46" applyNumberFormat="1" applyFont="1" applyFill="1"/>
    <xf numFmtId="165" fontId="37" fillId="4" borderId="0" xfId="45" applyNumberFormat="1" applyFont="1" applyFill="1" applyBorder="1"/>
    <xf numFmtId="0" fontId="29" fillId="0" borderId="9" xfId="43" applyFont="1" applyBorder="1"/>
    <xf numFmtId="0" fontId="29" fillId="0" borderId="16" xfId="43" applyFont="1" applyBorder="1"/>
    <xf numFmtId="6" fontId="29" fillId="4" borderId="10" xfId="43" applyNumberFormat="1" applyFont="1" applyFill="1" applyBorder="1"/>
    <xf numFmtId="0" fontId="29" fillId="0" borderId="11" xfId="43" applyFont="1" applyBorder="1"/>
    <xf numFmtId="166" fontId="29" fillId="4" borderId="12" xfId="43" applyNumberFormat="1" applyFont="1" applyFill="1" applyBorder="1"/>
    <xf numFmtId="169" fontId="29" fillId="4" borderId="12" xfId="46" applyNumberFormat="1" applyFont="1" applyFill="1" applyBorder="1"/>
    <xf numFmtId="0" fontId="29" fillId="0" borderId="13" xfId="43" applyFont="1" applyBorder="1"/>
    <xf numFmtId="0" fontId="29" fillId="0" borderId="17" xfId="43" applyFont="1" applyBorder="1"/>
    <xf numFmtId="169" fontId="29" fillId="4" borderId="14" xfId="43" applyNumberFormat="1" applyFont="1" applyFill="1" applyBorder="1"/>
    <xf numFmtId="0" fontId="30" fillId="0" borderId="0" xfId="43" applyFont="1"/>
    <xf numFmtId="165" fontId="25" fillId="2" borderId="15" xfId="43" applyNumberFormat="1" applyFont="1" applyFill="1" applyBorder="1"/>
    <xf numFmtId="165" fontId="25" fillId="2" borderId="8" xfId="45" applyNumberFormat="1" applyFont="1" applyFill="1" applyBorder="1"/>
    <xf numFmtId="165" fontId="25" fillId="2" borderId="8" xfId="43" applyNumberFormat="1" applyFont="1" applyFill="1" applyBorder="1"/>
    <xf numFmtId="0" fontId="31" fillId="0" borderId="0" xfId="43" applyFont="1"/>
    <xf numFmtId="44" fontId="36" fillId="0" borderId="0" xfId="45" applyFont="1" applyFill="1"/>
    <xf numFmtId="9" fontId="25" fillId="0" borderId="0" xfId="44" applyFont="1" applyFill="1"/>
    <xf numFmtId="166" fontId="35" fillId="0" borderId="0" xfId="44" applyNumberFormat="1" applyFont="1" applyFill="1"/>
    <xf numFmtId="166" fontId="37" fillId="0" borderId="0" xfId="44" applyNumberFormat="1" applyFont="1" applyFill="1"/>
    <xf numFmtId="168" fontId="37" fillId="0" borderId="0" xfId="46" applyNumberFormat="1" applyFont="1" applyFill="1"/>
    <xf numFmtId="168" fontId="37" fillId="6" borderId="0" xfId="46" applyNumberFormat="1" applyFont="1" applyFill="1"/>
    <xf numFmtId="167" fontId="38" fillId="6" borderId="0" xfId="46" applyNumberFormat="1" applyFont="1" applyFill="1"/>
    <xf numFmtId="167" fontId="37" fillId="6" borderId="0" xfId="46" applyNumberFormat="1" applyFont="1" applyFill="1"/>
    <xf numFmtId="0" fontId="25" fillId="6" borderId="0" xfId="43" applyFont="1" applyFill="1"/>
    <xf numFmtId="9" fontId="25" fillId="6" borderId="0" xfId="44" applyFont="1" applyFill="1"/>
    <xf numFmtId="9" fontId="25" fillId="6" borderId="0" xfId="43" applyNumberFormat="1" applyFont="1" applyFill="1"/>
    <xf numFmtId="0" fontId="13" fillId="0" borderId="6" xfId="0" applyFont="1" applyBorder="1" applyAlignment="1">
      <alignment horizontal="center" vertical="center"/>
    </xf>
    <xf numFmtId="0" fontId="14" fillId="0" borderId="1" xfId="0" applyFont="1" applyBorder="1" applyAlignment="1">
      <alignment horizontal="center" vertical="center"/>
    </xf>
    <xf numFmtId="0" fontId="14" fillId="0" borderId="2" xfId="0" applyFont="1" applyBorder="1" applyAlignment="1">
      <alignment horizontal="center" vertical="center"/>
    </xf>
  </cellXfs>
  <cellStyles count="47">
    <cellStyle name="Comma 11" xfId="1" xr:uid="{00000000-0005-0000-0000-000000000000}"/>
    <cellStyle name="Comma 11 2" xfId="12" xr:uid="{00000000-0005-0000-0000-000001000000}"/>
    <cellStyle name="Comma 2" xfId="2" xr:uid="{00000000-0005-0000-0000-000002000000}"/>
    <cellStyle name="Comma 3" xfId="9" xr:uid="{00000000-0005-0000-0000-000003000000}"/>
    <cellStyle name="Comma 4" xfId="24" xr:uid="{00000000-0005-0000-0000-000004000000}"/>
    <cellStyle name="Comma 5" xfId="27" xr:uid="{00000000-0005-0000-0000-000005000000}"/>
    <cellStyle name="Comma 6" xfId="42" xr:uid="{EF0A9F6F-BEDA-4F06-9179-BF8766944650}"/>
    <cellStyle name="Comma 7" xfId="46" xr:uid="{134A34CE-8ECA-4F1B-95E6-236AF03E6327}"/>
    <cellStyle name="Currency 2" xfId="10" xr:uid="{00000000-0005-0000-0000-000006000000}"/>
    <cellStyle name="Currency 3" xfId="40" xr:uid="{9B102CC7-59A6-4A33-951E-E861A43DAA80}"/>
    <cellStyle name="Currency 4" xfId="45" xr:uid="{D8192527-A7FE-46F0-84EE-0C6FB20DA2B5}"/>
    <cellStyle name="Normal" xfId="0" builtinId="0"/>
    <cellStyle name="Normal - Style1 28" xfId="3" xr:uid="{00000000-0005-0000-0000-000008000000}"/>
    <cellStyle name="Normal 10" xfId="39" xr:uid="{27EECBCB-EA1F-4F1F-849B-1D22019A40BF}"/>
    <cellStyle name="Normal 11" xfId="43" xr:uid="{9C6531D5-2B48-4F62-B5E4-DF1DF349B076}"/>
    <cellStyle name="Normal 2" xfId="4" xr:uid="{00000000-0005-0000-0000-000009000000}"/>
    <cellStyle name="Normal 2 2" xfId="13" xr:uid="{00000000-0005-0000-0000-00000A000000}"/>
    <cellStyle name="Normal 2 3" xfId="23" xr:uid="{00000000-0005-0000-0000-00000B000000}"/>
    <cellStyle name="Normal 2 4" xfId="25" xr:uid="{00000000-0005-0000-0000-00000C000000}"/>
    <cellStyle name="Normal 2 4 2" xfId="26" xr:uid="{00000000-0005-0000-0000-00000D000000}"/>
    <cellStyle name="Normal 3" xfId="8" xr:uid="{00000000-0005-0000-0000-00000E000000}"/>
    <cellStyle name="Normal 3 2" xfId="28" xr:uid="{00000000-0005-0000-0000-00000F000000}"/>
    <cellStyle name="Normal 4" xfId="15" xr:uid="{00000000-0005-0000-0000-000010000000}"/>
    <cellStyle name="Normal 5" xfId="16" xr:uid="{00000000-0005-0000-0000-000011000000}"/>
    <cellStyle name="Normal 5 2" xfId="29" xr:uid="{00000000-0005-0000-0000-000012000000}"/>
    <cellStyle name="Normal 5 2 2" xfId="30" xr:uid="{00000000-0005-0000-0000-000013000000}"/>
    <cellStyle name="Normal 5 2 2 2" xfId="31" xr:uid="{00000000-0005-0000-0000-000014000000}"/>
    <cellStyle name="Normal 6" xfId="17" xr:uid="{00000000-0005-0000-0000-000015000000}"/>
    <cellStyle name="Normal 7" xfId="18" xr:uid="{00000000-0005-0000-0000-000016000000}"/>
    <cellStyle name="Normal 7 2" xfId="36" xr:uid="{00000000-0005-0000-0000-000017000000}"/>
    <cellStyle name="Normal 8" xfId="19" xr:uid="{00000000-0005-0000-0000-000018000000}"/>
    <cellStyle name="Normal 9" xfId="37" xr:uid="{00000000-0005-0000-0000-000019000000}"/>
    <cellStyle name="Percent 2" xfId="5" xr:uid="{00000000-0005-0000-0000-00001A000000}"/>
    <cellStyle name="Percent 2 2" xfId="14" xr:uid="{00000000-0005-0000-0000-00001B000000}"/>
    <cellStyle name="Percent 3" xfId="11" xr:uid="{00000000-0005-0000-0000-00001C000000}"/>
    <cellStyle name="Percent 4" xfId="20" xr:uid="{00000000-0005-0000-0000-00001D000000}"/>
    <cellStyle name="Percent 4 2" xfId="32" xr:uid="{00000000-0005-0000-0000-00001E000000}"/>
    <cellStyle name="Percent 4 2 2" xfId="33" xr:uid="{00000000-0005-0000-0000-00001F000000}"/>
    <cellStyle name="Percent 4 2 2 2" xfId="34" xr:uid="{00000000-0005-0000-0000-000020000000}"/>
    <cellStyle name="Percent 5" xfId="35" xr:uid="{00000000-0005-0000-0000-000021000000}"/>
    <cellStyle name="Percent 6" xfId="38" xr:uid="{00000000-0005-0000-0000-000022000000}"/>
    <cellStyle name="Percent 7" xfId="41" xr:uid="{6ECAB81A-7C39-4F8B-9CA5-BBC4987B7397}"/>
    <cellStyle name="Percent 8" xfId="44" xr:uid="{3B138A65-1868-45CA-869F-8E2141FF384A}"/>
    <cellStyle name="STYLE1" xfId="6" xr:uid="{00000000-0005-0000-0000-000023000000}"/>
    <cellStyle name="STYLE2" xfId="7" xr:uid="{00000000-0005-0000-0000-000024000000}"/>
    <cellStyle name="STYLE3" xfId="21" xr:uid="{00000000-0005-0000-0000-000025000000}"/>
    <cellStyle name="STYLE4" xfId="22" xr:uid="{00000000-0005-0000-0000-000026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chartsheet" Target="chartsheets/sheet1.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US" sz="1600" b="1" i="0" u="none" strike="noStrike" baseline="0">
                <a:solidFill>
                  <a:srgbClr val="000000"/>
                </a:solidFill>
                <a:latin typeface="Times New Roman"/>
                <a:cs typeface="Times New Roman"/>
              </a:rPr>
              <a:t>ARCO CORPORATION - CAPITAL PROJECT ANALYSIS</a:t>
            </a:r>
            <a:endParaRPr lang="en-US" sz="2000" b="1" i="0" u="none" strike="noStrike" baseline="30000">
              <a:solidFill>
                <a:srgbClr val="000000"/>
              </a:solidFill>
              <a:latin typeface="Times New Roman"/>
              <a:cs typeface="Times New Roman"/>
            </a:endParaRPr>
          </a:p>
        </c:rich>
      </c:tx>
      <c:layout>
        <c:manualLayout>
          <c:xMode val="edge"/>
          <c:yMode val="edge"/>
          <c:x val="0.24941491140086927"/>
          <c:y val="9.4029149036201215E-3"/>
        </c:manualLayout>
      </c:layout>
      <c:overlay val="0"/>
      <c:spPr>
        <a:noFill/>
        <a:ln w="25400">
          <a:noFill/>
        </a:ln>
      </c:spPr>
    </c:title>
    <c:autoTitleDeleted val="0"/>
    <c:plotArea>
      <c:layout>
        <c:manualLayout>
          <c:layoutTarget val="inner"/>
          <c:xMode val="edge"/>
          <c:yMode val="edge"/>
          <c:x val="0.14343029087261785"/>
          <c:y val="0.11988716502115655"/>
          <c:w val="0.71213640922768306"/>
          <c:h val="0.77856135401974613"/>
        </c:manualLayout>
      </c:layout>
      <c:barChart>
        <c:barDir val="col"/>
        <c:grouping val="clustered"/>
        <c:varyColors val="0"/>
        <c:ser>
          <c:idx val="1"/>
          <c:order val="0"/>
          <c:tx>
            <c:strRef>
              <c:f>'Data for Graph'!$B$2</c:f>
              <c:strCache>
                <c:ptCount val="1"/>
                <c:pt idx="0">
                  <c:v>After-Tax Cash Flow</c:v>
                </c:pt>
              </c:strCache>
            </c:strRef>
          </c:tx>
          <c:spPr>
            <a:solidFill>
              <a:srgbClr val="993366"/>
            </a:solidFill>
            <a:ln w="12700">
              <a:solidFill>
                <a:srgbClr val="000000"/>
              </a:solidFill>
              <a:prstDash val="solid"/>
            </a:ln>
          </c:spPr>
          <c:invertIfNegative val="0"/>
          <c:cat>
            <c:numRef>
              <c:f>'Data for Graph'!$A$3:$A$10</c:f>
              <c:numCache>
                <c:formatCode>0</c:formatCode>
                <c:ptCount val="8"/>
                <c:pt idx="0">
                  <c:v>0</c:v>
                </c:pt>
                <c:pt idx="1">
                  <c:v>1</c:v>
                </c:pt>
                <c:pt idx="2">
                  <c:v>2</c:v>
                </c:pt>
                <c:pt idx="3">
                  <c:v>3</c:v>
                </c:pt>
                <c:pt idx="4">
                  <c:v>4</c:v>
                </c:pt>
                <c:pt idx="5">
                  <c:v>5</c:v>
                </c:pt>
                <c:pt idx="6">
                  <c:v>6</c:v>
                </c:pt>
                <c:pt idx="7">
                  <c:v>7</c:v>
                </c:pt>
              </c:numCache>
            </c:numRef>
          </c:cat>
          <c:val>
            <c:numRef>
              <c:f>'Data for Graph'!$B$3:$B$10</c:f>
              <c:numCache>
                <c:formatCode>"$"#,##0</c:formatCode>
                <c:ptCount val="8"/>
                <c:pt idx="0">
                  <c:v>-54750000</c:v>
                </c:pt>
                <c:pt idx="1">
                  <c:v>12600000</c:v>
                </c:pt>
                <c:pt idx="2">
                  <c:v>15247500</c:v>
                </c:pt>
                <c:pt idx="3">
                  <c:v>14516000</c:v>
                </c:pt>
                <c:pt idx="4">
                  <c:v>13975850</c:v>
                </c:pt>
                <c:pt idx="5">
                  <c:v>12457100</c:v>
                </c:pt>
                <c:pt idx="6">
                  <c:v>10659800</c:v>
                </c:pt>
                <c:pt idx="7">
                  <c:v>10375000</c:v>
                </c:pt>
              </c:numCache>
            </c:numRef>
          </c:val>
          <c:extLst>
            <c:ext xmlns:c16="http://schemas.microsoft.com/office/drawing/2014/chart" uri="{C3380CC4-5D6E-409C-BE32-E72D297353CC}">
              <c16:uniqueId val="{00000000-8750-48FC-9AEB-091872C546C6}"/>
            </c:ext>
          </c:extLst>
        </c:ser>
        <c:ser>
          <c:idx val="0"/>
          <c:order val="1"/>
          <c:tx>
            <c:strRef>
              <c:f>'Data for Graph'!$C$2</c:f>
              <c:strCache>
                <c:ptCount val="1"/>
                <c:pt idx="0">
                  <c:v>Cumulative Cash Flow</c:v>
                </c:pt>
              </c:strCache>
            </c:strRef>
          </c:tx>
          <c:spPr>
            <a:solidFill>
              <a:srgbClr val="9999FF"/>
            </a:solidFill>
            <a:ln w="12700">
              <a:solidFill>
                <a:srgbClr val="000000"/>
              </a:solidFill>
              <a:prstDash val="solid"/>
            </a:ln>
          </c:spPr>
          <c:invertIfNegative val="0"/>
          <c:cat>
            <c:numRef>
              <c:f>'Data for Graph'!$A$3:$A$10</c:f>
              <c:numCache>
                <c:formatCode>0</c:formatCode>
                <c:ptCount val="8"/>
                <c:pt idx="0">
                  <c:v>0</c:v>
                </c:pt>
                <c:pt idx="1">
                  <c:v>1</c:v>
                </c:pt>
                <c:pt idx="2">
                  <c:v>2</c:v>
                </c:pt>
                <c:pt idx="3">
                  <c:v>3</c:v>
                </c:pt>
                <c:pt idx="4">
                  <c:v>4</c:v>
                </c:pt>
                <c:pt idx="5">
                  <c:v>5</c:v>
                </c:pt>
                <c:pt idx="6">
                  <c:v>6</c:v>
                </c:pt>
                <c:pt idx="7">
                  <c:v>7</c:v>
                </c:pt>
              </c:numCache>
            </c:numRef>
          </c:cat>
          <c:val>
            <c:numRef>
              <c:f>'Data for Graph'!$C$3:$C$10</c:f>
              <c:numCache>
                <c:formatCode>"$"#,##0</c:formatCode>
                <c:ptCount val="8"/>
                <c:pt idx="0">
                  <c:v>0</c:v>
                </c:pt>
                <c:pt idx="1">
                  <c:v>12600000</c:v>
                </c:pt>
                <c:pt idx="2">
                  <c:v>27847500</c:v>
                </c:pt>
                <c:pt idx="3">
                  <c:v>42363500</c:v>
                </c:pt>
                <c:pt idx="4">
                  <c:v>56339350</c:v>
                </c:pt>
                <c:pt idx="5">
                  <c:v>68796450</c:v>
                </c:pt>
                <c:pt idx="6">
                  <c:v>79456250</c:v>
                </c:pt>
                <c:pt idx="7">
                  <c:v>89831250</c:v>
                </c:pt>
              </c:numCache>
            </c:numRef>
          </c:val>
          <c:extLst>
            <c:ext xmlns:c16="http://schemas.microsoft.com/office/drawing/2014/chart" uri="{C3380CC4-5D6E-409C-BE32-E72D297353CC}">
              <c16:uniqueId val="{00000001-8750-48FC-9AEB-091872C546C6}"/>
            </c:ext>
          </c:extLst>
        </c:ser>
        <c:dLbls>
          <c:showLegendKey val="0"/>
          <c:showVal val="0"/>
          <c:showCatName val="0"/>
          <c:showSerName val="0"/>
          <c:showPercent val="0"/>
          <c:showBubbleSize val="0"/>
        </c:dLbls>
        <c:gapWidth val="150"/>
        <c:axId val="116051968"/>
        <c:axId val="116053888"/>
      </c:barChart>
      <c:lineChart>
        <c:grouping val="standard"/>
        <c:varyColors val="0"/>
        <c:ser>
          <c:idx val="2"/>
          <c:order val="2"/>
          <c:tx>
            <c:strRef>
              <c:f>'Data for Graph'!$D$2</c:f>
              <c:strCache>
                <c:ptCount val="1"/>
                <c:pt idx="0">
                  <c:v>Annual Revenue</c:v>
                </c:pt>
              </c:strCache>
            </c:strRef>
          </c:tx>
          <c:spPr>
            <a:ln w="38100">
              <a:solidFill>
                <a:srgbClr val="008000"/>
              </a:solidFill>
              <a:prstDash val="solid"/>
            </a:ln>
          </c:spPr>
          <c:marker>
            <c:symbol val="triangle"/>
            <c:size val="11"/>
            <c:spPr>
              <a:solidFill>
                <a:srgbClr val="FFFF00"/>
              </a:solidFill>
              <a:ln>
                <a:solidFill>
                  <a:srgbClr val="FFFF00"/>
                </a:solidFill>
                <a:prstDash val="solid"/>
              </a:ln>
              <a:effectLst>
                <a:outerShdw dist="35921" dir="2700000" algn="br">
                  <a:srgbClr val="000000"/>
                </a:outerShdw>
              </a:effectLst>
            </c:spPr>
          </c:marker>
          <c:val>
            <c:numRef>
              <c:f>'Data for Graph'!$D$3:$D$10</c:f>
              <c:numCache>
                <c:formatCode>"$"#,##0</c:formatCode>
                <c:ptCount val="8"/>
                <c:pt idx="0">
                  <c:v>0</c:v>
                </c:pt>
                <c:pt idx="1">
                  <c:v>19000000</c:v>
                </c:pt>
                <c:pt idx="2">
                  <c:v>20900000</c:v>
                </c:pt>
                <c:pt idx="3">
                  <c:v>22800000</c:v>
                </c:pt>
                <c:pt idx="4">
                  <c:v>23750000</c:v>
                </c:pt>
                <c:pt idx="5">
                  <c:v>20900000</c:v>
                </c:pt>
                <c:pt idx="6">
                  <c:v>19000000</c:v>
                </c:pt>
                <c:pt idx="7">
                  <c:v>19000000</c:v>
                </c:pt>
              </c:numCache>
            </c:numRef>
          </c:val>
          <c:smooth val="0"/>
          <c:extLst>
            <c:ext xmlns:c16="http://schemas.microsoft.com/office/drawing/2014/chart" uri="{C3380CC4-5D6E-409C-BE32-E72D297353CC}">
              <c16:uniqueId val="{00000002-8750-48FC-9AEB-091872C546C6}"/>
            </c:ext>
          </c:extLst>
        </c:ser>
        <c:dLbls>
          <c:showLegendKey val="0"/>
          <c:showVal val="0"/>
          <c:showCatName val="0"/>
          <c:showSerName val="0"/>
          <c:showPercent val="0"/>
          <c:showBubbleSize val="0"/>
        </c:dLbls>
        <c:marker val="1"/>
        <c:smooth val="0"/>
        <c:axId val="116060160"/>
        <c:axId val="116061696"/>
      </c:lineChart>
      <c:catAx>
        <c:axId val="116051968"/>
        <c:scaling>
          <c:orientation val="minMax"/>
        </c:scaling>
        <c:delete val="0"/>
        <c:axPos val="b"/>
        <c:majorGridlines>
          <c:spPr>
            <a:ln w="3175">
              <a:solidFill>
                <a:srgbClr val="000000"/>
              </a:solidFill>
              <a:prstDash val="solid"/>
            </a:ln>
          </c:spPr>
        </c:majorGridlines>
        <c:numFmt formatCode="#,##0" sourceLinked="0"/>
        <c:majorTickMark val="cross"/>
        <c:minorTickMark val="none"/>
        <c:tickLblPos val="nextTo"/>
        <c:spPr>
          <a:ln w="3175">
            <a:solidFill>
              <a:srgbClr val="000000"/>
            </a:solidFill>
            <a:prstDash val="solid"/>
          </a:ln>
        </c:spPr>
        <c:txPr>
          <a:bodyPr rot="0" vert="horz"/>
          <a:lstStyle/>
          <a:p>
            <a:pPr>
              <a:defRPr sz="830" b="1" i="0" u="none" strike="noStrike" baseline="0">
                <a:solidFill>
                  <a:srgbClr val="000000"/>
                </a:solidFill>
                <a:latin typeface="Times New Roman"/>
                <a:ea typeface="Times New Roman"/>
                <a:cs typeface="Times New Roman"/>
              </a:defRPr>
            </a:pPr>
            <a:endParaRPr lang="en-US"/>
          </a:p>
        </c:txPr>
        <c:crossAx val="116053888"/>
        <c:crosses val="autoZero"/>
        <c:auto val="0"/>
        <c:lblAlgn val="ctr"/>
        <c:lblOffset val="100"/>
        <c:tickLblSkip val="1"/>
        <c:tickMarkSkip val="1"/>
        <c:noMultiLvlLbl val="0"/>
      </c:catAx>
      <c:valAx>
        <c:axId val="116053888"/>
        <c:scaling>
          <c:orientation val="minMax"/>
        </c:scaling>
        <c:delete val="0"/>
        <c:axPos val="l"/>
        <c:majorGridlines>
          <c:spPr>
            <a:ln w="3175">
              <a:solidFill>
                <a:srgbClr val="000000"/>
              </a:solidFill>
              <a:prstDash val="solid"/>
            </a:ln>
          </c:spPr>
        </c:majorGridlines>
        <c:title>
          <c:tx>
            <c:rich>
              <a:bodyPr/>
              <a:lstStyle/>
              <a:p>
                <a:pPr>
                  <a:defRPr sz="1375" b="1" i="0" u="none" strike="noStrike" baseline="0">
                    <a:solidFill>
                      <a:srgbClr val="000000"/>
                    </a:solidFill>
                    <a:latin typeface="Times New Roman"/>
                    <a:ea typeface="Times New Roman"/>
                    <a:cs typeface="Times New Roman"/>
                  </a:defRPr>
                </a:pPr>
                <a:r>
                  <a:rPr lang="en-US" b="1" baseline="0"/>
                  <a:t>After-Tax Cash Flow &amp; Cumulative Cash Flow</a:t>
                </a:r>
              </a:p>
              <a:p>
                <a:pPr>
                  <a:defRPr sz="1375" b="1" i="0" u="none" strike="noStrike" baseline="0">
                    <a:solidFill>
                      <a:srgbClr val="000000"/>
                    </a:solidFill>
                    <a:latin typeface="Times New Roman"/>
                    <a:ea typeface="Times New Roman"/>
                    <a:cs typeface="Times New Roman"/>
                  </a:defRPr>
                </a:pPr>
                <a:endParaRPr lang="en-US" b="1"/>
              </a:p>
            </c:rich>
          </c:tx>
          <c:layout>
            <c:manualLayout>
              <c:xMode val="edge"/>
              <c:yMode val="edge"/>
              <c:x val="1.6380690628315393E-2"/>
              <c:y val="0.22417881826830885"/>
            </c:manualLayout>
          </c:layout>
          <c:overlay val="0"/>
          <c:spPr>
            <a:solidFill>
              <a:srgbClr val="FFFFFF"/>
            </a:solidFill>
            <a:ln w="25400">
              <a:noFill/>
            </a:ln>
          </c:spPr>
        </c:title>
        <c:numFmt formatCode="\$#,##0_);[Red]\(\$#,##0\)" sourceLinked="0"/>
        <c:majorTickMark val="cross"/>
        <c:minorTickMark val="none"/>
        <c:tickLblPos val="nextTo"/>
        <c:spPr>
          <a:ln w="3175">
            <a:solidFill>
              <a:srgbClr val="000000"/>
            </a:solidFill>
            <a:prstDash val="solid"/>
          </a:ln>
        </c:spPr>
        <c:txPr>
          <a:bodyPr rot="0" vert="horz"/>
          <a:lstStyle/>
          <a:p>
            <a:pPr>
              <a:defRPr sz="900" b="1" i="0" u="none" strike="noStrike" baseline="0">
                <a:solidFill>
                  <a:srgbClr val="000000"/>
                </a:solidFill>
                <a:latin typeface="Times New Roman"/>
                <a:ea typeface="Times New Roman"/>
                <a:cs typeface="Times New Roman"/>
              </a:defRPr>
            </a:pPr>
            <a:endParaRPr lang="en-US"/>
          </a:p>
        </c:txPr>
        <c:crossAx val="116051968"/>
        <c:crosses val="autoZero"/>
        <c:crossBetween val="between"/>
      </c:valAx>
      <c:catAx>
        <c:axId val="116060160"/>
        <c:scaling>
          <c:orientation val="minMax"/>
        </c:scaling>
        <c:delete val="1"/>
        <c:axPos val="b"/>
        <c:majorTickMark val="out"/>
        <c:minorTickMark val="none"/>
        <c:tickLblPos val="none"/>
        <c:crossAx val="116061696"/>
        <c:crossesAt val="100"/>
        <c:auto val="0"/>
        <c:lblAlgn val="ctr"/>
        <c:lblOffset val="100"/>
        <c:noMultiLvlLbl val="0"/>
      </c:catAx>
      <c:valAx>
        <c:axId val="116061696"/>
        <c:scaling>
          <c:orientation val="minMax"/>
        </c:scaling>
        <c:delete val="0"/>
        <c:axPos val="r"/>
        <c:title>
          <c:tx>
            <c:rich>
              <a:bodyPr rot="5400000" vert="horz"/>
              <a:lstStyle/>
              <a:p>
                <a:pPr algn="ctr">
                  <a:defRPr sz="1400" b="1" i="0" u="none" strike="noStrike" baseline="0">
                    <a:solidFill>
                      <a:srgbClr val="000000"/>
                    </a:solidFill>
                    <a:latin typeface="Times New Roman"/>
                    <a:ea typeface="Times New Roman"/>
                    <a:cs typeface="Times New Roman"/>
                  </a:defRPr>
                </a:pPr>
                <a:r>
                  <a:rPr lang="en-US" b="1"/>
                  <a:t>Annual Revenue</a:t>
                </a:r>
              </a:p>
            </c:rich>
          </c:tx>
          <c:layout>
            <c:manualLayout>
              <c:xMode val="edge"/>
              <c:yMode val="edge"/>
              <c:x val="0.93881644934804409"/>
              <c:y val="0.36577338975082274"/>
            </c:manualLayout>
          </c:layout>
          <c:overlay val="0"/>
          <c:spPr>
            <a:noFill/>
            <a:ln w="25400">
              <a:noFill/>
            </a:ln>
          </c:spPr>
        </c:title>
        <c:numFmt formatCode="&quot;$&quot;#,##0" sourceLinked="1"/>
        <c:majorTickMark val="cross"/>
        <c:minorTickMark val="none"/>
        <c:tickLblPos val="nextTo"/>
        <c:spPr>
          <a:ln w="3175">
            <a:solidFill>
              <a:srgbClr val="000000"/>
            </a:solidFill>
            <a:prstDash val="solid"/>
          </a:ln>
        </c:spPr>
        <c:txPr>
          <a:bodyPr rot="0" vert="horz"/>
          <a:lstStyle/>
          <a:p>
            <a:pPr>
              <a:defRPr sz="900" b="1" i="0" u="none" strike="noStrike" baseline="0">
                <a:solidFill>
                  <a:srgbClr val="000000"/>
                </a:solidFill>
                <a:latin typeface="Times New Roman"/>
                <a:ea typeface="Times New Roman"/>
                <a:cs typeface="Times New Roman"/>
              </a:defRPr>
            </a:pPr>
            <a:endParaRPr lang="en-US"/>
          </a:p>
        </c:txPr>
        <c:crossAx val="116060160"/>
        <c:crosses val="max"/>
        <c:crossBetween val="between"/>
      </c:valAx>
      <c:spPr>
        <a:solidFill>
          <a:srgbClr val="FFFFFF"/>
        </a:solidFill>
        <a:ln w="12700">
          <a:solidFill>
            <a:srgbClr val="808080"/>
          </a:solidFill>
          <a:prstDash val="solid"/>
        </a:ln>
      </c:spPr>
    </c:plotArea>
    <c:legend>
      <c:legendPos val="r"/>
      <c:layout>
        <c:manualLayout>
          <c:xMode val="edge"/>
          <c:yMode val="edge"/>
          <c:x val="0.14844534983522384"/>
          <c:y val="6.4880044788133223E-2"/>
          <c:w val="0.69007022087035663"/>
          <c:h val="4.7954854319433915E-2"/>
        </c:manualLayout>
      </c:layout>
      <c:overlay val="0"/>
      <c:spPr>
        <a:solidFill>
          <a:srgbClr val="FFFFFF"/>
        </a:solidFill>
        <a:ln w="3175">
          <a:solidFill>
            <a:srgbClr val="000000"/>
          </a:solidFill>
          <a:prstDash val="solid"/>
        </a:ln>
      </c:spPr>
      <c:txPr>
        <a:bodyPr/>
        <a:lstStyle/>
        <a:p>
          <a:pPr>
            <a:defRPr sz="1010" b="1" i="0" u="none" strike="noStrike" baseline="0">
              <a:solidFill>
                <a:srgbClr val="333399"/>
              </a:solidFill>
              <a:latin typeface="Times New Roman"/>
              <a:ea typeface="Times New Roman"/>
              <a:cs typeface="Times New Roman"/>
            </a:defRPr>
          </a:pPr>
          <a:endParaRPr lang="en-US"/>
        </a:p>
      </c:txPr>
    </c:legend>
    <c:plotVisOnly val="1"/>
    <c:dispBlanksAs val="gap"/>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en-US"/>
    </a:p>
  </c:txPr>
</c:chartSpace>
</file>

<file path=xl/chartsheets/_rels/sheet1.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100-000000000000}">
  <sheetPr>
    <tabColor theme="9" tint="0.59999389629810485"/>
  </sheetPr>
  <sheetViews>
    <sheetView zoomScale="79" workbookViewId="0"/>
  </sheetViews>
  <pageMargins left="0.25" right="0.25" top="0.5" bottom="0.5" header="0.5" footer="0.5"/>
  <pageSetup orientation="landscape" r:id="rId1"/>
  <headerFooter alignWithMargins="0"/>
  <drawing r:id="rId2"/>
</chartsheet>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485775</xdr:colOff>
      <xdr:row>2</xdr:row>
      <xdr:rowOff>127000</xdr:rowOff>
    </xdr:from>
    <xdr:to>
      <xdr:col>14</xdr:col>
      <xdr:colOff>241300</xdr:colOff>
      <xdr:row>26</xdr:row>
      <xdr:rowOff>123825</xdr:rowOff>
    </xdr:to>
    <xdr:sp macro="" textlink="">
      <xdr:nvSpPr>
        <xdr:cNvPr id="2" name="TextBox 1">
          <a:extLst>
            <a:ext uri="{FF2B5EF4-FFF2-40B4-BE49-F238E27FC236}">
              <a16:creationId xmlns:a16="http://schemas.microsoft.com/office/drawing/2014/main" id="{32BEAC38-439D-44AE-9D91-E243E3940777}"/>
            </a:ext>
          </a:extLst>
        </xdr:cNvPr>
        <xdr:cNvSpPr txBox="1"/>
      </xdr:nvSpPr>
      <xdr:spPr>
        <a:xfrm>
          <a:off x="4610100" y="831850"/>
          <a:ext cx="9766300" cy="48355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aseline="0">
              <a:solidFill>
                <a:schemeClr val="accent1">
                  <a:lumMod val="75000"/>
                </a:schemeClr>
              </a:solidFill>
            </a:rPr>
            <a:t>ARCO Corp. is a manufacturer of automotive brake pads for original equipment manufacturers (OEMs).    General Motors has approached them to manufacture brake pads for a new model.  GM is currently not a customer and their brake pad is unique and requires a specialized machine.  The contract will be for 7 years and will require the purchase of the specialized machine that will be needed to manufacture the brake pad as well as hiring additional employees.  In addition an initial working capital investment of $250,000 will be needed as well as an annual working capital investment of $250,000 at the beginning of each year.  In the final year the $250,000 will be returned as inventory and accounts receivable liquidate.  You are a financial analyst in the Financial Planning &amp; Analysis Department.  The production department supplied you with the following:</a:t>
          </a:r>
        </a:p>
        <a:p>
          <a:endParaRPr lang="en-US" sz="1200" baseline="0">
            <a:solidFill>
              <a:srgbClr val="0070C0"/>
            </a:solidFill>
          </a:endParaRPr>
        </a:p>
        <a:p>
          <a:r>
            <a:rPr lang="en-US" sz="1200" baseline="0">
              <a:solidFill>
                <a:srgbClr val="0070C0"/>
              </a:solidFill>
            </a:rPr>
            <a:t>-- Cost of the machine:  $54,500,000</a:t>
          </a:r>
        </a:p>
        <a:p>
          <a:r>
            <a:rPr lang="en-US" sz="1200" baseline="0">
              <a:solidFill>
                <a:srgbClr val="0070C0"/>
              </a:solidFill>
            </a:rPr>
            <a:t>-- Working capital needs as outlined above</a:t>
          </a:r>
        </a:p>
        <a:p>
          <a:r>
            <a:rPr lang="en-US" sz="1200" baseline="0">
              <a:solidFill>
                <a:srgbClr val="0070C0"/>
              </a:solidFill>
            </a:rPr>
            <a:t>-- ARCO Corp. will sell the following number of brake pads per year</a:t>
          </a:r>
        </a:p>
        <a:p>
          <a:r>
            <a:rPr lang="en-US" sz="1200" baseline="0">
              <a:solidFill>
                <a:srgbClr val="0070C0"/>
              </a:solidFill>
            </a:rPr>
            <a:t>   Year 1  - 100,000 , Year 2 - 110,000, Year 3 - 120,000, Year 4 - 125,000, Year 5 - 110,000, Year 6 -  100,000, Year 7 - 100,000</a:t>
          </a:r>
        </a:p>
        <a:p>
          <a:r>
            <a:rPr lang="en-US" sz="1200" baseline="0">
              <a:solidFill>
                <a:srgbClr val="0070C0"/>
              </a:solidFill>
            </a:rPr>
            <a:t>-- Sales price per brake pad is $190.00</a:t>
          </a:r>
        </a:p>
        <a:p>
          <a:r>
            <a:rPr lang="en-US" sz="1200" baseline="0">
              <a:solidFill>
                <a:srgbClr val="0070C0"/>
              </a:solidFill>
            </a:rPr>
            <a:t>-- Cost of Goods Sold consists of material costs and labor costs as follows:</a:t>
          </a:r>
        </a:p>
        <a:p>
          <a:r>
            <a:rPr lang="en-US" sz="1200" baseline="0">
              <a:solidFill>
                <a:srgbClr val="0070C0"/>
              </a:solidFill>
            </a:rPr>
            <a:t>    --&gt; The material cost per brake pad to manufacture is expected to be $32.50 per pad for all seven years</a:t>
          </a:r>
        </a:p>
        <a:p>
          <a:r>
            <a:rPr lang="en-US" sz="1200" baseline="0">
              <a:solidFill>
                <a:srgbClr val="0070C0"/>
              </a:solidFill>
            </a:rPr>
            <a:t>    --&gt; The labor cost per brake pad is expected to be $17.50 per pad</a:t>
          </a:r>
        </a:p>
        <a:p>
          <a:r>
            <a:rPr lang="en-US" sz="1200" baseline="0">
              <a:solidFill>
                <a:srgbClr val="0070C0"/>
              </a:solidFill>
            </a:rPr>
            <a:t>-- Operating expenses will be 10.0% of COGS</a:t>
          </a:r>
        </a:p>
        <a:p>
          <a:r>
            <a:rPr lang="en-US" sz="1200" baseline="0">
              <a:solidFill>
                <a:srgbClr val="0070C0"/>
              </a:solidFill>
            </a:rPr>
            <a:t>-- The equipment will be depreciated based on the following MCARS tax rates which are:</a:t>
          </a:r>
        </a:p>
        <a:p>
          <a:r>
            <a:rPr lang="en-US" sz="1200" baseline="0">
              <a:solidFill>
                <a:srgbClr val="0070C0"/>
              </a:solidFill>
            </a:rPr>
            <a:t>    Year 1 - 20.0%, Year 2 - 32.0%, Year 3 - 19.2%, Year 4 - 11.52%, Year 5 - 11.52% and Year 6 - 5.76%</a:t>
          </a:r>
        </a:p>
        <a:p>
          <a:r>
            <a:rPr lang="en-US" sz="1200" baseline="0">
              <a:solidFill>
                <a:srgbClr val="0070C0"/>
              </a:solidFill>
            </a:rPr>
            <a:t>-- The equipment will have no residual value</a:t>
          </a:r>
        </a:p>
        <a:p>
          <a:r>
            <a:rPr lang="en-US" sz="1200" baseline="0">
              <a:solidFill>
                <a:srgbClr val="0070C0"/>
              </a:solidFill>
            </a:rPr>
            <a:t>-- The average tax rate is 23% and the marginal rate is 25%</a:t>
          </a:r>
        </a:p>
        <a:p>
          <a:r>
            <a:rPr lang="en-US" sz="1200" baseline="0">
              <a:solidFill>
                <a:srgbClr val="0070C0"/>
              </a:solidFill>
            </a:rPr>
            <a:t>-- Management requires a rate of return on this project of 14%</a:t>
          </a:r>
        </a:p>
        <a:p>
          <a:endParaRPr lang="en-US" sz="1200" baseline="0">
            <a:solidFill>
              <a:srgbClr val="0070C0"/>
            </a:solidFill>
          </a:endParaRPr>
        </a:p>
        <a:p>
          <a:r>
            <a:rPr lang="en-US" sz="1200" b="1" u="sng" baseline="0">
              <a:solidFill>
                <a:srgbClr val="FF0000"/>
              </a:solidFill>
            </a:rPr>
            <a:t>REQUIRED</a:t>
          </a:r>
        </a:p>
        <a:p>
          <a:r>
            <a:rPr lang="en-US" sz="1200" b="1" baseline="0">
              <a:solidFill>
                <a:srgbClr val="FF0000"/>
              </a:solidFill>
            </a:rPr>
            <a:t>You are to prepare IRR, NPV, payback and profitability index analyses and recommend whether to ACCEPT or REJECT the project and WHY.  </a:t>
          </a:r>
        </a:p>
        <a:p>
          <a:endParaRPr lang="en-US" sz="1200" baseline="0">
            <a:solidFill>
              <a:schemeClr val="accent1">
                <a:lumMod val="75000"/>
              </a:schemeClr>
            </a:solidFill>
          </a:endParaRPr>
        </a:p>
      </xdr:txBody>
    </xdr:sp>
    <xdr:clientData/>
  </xdr:twoCellAnchor>
  <xdr:twoCellAnchor>
    <xdr:from>
      <xdr:col>1</xdr:col>
      <xdr:colOff>196850</xdr:colOff>
      <xdr:row>3</xdr:row>
      <xdr:rowOff>139700</xdr:rowOff>
    </xdr:from>
    <xdr:to>
      <xdr:col>3</xdr:col>
      <xdr:colOff>1009650</xdr:colOff>
      <xdr:row>10</xdr:row>
      <xdr:rowOff>152400</xdr:rowOff>
    </xdr:to>
    <xdr:sp macro="" textlink="">
      <xdr:nvSpPr>
        <xdr:cNvPr id="3" name="TextBox 2">
          <a:extLst>
            <a:ext uri="{FF2B5EF4-FFF2-40B4-BE49-F238E27FC236}">
              <a16:creationId xmlns:a16="http://schemas.microsoft.com/office/drawing/2014/main" id="{F8CB49E2-4B9A-4178-A2FF-FC584BAD5BDA}"/>
            </a:ext>
          </a:extLst>
        </xdr:cNvPr>
        <xdr:cNvSpPr txBox="1"/>
      </xdr:nvSpPr>
      <xdr:spPr>
        <a:xfrm>
          <a:off x="606425" y="1082675"/>
          <a:ext cx="3422650" cy="1412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b="1"/>
            <a:t>The project should be accepted because it delivers a positive NPV of $1,580,325 and an IRR of 15.0%, which exceeds the required 14% return. The payback period of 3.89 years is reasonable for a 7-year project, and the profitability index of 1.03 indicates value creation. While the NPV is modest relative to the investment, the project meets financial criteria and adds shareholder value.</a:t>
          </a:r>
          <a:endParaRPr lang="en-US"/>
        </a:p>
        <a:p>
          <a:endParaRPr lang="en-US" sz="1100" b="1" baseline="0">
            <a:solidFill>
              <a:srgbClr val="FF0000"/>
            </a:solidFill>
          </a:endParaRPr>
        </a:p>
      </xdr:txBody>
    </xdr:sp>
    <xdr:clientData/>
  </xdr:twoCellAnchor>
  <xdr:twoCellAnchor editAs="oneCell">
    <xdr:from>
      <xdr:col>1</xdr:col>
      <xdr:colOff>0</xdr:colOff>
      <xdr:row>64</xdr:row>
      <xdr:rowOff>0</xdr:rowOff>
    </xdr:from>
    <xdr:to>
      <xdr:col>6</xdr:col>
      <xdr:colOff>347384</xdr:colOff>
      <xdr:row>89</xdr:row>
      <xdr:rowOff>123184</xdr:rowOff>
    </xdr:to>
    <xdr:pic>
      <xdr:nvPicPr>
        <xdr:cNvPr id="4" name="Picture 3">
          <a:extLst>
            <a:ext uri="{FF2B5EF4-FFF2-40B4-BE49-F238E27FC236}">
              <a16:creationId xmlns:a16="http://schemas.microsoft.com/office/drawing/2014/main" id="{D7EB167D-151E-45CC-8D0F-89B88956C368}"/>
            </a:ext>
          </a:extLst>
        </xdr:cNvPr>
        <xdr:cNvPicPr>
          <a:picLocks noChangeAspect="1"/>
        </xdr:cNvPicPr>
      </xdr:nvPicPr>
      <xdr:blipFill>
        <a:blip xmlns:r="http://schemas.openxmlformats.org/officeDocument/2006/relationships" r:embed="rId1"/>
        <a:stretch>
          <a:fillRect/>
        </a:stretch>
      </xdr:blipFill>
      <xdr:spPr>
        <a:xfrm>
          <a:off x="409575" y="13573125"/>
          <a:ext cx="6657143" cy="5123809"/>
        </a:xfrm>
        <a:prstGeom prst="rect">
          <a:avLst/>
        </a:prstGeom>
      </xdr:spPr>
    </xdr:pic>
    <xdr:clientData/>
  </xdr:twoCellAnchor>
  <xdr:twoCellAnchor editAs="oneCell">
    <xdr:from>
      <xdr:col>6</xdr:col>
      <xdr:colOff>742950</xdr:colOff>
      <xdr:row>65</xdr:row>
      <xdr:rowOff>66675</xdr:rowOff>
    </xdr:from>
    <xdr:to>
      <xdr:col>12</xdr:col>
      <xdr:colOff>314675</xdr:colOff>
      <xdr:row>84</xdr:row>
      <xdr:rowOff>180486</xdr:rowOff>
    </xdr:to>
    <xdr:pic>
      <xdr:nvPicPr>
        <xdr:cNvPr id="5" name="Picture 4">
          <a:extLst>
            <a:ext uri="{FF2B5EF4-FFF2-40B4-BE49-F238E27FC236}">
              <a16:creationId xmlns:a16="http://schemas.microsoft.com/office/drawing/2014/main" id="{041D0F55-3493-49BD-AA05-2F304B19DFFB}"/>
            </a:ext>
          </a:extLst>
        </xdr:cNvPr>
        <xdr:cNvPicPr>
          <a:picLocks noChangeAspect="1"/>
        </xdr:cNvPicPr>
      </xdr:nvPicPr>
      <xdr:blipFill>
        <a:blip xmlns:r="http://schemas.openxmlformats.org/officeDocument/2006/relationships" r:embed="rId2"/>
        <a:stretch>
          <a:fillRect/>
        </a:stretch>
      </xdr:blipFill>
      <xdr:spPr>
        <a:xfrm>
          <a:off x="7391400" y="13839825"/>
          <a:ext cx="6057143" cy="3914286"/>
        </a:xfrm>
        <a:prstGeom prst="rect">
          <a:avLst/>
        </a:prstGeom>
      </xdr:spPr>
    </xdr:pic>
    <xdr:clientData/>
  </xdr:twoCellAnchor>
  <xdr:twoCellAnchor>
    <xdr:from>
      <xdr:col>1</xdr:col>
      <xdr:colOff>228600</xdr:colOff>
      <xdr:row>84</xdr:row>
      <xdr:rowOff>28575</xdr:rowOff>
    </xdr:from>
    <xdr:to>
      <xdr:col>6</xdr:col>
      <xdr:colOff>219075</xdr:colOff>
      <xdr:row>87</xdr:row>
      <xdr:rowOff>114300</xdr:rowOff>
    </xdr:to>
    <xdr:sp macro="" textlink="">
      <xdr:nvSpPr>
        <xdr:cNvPr id="6" name="Rectangle: Rounded Corners 5">
          <a:extLst>
            <a:ext uri="{FF2B5EF4-FFF2-40B4-BE49-F238E27FC236}">
              <a16:creationId xmlns:a16="http://schemas.microsoft.com/office/drawing/2014/main" id="{C648D9EB-B250-4174-AF86-73BE967AAD3E}"/>
            </a:ext>
          </a:extLst>
        </xdr:cNvPr>
        <xdr:cNvSpPr/>
      </xdr:nvSpPr>
      <xdr:spPr>
        <a:xfrm>
          <a:off x="638175" y="17602200"/>
          <a:ext cx="6229350" cy="685800"/>
        </a:xfrm>
        <a:prstGeom prst="roundRect">
          <a:avLst/>
        </a:prstGeom>
        <a:noFill/>
        <a:ln w="25400">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absoluteAnchor>
    <xdr:pos x="0" y="0"/>
    <xdr:ext cx="9479280" cy="6736080"/>
    <xdr:graphicFrame macro="">
      <xdr:nvGraphicFramePr>
        <xdr:cNvPr id="2" name="Chart 1">
          <a:extLst>
            <a:ext uri="{FF2B5EF4-FFF2-40B4-BE49-F238E27FC236}">
              <a16:creationId xmlns:a16="http://schemas.microsoft.com/office/drawing/2014/main" id="{00000000-0008-0000-01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540EEA-84E1-49A3-BCF0-FD7702734BA1}">
  <sheetPr>
    <tabColor theme="6" tint="0.59999389629810485"/>
  </sheetPr>
  <dimension ref="B1:L96"/>
  <sheetViews>
    <sheetView showGridLines="0" tabSelected="1" topLeftCell="A2" zoomScale="50" zoomScaleNormal="50" workbookViewId="0">
      <selection activeCell="K51" sqref="K51"/>
    </sheetView>
  </sheetViews>
  <sheetFormatPr defaultColWidth="8.5546875" defaultRowHeight="15.6" x14ac:dyDescent="0.3"/>
  <cols>
    <col min="1" max="1" width="6.109375" style="17" customWidth="1"/>
    <col min="2" max="2" width="25.5546875" style="17" customWidth="1"/>
    <col min="3" max="3" width="13.5546875" style="17" customWidth="1"/>
    <col min="4" max="4" width="16.5546875" style="17" customWidth="1"/>
    <col min="5" max="5" width="22.44140625" style="17" customWidth="1"/>
    <col min="6" max="6" width="16.44140625" style="17" bestFit="1" customWidth="1"/>
    <col min="7" max="7" width="16.88671875" style="17" customWidth="1"/>
    <col min="8" max="9" width="16.44140625" style="17" bestFit="1" customWidth="1"/>
    <col min="10" max="10" width="16.5546875" style="17" customWidth="1"/>
    <col min="11" max="11" width="17.109375" style="17" customWidth="1"/>
    <col min="12" max="12" width="13.5546875" style="17" customWidth="1"/>
    <col min="13" max="16384" width="8.5546875" style="17"/>
  </cols>
  <sheetData>
    <row r="1" spans="2:7" s="14" customFormat="1" ht="32.25" customHeight="1" x14ac:dyDescent="0.25">
      <c r="B1" s="11" t="s">
        <v>12</v>
      </c>
      <c r="C1" s="12"/>
      <c r="D1" s="13"/>
      <c r="E1" s="12"/>
      <c r="F1" s="12"/>
      <c r="G1" s="12"/>
    </row>
    <row r="2" spans="2:7" ht="23.4" x14ac:dyDescent="0.45">
      <c r="B2" s="15"/>
      <c r="C2" s="15"/>
      <c r="D2" s="15"/>
      <c r="E2" s="15"/>
      <c r="F2" s="16"/>
      <c r="G2" s="16"/>
    </row>
    <row r="3" spans="2:7" ht="18" x14ac:dyDescent="0.35">
      <c r="B3" s="18" t="s">
        <v>13</v>
      </c>
    </row>
    <row r="4" spans="2:7" x14ac:dyDescent="0.3">
      <c r="B4" s="19"/>
    </row>
    <row r="8" spans="2:7" x14ac:dyDescent="0.3">
      <c r="D8" s="20"/>
    </row>
    <row r="11" spans="2:7" x14ac:dyDescent="0.3">
      <c r="D11" s="21"/>
    </row>
    <row r="14" spans="2:7" x14ac:dyDescent="0.3">
      <c r="B14" s="17" t="s">
        <v>0</v>
      </c>
      <c r="D14" s="22">
        <v>54500000</v>
      </c>
    </row>
    <row r="15" spans="2:7" x14ac:dyDescent="0.3">
      <c r="B15" s="17" t="s">
        <v>14</v>
      </c>
      <c r="D15" s="22">
        <v>250000</v>
      </c>
    </row>
    <row r="16" spans="2:7" x14ac:dyDescent="0.3">
      <c r="B16" s="17" t="s">
        <v>15</v>
      </c>
      <c r="D16" s="23">
        <v>190</v>
      </c>
    </row>
    <row r="17" spans="2:12" x14ac:dyDescent="0.3">
      <c r="B17" s="17" t="s">
        <v>16</v>
      </c>
      <c r="D17" s="23">
        <v>32.5</v>
      </c>
    </row>
    <row r="18" spans="2:12" x14ac:dyDescent="0.3">
      <c r="B18" s="17" t="s">
        <v>17</v>
      </c>
      <c r="D18" s="23">
        <v>17.5</v>
      </c>
    </row>
    <row r="19" spans="2:12" x14ac:dyDescent="0.3">
      <c r="B19" s="17" t="s">
        <v>18</v>
      </c>
      <c r="D19" s="24">
        <v>0.1</v>
      </c>
    </row>
    <row r="20" spans="2:12" x14ac:dyDescent="0.3">
      <c r="B20" s="17" t="s">
        <v>1</v>
      </c>
      <c r="D20" s="25">
        <v>0.25</v>
      </c>
    </row>
    <row r="21" spans="2:12" x14ac:dyDescent="0.3">
      <c r="B21" s="17" t="s">
        <v>2</v>
      </c>
      <c r="D21" s="25">
        <v>0.14000000000000001</v>
      </c>
    </row>
    <row r="30" spans="2:12" x14ac:dyDescent="0.3">
      <c r="C30" s="26" t="s">
        <v>19</v>
      </c>
      <c r="D30" s="26">
        <v>0</v>
      </c>
      <c r="E30" s="26">
        <v>1</v>
      </c>
      <c r="F30" s="26">
        <v>2</v>
      </c>
      <c r="G30" s="26">
        <v>3</v>
      </c>
      <c r="H30" s="26">
        <v>4</v>
      </c>
      <c r="I30" s="26">
        <v>5</v>
      </c>
      <c r="J30" s="26">
        <v>6</v>
      </c>
      <c r="K30" s="26">
        <v>7</v>
      </c>
      <c r="L30" s="26"/>
    </row>
    <row r="32" spans="2:12" x14ac:dyDescent="0.3">
      <c r="B32" s="17" t="s">
        <v>20</v>
      </c>
      <c r="E32" s="27">
        <v>100000</v>
      </c>
      <c r="F32" s="27">
        <v>110000</v>
      </c>
      <c r="G32" s="27">
        <v>120000</v>
      </c>
      <c r="H32" s="27">
        <v>125000</v>
      </c>
      <c r="I32" s="27">
        <v>110000</v>
      </c>
      <c r="J32" s="27">
        <v>100000</v>
      </c>
      <c r="K32" s="27">
        <v>100000</v>
      </c>
      <c r="L32" s="28"/>
    </row>
    <row r="33" spans="2:12" x14ac:dyDescent="0.3">
      <c r="B33" s="29" t="s">
        <v>21</v>
      </c>
      <c r="C33" s="30"/>
      <c r="D33" s="30"/>
      <c r="E33" s="31">
        <f>+D16</f>
        <v>190</v>
      </c>
      <c r="F33" s="31">
        <f>+E33</f>
        <v>190</v>
      </c>
      <c r="G33" s="31">
        <f t="shared" ref="G33:K33" si="0">+F33</f>
        <v>190</v>
      </c>
      <c r="H33" s="31">
        <f t="shared" si="0"/>
        <v>190</v>
      </c>
      <c r="I33" s="31">
        <f t="shared" si="0"/>
        <v>190</v>
      </c>
      <c r="J33" s="31">
        <f t="shared" si="0"/>
        <v>190</v>
      </c>
      <c r="K33" s="31">
        <f t="shared" si="0"/>
        <v>190</v>
      </c>
      <c r="L33" s="32"/>
    </row>
    <row r="34" spans="2:12" x14ac:dyDescent="0.3">
      <c r="B34" s="17" t="s">
        <v>22</v>
      </c>
      <c r="C34" s="30"/>
      <c r="D34" s="30"/>
      <c r="E34" s="33">
        <f>E32*E33</f>
        <v>19000000</v>
      </c>
      <c r="F34" s="33">
        <f t="shared" ref="F34:K34" si="1">F32*F33</f>
        <v>20900000</v>
      </c>
      <c r="G34" s="33">
        <f t="shared" si="1"/>
        <v>22800000</v>
      </c>
      <c r="H34" s="33">
        <f t="shared" si="1"/>
        <v>23750000</v>
      </c>
      <c r="I34" s="33">
        <f t="shared" si="1"/>
        <v>20900000</v>
      </c>
      <c r="J34" s="33">
        <f t="shared" si="1"/>
        <v>19000000</v>
      </c>
      <c r="K34" s="33">
        <f t="shared" si="1"/>
        <v>19000000</v>
      </c>
      <c r="L34" s="34"/>
    </row>
    <row r="35" spans="2:12" x14ac:dyDescent="0.3">
      <c r="B35" s="29" t="s">
        <v>41</v>
      </c>
      <c r="C35" s="67"/>
      <c r="D35" s="30"/>
      <c r="E35" s="35">
        <f>+E32*$D$17</f>
        <v>3250000</v>
      </c>
      <c r="F35" s="35">
        <f t="shared" ref="F35:K35" si="2">+F32*$D$17</f>
        <v>3575000</v>
      </c>
      <c r="G35" s="35">
        <f t="shared" si="2"/>
        <v>3900000</v>
      </c>
      <c r="H35" s="35">
        <f t="shared" si="2"/>
        <v>4062500</v>
      </c>
      <c r="I35" s="35">
        <f t="shared" si="2"/>
        <v>3575000</v>
      </c>
      <c r="J35" s="35">
        <f t="shared" si="2"/>
        <v>3250000</v>
      </c>
      <c r="K35" s="35">
        <f t="shared" si="2"/>
        <v>3250000</v>
      </c>
      <c r="L35" s="32"/>
    </row>
    <row r="36" spans="2:12" x14ac:dyDescent="0.3">
      <c r="B36" s="29" t="s">
        <v>42</v>
      </c>
      <c r="C36" s="67"/>
      <c r="D36" s="30"/>
      <c r="E36" s="35">
        <f>+E32*$D$18</f>
        <v>1750000</v>
      </c>
      <c r="F36" s="35">
        <f t="shared" ref="F36:K36" si="3">+F32*$D$18</f>
        <v>1925000</v>
      </c>
      <c r="G36" s="35">
        <f t="shared" si="3"/>
        <v>2100000</v>
      </c>
      <c r="H36" s="35">
        <f t="shared" si="3"/>
        <v>2187500</v>
      </c>
      <c r="I36" s="35">
        <f t="shared" si="3"/>
        <v>1925000</v>
      </c>
      <c r="J36" s="35">
        <f t="shared" si="3"/>
        <v>1750000</v>
      </c>
      <c r="K36" s="35">
        <f t="shared" si="3"/>
        <v>1750000</v>
      </c>
      <c r="L36" s="32"/>
    </row>
    <row r="37" spans="2:12" x14ac:dyDescent="0.3">
      <c r="B37" s="17" t="s">
        <v>23</v>
      </c>
      <c r="E37" s="36">
        <f>E35+E36</f>
        <v>5000000</v>
      </c>
      <c r="F37" s="36">
        <f t="shared" ref="F37:K37" si="4">F35+F36</f>
        <v>5500000</v>
      </c>
      <c r="G37" s="36">
        <f>G35+G36</f>
        <v>6000000</v>
      </c>
      <c r="H37" s="36">
        <f t="shared" si="4"/>
        <v>6250000</v>
      </c>
      <c r="I37" s="36">
        <f t="shared" si="4"/>
        <v>5500000</v>
      </c>
      <c r="J37" s="36">
        <f t="shared" si="4"/>
        <v>5000000</v>
      </c>
      <c r="K37" s="36">
        <f t="shared" si="4"/>
        <v>5000000</v>
      </c>
      <c r="L37" s="37"/>
    </row>
    <row r="38" spans="2:12" x14ac:dyDescent="0.3">
      <c r="B38" s="29" t="s">
        <v>24</v>
      </c>
      <c r="E38" s="38">
        <f>E37/E34</f>
        <v>0.26315789473684209</v>
      </c>
      <c r="F38" s="38">
        <f>F37/F34</f>
        <v>0.26315789473684209</v>
      </c>
      <c r="G38" s="38">
        <f t="shared" ref="G38:K38" si="5">G37/G34</f>
        <v>0.26315789473684209</v>
      </c>
      <c r="H38" s="38">
        <f t="shared" si="5"/>
        <v>0.26315789473684209</v>
      </c>
      <c r="I38" s="38">
        <f t="shared" si="5"/>
        <v>0.26315789473684209</v>
      </c>
      <c r="J38" s="38">
        <f t="shared" si="5"/>
        <v>0.26315789473684209</v>
      </c>
      <c r="K38" s="38">
        <f t="shared" si="5"/>
        <v>0.26315789473684209</v>
      </c>
      <c r="L38" s="39"/>
    </row>
    <row r="39" spans="2:12" x14ac:dyDescent="0.3">
      <c r="B39" s="17" t="s">
        <v>25</v>
      </c>
      <c r="C39" s="68"/>
      <c r="E39" s="36">
        <f t="shared" ref="E39:K39" si="6">+E37*$D$19</f>
        <v>500000</v>
      </c>
      <c r="F39" s="36">
        <f t="shared" si="6"/>
        <v>550000</v>
      </c>
      <c r="G39" s="36">
        <f t="shared" si="6"/>
        <v>600000</v>
      </c>
      <c r="H39" s="36">
        <f t="shared" si="6"/>
        <v>625000</v>
      </c>
      <c r="I39" s="36">
        <f t="shared" si="6"/>
        <v>550000</v>
      </c>
      <c r="J39" s="36">
        <f t="shared" si="6"/>
        <v>500000</v>
      </c>
      <c r="K39" s="36">
        <f t="shared" si="6"/>
        <v>500000</v>
      </c>
      <c r="L39" s="37"/>
    </row>
    <row r="40" spans="2:12" x14ac:dyDescent="0.3">
      <c r="B40" s="29" t="s">
        <v>18</v>
      </c>
      <c r="E40" s="38">
        <f>E39/E37</f>
        <v>0.1</v>
      </c>
      <c r="F40" s="38">
        <f t="shared" ref="F40:K40" si="7">F39/F37</f>
        <v>0.1</v>
      </c>
      <c r="G40" s="38">
        <f t="shared" si="7"/>
        <v>0.1</v>
      </c>
      <c r="H40" s="38">
        <f t="shared" si="7"/>
        <v>0.1</v>
      </c>
      <c r="I40" s="38">
        <f t="shared" si="7"/>
        <v>0.1</v>
      </c>
      <c r="J40" s="38">
        <f t="shared" si="7"/>
        <v>0.1</v>
      </c>
      <c r="K40" s="38">
        <f t="shared" si="7"/>
        <v>0.1</v>
      </c>
      <c r="L40" s="39"/>
    </row>
    <row r="41" spans="2:12" x14ac:dyDescent="0.3">
      <c r="B41" s="17" t="s">
        <v>26</v>
      </c>
      <c r="E41" s="36">
        <f>$D$14*E42</f>
        <v>10900000</v>
      </c>
      <c r="F41" s="36">
        <f t="shared" ref="F41:J41" si="8">$D$14*F42</f>
        <v>17440000</v>
      </c>
      <c r="G41" s="36">
        <f t="shared" si="8"/>
        <v>10464000</v>
      </c>
      <c r="H41" s="36">
        <f t="shared" si="8"/>
        <v>6278400</v>
      </c>
      <c r="I41" s="36">
        <f t="shared" si="8"/>
        <v>6278400</v>
      </c>
      <c r="J41" s="36">
        <f t="shared" si="8"/>
        <v>3139200</v>
      </c>
      <c r="K41" s="40"/>
      <c r="L41" s="41"/>
    </row>
    <row r="42" spans="2:12" x14ac:dyDescent="0.3">
      <c r="B42" s="69" t="s">
        <v>27</v>
      </c>
      <c r="C42" s="69"/>
      <c r="D42" s="69"/>
      <c r="E42" s="42">
        <v>0.2</v>
      </c>
      <c r="F42" s="42">
        <v>0.32</v>
      </c>
      <c r="G42" s="42">
        <v>0.192</v>
      </c>
      <c r="H42" s="42">
        <v>0.1152</v>
      </c>
      <c r="I42" s="42">
        <v>0.1152</v>
      </c>
      <c r="J42" s="42">
        <v>5.7599999999999998E-2</v>
      </c>
      <c r="K42" s="42"/>
      <c r="L42" s="39"/>
    </row>
    <row r="43" spans="2:12" x14ac:dyDescent="0.3">
      <c r="B43" s="17" t="s">
        <v>28</v>
      </c>
      <c r="C43" s="69"/>
      <c r="D43" s="69"/>
      <c r="E43" s="43">
        <f>E34-E37-E39-E41</f>
        <v>2600000</v>
      </c>
      <c r="F43" s="43">
        <f t="shared" ref="F43:K43" si="9">F34-F37-F39-F41</f>
        <v>-2590000</v>
      </c>
      <c r="G43" s="43">
        <f t="shared" si="9"/>
        <v>5736000</v>
      </c>
      <c r="H43" s="43">
        <f t="shared" si="9"/>
        <v>10596600</v>
      </c>
      <c r="I43" s="43">
        <f t="shared" si="9"/>
        <v>8571600</v>
      </c>
      <c r="J43" s="43">
        <f t="shared" si="9"/>
        <v>10360800</v>
      </c>
      <c r="K43" s="43">
        <f t="shared" si="9"/>
        <v>13500000</v>
      </c>
      <c r="L43" s="44"/>
    </row>
    <row r="44" spans="2:12" x14ac:dyDescent="0.3">
      <c r="B44" s="70" t="s">
        <v>29</v>
      </c>
      <c r="C44" s="69"/>
      <c r="D44" s="69"/>
      <c r="E44" s="46">
        <f>E43*$D$20</f>
        <v>650000</v>
      </c>
      <c r="F44" s="46">
        <f t="shared" ref="F44:K44" si="10">F43*$D$20</f>
        <v>-647500</v>
      </c>
      <c r="G44" s="46">
        <f>G43*$D$20</f>
        <v>1434000</v>
      </c>
      <c r="H44" s="46">
        <f t="shared" si="10"/>
        <v>2649150</v>
      </c>
      <c r="I44" s="46">
        <f t="shared" si="10"/>
        <v>2142900</v>
      </c>
      <c r="J44" s="46">
        <f t="shared" si="10"/>
        <v>2590200</v>
      </c>
      <c r="K44" s="46">
        <f t="shared" si="10"/>
        <v>3375000</v>
      </c>
      <c r="L44" s="44"/>
    </row>
    <row r="45" spans="2:12" x14ac:dyDescent="0.3">
      <c r="B45" s="45" t="s">
        <v>30</v>
      </c>
      <c r="C45" s="47"/>
      <c r="D45" s="47"/>
      <c r="E45" s="43">
        <f>E43-E44</f>
        <v>1950000</v>
      </c>
      <c r="F45" s="43">
        <f t="shared" ref="F45:K45" si="11">F43-F44</f>
        <v>-1942500</v>
      </c>
      <c r="G45" s="43">
        <f t="shared" si="11"/>
        <v>4302000</v>
      </c>
      <c r="H45" s="43">
        <f t="shared" si="11"/>
        <v>7947450</v>
      </c>
      <c r="I45" s="43">
        <f t="shared" si="11"/>
        <v>6428700</v>
      </c>
      <c r="J45" s="43">
        <f t="shared" si="11"/>
        <v>7770600</v>
      </c>
      <c r="K45" s="43">
        <f t="shared" si="11"/>
        <v>10125000</v>
      </c>
      <c r="L45" s="44"/>
    </row>
    <row r="46" spans="2:12" x14ac:dyDescent="0.3">
      <c r="B46" s="45" t="s">
        <v>3</v>
      </c>
      <c r="C46" s="47"/>
      <c r="D46" s="47"/>
      <c r="E46" s="48">
        <f>E41</f>
        <v>10900000</v>
      </c>
      <c r="F46" s="48">
        <f t="shared" ref="F46:K46" si="12">F41</f>
        <v>17440000</v>
      </c>
      <c r="G46" s="48">
        <f t="shared" si="12"/>
        <v>10464000</v>
      </c>
      <c r="H46" s="48">
        <f t="shared" si="12"/>
        <v>6278400</v>
      </c>
      <c r="I46" s="48">
        <f t="shared" si="12"/>
        <v>6278400</v>
      </c>
      <c r="J46" s="48">
        <f t="shared" si="12"/>
        <v>3139200</v>
      </c>
      <c r="K46" s="48">
        <f t="shared" si="12"/>
        <v>0</v>
      </c>
      <c r="L46" s="44"/>
    </row>
    <row r="47" spans="2:12" x14ac:dyDescent="0.3">
      <c r="B47" s="45" t="s">
        <v>31</v>
      </c>
      <c r="C47" s="47"/>
      <c r="D47" s="47"/>
      <c r="E47" s="48">
        <f>+D15</f>
        <v>250000</v>
      </c>
      <c r="F47" s="48">
        <f>+E47</f>
        <v>250000</v>
      </c>
      <c r="G47" s="48">
        <f t="shared" ref="G47:J47" si="13">+F47</f>
        <v>250000</v>
      </c>
      <c r="H47" s="48">
        <f t="shared" si="13"/>
        <v>250000</v>
      </c>
      <c r="I47" s="48">
        <f t="shared" si="13"/>
        <v>250000</v>
      </c>
      <c r="J47" s="48">
        <f t="shared" si="13"/>
        <v>250000</v>
      </c>
      <c r="K47" s="48">
        <f>-J47</f>
        <v>-250000</v>
      </c>
      <c r="L47" s="44"/>
    </row>
    <row r="48" spans="2:12" ht="16.2" thickBot="1" x14ac:dyDescent="0.35">
      <c r="B48" s="70" t="s">
        <v>32</v>
      </c>
      <c r="C48" s="71"/>
      <c r="D48" s="43">
        <f>-D14-D15</f>
        <v>-54750000</v>
      </c>
      <c r="E48" s="49">
        <f>E45+E46-E47</f>
        <v>12600000</v>
      </c>
      <c r="F48" s="49">
        <f t="shared" ref="F48:K48" si="14">F45+F46-F47</f>
        <v>15247500</v>
      </c>
      <c r="G48" s="49">
        <f t="shared" si="14"/>
        <v>14516000</v>
      </c>
      <c r="H48" s="49">
        <f t="shared" si="14"/>
        <v>13975850</v>
      </c>
      <c r="I48" s="49">
        <f t="shared" si="14"/>
        <v>12457100</v>
      </c>
      <c r="J48" s="49">
        <f t="shared" si="14"/>
        <v>10659800</v>
      </c>
      <c r="K48" s="49">
        <f t="shared" si="14"/>
        <v>10375000</v>
      </c>
      <c r="L48" s="50"/>
    </row>
    <row r="49" spans="2:12" ht="16.2" thickTop="1" x14ac:dyDescent="0.3">
      <c r="B49" s="70" t="s">
        <v>5</v>
      </c>
      <c r="C49" s="71"/>
      <c r="D49" s="51"/>
      <c r="E49" s="52">
        <f>+E48</f>
        <v>12600000</v>
      </c>
      <c r="F49" s="52">
        <f>+F48+E49</f>
        <v>27847500</v>
      </c>
      <c r="G49" s="52">
        <f t="shared" ref="G49:K49" si="15">+G48+F49</f>
        <v>42363500</v>
      </c>
      <c r="H49" s="52">
        <f t="shared" si="15"/>
        <v>56339350</v>
      </c>
      <c r="I49" s="52">
        <f t="shared" si="15"/>
        <v>68796450</v>
      </c>
      <c r="J49" s="52">
        <f t="shared" si="15"/>
        <v>79456250</v>
      </c>
      <c r="K49" s="52">
        <f t="shared" si="15"/>
        <v>89831250</v>
      </c>
      <c r="L49" s="50"/>
    </row>
    <row r="50" spans="2:12" ht="18" customHeight="1" x14ac:dyDescent="0.45">
      <c r="C50" s="47"/>
      <c r="D50" s="47"/>
      <c r="E50" s="47"/>
      <c r="F50" s="47"/>
      <c r="G50" s="72" t="s">
        <v>33</v>
      </c>
      <c r="H50" s="73">
        <f>+D48</f>
        <v>-54750000</v>
      </c>
      <c r="I50" s="47"/>
      <c r="J50" s="47"/>
    </row>
    <row r="51" spans="2:12" ht="18" customHeight="1" thickBot="1" x14ac:dyDescent="0.35">
      <c r="C51" s="47"/>
      <c r="D51" s="47"/>
      <c r="E51" s="47"/>
      <c r="F51" s="47"/>
      <c r="G51" s="72" t="s">
        <v>34</v>
      </c>
      <c r="H51" s="74">
        <f>+H49+H50</f>
        <v>1589350</v>
      </c>
      <c r="I51" s="47"/>
      <c r="J51" s="47"/>
    </row>
    <row r="52" spans="2:12" ht="18" customHeight="1" x14ac:dyDescent="0.3">
      <c r="B52" s="53" t="s">
        <v>35</v>
      </c>
      <c r="C52" s="54"/>
      <c r="D52" s="55">
        <f>NPV(D21,E48:K48)+D48</f>
        <v>1580325.4840173125</v>
      </c>
      <c r="G52" s="75" t="s">
        <v>36</v>
      </c>
      <c r="H52" s="76">
        <f>+H51/H48</f>
        <v>0.11372116901655356</v>
      </c>
    </row>
    <row r="53" spans="2:12" ht="18" customHeight="1" x14ac:dyDescent="0.3">
      <c r="B53" s="56" t="s">
        <v>37</v>
      </c>
      <c r="C53" s="19"/>
      <c r="D53" s="57">
        <f>IRR(D48:K48,D21)</f>
        <v>0.14983010322175572</v>
      </c>
      <c r="G53" s="75" t="s">
        <v>38</v>
      </c>
      <c r="H53" s="77">
        <f>1-H52</f>
        <v>0.8862788309834464</v>
      </c>
    </row>
    <row r="54" spans="2:12" ht="18" customHeight="1" x14ac:dyDescent="0.3">
      <c r="B54" s="56" t="s">
        <v>6</v>
      </c>
      <c r="C54" s="19"/>
      <c r="D54" s="58">
        <f>3+H53</f>
        <v>3.8862788309834464</v>
      </c>
    </row>
    <row r="55" spans="2:12" ht="18" customHeight="1" thickBot="1" x14ac:dyDescent="0.35">
      <c r="B55" s="59" t="s">
        <v>7</v>
      </c>
      <c r="C55" s="60"/>
      <c r="D55" s="61">
        <f>(D52+D14+D15)/(D14+D15)</f>
        <v>1.0288643924021428</v>
      </c>
    </row>
    <row r="58" spans="2:12" ht="23.4" x14ac:dyDescent="0.45">
      <c r="B58" s="62" t="s">
        <v>8</v>
      </c>
    </row>
    <row r="59" spans="2:12" ht="17.25" customHeight="1" thickBot="1" x14ac:dyDescent="0.35">
      <c r="B59" s="17" t="s">
        <v>4</v>
      </c>
      <c r="D59" s="63">
        <f t="shared" ref="D59:K59" si="16">D48</f>
        <v>-54750000</v>
      </c>
      <c r="E59" s="64">
        <f t="shared" si="16"/>
        <v>12600000</v>
      </c>
      <c r="F59" s="64">
        <f t="shared" si="16"/>
        <v>15247500</v>
      </c>
      <c r="G59" s="64">
        <f t="shared" si="16"/>
        <v>14516000</v>
      </c>
      <c r="H59" s="64">
        <f t="shared" si="16"/>
        <v>13975850</v>
      </c>
      <c r="I59" s="64">
        <f t="shared" si="16"/>
        <v>12457100</v>
      </c>
      <c r="J59" s="64">
        <f t="shared" si="16"/>
        <v>10659800</v>
      </c>
      <c r="K59" s="64">
        <f t="shared" si="16"/>
        <v>10375000</v>
      </c>
    </row>
    <row r="60" spans="2:12" ht="16.2" thickTop="1" x14ac:dyDescent="0.3">
      <c r="I60" s="41"/>
    </row>
    <row r="61" spans="2:12" ht="17.25" customHeight="1" thickBot="1" x14ac:dyDescent="0.35">
      <c r="B61" s="17" t="s">
        <v>9</v>
      </c>
      <c r="D61" s="63">
        <f>D59/((1+$D$21)^D30)</f>
        <v>-54750000</v>
      </c>
      <c r="E61" s="65">
        <f>E59/((1+$D$21)^E30)</f>
        <v>11052631.578947367</v>
      </c>
      <c r="F61" s="65">
        <f t="shared" ref="F61:K61" si="17">F59/((1+$D$21)^F30)</f>
        <v>11732456.140350875</v>
      </c>
      <c r="G61" s="65">
        <f t="shared" si="17"/>
        <v>9797886.5291884653</v>
      </c>
      <c r="H61" s="65">
        <f t="shared" si="17"/>
        <v>8274825.1444841623</v>
      </c>
      <c r="I61" s="65">
        <f t="shared" si="17"/>
        <v>6469827.3887966545</v>
      </c>
      <c r="J61" s="65">
        <f t="shared" si="17"/>
        <v>4856461.4810024193</v>
      </c>
      <c r="K61" s="65">
        <f t="shared" si="17"/>
        <v>4146237.2212473699</v>
      </c>
    </row>
    <row r="62" spans="2:12" ht="22.5" customHeight="1" thickTop="1" thickBot="1" x14ac:dyDescent="0.35">
      <c r="B62" s="17" t="s">
        <v>10</v>
      </c>
      <c r="D62" s="63">
        <f>SUM(D61:K61)</f>
        <v>1580325.4840173111</v>
      </c>
    </row>
    <row r="63" spans="2:12" ht="16.2" thickTop="1" x14ac:dyDescent="0.3"/>
    <row r="93" spans="2:2" x14ac:dyDescent="0.3">
      <c r="B93" s="66" t="s">
        <v>39</v>
      </c>
    </row>
    <row r="96" spans="2:2" x14ac:dyDescent="0.3">
      <c r="B96" s="16" t="s">
        <v>40</v>
      </c>
    </row>
  </sheetData>
  <pageMargins left="0.2" right="0.2" top="0.75" bottom="0.75" header="0.3" footer="0.3"/>
  <pageSetup scale="70" orientation="landscape" r:id="rId1"/>
  <rowBreaks count="1" manualBreakCount="1">
    <brk id="50" min="1" max="9" man="1"/>
  </row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E44"/>
  <sheetViews>
    <sheetView showGridLines="0" defaultGridColor="0" colorId="8" zoomScale="75" workbookViewId="0">
      <pane ySplit="2" topLeftCell="A3" activePane="bottomLeft" state="frozen"/>
      <selection pane="bottomLeft" activeCell="D20" sqref="D20"/>
    </sheetView>
  </sheetViews>
  <sheetFormatPr defaultColWidth="9.109375" defaultRowHeight="18" x14ac:dyDescent="0.35"/>
  <cols>
    <col min="1" max="1" width="28.44140625" style="1" customWidth="1"/>
    <col min="2" max="2" width="41.44140625" style="4" customWidth="1"/>
    <col min="3" max="3" width="34" style="4" customWidth="1"/>
    <col min="4" max="4" width="43.109375" style="4" customWidth="1"/>
    <col min="5" max="5" width="15.6640625" style="4" customWidth="1"/>
    <col min="6" max="16384" width="9.109375" style="1"/>
  </cols>
  <sheetData>
    <row r="1" spans="1:5" ht="36.75" customHeight="1" x14ac:dyDescent="0.35">
      <c r="A1" s="78" t="s">
        <v>43</v>
      </c>
      <c r="B1" s="79"/>
      <c r="C1" s="79"/>
      <c r="D1" s="80"/>
    </row>
    <row r="2" spans="1:5" s="6" customFormat="1" ht="45.75" customHeight="1" x14ac:dyDescent="0.3">
      <c r="A2" s="7" t="s">
        <v>44</v>
      </c>
      <c r="B2" s="8" t="s">
        <v>4</v>
      </c>
      <c r="C2" s="8" t="s">
        <v>5</v>
      </c>
      <c r="D2" s="9" t="s">
        <v>11</v>
      </c>
      <c r="E2" s="5"/>
    </row>
    <row r="3" spans="1:5" ht="47.25" customHeight="1" x14ac:dyDescent="0.35">
      <c r="A3" s="10">
        <v>0</v>
      </c>
      <c r="B3" s="3">
        <f>'(1) ARCO Capital Budgeting'!D48</f>
        <v>-54750000</v>
      </c>
      <c r="C3" s="3">
        <f>'(1) ARCO Capital Budgeting'!D49</f>
        <v>0</v>
      </c>
      <c r="D3" s="3">
        <f>'(1) ARCO Capital Budgeting'!D34</f>
        <v>0</v>
      </c>
      <c r="E3" s="3"/>
    </row>
    <row r="4" spans="1:5" ht="39" customHeight="1" x14ac:dyDescent="0.35">
      <c r="A4" s="10">
        <v>1</v>
      </c>
      <c r="B4" s="3">
        <f>'(1) ARCO Capital Budgeting'!E48</f>
        <v>12600000</v>
      </c>
      <c r="C4" s="3">
        <f>'(1) ARCO Capital Budgeting'!E49</f>
        <v>12600000</v>
      </c>
      <c r="D4" s="3">
        <f>'(1) ARCO Capital Budgeting'!E34</f>
        <v>19000000</v>
      </c>
      <c r="E4" s="3"/>
    </row>
    <row r="5" spans="1:5" ht="39" customHeight="1" x14ac:dyDescent="0.35">
      <c r="A5" s="10">
        <f>A4+1</f>
        <v>2</v>
      </c>
      <c r="B5" s="3">
        <f>'(1) ARCO Capital Budgeting'!F48</f>
        <v>15247500</v>
      </c>
      <c r="C5" s="3">
        <f>'(1) ARCO Capital Budgeting'!F49</f>
        <v>27847500</v>
      </c>
      <c r="D5" s="3">
        <f>'(1) ARCO Capital Budgeting'!F34</f>
        <v>20900000</v>
      </c>
      <c r="E5" s="3"/>
    </row>
    <row r="6" spans="1:5" ht="39" customHeight="1" x14ac:dyDescent="0.35">
      <c r="A6" s="10">
        <f t="shared" ref="A6:A10" si="0">A5+1</f>
        <v>3</v>
      </c>
      <c r="B6" s="3">
        <f>'(1) ARCO Capital Budgeting'!G48</f>
        <v>14516000</v>
      </c>
      <c r="C6" s="3">
        <f>'(1) ARCO Capital Budgeting'!G49</f>
        <v>42363500</v>
      </c>
      <c r="D6" s="3">
        <f>'(1) ARCO Capital Budgeting'!G34</f>
        <v>22800000</v>
      </c>
      <c r="E6" s="3"/>
    </row>
    <row r="7" spans="1:5" ht="39" customHeight="1" x14ac:dyDescent="0.35">
      <c r="A7" s="10">
        <f t="shared" si="0"/>
        <v>4</v>
      </c>
      <c r="B7" s="3">
        <f>'(1) ARCO Capital Budgeting'!H48</f>
        <v>13975850</v>
      </c>
      <c r="C7" s="3">
        <f>'(1) ARCO Capital Budgeting'!H49</f>
        <v>56339350</v>
      </c>
      <c r="D7" s="3">
        <f>'(1) ARCO Capital Budgeting'!H34</f>
        <v>23750000</v>
      </c>
      <c r="E7" s="3"/>
    </row>
    <row r="8" spans="1:5" ht="39" customHeight="1" x14ac:dyDescent="0.35">
      <c r="A8" s="10">
        <f t="shared" si="0"/>
        <v>5</v>
      </c>
      <c r="B8" s="3">
        <f>'(1) ARCO Capital Budgeting'!I48</f>
        <v>12457100</v>
      </c>
      <c r="C8" s="3">
        <f>'(1) ARCO Capital Budgeting'!I49</f>
        <v>68796450</v>
      </c>
      <c r="D8" s="3">
        <f>'(1) ARCO Capital Budgeting'!I34</f>
        <v>20900000</v>
      </c>
      <c r="E8" s="3"/>
    </row>
    <row r="9" spans="1:5" ht="39" customHeight="1" x14ac:dyDescent="0.35">
      <c r="A9" s="10">
        <f t="shared" si="0"/>
        <v>6</v>
      </c>
      <c r="B9" s="3">
        <f>'(1) ARCO Capital Budgeting'!J48</f>
        <v>10659800</v>
      </c>
      <c r="C9" s="3">
        <f>'(1) ARCO Capital Budgeting'!J49</f>
        <v>79456250</v>
      </c>
      <c r="D9" s="3">
        <f>'(1) ARCO Capital Budgeting'!J34</f>
        <v>19000000</v>
      </c>
      <c r="E9" s="3"/>
    </row>
    <row r="10" spans="1:5" ht="39" customHeight="1" x14ac:dyDescent="0.35">
      <c r="A10" s="10">
        <f t="shared" si="0"/>
        <v>7</v>
      </c>
      <c r="B10" s="3">
        <f>'(1) ARCO Capital Budgeting'!K48</f>
        <v>10375000</v>
      </c>
      <c r="C10" s="3">
        <f>'(1) ARCO Capital Budgeting'!K49</f>
        <v>89831250</v>
      </c>
      <c r="D10" s="3">
        <f>'(1) ARCO Capital Budgeting'!K34</f>
        <v>19000000</v>
      </c>
      <c r="E10" s="3"/>
    </row>
    <row r="11" spans="1:5" ht="22.5" customHeight="1" x14ac:dyDescent="0.35">
      <c r="A11" s="2"/>
      <c r="B11" s="3"/>
      <c r="C11" s="3"/>
      <c r="D11" s="3"/>
      <c r="E11" s="3"/>
    </row>
    <row r="12" spans="1:5" ht="20.100000000000001" customHeight="1" x14ac:dyDescent="0.35">
      <c r="A12" s="2"/>
      <c r="B12" s="3"/>
      <c r="C12" s="3"/>
      <c r="D12" s="3"/>
      <c r="E12" s="3"/>
    </row>
    <row r="13" spans="1:5" ht="20.100000000000001" customHeight="1" x14ac:dyDescent="0.35">
      <c r="A13" s="2"/>
      <c r="B13" s="3"/>
      <c r="C13" s="3"/>
      <c r="D13" s="3"/>
      <c r="E13" s="3"/>
    </row>
    <row r="14" spans="1:5" ht="20.100000000000001" customHeight="1" x14ac:dyDescent="0.35">
      <c r="A14" s="2"/>
      <c r="B14" s="3"/>
      <c r="C14" s="3"/>
      <c r="D14" s="3"/>
      <c r="E14" s="3"/>
    </row>
    <row r="15" spans="1:5" ht="20.100000000000001" customHeight="1" x14ac:dyDescent="0.35">
      <c r="A15" s="2"/>
      <c r="B15" s="3"/>
      <c r="C15" s="3"/>
      <c r="D15" s="3"/>
      <c r="E15" s="3"/>
    </row>
    <row r="16" spans="1:5" ht="20.100000000000001" customHeight="1" x14ac:dyDescent="0.35">
      <c r="A16" s="2"/>
      <c r="B16" s="3"/>
      <c r="C16" s="3"/>
      <c r="D16" s="3"/>
      <c r="E16" s="3"/>
    </row>
    <row r="17" spans="1:5" ht="20.100000000000001" customHeight="1" x14ac:dyDescent="0.35">
      <c r="A17" s="2"/>
      <c r="B17" s="3"/>
      <c r="C17" s="3"/>
      <c r="D17" s="3"/>
      <c r="E17" s="3"/>
    </row>
    <row r="18" spans="1:5" ht="20.100000000000001" customHeight="1" x14ac:dyDescent="0.35">
      <c r="A18" s="2"/>
      <c r="B18" s="3"/>
      <c r="C18" s="3"/>
      <c r="D18" s="3"/>
      <c r="E18" s="3"/>
    </row>
    <row r="19" spans="1:5" ht="20.100000000000001" customHeight="1" x14ac:dyDescent="0.35">
      <c r="A19" s="2"/>
      <c r="B19" s="3"/>
      <c r="C19" s="3"/>
      <c r="D19" s="3"/>
      <c r="E19" s="3"/>
    </row>
    <row r="20" spans="1:5" ht="20.100000000000001" customHeight="1" x14ac:dyDescent="0.35">
      <c r="A20" s="2"/>
      <c r="B20" s="3"/>
      <c r="C20" s="3"/>
      <c r="D20" s="3"/>
      <c r="E20" s="3"/>
    </row>
    <row r="21" spans="1:5" ht="20.100000000000001" customHeight="1" x14ac:dyDescent="0.35">
      <c r="A21" s="2"/>
      <c r="B21" s="3"/>
      <c r="C21" s="3"/>
      <c r="D21" s="3"/>
      <c r="E21" s="3"/>
    </row>
    <row r="22" spans="1:5" ht="20.100000000000001" customHeight="1" x14ac:dyDescent="0.35">
      <c r="A22" s="2"/>
      <c r="B22" s="3"/>
      <c r="C22" s="3"/>
      <c r="D22" s="3"/>
      <c r="E22" s="3"/>
    </row>
    <row r="23" spans="1:5" ht="20.100000000000001" customHeight="1" x14ac:dyDescent="0.35">
      <c r="A23" s="2"/>
      <c r="B23" s="3"/>
      <c r="C23" s="3"/>
      <c r="D23" s="3"/>
      <c r="E23" s="3"/>
    </row>
    <row r="24" spans="1:5" ht="20.100000000000001" customHeight="1" x14ac:dyDescent="0.35">
      <c r="A24" s="2"/>
      <c r="B24" s="3"/>
      <c r="C24" s="3"/>
      <c r="D24" s="3"/>
      <c r="E24" s="3"/>
    </row>
    <row r="25" spans="1:5" ht="20.100000000000001" customHeight="1" x14ac:dyDescent="0.35">
      <c r="A25" s="2"/>
      <c r="B25" s="3"/>
      <c r="C25" s="3"/>
      <c r="D25" s="3"/>
      <c r="E25" s="3"/>
    </row>
    <row r="26" spans="1:5" ht="20.100000000000001" customHeight="1" x14ac:dyDescent="0.35">
      <c r="A26" s="2"/>
      <c r="B26" s="3"/>
      <c r="C26" s="3"/>
      <c r="D26" s="3"/>
      <c r="E26" s="3"/>
    </row>
    <row r="27" spans="1:5" ht="20.100000000000001" customHeight="1" x14ac:dyDescent="0.35">
      <c r="A27" s="2"/>
      <c r="B27" s="3"/>
      <c r="C27" s="3"/>
      <c r="D27" s="3"/>
      <c r="E27" s="3"/>
    </row>
    <row r="28" spans="1:5" ht="20.100000000000001" customHeight="1" x14ac:dyDescent="0.35">
      <c r="A28" s="2"/>
      <c r="B28" s="3"/>
      <c r="C28" s="3"/>
      <c r="D28" s="3"/>
      <c r="E28" s="3"/>
    </row>
    <row r="29" spans="1:5" ht="20.100000000000001" customHeight="1" x14ac:dyDescent="0.35">
      <c r="A29" s="2"/>
      <c r="B29" s="3"/>
      <c r="C29" s="3"/>
      <c r="D29" s="3"/>
      <c r="E29" s="3"/>
    </row>
    <row r="30" spans="1:5" ht="20.100000000000001" customHeight="1" x14ac:dyDescent="0.35">
      <c r="A30" s="2"/>
      <c r="B30" s="3"/>
      <c r="C30" s="3"/>
      <c r="D30" s="3"/>
      <c r="E30" s="3"/>
    </row>
    <row r="31" spans="1:5" ht="20.100000000000001" customHeight="1" x14ac:dyDescent="0.35">
      <c r="A31" s="2"/>
      <c r="B31" s="3"/>
      <c r="C31" s="3"/>
      <c r="D31" s="3"/>
      <c r="E31" s="3"/>
    </row>
    <row r="32" spans="1:5" ht="20.100000000000001" customHeight="1" x14ac:dyDescent="0.35">
      <c r="A32" s="2"/>
      <c r="B32" s="3"/>
      <c r="C32" s="3"/>
      <c r="D32" s="3"/>
      <c r="E32" s="3"/>
    </row>
    <row r="33" spans="1:5" ht="20.100000000000001" customHeight="1" x14ac:dyDescent="0.35">
      <c r="A33" s="2"/>
      <c r="B33" s="3"/>
      <c r="C33" s="3"/>
      <c r="D33" s="3"/>
      <c r="E33" s="3"/>
    </row>
    <row r="34" spans="1:5" ht="20.100000000000001" customHeight="1" x14ac:dyDescent="0.35">
      <c r="A34" s="2"/>
      <c r="B34" s="3"/>
      <c r="C34" s="3"/>
      <c r="D34" s="3"/>
      <c r="E34" s="3"/>
    </row>
    <row r="35" spans="1:5" ht="20.100000000000001" customHeight="1" x14ac:dyDescent="0.35">
      <c r="A35" s="2"/>
      <c r="B35" s="3"/>
      <c r="C35" s="3"/>
      <c r="D35" s="3"/>
      <c r="E35" s="3"/>
    </row>
    <row r="36" spans="1:5" ht="20.100000000000001" customHeight="1" x14ac:dyDescent="0.35">
      <c r="A36" s="2"/>
      <c r="B36" s="3"/>
      <c r="C36" s="3"/>
      <c r="D36" s="3"/>
      <c r="E36" s="3"/>
    </row>
    <row r="37" spans="1:5" ht="20.100000000000001" customHeight="1" x14ac:dyDescent="0.35">
      <c r="A37" s="2"/>
      <c r="B37" s="3"/>
      <c r="C37" s="3"/>
      <c r="D37" s="3"/>
      <c r="E37" s="3"/>
    </row>
    <row r="38" spans="1:5" ht="20.100000000000001" customHeight="1" x14ac:dyDescent="0.35">
      <c r="A38" s="2"/>
      <c r="B38" s="3"/>
      <c r="C38" s="3"/>
      <c r="D38" s="3"/>
      <c r="E38" s="3"/>
    </row>
    <row r="39" spans="1:5" ht="20.100000000000001" customHeight="1" x14ac:dyDescent="0.35">
      <c r="A39" s="2"/>
      <c r="B39" s="3"/>
      <c r="C39" s="3"/>
      <c r="D39" s="3"/>
      <c r="E39" s="3"/>
    </row>
    <row r="40" spans="1:5" ht="20.100000000000001" customHeight="1" x14ac:dyDescent="0.35">
      <c r="A40" s="2"/>
      <c r="B40" s="3"/>
      <c r="C40" s="3"/>
      <c r="D40" s="3"/>
      <c r="E40" s="3"/>
    </row>
    <row r="41" spans="1:5" ht="20.100000000000001" customHeight="1" x14ac:dyDescent="0.35">
      <c r="A41" s="2"/>
      <c r="B41" s="3"/>
      <c r="C41" s="3"/>
      <c r="D41" s="3"/>
      <c r="E41" s="3"/>
    </row>
    <row r="42" spans="1:5" ht="20.100000000000001" customHeight="1" x14ac:dyDescent="0.35">
      <c r="A42" s="2"/>
      <c r="B42" s="3"/>
      <c r="C42" s="3"/>
      <c r="D42" s="3"/>
      <c r="E42" s="3"/>
    </row>
    <row r="43" spans="1:5" ht="20.100000000000001" customHeight="1" x14ac:dyDescent="0.35">
      <c r="A43" s="2"/>
      <c r="B43" s="3"/>
      <c r="C43" s="3"/>
      <c r="D43" s="3"/>
      <c r="E43" s="3"/>
    </row>
    <row r="44" spans="1:5" ht="20.100000000000001" customHeight="1" x14ac:dyDescent="0.35">
      <c r="A44" s="2"/>
      <c r="B44" s="3"/>
      <c r="C44" s="3"/>
      <c r="D44" s="3"/>
      <c r="E44" s="3"/>
    </row>
  </sheetData>
  <mergeCells count="1">
    <mergeCell ref="A1:D1"/>
  </mergeCells>
  <phoneticPr fontId="0" type="noConversion"/>
  <printOptions horizontalCentered="1" verticalCentered="1"/>
  <pageMargins left="0.75" right="0.75" top="1" bottom="1" header="0.5" footer="0.5"/>
  <pageSetup scale="84"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Worksheets</vt:lpstr>
      </vt:variant>
      <vt:variant>
        <vt:i4>2</vt:i4>
      </vt:variant>
      <vt:variant>
        <vt:lpstr>Charts</vt:lpstr>
      </vt:variant>
      <vt:variant>
        <vt:i4>1</vt:i4>
      </vt:variant>
      <vt:variant>
        <vt:lpstr>Named Ranges</vt:lpstr>
      </vt:variant>
      <vt:variant>
        <vt:i4>2</vt:i4>
      </vt:variant>
    </vt:vector>
  </HeadingPairs>
  <TitlesOfParts>
    <vt:vector size="5" baseType="lpstr">
      <vt:lpstr>(1) ARCO Capital Budgeting</vt:lpstr>
      <vt:lpstr>Data for Graph</vt:lpstr>
      <vt:lpstr>(1a) Project Chart Analysis</vt:lpstr>
      <vt:lpstr>'(1) ARCO Capital Budgeting'!Print_Area</vt:lpstr>
      <vt:lpstr>'Data for Graph'!Print_Area</vt:lpstr>
    </vt:vector>
  </TitlesOfParts>
  <Company>Marlton Group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Adam Schonberger</dc:creator>
  <cp:lastModifiedBy>A Schonb</cp:lastModifiedBy>
  <cp:lastPrinted>2019-09-22T15:17:20Z</cp:lastPrinted>
  <dcterms:created xsi:type="dcterms:W3CDTF">2000-10-16T20:59:36Z</dcterms:created>
  <dcterms:modified xsi:type="dcterms:W3CDTF">2025-06-25T22:01:58Z</dcterms:modified>
</cp:coreProperties>
</file>