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e5fab9a477a97c/Desktop/Adam Schonberger Portfolio/Excel Models/"/>
    </mc:Choice>
  </mc:AlternateContent>
  <xr:revisionPtr revIDLastSave="6" documentId="8_{D8E12618-2898-4DCF-8924-2E3E91BE9543}" xr6:coauthVersionLast="47" xr6:coauthVersionMax="47" xr10:uidLastSave="{D379DE8A-A744-49E5-8EBC-2D4E46FF5DB6}"/>
  <bookViews>
    <workbookView xWindow="-108" yWindow="-108" windowWidth="23256" windowHeight="13176" firstSheet="1" activeTab="4" xr2:uid="{C47BE981-7EB5-43A8-B800-F7FD485B59B9}"/>
  </bookViews>
  <sheets>
    <sheet name="Mean,Median,Mode, and Range" sheetId="29" r:id="rId1"/>
    <sheet name="Moving Average" sheetId="30" r:id="rId2"/>
    <sheet name="Percentiles and Quartiles" sheetId="31" r:id="rId3"/>
    <sheet name="StDev &amp; Variance" sheetId="32" r:id="rId4"/>
    <sheet name="Regression Analysis" sheetId="33" r:id="rId5"/>
  </sheets>
  <definedNames>
    <definedName name="_Fill" localSheetId="4" hidden="1">#REF!</definedName>
    <definedName name="_Fill" hidden="1">#REF!</definedName>
    <definedName name="_Order1" hidden="1">255</definedName>
    <definedName name="CLIN" localSheetId="4">#REF!</definedName>
    <definedName name="CLIN">#REF!</definedName>
    <definedName name="Florin">#REF!</definedName>
    <definedName name="hi">#REF!</definedName>
    <definedName name="PHARM">#REF!</definedName>
    <definedName name="Pound">#REF!</definedName>
    <definedName name="swed" localSheetId="4">#REF!</definedName>
    <definedName name="swe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31" l="1"/>
  <c r="F4" i="31"/>
  <c r="AN17" i="33"/>
  <c r="AP17" i="33" s="1"/>
  <c r="AQ17" i="33" s="1"/>
  <c r="AN21" i="33"/>
  <c r="AP21" i="33" s="1"/>
  <c r="AQ21" i="33" s="1"/>
  <c r="AN25" i="33"/>
  <c r="AP25" i="33" s="1"/>
  <c r="AQ25" i="33" s="1"/>
  <c r="AN29" i="33"/>
  <c r="AP29" i="33" s="1"/>
  <c r="AQ29" i="33" s="1"/>
  <c r="AN33" i="33"/>
  <c r="AP33" i="33" s="1"/>
  <c r="AQ33" i="33" s="1"/>
  <c r="AN37" i="33"/>
  <c r="AP37" i="33" s="1"/>
  <c r="AQ37" i="33" s="1"/>
  <c r="AN41" i="33"/>
  <c r="AP41" i="33" s="1"/>
  <c r="AQ41" i="33" s="1"/>
  <c r="AN45" i="33"/>
  <c r="AP45" i="33" s="1"/>
  <c r="AQ45" i="33" s="1"/>
  <c r="AN49" i="33"/>
  <c r="AP49" i="33" s="1"/>
  <c r="AQ49" i="33" s="1"/>
  <c r="AN53" i="33"/>
  <c r="AP53" i="33" s="1"/>
  <c r="AQ53" i="33" s="1"/>
  <c r="AN57" i="33"/>
  <c r="AP57" i="33" s="1"/>
  <c r="AQ57" i="33" s="1"/>
  <c r="AN61" i="33"/>
  <c r="AP61" i="33" s="1"/>
  <c r="AQ61" i="33" s="1"/>
  <c r="AN65" i="33"/>
  <c r="AP65" i="33" s="1"/>
  <c r="AQ65" i="33" s="1"/>
  <c r="AN69" i="33"/>
  <c r="AP69" i="33" s="1"/>
  <c r="AQ69" i="33" s="1"/>
  <c r="AN11" i="33"/>
  <c r="AN7" i="33"/>
  <c r="AN6" i="33"/>
  <c r="AN18" i="33" s="1"/>
  <c r="AP18" i="33" s="1"/>
  <c r="AQ18" i="33" s="1"/>
  <c r="AN5" i="33"/>
  <c r="AN4" i="33"/>
  <c r="AM15" i="33"/>
  <c r="AO15" i="33"/>
  <c r="AM16" i="33"/>
  <c r="AN16" i="33" s="1"/>
  <c r="AP16" i="33" s="1"/>
  <c r="AQ16" i="33" s="1"/>
  <c r="AO16" i="33"/>
  <c r="AM17" i="33"/>
  <c r="AO17" i="33"/>
  <c r="AM18" i="33"/>
  <c r="AO18" i="33"/>
  <c r="AM19" i="33"/>
  <c r="AO19" i="33"/>
  <c r="AM20" i="33"/>
  <c r="AN20" i="33" s="1"/>
  <c r="AP20" i="33" s="1"/>
  <c r="AQ20" i="33" s="1"/>
  <c r="AO20" i="33"/>
  <c r="AM21" i="33"/>
  <c r="AO21" i="33"/>
  <c r="AM22" i="33"/>
  <c r="AO22" i="33"/>
  <c r="AM23" i="33"/>
  <c r="AO23" i="33"/>
  <c r="AM24" i="33"/>
  <c r="AN24" i="33" s="1"/>
  <c r="AP24" i="33" s="1"/>
  <c r="AQ24" i="33" s="1"/>
  <c r="AO24" i="33"/>
  <c r="AM25" i="33"/>
  <c r="AO25" i="33"/>
  <c r="AM26" i="33"/>
  <c r="AO26" i="33"/>
  <c r="AM27" i="33"/>
  <c r="AO27" i="33"/>
  <c r="AM28" i="33"/>
  <c r="AN28" i="33" s="1"/>
  <c r="AP28" i="33" s="1"/>
  <c r="AQ28" i="33" s="1"/>
  <c r="AO28" i="33"/>
  <c r="AM29" i="33"/>
  <c r="AO29" i="33"/>
  <c r="AM30" i="33"/>
  <c r="AO30" i="33"/>
  <c r="AM31" i="33"/>
  <c r="AO31" i="33"/>
  <c r="AM32" i="33"/>
  <c r="AN32" i="33" s="1"/>
  <c r="AP32" i="33" s="1"/>
  <c r="AQ32" i="33" s="1"/>
  <c r="AO32" i="33"/>
  <c r="AM33" i="33"/>
  <c r="AO33" i="33"/>
  <c r="AM34" i="33"/>
  <c r="AO34" i="33"/>
  <c r="AM35" i="33"/>
  <c r="AO35" i="33"/>
  <c r="AM36" i="33"/>
  <c r="AN36" i="33" s="1"/>
  <c r="AP36" i="33" s="1"/>
  <c r="AQ36" i="33" s="1"/>
  <c r="AO36" i="33"/>
  <c r="AM37" i="33"/>
  <c r="AO37" i="33"/>
  <c r="AM38" i="33"/>
  <c r="AO38" i="33"/>
  <c r="AM39" i="33"/>
  <c r="AO39" i="33"/>
  <c r="AM40" i="33"/>
  <c r="AN40" i="33" s="1"/>
  <c r="AP40" i="33" s="1"/>
  <c r="AQ40" i="33" s="1"/>
  <c r="AO40" i="33"/>
  <c r="AM41" i="33"/>
  <c r="AO41" i="33"/>
  <c r="AM42" i="33"/>
  <c r="AO42" i="33"/>
  <c r="AM43" i="33"/>
  <c r="AO43" i="33"/>
  <c r="AM44" i="33"/>
  <c r="AN44" i="33" s="1"/>
  <c r="AP44" i="33" s="1"/>
  <c r="AQ44" i="33" s="1"/>
  <c r="AO44" i="33"/>
  <c r="AM45" i="33"/>
  <c r="AO45" i="33"/>
  <c r="AM46" i="33"/>
  <c r="AO46" i="33"/>
  <c r="AM47" i="33"/>
  <c r="AO47" i="33"/>
  <c r="AM48" i="33"/>
  <c r="AN48" i="33" s="1"/>
  <c r="AP48" i="33" s="1"/>
  <c r="AQ48" i="33" s="1"/>
  <c r="AO48" i="33"/>
  <c r="AM49" i="33"/>
  <c r="AO49" i="33"/>
  <c r="AM50" i="33"/>
  <c r="AO50" i="33"/>
  <c r="AM51" i="33"/>
  <c r="AO51" i="33"/>
  <c r="AM52" i="33"/>
  <c r="AN52" i="33" s="1"/>
  <c r="AP52" i="33" s="1"/>
  <c r="AQ52" i="33" s="1"/>
  <c r="AO52" i="33"/>
  <c r="AM53" i="33"/>
  <c r="AO53" i="33"/>
  <c r="AM54" i="33"/>
  <c r="AO54" i="33"/>
  <c r="AM55" i="33"/>
  <c r="AO55" i="33"/>
  <c r="AM56" i="33"/>
  <c r="AN56" i="33" s="1"/>
  <c r="AP56" i="33" s="1"/>
  <c r="AQ56" i="33" s="1"/>
  <c r="AO56" i="33"/>
  <c r="AM57" i="33"/>
  <c r="AO57" i="33"/>
  <c r="AM58" i="33"/>
  <c r="AO58" i="33"/>
  <c r="AM59" i="33"/>
  <c r="AO59" i="33"/>
  <c r="AM60" i="33"/>
  <c r="AN60" i="33" s="1"/>
  <c r="AP60" i="33" s="1"/>
  <c r="AQ60" i="33" s="1"/>
  <c r="AO60" i="33"/>
  <c r="AM61" i="33"/>
  <c r="AO61" i="33"/>
  <c r="AM62" i="33"/>
  <c r="AO62" i="33"/>
  <c r="AM63" i="33"/>
  <c r="AO63" i="33"/>
  <c r="AM64" i="33"/>
  <c r="AN64" i="33" s="1"/>
  <c r="AP64" i="33" s="1"/>
  <c r="AQ64" i="33" s="1"/>
  <c r="AO64" i="33"/>
  <c r="AM65" i="33"/>
  <c r="AO65" i="33"/>
  <c r="AM66" i="33"/>
  <c r="AO66" i="33"/>
  <c r="AM67" i="33"/>
  <c r="AO67" i="33"/>
  <c r="AM68" i="33"/>
  <c r="AN68" i="33" s="1"/>
  <c r="AP68" i="33" s="1"/>
  <c r="AQ68" i="33" s="1"/>
  <c r="AO68" i="33"/>
  <c r="AM69" i="33"/>
  <c r="AO69" i="33"/>
  <c r="AM70" i="33"/>
  <c r="AO70" i="33"/>
  <c r="AM71" i="33"/>
  <c r="AO71" i="33"/>
  <c r="AM14" i="33"/>
  <c r="AN14" i="33" s="1"/>
  <c r="AN71" i="33" l="1"/>
  <c r="AP71" i="33" s="1"/>
  <c r="AQ71" i="33" s="1"/>
  <c r="AN67" i="33"/>
  <c r="AP67" i="33" s="1"/>
  <c r="AQ67" i="33" s="1"/>
  <c r="AN63" i="33"/>
  <c r="AP63" i="33" s="1"/>
  <c r="AQ63" i="33" s="1"/>
  <c r="AN59" i="33"/>
  <c r="AP59" i="33" s="1"/>
  <c r="AQ59" i="33" s="1"/>
  <c r="AN55" i="33"/>
  <c r="AP55" i="33" s="1"/>
  <c r="AQ55" i="33" s="1"/>
  <c r="AN51" i="33"/>
  <c r="AP51" i="33" s="1"/>
  <c r="AQ51" i="33" s="1"/>
  <c r="AN47" i="33"/>
  <c r="AP47" i="33" s="1"/>
  <c r="AQ47" i="33" s="1"/>
  <c r="AN43" i="33"/>
  <c r="AP43" i="33" s="1"/>
  <c r="AQ43" i="33" s="1"/>
  <c r="AN39" i="33"/>
  <c r="AP39" i="33" s="1"/>
  <c r="AQ39" i="33" s="1"/>
  <c r="AN35" i="33"/>
  <c r="AP35" i="33" s="1"/>
  <c r="AQ35" i="33" s="1"/>
  <c r="AN31" i="33"/>
  <c r="AP31" i="33" s="1"/>
  <c r="AQ31" i="33" s="1"/>
  <c r="AN27" i="33"/>
  <c r="AP27" i="33" s="1"/>
  <c r="AQ27" i="33" s="1"/>
  <c r="AN23" i="33"/>
  <c r="AP23" i="33" s="1"/>
  <c r="AQ23" i="33" s="1"/>
  <c r="AN19" i="33"/>
  <c r="AP19" i="33" s="1"/>
  <c r="AQ19" i="33" s="1"/>
  <c r="AN15" i="33"/>
  <c r="AP15" i="33" s="1"/>
  <c r="AQ15" i="33" s="1"/>
  <c r="AN70" i="33"/>
  <c r="AP70" i="33" s="1"/>
  <c r="AQ70" i="33" s="1"/>
  <c r="AN66" i="33"/>
  <c r="AP66" i="33" s="1"/>
  <c r="AQ66" i="33" s="1"/>
  <c r="AN62" i="33"/>
  <c r="AP62" i="33" s="1"/>
  <c r="AQ62" i="33" s="1"/>
  <c r="AN58" i="33"/>
  <c r="AP58" i="33" s="1"/>
  <c r="AQ58" i="33" s="1"/>
  <c r="AN54" i="33"/>
  <c r="AP54" i="33" s="1"/>
  <c r="AQ54" i="33" s="1"/>
  <c r="AN50" i="33"/>
  <c r="AP50" i="33" s="1"/>
  <c r="AQ50" i="33" s="1"/>
  <c r="AN46" i="33"/>
  <c r="AP46" i="33" s="1"/>
  <c r="AQ46" i="33" s="1"/>
  <c r="AN42" i="33"/>
  <c r="AP42" i="33" s="1"/>
  <c r="AQ42" i="33" s="1"/>
  <c r="AN38" i="33"/>
  <c r="AP38" i="33" s="1"/>
  <c r="AQ38" i="33" s="1"/>
  <c r="AN34" i="33"/>
  <c r="AP34" i="33" s="1"/>
  <c r="AQ34" i="33" s="1"/>
  <c r="AN30" i="33"/>
  <c r="AP30" i="33" s="1"/>
  <c r="AQ30" i="33" s="1"/>
  <c r="AN26" i="33"/>
  <c r="AP26" i="33" s="1"/>
  <c r="AQ26" i="33" s="1"/>
  <c r="AN22" i="33"/>
  <c r="AP22" i="33" s="1"/>
  <c r="AQ22" i="33" s="1"/>
  <c r="AO14" i="33" l="1"/>
  <c r="B7" i="33"/>
  <c r="B8" i="33" s="1"/>
  <c r="B9" i="33" s="1"/>
  <c r="B10" i="33" s="1"/>
  <c r="B11" i="33" s="1"/>
  <c r="B12" i="33" s="1"/>
  <c r="B13" i="33" s="1"/>
  <c r="B14" i="33" s="1"/>
  <c r="B15" i="33" s="1"/>
  <c r="B16" i="33" s="1"/>
  <c r="B17" i="33" s="1"/>
  <c r="B18" i="33" s="1"/>
  <c r="B19" i="33" s="1"/>
  <c r="AK2" i="33"/>
  <c r="H10" i="32"/>
  <c r="H9" i="32"/>
  <c r="H8" i="32"/>
  <c r="H7" i="32"/>
  <c r="H6" i="32"/>
  <c r="H5" i="32"/>
  <c r="F5" i="30"/>
  <c r="N8" i="30" s="1"/>
  <c r="D5" i="30"/>
  <c r="V7" i="30"/>
  <c r="T5" i="30"/>
  <c r="R5" i="30"/>
  <c r="U7" i="30" s="1"/>
  <c r="P5" i="30"/>
  <c r="T7" i="30" s="1"/>
  <c r="N5" i="30"/>
  <c r="V8" i="30" s="1"/>
  <c r="J5" i="30"/>
  <c r="R8" i="30" s="1"/>
  <c r="Q8" i="30"/>
  <c r="D4" i="30"/>
  <c r="E4" i="30" s="1"/>
  <c r="F4" i="30" s="1"/>
  <c r="G4" i="30" s="1"/>
  <c r="H4" i="30" s="1"/>
  <c r="I4" i="30" s="1"/>
  <c r="J4" i="30" s="1"/>
  <c r="K4" i="30" s="1"/>
  <c r="L4" i="30" s="1"/>
  <c r="M4" i="30" s="1"/>
  <c r="N4" i="30" s="1"/>
  <c r="O4" i="30" s="1"/>
  <c r="P4" i="30" s="1"/>
  <c r="Q4" i="30" s="1"/>
  <c r="R4" i="30" s="1"/>
  <c r="S4" i="30" s="1"/>
  <c r="T4" i="30" s="1"/>
  <c r="U4" i="30" s="1"/>
  <c r="V4" i="30" s="1"/>
  <c r="D13" i="29"/>
  <c r="D19" i="29"/>
  <c r="D18" i="29"/>
  <c r="D17" i="29"/>
  <c r="D16" i="29"/>
  <c r="AO72" i="33" l="1"/>
  <c r="AM72" i="33"/>
  <c r="V6" i="30"/>
  <c r="J7" i="30"/>
  <c r="N7" i="30"/>
  <c r="R7" i="30"/>
  <c r="O8" i="30"/>
  <c r="S8" i="30"/>
  <c r="G7" i="30"/>
  <c r="K7" i="30"/>
  <c r="O7" i="30"/>
  <c r="S7" i="30"/>
  <c r="L8" i="30"/>
  <c r="P8" i="30"/>
  <c r="T8" i="30"/>
  <c r="H7" i="30"/>
  <c r="L7" i="30"/>
  <c r="P7" i="30"/>
  <c r="M8" i="30"/>
  <c r="U8" i="30"/>
  <c r="I7" i="30"/>
  <c r="M7" i="30"/>
  <c r="Q7" i="30"/>
  <c r="AP14" i="33" l="1"/>
  <c r="AN72" i="33"/>
  <c r="AP72" i="33" l="1"/>
  <c r="AQ72" i="33" s="1"/>
  <c r="AQ14" i="33"/>
</calcChain>
</file>

<file path=xl/sharedStrings.xml><?xml version="1.0" encoding="utf-8"?>
<sst xmlns="http://schemas.openxmlformats.org/spreadsheetml/2006/main" count="96" uniqueCount="92">
  <si>
    <t>FACTORS INFLUENCING HOME PRICES &amp; AFFORDABILITY:</t>
  </si>
  <si>
    <t>https://www.zillow.com/homedetails/2068-Hidden-Hollow-Ln-Henderson-NV-89012/7201316_zpid/</t>
  </si>
  <si>
    <t>Size (Sq. Ft) of the House</t>
  </si>
  <si>
    <t>SUMMARY OUTPUT</t>
  </si>
  <si>
    <t>Age of House</t>
  </si>
  <si>
    <t>Lot Size</t>
  </si>
  <si>
    <t>Regression Statistics</t>
  </si>
  <si>
    <t>Heating Type</t>
  </si>
  <si>
    <t>Multiple R</t>
  </si>
  <si>
    <t>School System in Township</t>
  </si>
  <si>
    <t>R Square</t>
  </si>
  <si>
    <t>Property Taxes</t>
  </si>
  <si>
    <t>Adjusted R Square</t>
  </si>
  <si>
    <t>State of U.S. Economy</t>
  </si>
  <si>
    <t>Standard Error</t>
  </si>
  <si>
    <t>Observations</t>
  </si>
  <si>
    <t>Pool &amp; Roof Age</t>
  </si>
  <si>
    <t>No. of Bathrooms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</si>
  <si>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</si>
  <si>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</si>
  <si>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</si>
  <si>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</si>
  <si>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</si>
  <si>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</si>
  <si>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</si>
  <si>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</si>
  <si>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</si>
  <si>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</si>
  <si>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</si>
  <si>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</si>
  <si>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</si>
  <si>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</si>
  <si>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</si>
  <si>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</si>
  <si>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</si>
  <si>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% Difference</t>
  </si>
  <si>
    <t>Y</t>
  </si>
  <si>
    <t>X</t>
  </si>
  <si>
    <t xml:space="preserve"> </t>
  </si>
  <si>
    <t>(Not Easily Quantifiable) (Multi-Variable Regression Method)</t>
  </si>
  <si>
    <t>Fence</t>
  </si>
  <si>
    <t>3-Car Garage vs. 2-Car Garage</t>
  </si>
  <si>
    <t>Drive-way Condition</t>
  </si>
  <si>
    <t>Kitchen Equipment Upgrades</t>
  </si>
  <si>
    <t>HOME SIZES (Sq. Ft.); X</t>
  </si>
  <si>
    <t>ASKING PRICES; Y</t>
  </si>
  <si>
    <t>Eagerness to Sell</t>
  </si>
  <si>
    <t>MEAN</t>
  </si>
  <si>
    <t>MEDIAN</t>
  </si>
  <si>
    <t>MODE</t>
  </si>
  <si>
    <t>RANGE</t>
  </si>
  <si>
    <t>DAY</t>
  </si>
  <si>
    <t>STOCK PRICE</t>
  </si>
  <si>
    <t>AVERAGE</t>
  </si>
  <si>
    <t>STATISTICAL THINKING:</t>
  </si>
  <si>
    <t>CORRELATION =</t>
  </si>
  <si>
    <t xml:space="preserve">  ** USE CORRELATION EQUATION</t>
  </si>
  <si>
    <t xml:space="preserve">  *** USE REGRESSION ANALYSIS</t>
  </si>
  <si>
    <t>SLOPE =</t>
  </si>
  <si>
    <t>INTERCEPT =</t>
  </si>
  <si>
    <t>HOME SIZE =</t>
  </si>
  <si>
    <t>Calculated Y</t>
  </si>
  <si>
    <t>Difference</t>
  </si>
  <si>
    <t>RESIDUAL OUTPUT</t>
  </si>
  <si>
    <t>PROBABILITY OUTPUT</t>
  </si>
  <si>
    <t>Observation</t>
  </si>
  <si>
    <t>Predicted ASKING PRICES; Y</t>
  </si>
  <si>
    <t>Residuals</t>
  </si>
  <si>
    <t>Percentile</t>
  </si>
  <si>
    <t>Average</t>
  </si>
  <si>
    <t>REGULAR ASKING PRICE =</t>
  </si>
  <si>
    <r>
      <rPr>
        <b/>
        <sz val="14"/>
        <rFont val="Times New Roman"/>
        <family val="1"/>
      </rPr>
      <t xml:space="preserve">(1) </t>
    </r>
    <r>
      <rPr>
        <b/>
        <u/>
        <sz val="14"/>
        <rFont val="Times New Roman"/>
        <family val="1"/>
      </rPr>
      <t>REGRESSION MODELING:</t>
    </r>
  </si>
  <si>
    <r>
      <rPr>
        <b/>
        <sz val="14"/>
        <rFont val="Times New Roman"/>
        <family val="1"/>
      </rPr>
      <t xml:space="preserve">(2) </t>
    </r>
    <r>
      <rPr>
        <b/>
        <u/>
        <sz val="14"/>
        <rFont val="Times New Roman"/>
        <family val="1"/>
      </rPr>
      <t>PROJECTED ASKING PRICES FOR THE HOME SIZES BELOW:</t>
    </r>
  </si>
  <si>
    <t>"5-DAY MOVING AVERAGE"</t>
  </si>
  <si>
    <t>"10-DAY MOVING AVERAGE"</t>
  </si>
  <si>
    <t>The Trend becomes your friend in "the World of Equity Investments"</t>
  </si>
  <si>
    <t>The Moving Average becomes a "Trend"</t>
  </si>
  <si>
    <t>QUESTION 1 (4 POINTS)</t>
  </si>
  <si>
    <t xml:space="preserve">         AVERAGE &amp; MOVING AVERAGE</t>
  </si>
  <si>
    <t>80th Percentile =</t>
  </si>
  <si>
    <t>Quartile 3</t>
  </si>
  <si>
    <t>Mean</t>
  </si>
  <si>
    <t>Median</t>
  </si>
  <si>
    <t>Mode</t>
  </si>
  <si>
    <t>Variance</t>
  </si>
  <si>
    <t>Standard Deviation</t>
  </si>
  <si>
    <t>C.V</t>
  </si>
  <si>
    <t>QUESTION - What would be the "Regular Asking Price" for the home size 3809 Sq. Ft.?</t>
  </si>
  <si>
    <t>QUESTION 5 (5 POINTS)</t>
  </si>
  <si>
    <t>DATA OF SIMILAR HOMES FOR SALE:</t>
  </si>
  <si>
    <t>Percentiles and Quartiles</t>
  </si>
  <si>
    <t>St. Deviation and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</si>
</sst>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_);\(0\)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</font>
    <font>
      <b/>
      <sz val="12"/>
      <color rgb="FF0070C0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color rgb="FFC00000"/>
      <name val="Arial"/>
      <family val="2"/>
    </font>
    <font>
      <b/>
      <sz val="18"/>
      <color rgb="FFC0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4"/>
      <color rgb="FFC00000"/>
      <name val="Arial"/>
      <family val="2"/>
    </font>
    <font>
      <b/>
      <sz val="16"/>
      <color theme="1"/>
      <name val="Times New Roman"/>
      <family val="1"/>
    </font>
    <font>
      <b/>
      <u/>
      <sz val="15"/>
      <color rgb="FFC00000"/>
      <name val="Times New Roman"/>
      <family val="1"/>
    </font>
    <font>
      <b/>
      <u/>
      <sz val="16"/>
      <color rgb="FFC00000"/>
      <name val="Times New Roman"/>
      <family val="1"/>
    </font>
    <font>
      <b/>
      <sz val="15"/>
      <color theme="1"/>
      <name val="Times New Roman"/>
      <family val="1"/>
    </font>
    <font>
      <sz val="16"/>
      <color theme="1"/>
      <name val="Times New Roman"/>
      <family val="1"/>
    </font>
    <font>
      <sz val="14"/>
      <color theme="1"/>
      <name val="Times New Roman"/>
      <family val="1"/>
    </font>
    <font>
      <b/>
      <u/>
      <sz val="14"/>
      <name val="Times New Roman"/>
      <family val="1"/>
    </font>
    <font>
      <sz val="14"/>
      <color rgb="FF0070C0"/>
      <name val="Times New Roman"/>
      <family val="1"/>
    </font>
    <font>
      <sz val="14"/>
      <name val="Times New Roman"/>
      <family val="1"/>
    </font>
    <font>
      <b/>
      <sz val="18"/>
      <color rgb="FF0070C0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b/>
      <sz val="14"/>
      <color rgb="FFC00000"/>
      <name val="Times New Roman"/>
      <family val="1"/>
    </font>
    <font>
      <b/>
      <sz val="22"/>
      <color rgb="FF0070C0"/>
      <name val="Times New Roman"/>
      <family val="1"/>
    </font>
    <font>
      <b/>
      <sz val="16"/>
      <color rgb="FFC00000"/>
      <name val="Times New Roman"/>
      <family val="1"/>
    </font>
    <font>
      <b/>
      <sz val="15"/>
      <color rgb="FFC00000"/>
      <name val="Times New Roman"/>
      <family val="1"/>
    </font>
    <font>
      <sz val="16"/>
      <color rgb="FFC00000"/>
      <name val="Times New Roman"/>
      <family val="1"/>
    </font>
    <font>
      <b/>
      <sz val="24"/>
      <color rgb="FFC00000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8" fillId="0" borderId="0"/>
    <xf numFmtId="0" fontId="1" fillId="0" borderId="0"/>
    <xf numFmtId="43" fontId="1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1" fillId="0" borderId="0"/>
  </cellStyleXfs>
  <cellXfs count="72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3" applyAlignment="1">
      <alignment vertical="top"/>
    </xf>
    <xf numFmtId="164" fontId="4" fillId="0" borderId="0" xfId="1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Continuous"/>
    </xf>
    <xf numFmtId="0" fontId="0" fillId="0" borderId="2" xfId="0" applyBorder="1"/>
    <xf numFmtId="0" fontId="4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164" fontId="4" fillId="0" borderId="0" xfId="1" applyNumberFormat="1" applyFont="1" applyAlignment="1">
      <alignment horizontal="right"/>
    </xf>
    <xf numFmtId="0" fontId="13" fillId="0" borderId="0" xfId="0" applyFont="1"/>
    <xf numFmtId="0" fontId="2" fillId="3" borderId="0" xfId="0" applyFont="1" applyFill="1"/>
    <xf numFmtId="0" fontId="10" fillId="0" borderId="0" xfId="0" applyFont="1"/>
    <xf numFmtId="0" fontId="11" fillId="0" borderId="0" xfId="0" applyFont="1"/>
    <xf numFmtId="166" fontId="2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/>
    <xf numFmtId="0" fontId="16" fillId="0" borderId="0" xfId="0" applyFont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9" fillId="0" borderId="0" xfId="0" applyFont="1"/>
    <xf numFmtId="0" fontId="15" fillId="0" borderId="0" xfId="0" applyFont="1" applyAlignment="1">
      <alignment horizontal="center"/>
    </xf>
    <xf numFmtId="0" fontId="20" fillId="0" borderId="0" xfId="0" applyFont="1"/>
    <xf numFmtId="0" fontId="14" fillId="0" borderId="0" xfId="0" applyFont="1" applyAlignment="1">
      <alignment horizontal="left" vertical="center"/>
    </xf>
    <xf numFmtId="0" fontId="21" fillId="0" borderId="0" xfId="4" applyFont="1"/>
    <xf numFmtId="0" fontId="22" fillId="0" borderId="0" xfId="4" applyFont="1"/>
    <xf numFmtId="0" fontId="23" fillId="0" borderId="0" xfId="4" applyFont="1"/>
    <xf numFmtId="0" fontId="24" fillId="0" borderId="0" xfId="0" applyFont="1"/>
    <xf numFmtId="0" fontId="25" fillId="0" borderId="0" xfId="0" applyFont="1" applyAlignment="1">
      <alignment horizontal="right"/>
    </xf>
    <xf numFmtId="2" fontId="25" fillId="4" borderId="0" xfId="0" applyNumberFormat="1" applyFont="1" applyFill="1" applyAlignment="1">
      <alignment horizontal="right"/>
    </xf>
    <xf numFmtId="0" fontId="26" fillId="0" borderId="0" xfId="4" applyFont="1"/>
    <xf numFmtId="0" fontId="20" fillId="0" borderId="0" xfId="0" applyFont="1" applyAlignment="1">
      <alignment horizontal="center"/>
    </xf>
    <xf numFmtId="2" fontId="25" fillId="0" borderId="0" xfId="0" applyNumberFormat="1" applyFont="1" applyAlignment="1">
      <alignment horizontal="right"/>
    </xf>
    <xf numFmtId="164" fontId="25" fillId="4" borderId="0" xfId="1" applyNumberFormat="1" applyFont="1" applyFill="1" applyAlignment="1">
      <alignment horizontal="center"/>
    </xf>
    <xf numFmtId="0" fontId="27" fillId="0" borderId="5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37" fontId="20" fillId="0" borderId="0" xfId="0" applyNumberFormat="1" applyFont="1" applyAlignment="1">
      <alignment horizontal="center"/>
    </xf>
    <xf numFmtId="3" fontId="20" fillId="0" borderId="0" xfId="0" applyNumberFormat="1" applyFont="1" applyAlignment="1">
      <alignment horizontal="center"/>
    </xf>
    <xf numFmtId="165" fontId="20" fillId="0" borderId="0" xfId="2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5" fontId="27" fillId="0" borderId="4" xfId="0" applyNumberFormat="1" applyFont="1" applyBorder="1" applyAlignment="1">
      <alignment horizontal="center"/>
    </xf>
    <xf numFmtId="37" fontId="27" fillId="0" borderId="4" xfId="0" applyNumberFormat="1" applyFont="1" applyBorder="1" applyAlignment="1">
      <alignment horizontal="center"/>
    </xf>
    <xf numFmtId="3" fontId="27" fillId="0" borderId="4" xfId="0" applyNumberFormat="1" applyFont="1" applyBorder="1" applyAlignment="1">
      <alignment horizontal="center"/>
    </xf>
    <xf numFmtId="37" fontId="0" fillId="0" borderId="0" xfId="0" applyNumberFormat="1"/>
    <xf numFmtId="3" fontId="0" fillId="0" borderId="0" xfId="0" applyNumberFormat="1"/>
    <xf numFmtId="164" fontId="25" fillId="2" borderId="0" xfId="1" applyNumberFormat="1" applyFont="1" applyFill="1" applyAlignment="1">
      <alignment horizontal="center"/>
    </xf>
    <xf numFmtId="3" fontId="27" fillId="2" borderId="4" xfId="0" applyNumberFormat="1" applyFont="1" applyFill="1" applyBorder="1" applyAlignment="1">
      <alignment horizontal="center"/>
    </xf>
    <xf numFmtId="165" fontId="27" fillId="2" borderId="4" xfId="2" applyNumberFormat="1" applyFont="1" applyFill="1" applyBorder="1" applyAlignment="1">
      <alignment horizontal="center"/>
    </xf>
    <xf numFmtId="0" fontId="29" fillId="0" borderId="0" xfId="0" applyFont="1" applyAlignment="1">
      <alignment horizontal="center"/>
    </xf>
    <xf numFmtId="166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left"/>
    </xf>
    <xf numFmtId="0" fontId="31" fillId="0" borderId="0" xfId="0" applyFont="1"/>
    <xf numFmtId="0" fontId="29" fillId="0" borderId="0" xfId="0" applyFont="1"/>
    <xf numFmtId="0" fontId="9" fillId="0" borderId="0" xfId="0" applyFont="1" applyAlignment="1">
      <alignment horizontal="left" vertical="center"/>
    </xf>
    <xf numFmtId="0" fontId="32" fillId="0" borderId="0" xfId="0" applyFont="1"/>
    <xf numFmtId="4" fontId="11" fillId="0" borderId="0" xfId="0" applyNumberFormat="1" applyFont="1"/>
    <xf numFmtId="4" fontId="11" fillId="0" borderId="2" xfId="0" applyNumberFormat="1" applyFont="1" applyBorder="1"/>
    <xf numFmtId="4" fontId="14" fillId="2" borderId="0" xfId="0" applyNumberFormat="1" applyFont="1" applyFill="1"/>
    <xf numFmtId="4" fontId="14" fillId="2" borderId="7" xfId="0" applyNumberFormat="1" applyFont="1" applyFill="1" applyBorder="1"/>
    <xf numFmtId="0" fontId="28" fillId="0" borderId="0" xfId="0" applyFont="1" applyAlignment="1">
      <alignment horizontal="left"/>
    </xf>
    <xf numFmtId="0" fontId="19" fillId="2" borderId="0" xfId="0" applyFont="1" applyFill="1"/>
    <xf numFmtId="4" fontId="2" fillId="0" borderId="0" xfId="0" applyNumberFormat="1" applyFont="1"/>
    <xf numFmtId="4" fontId="2" fillId="0" borderId="7" xfId="0" applyNumberFormat="1" applyFont="1" applyBorder="1"/>
    <xf numFmtId="4" fontId="2" fillId="2" borderId="0" xfId="0" applyNumberFormat="1" applyFont="1" applyFill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64" fontId="4" fillId="0" borderId="0" xfId="1" applyNumberFormat="1" applyFont="1" applyFill="1" applyAlignment="1">
      <alignment horizontal="right"/>
    </xf>
    <xf numFmtId="0" fontId="0" fillId="2" borderId="0" xfId="0" applyFill="1"/>
    <xf numFmtId="0" fontId="0" fillId="2" borderId="2" xfId="0" applyFill="1" applyBorder="1"/>
  </cellXfs>
  <cellStyles count="10">
    <cellStyle name="Comma" xfId="1" builtinId="3"/>
    <cellStyle name="Comma 6" xfId="6" xr:uid="{2C74D099-F313-4CCE-B64A-12507D6B74D7}"/>
    <cellStyle name="Hyperlink" xfId="3" builtinId="8"/>
    <cellStyle name="Normal" xfId="0" builtinId="0"/>
    <cellStyle name="Normal 10" xfId="5" xr:uid="{9C57896B-6246-485F-8CB1-BB389F6B2445}"/>
    <cellStyle name="Normal 12" xfId="9" xr:uid="{1DFAFEF6-5010-4FD2-92C4-F7FC0B8C27FE}"/>
    <cellStyle name="Normal 2 3" xfId="4" xr:uid="{A5A33D4B-1475-45B8-8E76-DF3FE04457D8}"/>
    <cellStyle name="Normal 3" xfId="7" xr:uid="{DEA3528C-DD59-4804-9F20-6BB64F92D789}"/>
    <cellStyle name="Percent" xfId="2" builtinId="5"/>
    <cellStyle name="Percent 2" xfId="8" xr:uid="{FFDE9AE3-E0F6-4390-A07D-552F22FA93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HOME SIZES (Sq. Ft.); 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ASKING PRICES; Y</c:v>
          </c:tx>
          <c:spPr>
            <a:ln w="19050">
              <a:noFill/>
            </a:ln>
          </c:spPr>
          <c:xVal>
            <c:numRef>
              <c:f>'Regression Analysis'!$K$12:$K$69</c:f>
              <c:numCache>
                <c:formatCode>_(* #,##0_);_(* \(#,##0\);_(* "-"??_);_(@_)</c:formatCode>
                <c:ptCount val="58"/>
                <c:pt idx="0">
                  <c:v>2938</c:v>
                </c:pt>
                <c:pt idx="1">
                  <c:v>3571</c:v>
                </c:pt>
                <c:pt idx="2">
                  <c:v>2756</c:v>
                </c:pt>
                <c:pt idx="3">
                  <c:v>3173</c:v>
                </c:pt>
                <c:pt idx="4">
                  <c:v>2776</c:v>
                </c:pt>
                <c:pt idx="5">
                  <c:v>3648</c:v>
                </c:pt>
                <c:pt idx="6">
                  <c:v>2966</c:v>
                </c:pt>
                <c:pt idx="7">
                  <c:v>2371</c:v>
                </c:pt>
                <c:pt idx="8">
                  <c:v>1620</c:v>
                </c:pt>
                <c:pt idx="9">
                  <c:v>4058</c:v>
                </c:pt>
                <c:pt idx="10">
                  <c:v>3052</c:v>
                </c:pt>
                <c:pt idx="11">
                  <c:v>3503</c:v>
                </c:pt>
                <c:pt idx="12">
                  <c:v>3912</c:v>
                </c:pt>
                <c:pt idx="13">
                  <c:v>2165</c:v>
                </c:pt>
                <c:pt idx="14">
                  <c:v>1558</c:v>
                </c:pt>
                <c:pt idx="15">
                  <c:v>2046</c:v>
                </c:pt>
                <c:pt idx="16">
                  <c:v>1971</c:v>
                </c:pt>
                <c:pt idx="17">
                  <c:v>2080</c:v>
                </c:pt>
                <c:pt idx="18">
                  <c:v>1627</c:v>
                </c:pt>
                <c:pt idx="19">
                  <c:v>2827</c:v>
                </c:pt>
                <c:pt idx="20">
                  <c:v>1989</c:v>
                </c:pt>
                <c:pt idx="21">
                  <c:v>2405</c:v>
                </c:pt>
                <c:pt idx="22">
                  <c:v>2600</c:v>
                </c:pt>
                <c:pt idx="23">
                  <c:v>3313</c:v>
                </c:pt>
                <c:pt idx="24">
                  <c:v>2441</c:v>
                </c:pt>
                <c:pt idx="25">
                  <c:v>2087</c:v>
                </c:pt>
                <c:pt idx="26">
                  <c:v>2080</c:v>
                </c:pt>
                <c:pt idx="27">
                  <c:v>2530</c:v>
                </c:pt>
                <c:pt idx="28">
                  <c:v>3021</c:v>
                </c:pt>
                <c:pt idx="29">
                  <c:v>2295</c:v>
                </c:pt>
                <c:pt idx="30">
                  <c:v>2248</c:v>
                </c:pt>
                <c:pt idx="31">
                  <c:v>1862</c:v>
                </c:pt>
                <c:pt idx="32">
                  <c:v>1560</c:v>
                </c:pt>
                <c:pt idx="33">
                  <c:v>1119</c:v>
                </c:pt>
                <c:pt idx="34">
                  <c:v>2038</c:v>
                </c:pt>
                <c:pt idx="35">
                  <c:v>2130</c:v>
                </c:pt>
                <c:pt idx="36">
                  <c:v>1119</c:v>
                </c:pt>
                <c:pt idx="37">
                  <c:v>2038</c:v>
                </c:pt>
                <c:pt idx="38">
                  <c:v>2577</c:v>
                </c:pt>
                <c:pt idx="39">
                  <c:v>1836</c:v>
                </c:pt>
                <c:pt idx="40">
                  <c:v>1576</c:v>
                </c:pt>
                <c:pt idx="41">
                  <c:v>2271</c:v>
                </c:pt>
                <c:pt idx="42">
                  <c:v>2008</c:v>
                </c:pt>
                <c:pt idx="43">
                  <c:v>1798</c:v>
                </c:pt>
                <c:pt idx="44">
                  <c:v>1575</c:v>
                </c:pt>
                <c:pt idx="45">
                  <c:v>2038</c:v>
                </c:pt>
                <c:pt idx="46">
                  <c:v>1130</c:v>
                </c:pt>
                <c:pt idx="47">
                  <c:v>1119</c:v>
                </c:pt>
                <c:pt idx="48">
                  <c:v>2038</c:v>
                </c:pt>
                <c:pt idx="49">
                  <c:v>1570</c:v>
                </c:pt>
                <c:pt idx="50">
                  <c:v>1836</c:v>
                </c:pt>
                <c:pt idx="51">
                  <c:v>1627</c:v>
                </c:pt>
                <c:pt idx="52">
                  <c:v>2626</c:v>
                </c:pt>
                <c:pt idx="53">
                  <c:v>1989</c:v>
                </c:pt>
                <c:pt idx="54">
                  <c:v>2405</c:v>
                </c:pt>
                <c:pt idx="55">
                  <c:v>2200</c:v>
                </c:pt>
                <c:pt idx="56">
                  <c:v>3313</c:v>
                </c:pt>
                <c:pt idx="57">
                  <c:v>2041</c:v>
                </c:pt>
              </c:numCache>
            </c:numRef>
          </c:xVal>
          <c:yVal>
            <c:numRef>
              <c:f>'Regression Analysis'!$L$12:$L$69</c:f>
              <c:numCache>
                <c:formatCode>_(* #,##0_);_(* \(#,##0\);_(* "-"??_);_(@_)</c:formatCode>
                <c:ptCount val="58"/>
                <c:pt idx="0">
                  <c:v>565900</c:v>
                </c:pt>
                <c:pt idx="1">
                  <c:v>659000</c:v>
                </c:pt>
                <c:pt idx="2">
                  <c:v>550000</c:v>
                </c:pt>
                <c:pt idx="3">
                  <c:v>620000</c:v>
                </c:pt>
                <c:pt idx="4">
                  <c:v>549000</c:v>
                </c:pt>
                <c:pt idx="5">
                  <c:v>675000</c:v>
                </c:pt>
                <c:pt idx="6">
                  <c:v>609990</c:v>
                </c:pt>
                <c:pt idx="7">
                  <c:v>399000</c:v>
                </c:pt>
                <c:pt idx="8">
                  <c:v>355000</c:v>
                </c:pt>
                <c:pt idx="9">
                  <c:v>649000</c:v>
                </c:pt>
                <c:pt idx="10">
                  <c:v>439950</c:v>
                </c:pt>
                <c:pt idx="11">
                  <c:v>646000</c:v>
                </c:pt>
                <c:pt idx="12">
                  <c:v>588800</c:v>
                </c:pt>
                <c:pt idx="13">
                  <c:v>509000</c:v>
                </c:pt>
                <c:pt idx="14">
                  <c:v>395000</c:v>
                </c:pt>
                <c:pt idx="15">
                  <c:v>464900</c:v>
                </c:pt>
                <c:pt idx="16">
                  <c:v>488500</c:v>
                </c:pt>
                <c:pt idx="17">
                  <c:v>599000</c:v>
                </c:pt>
                <c:pt idx="18">
                  <c:v>429900</c:v>
                </c:pt>
                <c:pt idx="19">
                  <c:v>514900</c:v>
                </c:pt>
                <c:pt idx="20">
                  <c:v>489900</c:v>
                </c:pt>
                <c:pt idx="21">
                  <c:v>650000</c:v>
                </c:pt>
                <c:pt idx="22">
                  <c:v>595000</c:v>
                </c:pt>
                <c:pt idx="23">
                  <c:v>549900</c:v>
                </c:pt>
                <c:pt idx="24">
                  <c:v>559000</c:v>
                </c:pt>
                <c:pt idx="25">
                  <c:v>465000</c:v>
                </c:pt>
                <c:pt idx="26">
                  <c:v>424000</c:v>
                </c:pt>
                <c:pt idx="27">
                  <c:v>525000</c:v>
                </c:pt>
                <c:pt idx="28">
                  <c:v>700000</c:v>
                </c:pt>
                <c:pt idx="29">
                  <c:v>695000</c:v>
                </c:pt>
                <c:pt idx="30">
                  <c:v>310000</c:v>
                </c:pt>
                <c:pt idx="31">
                  <c:v>289900</c:v>
                </c:pt>
                <c:pt idx="32">
                  <c:v>180000</c:v>
                </c:pt>
                <c:pt idx="33">
                  <c:v>209900</c:v>
                </c:pt>
                <c:pt idx="34">
                  <c:v>250000</c:v>
                </c:pt>
                <c:pt idx="35">
                  <c:v>234744</c:v>
                </c:pt>
                <c:pt idx="36">
                  <c:v>199000</c:v>
                </c:pt>
                <c:pt idx="37">
                  <c:v>249900</c:v>
                </c:pt>
                <c:pt idx="38">
                  <c:v>420000</c:v>
                </c:pt>
                <c:pt idx="39">
                  <c:v>223000</c:v>
                </c:pt>
                <c:pt idx="40">
                  <c:v>242000</c:v>
                </c:pt>
                <c:pt idx="41">
                  <c:v>249900</c:v>
                </c:pt>
                <c:pt idx="42">
                  <c:v>244000</c:v>
                </c:pt>
                <c:pt idx="43">
                  <c:v>210000</c:v>
                </c:pt>
                <c:pt idx="44">
                  <c:v>215000</c:v>
                </c:pt>
                <c:pt idx="45">
                  <c:v>250000</c:v>
                </c:pt>
                <c:pt idx="46">
                  <c:v>160000</c:v>
                </c:pt>
                <c:pt idx="47">
                  <c:v>199000</c:v>
                </c:pt>
                <c:pt idx="48">
                  <c:v>249900</c:v>
                </c:pt>
                <c:pt idx="49">
                  <c:v>205000</c:v>
                </c:pt>
                <c:pt idx="50">
                  <c:v>223000</c:v>
                </c:pt>
                <c:pt idx="51">
                  <c:v>429900</c:v>
                </c:pt>
                <c:pt idx="52">
                  <c:v>464900</c:v>
                </c:pt>
                <c:pt idx="53">
                  <c:v>489900</c:v>
                </c:pt>
                <c:pt idx="54">
                  <c:v>650000</c:v>
                </c:pt>
                <c:pt idx="55">
                  <c:v>565000</c:v>
                </c:pt>
                <c:pt idx="56">
                  <c:v>549900</c:v>
                </c:pt>
                <c:pt idx="57">
                  <c:v>459000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F2-43F3-9CBE-745BA70E0025}"/>
            </c:ext>
          </c:extLst>
        </c:ser>
        <c:ser>
          <c:idx val="1"/>
          <c:order val="1"/>
          <c:tx>
            <c:v>Predicted ASKING PRICES; Y</c:v>
          </c:tx>
          <c:spPr>
            <a:ln w="19050">
              <a:noFill/>
            </a:ln>
          </c:spPr>
          <c:xVal>
            <c:numRef>
              <c:f>'Regression Analysis'!$K$12:$K$69</c:f>
              <c:numCache>
                <c:formatCode>_(* #,##0_);_(* \(#,##0\);_(* "-"??_);_(@_)</c:formatCode>
                <c:ptCount val="58"/>
                <c:pt idx="0">
                  <c:v>2938</c:v>
                </c:pt>
                <c:pt idx="1">
                  <c:v>3571</c:v>
                </c:pt>
                <c:pt idx="2">
                  <c:v>2756</c:v>
                </c:pt>
                <c:pt idx="3">
                  <c:v>3173</c:v>
                </c:pt>
                <c:pt idx="4">
                  <c:v>2776</c:v>
                </c:pt>
                <c:pt idx="5">
                  <c:v>3648</c:v>
                </c:pt>
                <c:pt idx="6">
                  <c:v>2966</c:v>
                </c:pt>
                <c:pt idx="7">
                  <c:v>2371</c:v>
                </c:pt>
                <c:pt idx="8">
                  <c:v>1620</c:v>
                </c:pt>
                <c:pt idx="9">
                  <c:v>4058</c:v>
                </c:pt>
                <c:pt idx="10">
                  <c:v>3052</c:v>
                </c:pt>
                <c:pt idx="11">
                  <c:v>3503</c:v>
                </c:pt>
                <c:pt idx="12">
                  <c:v>3912</c:v>
                </c:pt>
                <c:pt idx="13">
                  <c:v>2165</c:v>
                </c:pt>
                <c:pt idx="14">
                  <c:v>1558</c:v>
                </c:pt>
                <c:pt idx="15">
                  <c:v>2046</c:v>
                </c:pt>
                <c:pt idx="16">
                  <c:v>1971</c:v>
                </c:pt>
                <c:pt idx="17">
                  <c:v>2080</c:v>
                </c:pt>
                <c:pt idx="18">
                  <c:v>1627</c:v>
                </c:pt>
                <c:pt idx="19">
                  <c:v>2827</c:v>
                </c:pt>
                <c:pt idx="20">
                  <c:v>1989</c:v>
                </c:pt>
                <c:pt idx="21">
                  <c:v>2405</c:v>
                </c:pt>
                <c:pt idx="22">
                  <c:v>2600</c:v>
                </c:pt>
                <c:pt idx="23">
                  <c:v>3313</c:v>
                </c:pt>
                <c:pt idx="24">
                  <c:v>2441</c:v>
                </c:pt>
                <c:pt idx="25">
                  <c:v>2087</c:v>
                </c:pt>
                <c:pt idx="26">
                  <c:v>2080</c:v>
                </c:pt>
                <c:pt idx="27">
                  <c:v>2530</c:v>
                </c:pt>
                <c:pt idx="28">
                  <c:v>3021</c:v>
                </c:pt>
                <c:pt idx="29">
                  <c:v>2295</c:v>
                </c:pt>
                <c:pt idx="30">
                  <c:v>2248</c:v>
                </c:pt>
                <c:pt idx="31">
                  <c:v>1862</c:v>
                </c:pt>
                <c:pt idx="32">
                  <c:v>1560</c:v>
                </c:pt>
                <c:pt idx="33">
                  <c:v>1119</c:v>
                </c:pt>
                <c:pt idx="34">
                  <c:v>2038</c:v>
                </c:pt>
                <c:pt idx="35">
                  <c:v>2130</c:v>
                </c:pt>
                <c:pt idx="36">
                  <c:v>1119</c:v>
                </c:pt>
                <c:pt idx="37">
                  <c:v>2038</c:v>
                </c:pt>
                <c:pt idx="38">
                  <c:v>2577</c:v>
                </c:pt>
                <c:pt idx="39">
                  <c:v>1836</c:v>
                </c:pt>
                <c:pt idx="40">
                  <c:v>1576</c:v>
                </c:pt>
                <c:pt idx="41">
                  <c:v>2271</c:v>
                </c:pt>
                <c:pt idx="42">
                  <c:v>2008</c:v>
                </c:pt>
                <c:pt idx="43">
                  <c:v>1798</c:v>
                </c:pt>
                <c:pt idx="44">
                  <c:v>1575</c:v>
                </c:pt>
                <c:pt idx="45">
                  <c:v>2038</c:v>
                </c:pt>
                <c:pt idx="46">
                  <c:v>1130</c:v>
                </c:pt>
                <c:pt idx="47">
                  <c:v>1119</c:v>
                </c:pt>
                <c:pt idx="48">
                  <c:v>2038</c:v>
                </c:pt>
                <c:pt idx="49">
                  <c:v>1570</c:v>
                </c:pt>
                <c:pt idx="50">
                  <c:v>1836</c:v>
                </c:pt>
                <c:pt idx="51">
                  <c:v>1627</c:v>
                </c:pt>
                <c:pt idx="52">
                  <c:v>2626</c:v>
                </c:pt>
                <c:pt idx="53">
                  <c:v>1989</c:v>
                </c:pt>
                <c:pt idx="54">
                  <c:v>2405</c:v>
                </c:pt>
                <c:pt idx="55">
                  <c:v>2200</c:v>
                </c:pt>
                <c:pt idx="56">
                  <c:v>3313</c:v>
                </c:pt>
                <c:pt idx="57">
                  <c:v>2041</c:v>
                </c:pt>
              </c:numCache>
            </c:numRef>
          </c:xVal>
          <c:yVal>
            <c:numRef>
              <c:f>'Regression Analysis'!$Q$29:$Q$86</c:f>
              <c:numCache>
                <c:formatCode>General</c:formatCode>
                <c:ptCount val="58"/>
                <c:pt idx="0">
                  <c:v>545940.73765675467</c:v>
                </c:pt>
                <c:pt idx="1">
                  <c:v>659206.65630076581</c:v>
                </c:pt>
                <c:pt idx="2">
                  <c:v>513374.54935784463</c:v>
                </c:pt>
                <c:pt idx="3">
                  <c:v>587990.48628446809</c:v>
                </c:pt>
                <c:pt idx="4">
                  <c:v>516953.25136871386</c:v>
                </c:pt>
                <c:pt idx="5">
                  <c:v>672984.65904261242</c:v>
                </c:pt>
                <c:pt idx="6">
                  <c:v>550950.92047197162</c:v>
                </c:pt>
                <c:pt idx="7">
                  <c:v>444484.5356486119</c:v>
                </c:pt>
                <c:pt idx="8">
                  <c:v>310104.27514047222</c:v>
                </c:pt>
                <c:pt idx="9">
                  <c:v>746348.05026543164</c:v>
                </c:pt>
                <c:pt idx="10">
                  <c:v>566339.33911870932</c:v>
                </c:pt>
                <c:pt idx="11">
                  <c:v>647039.06946381053</c:v>
                </c:pt>
                <c:pt idx="12">
                  <c:v>720223.52558608633</c:v>
                </c:pt>
                <c:pt idx="13">
                  <c:v>407623.9049366588</c:v>
                </c:pt>
                <c:pt idx="14">
                  <c:v>299010.29890677764</c:v>
                </c:pt>
                <c:pt idx="15">
                  <c:v>386330.62797198689</c:v>
                </c:pt>
                <c:pt idx="16">
                  <c:v>372910.49543122726</c:v>
                </c:pt>
                <c:pt idx="17">
                  <c:v>392414.42139046459</c:v>
                </c:pt>
                <c:pt idx="18">
                  <c:v>311356.82084427646</c:v>
                </c:pt>
                <c:pt idx="19">
                  <c:v>526078.94149643043</c:v>
                </c:pt>
                <c:pt idx="20">
                  <c:v>376131.32724100957</c:v>
                </c:pt>
                <c:pt idx="21">
                  <c:v>450568.32906708959</c:v>
                </c:pt>
                <c:pt idx="22">
                  <c:v>485460.67367306462</c:v>
                </c:pt>
                <c:pt idx="23">
                  <c:v>613041.40036055283</c:v>
                </c:pt>
                <c:pt idx="24">
                  <c:v>457009.99268665421</c:v>
                </c:pt>
                <c:pt idx="25">
                  <c:v>393666.96709426882</c:v>
                </c:pt>
                <c:pt idx="26">
                  <c:v>392414.42139046459</c:v>
                </c:pt>
                <c:pt idx="27">
                  <c:v>472935.21663502231</c:v>
                </c:pt>
                <c:pt idx="28">
                  <c:v>560792.35100186197</c:v>
                </c:pt>
                <c:pt idx="29">
                  <c:v>430885.46800730884</c:v>
                </c:pt>
                <c:pt idx="30">
                  <c:v>422475.51828176616</c:v>
                </c:pt>
                <c:pt idx="31">
                  <c:v>353406.56947198993</c:v>
                </c:pt>
                <c:pt idx="32">
                  <c:v>299368.16910786455</c:v>
                </c:pt>
                <c:pt idx="33">
                  <c:v>220457.78976819795</c:v>
                </c:pt>
                <c:pt idx="34">
                  <c:v>384899.14716763917</c:v>
                </c:pt>
                <c:pt idx="35">
                  <c:v>401361.17641763767</c:v>
                </c:pt>
                <c:pt idx="36">
                  <c:v>220457.78976819795</c:v>
                </c:pt>
                <c:pt idx="37">
                  <c:v>384899.14716763917</c:v>
                </c:pt>
                <c:pt idx="38">
                  <c:v>481345.166360565</c:v>
                </c:pt>
                <c:pt idx="39">
                  <c:v>348754.25685785996</c:v>
                </c:pt>
                <c:pt idx="40">
                  <c:v>302231.13071655994</c:v>
                </c:pt>
                <c:pt idx="41">
                  <c:v>426591.02559426572</c:v>
                </c:pt>
                <c:pt idx="42">
                  <c:v>379531.09415133536</c:v>
                </c:pt>
                <c:pt idx="43">
                  <c:v>341954.72303720837</c:v>
                </c:pt>
                <c:pt idx="44">
                  <c:v>302052.19561601646</c:v>
                </c:pt>
                <c:pt idx="45">
                  <c:v>384899.14716763917</c:v>
                </c:pt>
                <c:pt idx="46">
                  <c:v>222426.07587417602</c:v>
                </c:pt>
                <c:pt idx="47">
                  <c:v>220457.78976819795</c:v>
                </c:pt>
                <c:pt idx="48">
                  <c:v>384899.14716763917</c:v>
                </c:pt>
                <c:pt idx="49">
                  <c:v>301157.52011329914</c:v>
                </c:pt>
                <c:pt idx="50">
                  <c:v>348754.25685785996</c:v>
                </c:pt>
                <c:pt idx="51">
                  <c:v>311356.82084427646</c:v>
                </c:pt>
                <c:pt idx="52">
                  <c:v>490112.98628719465</c:v>
                </c:pt>
                <c:pt idx="53">
                  <c:v>376131.32724100957</c:v>
                </c:pt>
                <c:pt idx="54">
                  <c:v>450568.32906708959</c:v>
                </c:pt>
                <c:pt idx="55">
                  <c:v>413886.63345567998</c:v>
                </c:pt>
                <c:pt idx="56">
                  <c:v>613041.40036055283</c:v>
                </c:pt>
                <c:pt idx="57">
                  <c:v>385435.95246926957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F2-43F3-9CBE-745BA70E0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99216"/>
        <c:axId val="420295608"/>
      </c:scatterChart>
      <c:valAx>
        <c:axId val="42029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HOME SIZES (Sq. Ft.); X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420295608"/>
        <c:crosses val="autoZero"/>
        <c:crossBetween val="midCat"/>
      </c:valAx>
      <c:valAx>
        <c:axId val="420295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ASKING PRICES; Y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4202992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Analysis'!$T$29:$T$86</c:f>
              <c:numCache>
                <c:formatCode>General</c:formatCode>
                <c:ptCount val="58"/>
                <c:pt idx="0">
                  <c:v>0.86206896551724133</c:v>
                </c:pt>
                <c:pt idx="1">
                  <c:v>2.5862068965517242</c:v>
                </c:pt>
                <c:pt idx="2">
                  <c:v>4.3103448275862064</c:v>
                </c:pt>
                <c:pt idx="3">
                  <c:v>6.0344827586206895</c:v>
                </c:pt>
                <c:pt idx="4">
                  <c:v>7.7586206896551717</c:v>
                </c:pt>
                <c:pt idx="5">
                  <c:v>9.4827586206896548</c:v>
                </c:pt>
                <c:pt idx="6">
                  <c:v>11.206896551724139</c:v>
                </c:pt>
                <c:pt idx="7">
                  <c:v>12.931034482758621</c:v>
                </c:pt>
                <c:pt idx="8">
                  <c:v>14.655172413793103</c:v>
                </c:pt>
                <c:pt idx="9">
                  <c:v>16.379310344827584</c:v>
                </c:pt>
                <c:pt idx="10">
                  <c:v>18.103448275862068</c:v>
                </c:pt>
                <c:pt idx="11">
                  <c:v>19.827586206896552</c:v>
                </c:pt>
                <c:pt idx="12">
                  <c:v>21.551724137931036</c:v>
                </c:pt>
                <c:pt idx="13">
                  <c:v>23.275862068965516</c:v>
                </c:pt>
                <c:pt idx="14">
                  <c:v>25</c:v>
                </c:pt>
                <c:pt idx="15">
                  <c:v>26.72413793103448</c:v>
                </c:pt>
                <c:pt idx="16">
                  <c:v>28.448275862068964</c:v>
                </c:pt>
                <c:pt idx="17">
                  <c:v>30.172413793103448</c:v>
                </c:pt>
                <c:pt idx="18">
                  <c:v>31.896551724137929</c:v>
                </c:pt>
                <c:pt idx="19">
                  <c:v>33.620689655172406</c:v>
                </c:pt>
                <c:pt idx="20">
                  <c:v>35.34482758620689</c:v>
                </c:pt>
                <c:pt idx="21">
                  <c:v>37.068965517241374</c:v>
                </c:pt>
                <c:pt idx="22">
                  <c:v>38.793103448275858</c:v>
                </c:pt>
                <c:pt idx="23">
                  <c:v>40.517241379310342</c:v>
                </c:pt>
                <c:pt idx="24">
                  <c:v>42.241379310344826</c:v>
                </c:pt>
                <c:pt idx="25">
                  <c:v>43.965517241379303</c:v>
                </c:pt>
                <c:pt idx="26">
                  <c:v>45.689655172413786</c:v>
                </c:pt>
                <c:pt idx="27">
                  <c:v>47.41379310344827</c:v>
                </c:pt>
                <c:pt idx="28">
                  <c:v>49.137931034482754</c:v>
                </c:pt>
                <c:pt idx="29">
                  <c:v>50.862068965517238</c:v>
                </c:pt>
                <c:pt idx="30">
                  <c:v>52.586206896551715</c:v>
                </c:pt>
                <c:pt idx="31">
                  <c:v>54.310344827586199</c:v>
                </c:pt>
                <c:pt idx="32">
                  <c:v>56.034482758620683</c:v>
                </c:pt>
                <c:pt idx="33">
                  <c:v>57.758620689655167</c:v>
                </c:pt>
                <c:pt idx="34">
                  <c:v>59.482758620689651</c:v>
                </c:pt>
                <c:pt idx="35">
                  <c:v>61.206896551724128</c:v>
                </c:pt>
                <c:pt idx="36">
                  <c:v>62.931034482758612</c:v>
                </c:pt>
                <c:pt idx="37">
                  <c:v>64.655172413793096</c:v>
                </c:pt>
                <c:pt idx="38">
                  <c:v>66.379310344827573</c:v>
                </c:pt>
                <c:pt idx="39">
                  <c:v>68.103448275862064</c:v>
                </c:pt>
                <c:pt idx="40">
                  <c:v>69.827586206896541</c:v>
                </c:pt>
                <c:pt idx="41">
                  <c:v>71.551724137931032</c:v>
                </c:pt>
                <c:pt idx="42">
                  <c:v>73.275862068965509</c:v>
                </c:pt>
                <c:pt idx="43">
                  <c:v>74.999999999999986</c:v>
                </c:pt>
                <c:pt idx="44">
                  <c:v>76.724137931034477</c:v>
                </c:pt>
                <c:pt idx="45">
                  <c:v>78.448275862068954</c:v>
                </c:pt>
                <c:pt idx="46">
                  <c:v>80.172413793103445</c:v>
                </c:pt>
                <c:pt idx="47">
                  <c:v>81.896551724137922</c:v>
                </c:pt>
                <c:pt idx="48">
                  <c:v>83.620689655172413</c:v>
                </c:pt>
                <c:pt idx="49">
                  <c:v>85.34482758620689</c:v>
                </c:pt>
                <c:pt idx="50">
                  <c:v>87.068965517241367</c:v>
                </c:pt>
                <c:pt idx="51">
                  <c:v>88.793103448275858</c:v>
                </c:pt>
                <c:pt idx="52">
                  <c:v>90.517241379310335</c:v>
                </c:pt>
                <c:pt idx="53">
                  <c:v>92.241379310344826</c:v>
                </c:pt>
                <c:pt idx="54">
                  <c:v>93.965517241379303</c:v>
                </c:pt>
                <c:pt idx="55">
                  <c:v>95.689655172413779</c:v>
                </c:pt>
                <c:pt idx="56">
                  <c:v>97.41379310344827</c:v>
                </c:pt>
                <c:pt idx="57">
                  <c:v>99.137931034482747</c:v>
                </c:pt>
              </c:numCache>
            </c:numRef>
          </c:xVal>
          <c:yVal>
            <c:numRef>
              <c:f>'Regression Analysis'!$U$29:$U$86</c:f>
              <c:numCache>
                <c:formatCode>General</c:formatCode>
                <c:ptCount val="58"/>
                <c:pt idx="0">
                  <c:v>160000</c:v>
                </c:pt>
                <c:pt idx="1">
                  <c:v>180000</c:v>
                </c:pt>
                <c:pt idx="2">
                  <c:v>199000</c:v>
                </c:pt>
                <c:pt idx="3">
                  <c:v>199000</c:v>
                </c:pt>
                <c:pt idx="4">
                  <c:v>205000</c:v>
                </c:pt>
                <c:pt idx="5">
                  <c:v>209900</c:v>
                </c:pt>
                <c:pt idx="6">
                  <c:v>210000</c:v>
                </c:pt>
                <c:pt idx="7">
                  <c:v>215000</c:v>
                </c:pt>
                <c:pt idx="8">
                  <c:v>223000</c:v>
                </c:pt>
                <c:pt idx="9">
                  <c:v>223000</c:v>
                </c:pt>
                <c:pt idx="10">
                  <c:v>234744</c:v>
                </c:pt>
                <c:pt idx="11">
                  <c:v>242000</c:v>
                </c:pt>
                <c:pt idx="12">
                  <c:v>244000</c:v>
                </c:pt>
                <c:pt idx="13">
                  <c:v>249900</c:v>
                </c:pt>
                <c:pt idx="14">
                  <c:v>249900</c:v>
                </c:pt>
                <c:pt idx="15">
                  <c:v>249900</c:v>
                </c:pt>
                <c:pt idx="16">
                  <c:v>250000</c:v>
                </c:pt>
                <c:pt idx="17">
                  <c:v>250000</c:v>
                </c:pt>
                <c:pt idx="18">
                  <c:v>289900</c:v>
                </c:pt>
                <c:pt idx="19">
                  <c:v>310000</c:v>
                </c:pt>
                <c:pt idx="20">
                  <c:v>355000</c:v>
                </c:pt>
                <c:pt idx="21">
                  <c:v>395000</c:v>
                </c:pt>
                <c:pt idx="22">
                  <c:v>399000</c:v>
                </c:pt>
                <c:pt idx="23">
                  <c:v>420000</c:v>
                </c:pt>
                <c:pt idx="24">
                  <c:v>424000</c:v>
                </c:pt>
                <c:pt idx="25">
                  <c:v>429900</c:v>
                </c:pt>
                <c:pt idx="26">
                  <c:v>429900</c:v>
                </c:pt>
                <c:pt idx="27">
                  <c:v>439950</c:v>
                </c:pt>
                <c:pt idx="28">
                  <c:v>459000</c:v>
                </c:pt>
                <c:pt idx="29">
                  <c:v>464900</c:v>
                </c:pt>
                <c:pt idx="30">
                  <c:v>464900</c:v>
                </c:pt>
                <c:pt idx="31">
                  <c:v>465000</c:v>
                </c:pt>
                <c:pt idx="32">
                  <c:v>488500</c:v>
                </c:pt>
                <c:pt idx="33">
                  <c:v>489900</c:v>
                </c:pt>
                <c:pt idx="34">
                  <c:v>489900</c:v>
                </c:pt>
                <c:pt idx="35">
                  <c:v>509000</c:v>
                </c:pt>
                <c:pt idx="36">
                  <c:v>514900</c:v>
                </c:pt>
                <c:pt idx="37">
                  <c:v>525000</c:v>
                </c:pt>
                <c:pt idx="38">
                  <c:v>549000</c:v>
                </c:pt>
                <c:pt idx="39">
                  <c:v>549900</c:v>
                </c:pt>
                <c:pt idx="40">
                  <c:v>549900</c:v>
                </c:pt>
                <c:pt idx="41">
                  <c:v>550000</c:v>
                </c:pt>
                <c:pt idx="42">
                  <c:v>559000</c:v>
                </c:pt>
                <c:pt idx="43">
                  <c:v>565000</c:v>
                </c:pt>
                <c:pt idx="44">
                  <c:v>565900</c:v>
                </c:pt>
                <c:pt idx="45">
                  <c:v>588800</c:v>
                </c:pt>
                <c:pt idx="46">
                  <c:v>595000</c:v>
                </c:pt>
                <c:pt idx="47">
                  <c:v>599000</c:v>
                </c:pt>
                <c:pt idx="48">
                  <c:v>609990</c:v>
                </c:pt>
                <c:pt idx="49">
                  <c:v>620000</c:v>
                </c:pt>
                <c:pt idx="50">
                  <c:v>646000</c:v>
                </c:pt>
                <c:pt idx="51">
                  <c:v>649000</c:v>
                </c:pt>
                <c:pt idx="52">
                  <c:v>650000</c:v>
                </c:pt>
                <c:pt idx="53">
                  <c:v>650000</c:v>
                </c:pt>
                <c:pt idx="54">
                  <c:v>659000</c:v>
                </c:pt>
                <c:pt idx="55">
                  <c:v>675000</c:v>
                </c:pt>
                <c:pt idx="56">
                  <c:v>695000</c:v>
                </c:pt>
                <c:pt idx="57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80-4059-BE86-F16C6047E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297248"/>
        <c:axId val="420299216"/>
      </c:scatterChart>
      <c:valAx>
        <c:axId val="42029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0299216"/>
        <c:crosses val="autoZero"/>
        <c:crossBetween val="midCat"/>
      </c:valAx>
      <c:valAx>
        <c:axId val="420299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ASKING PRICES; 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0297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6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518582</xdr:colOff>
      <xdr:row>1</xdr:row>
      <xdr:rowOff>63500</xdr:rowOff>
    </xdr:from>
    <xdr:to>
      <xdr:col>39</xdr:col>
      <xdr:colOff>359832</xdr:colOff>
      <xdr:row>20</xdr:row>
      <xdr:rowOff>131655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6C89D6-00A3-45C5-B474-BB7B74A04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95749" y="381000"/>
          <a:ext cx="9662583" cy="6396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2</xdr:row>
      <xdr:rowOff>19050</xdr:rowOff>
    </xdr:from>
    <xdr:to>
      <xdr:col>9</xdr:col>
      <xdr:colOff>246868</xdr:colOff>
      <xdr:row>20</xdr:row>
      <xdr:rowOff>189838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2790E7-FE7F-4147-AEEE-4B597D2DF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0" y="628650"/>
          <a:ext cx="6247618" cy="5295238"/>
        </a:xfrm>
        <a:prstGeom prst="rect">
          <a:avLst/>
        </a:prstGeom>
      </xdr:spPr>
    </xdr:pic>
    <xdr:clientData/>
  </xdr:twoCellAnchor>
  <xdr:twoCellAnchor editAs="oneCell">
    <xdr:from>
      <xdr:col>9</xdr:col>
      <xdr:colOff>781049</xdr:colOff>
      <xdr:row>0</xdr:row>
      <xdr:rowOff>209549</xdr:rowOff>
    </xdr:from>
    <xdr:to>
      <xdr:col>12</xdr:col>
      <xdr:colOff>838497</xdr:colOff>
      <xdr:row>8</xdr:row>
      <xdr:rowOff>19049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4AA3F4-A13F-4653-8094-6D72E6FAF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25674" y="209549"/>
          <a:ext cx="6296323" cy="2200275"/>
        </a:xfrm>
        <a:prstGeom prst="rect">
          <a:avLst/>
        </a:prstGeom>
      </xdr:spPr>
    </xdr:pic>
    <xdr:clientData/>
  </xdr:twoCellAnchor>
  <xdr:twoCellAnchor editAs="oneCell">
    <xdr:from>
      <xdr:col>42</xdr:col>
      <xdr:colOff>314325</xdr:colOff>
      <xdr:row>2</xdr:row>
      <xdr:rowOff>304800</xdr:rowOff>
    </xdr:from>
    <xdr:to>
      <xdr:col>43</xdr:col>
      <xdr:colOff>936552</xdr:colOff>
      <xdr:row>4</xdr:row>
      <xdr:rowOff>171451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D3BD825-F668-4E84-AE5C-3052C3C74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873025" y="914400"/>
          <a:ext cx="2022402" cy="542926"/>
        </a:xfrm>
        <a:prstGeom prst="rect">
          <a:avLst/>
        </a:prstGeom>
      </xdr:spPr>
    </xdr:pic>
    <xdr:clientData/>
  </xdr:twoCellAnchor>
  <xdr:twoCellAnchor>
    <xdr:from>
      <xdr:col>40</xdr:col>
      <xdr:colOff>228600</xdr:colOff>
      <xdr:row>5</xdr:row>
      <xdr:rowOff>123825</xdr:rowOff>
    </xdr:from>
    <xdr:to>
      <xdr:col>40</xdr:col>
      <xdr:colOff>704850</xdr:colOff>
      <xdr:row>7</xdr:row>
      <xdr:rowOff>95250</xdr:rowOff>
    </xdr:to>
    <xdr:sp macro="" textlink="">
      <xdr:nvSpPr>
        <xdr:cNvPr id="14" name="Explosion: 8 Points 13">
          <a:extLst>
            <a:ext uri="{FF2B5EF4-FFF2-40B4-BE49-F238E27FC236}">
              <a16:creationId xmlns:a16="http://schemas.microsoft.com/office/drawing/2014/main" id="{71C0BB09-E5EC-42E9-B979-80C71678E4FE}"/>
            </a:ext>
          </a:extLst>
        </xdr:cNvPr>
        <xdr:cNvSpPr/>
      </xdr:nvSpPr>
      <xdr:spPr>
        <a:xfrm>
          <a:off x="49996725" y="1562100"/>
          <a:ext cx="476250" cy="523875"/>
        </a:xfrm>
        <a:prstGeom prst="irregularSeal1">
          <a:avLst/>
        </a:prstGeom>
        <a:solidFill>
          <a:srgbClr val="FF0000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247650</xdr:colOff>
      <xdr:row>9</xdr:row>
      <xdr:rowOff>85725</xdr:rowOff>
    </xdr:from>
    <xdr:to>
      <xdr:col>40</xdr:col>
      <xdr:colOff>723900</xdr:colOff>
      <xdr:row>11</xdr:row>
      <xdr:rowOff>57150</xdr:rowOff>
    </xdr:to>
    <xdr:sp macro="" textlink="">
      <xdr:nvSpPr>
        <xdr:cNvPr id="15" name="Explosion: 8 Points 14">
          <a:extLst>
            <a:ext uri="{FF2B5EF4-FFF2-40B4-BE49-F238E27FC236}">
              <a16:creationId xmlns:a16="http://schemas.microsoft.com/office/drawing/2014/main" id="{11152116-5393-4993-AF32-6F5741C452C8}"/>
            </a:ext>
          </a:extLst>
        </xdr:cNvPr>
        <xdr:cNvSpPr/>
      </xdr:nvSpPr>
      <xdr:spPr>
        <a:xfrm>
          <a:off x="50015775" y="2628900"/>
          <a:ext cx="476250" cy="523875"/>
        </a:xfrm>
        <a:prstGeom prst="irregularSeal1">
          <a:avLst/>
        </a:prstGeom>
        <a:solidFill>
          <a:srgbClr val="FF0000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1219200</xdr:colOff>
      <xdr:row>70</xdr:row>
      <xdr:rowOff>266700</xdr:rowOff>
    </xdr:from>
    <xdr:to>
      <xdr:col>43</xdr:col>
      <xdr:colOff>57150</xdr:colOff>
      <xdr:row>72</xdr:row>
      <xdr:rowOff>19050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D953B0BC-60FC-4F07-A843-1D5A3A0094F2}"/>
            </a:ext>
          </a:extLst>
        </xdr:cNvPr>
        <xdr:cNvSpPr/>
      </xdr:nvSpPr>
      <xdr:spPr>
        <a:xfrm>
          <a:off x="48863250" y="19878675"/>
          <a:ext cx="3152775" cy="30480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857250</xdr:colOff>
      <xdr:row>15</xdr:row>
      <xdr:rowOff>247649</xdr:rowOff>
    </xdr:from>
    <xdr:to>
      <xdr:col>34</xdr:col>
      <xdr:colOff>800100</xdr:colOff>
      <xdr:row>29</xdr:row>
      <xdr:rowOff>190499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62C4838-9FF3-47C8-8428-78AB248D3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876300</xdr:colOff>
      <xdr:row>1</xdr:row>
      <xdr:rowOff>9525</xdr:rowOff>
    </xdr:from>
    <xdr:to>
      <xdr:col>34</xdr:col>
      <xdr:colOff>800100</xdr:colOff>
      <xdr:row>15</xdr:row>
      <xdr:rowOff>152400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6E80764-A906-41BA-AA63-FA2013F08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41</xdr:col>
      <xdr:colOff>1038225</xdr:colOff>
      <xdr:row>4</xdr:row>
      <xdr:rowOff>257175</xdr:rowOff>
    </xdr:from>
    <xdr:to>
      <xdr:col>44</xdr:col>
      <xdr:colOff>325832</xdr:colOff>
      <xdr:row>11</xdr:row>
      <xdr:rowOff>66675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6324A32-8C71-436B-98AF-CA8B03A62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111025" y="1543050"/>
          <a:ext cx="3173807" cy="1743075"/>
        </a:xfrm>
        <a:prstGeom prst="rect">
          <a:avLst/>
        </a:prstGeom>
      </xdr:spPr>
    </xdr:pic>
    <xdr:clientData/>
  </xdr:twoCellAnchor>
  <xdr:twoCellAnchor editAs="oneCell">
    <xdr:from>
      <xdr:col>43</xdr:col>
      <xdr:colOff>685800</xdr:colOff>
      <xdr:row>68</xdr:row>
      <xdr:rowOff>104775</xdr:rowOff>
    </xdr:from>
    <xdr:to>
      <xdr:col>49</xdr:col>
      <xdr:colOff>532648</xdr:colOff>
      <xdr:row>71</xdr:row>
      <xdr:rowOff>218957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5E28ADD-8073-4FF1-BA76-2D41B30A1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2616100" y="19164300"/>
          <a:ext cx="6019048" cy="9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zillow.com/homedetails/2068-Hidden-Hollow-Ln-Henderson-NV-89012/7201316_zp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9C8EF-A34A-4AAA-A439-8C9D90153CD9}">
  <sheetPr>
    <tabColor rgb="FFFFFF00"/>
  </sheetPr>
  <dimension ref="A1:E21"/>
  <sheetViews>
    <sheetView showGridLines="0" topLeftCell="A7" workbookViewId="0">
      <selection activeCell="A2" sqref="A2"/>
    </sheetView>
  </sheetViews>
  <sheetFormatPr defaultColWidth="20.44140625" defaultRowHeight="17.399999999999999" x14ac:dyDescent="0.3"/>
  <cols>
    <col min="1" max="1" width="8.88671875" customWidth="1"/>
    <col min="3" max="5" width="20.44140625" style="1"/>
  </cols>
  <sheetData>
    <row r="1" spans="1:4" ht="20.399999999999999" x14ac:dyDescent="0.35">
      <c r="A1" s="22">
        <v>4</v>
      </c>
    </row>
    <row r="2" spans="1:4" ht="24.6" x14ac:dyDescent="0.4">
      <c r="C2" s="17" t="s">
        <v>77</v>
      </c>
    </row>
    <row r="4" spans="1:4" ht="22.5" customHeight="1" x14ac:dyDescent="0.3">
      <c r="D4" s="58">
        <v>7850.23</v>
      </c>
    </row>
    <row r="5" spans="1:4" ht="22.5" customHeight="1" x14ac:dyDescent="0.3">
      <c r="D5" s="58">
        <v>4950.6099999999997</v>
      </c>
    </row>
    <row r="6" spans="1:4" ht="22.5" customHeight="1" x14ac:dyDescent="0.3">
      <c r="D6" s="58">
        <v>4050</v>
      </c>
    </row>
    <row r="7" spans="1:4" ht="22.5" customHeight="1" x14ac:dyDescent="0.3">
      <c r="D7" s="58">
        <v>3880.22</v>
      </c>
    </row>
    <row r="8" spans="1:4" ht="22.5" customHeight="1" x14ac:dyDescent="0.3">
      <c r="D8" s="58">
        <v>3755.87</v>
      </c>
    </row>
    <row r="9" spans="1:4" ht="22.5" customHeight="1" x14ac:dyDescent="0.3">
      <c r="D9" s="58">
        <v>3710</v>
      </c>
    </row>
    <row r="10" spans="1:4" ht="22.5" customHeight="1" x14ac:dyDescent="0.3">
      <c r="D10" s="58">
        <v>3990.62</v>
      </c>
    </row>
    <row r="11" spans="1:4" ht="22.5" customHeight="1" x14ac:dyDescent="0.3">
      <c r="D11" s="58">
        <v>4130</v>
      </c>
    </row>
    <row r="12" spans="1:4" ht="22.5" customHeight="1" x14ac:dyDescent="0.3">
      <c r="D12" s="58">
        <v>3940.43</v>
      </c>
    </row>
    <row r="13" spans="1:4" ht="22.5" customHeight="1" x14ac:dyDescent="0.3">
      <c r="D13" s="58">
        <f>D11</f>
        <v>4130</v>
      </c>
    </row>
    <row r="14" spans="1:4" ht="22.5" customHeight="1" x14ac:dyDescent="0.3">
      <c r="D14" s="58">
        <v>3920.66</v>
      </c>
    </row>
    <row r="15" spans="1:4" ht="22.5" customHeight="1" thickBot="1" x14ac:dyDescent="0.35">
      <c r="D15" s="59">
        <v>3880.98</v>
      </c>
    </row>
    <row r="16" spans="1:4" ht="22.5" customHeight="1" x14ac:dyDescent="0.3">
      <c r="C16" s="16" t="s">
        <v>47</v>
      </c>
      <c r="D16" s="60">
        <f>AVERAGE(D4:D15)</f>
        <v>4349.1350000000002</v>
      </c>
    </row>
    <row r="17" spans="3:4" ht="22.5" customHeight="1" x14ac:dyDescent="0.3">
      <c r="C17" s="16" t="s">
        <v>48</v>
      </c>
      <c r="D17" s="60">
        <f>MEDIAN(D4:D15)</f>
        <v>3965.5249999999996</v>
      </c>
    </row>
    <row r="18" spans="3:4" ht="22.5" customHeight="1" x14ac:dyDescent="0.3">
      <c r="C18" s="16" t="s">
        <v>49</v>
      </c>
      <c r="D18" s="60">
        <f>_xlfn.MODE.SNGL(D4:D15)</f>
        <v>4130</v>
      </c>
    </row>
    <row r="19" spans="3:4" ht="22.5" customHeight="1" thickBot="1" x14ac:dyDescent="0.35">
      <c r="C19" s="16" t="s">
        <v>50</v>
      </c>
      <c r="D19" s="61">
        <f>MAX(D4:D15)-MIN(D4:D15)</f>
        <v>4140.2299999999996</v>
      </c>
    </row>
    <row r="20" spans="3:4" ht="20.25" customHeight="1" thickTop="1" x14ac:dyDescent="0.3"/>
    <row r="21" spans="3:4" ht="20.25" customHeight="1" x14ac:dyDescent="0.3"/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CBEB9-C7FA-4739-B829-8312AF857D48}">
  <sheetPr>
    <tabColor rgb="FFFFFF00"/>
  </sheetPr>
  <dimension ref="A1:V12"/>
  <sheetViews>
    <sheetView showGridLines="0" zoomScale="90" zoomScaleNormal="90" workbookViewId="0">
      <selection activeCell="B3" sqref="B3"/>
    </sheetView>
  </sheetViews>
  <sheetFormatPr defaultColWidth="9.109375" defaultRowHeight="24.75" customHeight="1" x14ac:dyDescent="0.4"/>
  <cols>
    <col min="1" max="1" width="9.109375" style="21"/>
    <col min="2" max="2" width="44.88671875" style="22" customWidth="1"/>
    <col min="3" max="23" width="9" style="21" customWidth="1"/>
    <col min="24" max="16384" width="9.109375" style="21"/>
  </cols>
  <sheetData>
    <row r="1" spans="1:22" ht="24.75" customHeight="1" x14ac:dyDescent="0.4">
      <c r="A1" s="22">
        <v>3</v>
      </c>
    </row>
    <row r="2" spans="1:22" ht="28.5" customHeight="1" x14ac:dyDescent="0.5">
      <c r="B2" s="57"/>
    </row>
    <row r="3" spans="1:22" ht="32.25" customHeight="1" x14ac:dyDescent="0.45">
      <c r="B3" s="62" t="s">
        <v>78</v>
      </c>
    </row>
    <row r="4" spans="1:22" s="19" customFormat="1" ht="37.5" customHeight="1" x14ac:dyDescent="0.35">
      <c r="B4" s="18" t="s">
        <v>51</v>
      </c>
      <c r="C4" s="19">
        <v>1</v>
      </c>
      <c r="D4" s="19">
        <f>C4+1</f>
        <v>2</v>
      </c>
      <c r="E4" s="19">
        <f t="shared" ref="E4:T5" si="0">D4+1</f>
        <v>3</v>
      </c>
      <c r="F4" s="19">
        <f t="shared" si="0"/>
        <v>4</v>
      </c>
      <c r="G4" s="19">
        <f t="shared" si="0"/>
        <v>5</v>
      </c>
      <c r="H4" s="19">
        <f t="shared" si="0"/>
        <v>6</v>
      </c>
      <c r="I4" s="19">
        <f t="shared" si="0"/>
        <v>7</v>
      </c>
      <c r="J4" s="19">
        <f t="shared" si="0"/>
        <v>8</v>
      </c>
      <c r="K4" s="19">
        <f t="shared" si="0"/>
        <v>9</v>
      </c>
      <c r="L4" s="19">
        <f t="shared" si="0"/>
        <v>10</v>
      </c>
      <c r="M4" s="19">
        <f t="shared" si="0"/>
        <v>11</v>
      </c>
      <c r="N4" s="19">
        <f t="shared" si="0"/>
        <v>12</v>
      </c>
      <c r="O4" s="19">
        <f t="shared" si="0"/>
        <v>13</v>
      </c>
      <c r="P4" s="19">
        <f t="shared" si="0"/>
        <v>14</v>
      </c>
      <c r="Q4" s="19">
        <f t="shared" si="0"/>
        <v>15</v>
      </c>
      <c r="R4" s="19">
        <f t="shared" si="0"/>
        <v>16</v>
      </c>
      <c r="S4" s="19">
        <f t="shared" si="0"/>
        <v>17</v>
      </c>
      <c r="T4" s="19">
        <f t="shared" si="0"/>
        <v>18</v>
      </c>
      <c r="U4" s="19">
        <f t="shared" ref="U4:V4" si="1">T4+1</f>
        <v>19</v>
      </c>
      <c r="V4" s="19">
        <f t="shared" si="1"/>
        <v>20</v>
      </c>
    </row>
    <row r="5" spans="1:22" ht="24.75" customHeight="1" x14ac:dyDescent="0.4">
      <c r="B5" s="20" t="s">
        <v>52</v>
      </c>
      <c r="C5" s="21">
        <v>27</v>
      </c>
      <c r="D5" s="21">
        <f t="shared" ref="D5" si="2">C5+1</f>
        <v>28</v>
      </c>
      <c r="E5" s="21">
        <v>28</v>
      </c>
      <c r="F5" s="21">
        <f t="shared" ref="F5" si="3">E5+1</f>
        <v>29</v>
      </c>
      <c r="G5" s="21">
        <v>24</v>
      </c>
      <c r="H5" s="21">
        <v>27</v>
      </c>
      <c r="I5" s="21">
        <v>25</v>
      </c>
      <c r="J5" s="21">
        <f t="shared" si="0"/>
        <v>26</v>
      </c>
      <c r="K5" s="21">
        <v>32</v>
      </c>
      <c r="L5" s="21">
        <v>29</v>
      </c>
      <c r="M5" s="21">
        <v>31</v>
      </c>
      <c r="N5" s="21">
        <f t="shared" si="0"/>
        <v>32</v>
      </c>
      <c r="O5" s="21">
        <v>38</v>
      </c>
      <c r="P5" s="21">
        <f t="shared" si="0"/>
        <v>39</v>
      </c>
      <c r="Q5" s="21">
        <v>29</v>
      </c>
      <c r="R5" s="21">
        <f t="shared" si="0"/>
        <v>30</v>
      </c>
      <c r="S5" s="21">
        <v>36</v>
      </c>
      <c r="T5" s="21">
        <f t="shared" si="0"/>
        <v>37</v>
      </c>
      <c r="U5" s="21">
        <v>41</v>
      </c>
      <c r="V5" s="21">
        <v>42</v>
      </c>
    </row>
    <row r="6" spans="1:22" ht="24.75" customHeight="1" x14ac:dyDescent="0.4">
      <c r="B6" s="20" t="s">
        <v>53</v>
      </c>
      <c r="C6" s="21" t="s">
        <v>38</v>
      </c>
      <c r="V6" s="63">
        <f>AVERAGE(C5:V5)</f>
        <v>31.5</v>
      </c>
    </row>
    <row r="7" spans="1:22" ht="24.75" customHeight="1" x14ac:dyDescent="0.4">
      <c r="B7" s="20" t="s">
        <v>73</v>
      </c>
      <c r="G7" s="63">
        <f>AVERAGE(C5:G5)</f>
        <v>27.2</v>
      </c>
      <c r="H7" s="63">
        <f>AVERAGE(D5:H5)</f>
        <v>27.2</v>
      </c>
      <c r="I7" s="63">
        <f>AVERAGE(E5:I5)</f>
        <v>26.6</v>
      </c>
      <c r="J7" s="63">
        <f t="shared" ref="J7:S7" si="4">AVERAGE(F5:J5)</f>
        <v>26.2</v>
      </c>
      <c r="K7" s="63">
        <f t="shared" si="4"/>
        <v>26.8</v>
      </c>
      <c r="L7" s="63">
        <f t="shared" si="4"/>
        <v>27.8</v>
      </c>
      <c r="M7" s="63">
        <f t="shared" si="4"/>
        <v>28.6</v>
      </c>
      <c r="N7" s="63">
        <f t="shared" si="4"/>
        <v>30</v>
      </c>
      <c r="O7" s="63">
        <f t="shared" si="4"/>
        <v>32.4</v>
      </c>
      <c r="P7" s="63">
        <f t="shared" si="4"/>
        <v>33.799999999999997</v>
      </c>
      <c r="Q7" s="63">
        <f t="shared" si="4"/>
        <v>33.799999999999997</v>
      </c>
      <c r="R7" s="63">
        <f t="shared" si="4"/>
        <v>33.6</v>
      </c>
      <c r="S7" s="63">
        <f t="shared" si="4"/>
        <v>34.4</v>
      </c>
      <c r="T7" s="63">
        <f>AVERAGE(P5:T5)</f>
        <v>34.200000000000003</v>
      </c>
      <c r="U7" s="63">
        <f>AVERAGE(Q5:U5)</f>
        <v>34.6</v>
      </c>
      <c r="V7" s="63">
        <f>AVERAGE(R5:V5)</f>
        <v>37.200000000000003</v>
      </c>
    </row>
    <row r="8" spans="1:22" ht="24.75" customHeight="1" x14ac:dyDescent="0.4">
      <c r="B8" s="20" t="s">
        <v>74</v>
      </c>
      <c r="L8" s="63">
        <f>AVERAGE(C5:L5)</f>
        <v>27.5</v>
      </c>
      <c r="M8" s="63">
        <f>AVERAGE(D5:M5)</f>
        <v>27.9</v>
      </c>
      <c r="N8" s="63">
        <f>AVERAGE(E5:N5)</f>
        <v>28.3</v>
      </c>
      <c r="O8" s="63">
        <f t="shared" ref="O8:U8" si="5">AVERAGE(F5:O5)</f>
        <v>29.3</v>
      </c>
      <c r="P8" s="63">
        <f t="shared" si="5"/>
        <v>30.3</v>
      </c>
      <c r="Q8" s="63">
        <f t="shared" si="5"/>
        <v>30.8</v>
      </c>
      <c r="R8" s="63">
        <f t="shared" si="5"/>
        <v>31.1</v>
      </c>
      <c r="S8" s="63">
        <f t="shared" si="5"/>
        <v>32.200000000000003</v>
      </c>
      <c r="T8" s="63">
        <f t="shared" si="5"/>
        <v>33.299999999999997</v>
      </c>
      <c r="U8" s="63">
        <f t="shared" si="5"/>
        <v>34.200000000000003</v>
      </c>
      <c r="V8" s="63">
        <f>AVERAGE(M5:V5)</f>
        <v>35.5</v>
      </c>
    </row>
    <row r="11" spans="1:22" ht="24.75" customHeight="1" x14ac:dyDescent="0.4">
      <c r="B11" s="51" t="s">
        <v>54</v>
      </c>
      <c r="C11" s="52">
        <v>-1</v>
      </c>
      <c r="D11" s="53" t="s">
        <v>76</v>
      </c>
      <c r="E11" s="54"/>
      <c r="F11" s="54"/>
      <c r="G11" s="54"/>
      <c r="H11" s="54"/>
      <c r="I11" s="54"/>
      <c r="J11" s="54"/>
    </row>
    <row r="12" spans="1:22" ht="24.75" customHeight="1" x14ac:dyDescent="0.4">
      <c r="B12" s="51"/>
      <c r="C12" s="52">
        <v>-2</v>
      </c>
      <c r="D12" s="55" t="s">
        <v>75</v>
      </c>
      <c r="E12" s="54"/>
      <c r="F12" s="54"/>
      <c r="G12" s="54"/>
      <c r="H12" s="54"/>
      <c r="I12" s="54"/>
      <c r="J12" s="54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B0BF8-53B1-4201-9ADB-2D034E3F94F9}">
  <sheetPr>
    <tabColor rgb="FFFFFF00"/>
  </sheetPr>
  <dimension ref="A1:N19"/>
  <sheetViews>
    <sheetView showGridLines="0" workbookViewId="0">
      <selection activeCell="C3" sqref="C3"/>
    </sheetView>
  </sheetViews>
  <sheetFormatPr defaultColWidth="18.88671875" defaultRowHeight="22.5" customHeight="1" x14ac:dyDescent="0.3"/>
  <cols>
    <col min="1" max="1" width="12.6640625" style="1" customWidth="1"/>
    <col min="2" max="2" width="9" style="1" customWidth="1"/>
    <col min="3" max="3" width="18.88671875" style="1"/>
    <col min="4" max="4" width="11.33203125" style="1" customWidth="1"/>
    <col min="5" max="5" width="24.88671875" style="1" customWidth="1"/>
    <col min="6" max="6" width="15.109375" style="1" customWidth="1"/>
    <col min="7" max="7" width="14.109375" style="1" customWidth="1"/>
    <col min="8" max="8" width="11" style="1" customWidth="1"/>
    <col min="9" max="9" width="1.44140625" style="1" customWidth="1"/>
    <col min="10" max="10" width="18.88671875" style="1"/>
    <col min="11" max="11" width="17.88671875" style="1" customWidth="1"/>
    <col min="12" max="12" width="18.88671875" style="1"/>
    <col min="13" max="13" width="22.33203125" style="1" customWidth="1"/>
    <col min="14" max="16384" width="18.88671875" style="1"/>
  </cols>
  <sheetData>
    <row r="1" spans="1:14" ht="22.5" customHeight="1" x14ac:dyDescent="0.35">
      <c r="A1" s="22">
        <v>2</v>
      </c>
    </row>
    <row r="2" spans="1:14" ht="26.25" customHeight="1" x14ac:dyDescent="0.5">
      <c r="C2" s="57" t="s">
        <v>90</v>
      </c>
      <c r="I2" s="12"/>
    </row>
    <row r="3" spans="1:14" ht="22.5" customHeight="1" x14ac:dyDescent="0.3">
      <c r="I3" s="12"/>
    </row>
    <row r="4" spans="1:14" ht="26.25" customHeight="1" x14ac:dyDescent="0.4">
      <c r="C4" s="64">
        <v>3850</v>
      </c>
      <c r="E4" s="11" t="s">
        <v>79</v>
      </c>
      <c r="F4" s="66">
        <f>_xlfn.PERCENTILE.EXC(C4:C15,0.8)</f>
        <v>4082</v>
      </c>
      <c r="I4" s="12"/>
      <c r="K4" s="64">
        <v>3850</v>
      </c>
      <c r="M4" s="67" t="s">
        <v>80</v>
      </c>
      <c r="N4" s="66">
        <f>_xlfn.QUARTILE.EXC(K4:K15,3)</f>
        <v>4025</v>
      </c>
    </row>
    <row r="5" spans="1:14" ht="26.25" customHeight="1" x14ac:dyDescent="0.3">
      <c r="C5" s="64">
        <v>3950</v>
      </c>
      <c r="I5" s="12"/>
      <c r="K5" s="64">
        <v>3950</v>
      </c>
    </row>
    <row r="6" spans="1:14" ht="26.25" customHeight="1" x14ac:dyDescent="0.3">
      <c r="C6" s="64">
        <v>4050</v>
      </c>
      <c r="I6" s="12"/>
      <c r="K6" s="64">
        <v>4050</v>
      </c>
    </row>
    <row r="7" spans="1:14" ht="26.25" customHeight="1" x14ac:dyDescent="0.3">
      <c r="C7" s="64">
        <v>3880</v>
      </c>
      <c r="I7" s="12"/>
      <c r="K7" s="64">
        <v>3880</v>
      </c>
    </row>
    <row r="8" spans="1:14" ht="26.25" customHeight="1" x14ac:dyDescent="0.3">
      <c r="C8" s="64">
        <v>3755</v>
      </c>
      <c r="I8" s="12"/>
      <c r="K8" s="64">
        <v>3755</v>
      </c>
    </row>
    <row r="9" spans="1:14" ht="26.25" customHeight="1" x14ac:dyDescent="0.3">
      <c r="C9" s="64">
        <v>3710</v>
      </c>
      <c r="I9" s="12"/>
      <c r="K9" s="64">
        <v>3710</v>
      </c>
    </row>
    <row r="10" spans="1:14" ht="26.25" customHeight="1" x14ac:dyDescent="0.3">
      <c r="C10" s="64">
        <v>3890</v>
      </c>
      <c r="I10" s="12"/>
      <c r="K10" s="64">
        <v>3890</v>
      </c>
    </row>
    <row r="11" spans="1:14" ht="26.25" customHeight="1" x14ac:dyDescent="0.3">
      <c r="C11" s="64">
        <v>4130</v>
      </c>
      <c r="I11" s="12"/>
      <c r="K11" s="64">
        <v>4130</v>
      </c>
    </row>
    <row r="12" spans="1:14" ht="26.25" customHeight="1" x14ac:dyDescent="0.3">
      <c r="C12" s="64">
        <v>3940</v>
      </c>
      <c r="I12" s="12"/>
      <c r="K12" s="64">
        <v>3940</v>
      </c>
    </row>
    <row r="13" spans="1:14" ht="26.25" customHeight="1" x14ac:dyDescent="0.3">
      <c r="C13" s="64">
        <v>4325</v>
      </c>
      <c r="I13" s="12"/>
      <c r="K13" s="64">
        <v>4325</v>
      </c>
    </row>
    <row r="14" spans="1:14" ht="26.25" customHeight="1" x14ac:dyDescent="0.3">
      <c r="C14" s="64">
        <v>3920</v>
      </c>
      <c r="I14" s="12"/>
      <c r="K14" s="64">
        <v>3920</v>
      </c>
    </row>
    <row r="15" spans="1:14" ht="26.25" customHeight="1" thickBot="1" x14ac:dyDescent="0.35">
      <c r="C15" s="65">
        <v>3880</v>
      </c>
      <c r="I15" s="12"/>
      <c r="K15" s="65">
        <v>3880</v>
      </c>
    </row>
    <row r="16" spans="1:14" ht="22.5" customHeight="1" thickTop="1" x14ac:dyDescent="0.3">
      <c r="I16" s="12"/>
    </row>
    <row r="17" spans="9:9" ht="22.5" customHeight="1" x14ac:dyDescent="0.3">
      <c r="I17" s="12"/>
    </row>
    <row r="18" spans="9:9" ht="22.5" customHeight="1" x14ac:dyDescent="0.3">
      <c r="I18" s="12"/>
    </row>
    <row r="19" spans="9:9" ht="22.5" customHeight="1" x14ac:dyDescent="0.3">
      <c r="I19" s="12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A8275-9A21-4506-A335-7140BD18E5B7}">
  <sheetPr>
    <tabColor rgb="FFFFFF00"/>
  </sheetPr>
  <dimension ref="A1:H19"/>
  <sheetViews>
    <sheetView showGridLines="0" workbookViewId="0">
      <selection activeCell="C4" sqref="C4"/>
    </sheetView>
  </sheetViews>
  <sheetFormatPr defaultRowHeight="14.4" x14ac:dyDescent="0.3"/>
  <cols>
    <col min="4" max="4" width="18" customWidth="1"/>
    <col min="6" max="6" width="29.44140625" customWidth="1"/>
    <col min="7" max="7" width="2" customWidth="1"/>
    <col min="8" max="8" width="19.6640625" customWidth="1"/>
    <col min="10" max="11" width="16.109375" customWidth="1"/>
  </cols>
  <sheetData>
    <row r="1" spans="1:8" ht="30.75" customHeight="1" x14ac:dyDescent="0.35">
      <c r="A1" s="22">
        <v>6</v>
      </c>
    </row>
    <row r="3" spans="1:8" ht="30" x14ac:dyDescent="0.5">
      <c r="C3" s="57" t="s">
        <v>91</v>
      </c>
    </row>
    <row r="5" spans="1:8" ht="28.5" customHeight="1" x14ac:dyDescent="0.35">
      <c r="D5" s="64">
        <v>3850</v>
      </c>
      <c r="E5" s="1"/>
      <c r="F5" s="68" t="s">
        <v>81</v>
      </c>
      <c r="G5" s="68"/>
      <c r="H5" s="66">
        <f>AVERAGE(D5:D16)</f>
        <v>3940</v>
      </c>
    </row>
    <row r="6" spans="1:8" ht="26.25" customHeight="1" x14ac:dyDescent="0.35">
      <c r="D6" s="64">
        <v>3950</v>
      </c>
      <c r="E6" s="1"/>
      <c r="F6" s="68" t="s">
        <v>82</v>
      </c>
      <c r="G6" s="68"/>
      <c r="H6" s="66">
        <f>MEDIAN(D5:D16)</f>
        <v>3905</v>
      </c>
    </row>
    <row r="7" spans="1:8" ht="26.25" customHeight="1" x14ac:dyDescent="0.35">
      <c r="D7" s="64">
        <v>4050</v>
      </c>
      <c r="E7" s="1"/>
      <c r="F7" s="68" t="s">
        <v>83</v>
      </c>
      <c r="G7" s="68"/>
      <c r="H7" s="66">
        <f>_xlfn.MODE.SNGL(D5:D16)</f>
        <v>3880</v>
      </c>
    </row>
    <row r="8" spans="1:8" ht="26.25" customHeight="1" x14ac:dyDescent="0.35">
      <c r="D8" s="64">
        <v>3880</v>
      </c>
      <c r="E8" s="1"/>
      <c r="F8" s="68" t="s">
        <v>84</v>
      </c>
      <c r="G8" s="68"/>
      <c r="H8" s="66">
        <f>_xlfn.VAR.S(D5:D16)</f>
        <v>27440.909090909092</v>
      </c>
    </row>
    <row r="9" spans="1:8" ht="26.25" customHeight="1" x14ac:dyDescent="0.35">
      <c r="D9" s="64">
        <v>3755</v>
      </c>
      <c r="E9" s="1"/>
      <c r="F9" s="68" t="s">
        <v>85</v>
      </c>
      <c r="G9" s="68"/>
      <c r="H9" s="66">
        <f>_xlfn.STDEV.S(D5:D16)</f>
        <v>165.65297791138283</v>
      </c>
    </row>
    <row r="10" spans="1:8" ht="26.25" customHeight="1" x14ac:dyDescent="0.35">
      <c r="D10" s="64">
        <v>3710</v>
      </c>
      <c r="E10" s="1"/>
      <c r="F10" s="68" t="s">
        <v>86</v>
      </c>
      <c r="G10" s="68"/>
      <c r="H10" s="66">
        <f>(H9/H5)*100</f>
        <v>4.2043903023193616</v>
      </c>
    </row>
    <row r="11" spans="1:8" ht="26.25" customHeight="1" x14ac:dyDescent="0.3">
      <c r="D11" s="64">
        <v>3890</v>
      </c>
      <c r="E11" s="1"/>
      <c r="F11" s="1"/>
      <c r="G11" s="1"/>
      <c r="H11" s="1"/>
    </row>
    <row r="12" spans="1:8" ht="26.25" customHeight="1" x14ac:dyDescent="0.3">
      <c r="D12" s="64">
        <v>4130</v>
      </c>
      <c r="E12" s="1"/>
      <c r="F12" s="1"/>
      <c r="G12" s="1"/>
      <c r="H12" s="1"/>
    </row>
    <row r="13" spans="1:8" ht="26.25" customHeight="1" x14ac:dyDescent="0.3">
      <c r="D13" s="64">
        <v>3940</v>
      </c>
      <c r="E13" s="1"/>
      <c r="F13" s="1"/>
      <c r="G13" s="1"/>
      <c r="H13" s="1"/>
    </row>
    <row r="14" spans="1:8" ht="26.25" customHeight="1" x14ac:dyDescent="0.3">
      <c r="D14" s="64">
        <v>4325</v>
      </c>
      <c r="E14" s="1"/>
      <c r="F14" s="1"/>
      <c r="G14" s="1"/>
      <c r="H14" s="1"/>
    </row>
    <row r="15" spans="1:8" ht="26.25" customHeight="1" x14ac:dyDescent="0.3">
      <c r="D15" s="64">
        <v>3920</v>
      </c>
      <c r="E15" s="1"/>
      <c r="F15" s="1"/>
      <c r="G15" s="1"/>
      <c r="H15" s="1"/>
    </row>
    <row r="16" spans="1:8" ht="26.25" customHeight="1" thickBot="1" x14ac:dyDescent="0.35">
      <c r="D16" s="65">
        <v>3880</v>
      </c>
      <c r="E16" s="1"/>
      <c r="F16" s="1"/>
      <c r="G16" s="1"/>
      <c r="H16" s="1"/>
    </row>
    <row r="17" spans="4:8" ht="26.25" customHeight="1" thickTop="1" x14ac:dyDescent="0.3">
      <c r="D17" s="1"/>
      <c r="E17" s="1"/>
      <c r="F17" s="1"/>
      <c r="G17" s="1"/>
      <c r="H17" s="1"/>
    </row>
    <row r="18" spans="4:8" ht="26.25" customHeight="1" x14ac:dyDescent="0.3"/>
    <row r="19" spans="4:8" ht="26.25" customHeight="1" x14ac:dyDescent="0.3"/>
  </sheetData>
  <phoneticPr fontId="3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14EFD-BDFD-4379-927E-9A3D26F51869}">
  <sheetPr>
    <tabColor rgb="FFFFFF00"/>
  </sheetPr>
  <dimension ref="A1:AU114"/>
  <sheetViews>
    <sheetView showGridLines="0" tabSelected="1" topLeftCell="U1" zoomScale="62" zoomScaleNormal="62" workbookViewId="0">
      <selection activeCell="P5" sqref="P5"/>
    </sheetView>
  </sheetViews>
  <sheetFormatPr defaultColWidth="15.44140625" defaultRowHeight="21.75" customHeight="1" x14ac:dyDescent="0.35"/>
  <cols>
    <col min="1" max="1" width="11" style="2" customWidth="1"/>
    <col min="2" max="2" width="8.44140625" style="2" customWidth="1"/>
    <col min="3" max="3" width="35.109375" style="2" customWidth="1"/>
    <col min="4" max="4" width="31.109375" style="2" customWidth="1"/>
    <col min="5" max="5" width="36" style="2" customWidth="1"/>
    <col min="6" max="6" width="15.44140625" style="2"/>
    <col min="7" max="9" width="25" style="2" customWidth="1"/>
    <col min="10" max="10" width="16.44140625" style="2" customWidth="1"/>
    <col min="11" max="12" width="38.5546875" style="8" customWidth="1"/>
    <col min="13" max="13" width="22" style="2" customWidth="1"/>
    <col min="14" max="15" width="4.6640625" style="2" customWidth="1"/>
    <col min="16" max="26" width="15.44140625" style="2"/>
    <col min="27" max="27" width="7.5546875" style="2" customWidth="1"/>
    <col min="28" max="35" width="15.44140625" style="2"/>
    <col min="36" max="36" width="10.33203125" customWidth="1"/>
    <col min="37" max="37" width="9.33203125" customWidth="1"/>
    <col min="38" max="38" width="13" style="23" customWidth="1"/>
    <col min="39" max="42" width="21.88671875" style="23" customWidth="1"/>
    <col min="43" max="43" width="21" style="23" customWidth="1"/>
    <col min="44" max="47" width="15.44140625" style="23"/>
    <col min="48" max="16384" width="15.44140625" style="2"/>
  </cols>
  <sheetData>
    <row r="1" spans="1:47" ht="21.75" customHeight="1" x14ac:dyDescent="0.35">
      <c r="A1" s="22">
        <v>5</v>
      </c>
      <c r="AJ1" s="23"/>
      <c r="AK1" s="23"/>
    </row>
    <row r="2" spans="1:47" ht="26.25" customHeight="1" x14ac:dyDescent="0.5">
      <c r="B2" s="57" t="s">
        <v>88</v>
      </c>
      <c r="F2" s="3" t="s">
        <v>1</v>
      </c>
      <c r="P2" s="56" t="s">
        <v>87</v>
      </c>
      <c r="AK2" s="56" t="str">
        <f>P2</f>
        <v>QUESTION - What would be the "Regular Asking Price" for the home size 3809 Sq. Ft.?</v>
      </c>
      <c r="AU2" s="2"/>
    </row>
    <row r="3" spans="1:47" ht="31.5" customHeight="1" x14ac:dyDescent="0.4">
      <c r="B3" s="13" t="s">
        <v>0</v>
      </c>
      <c r="P3" s="24"/>
      <c r="AL3" s="25" t="s">
        <v>71</v>
      </c>
      <c r="AM3" s="26"/>
      <c r="AN3" s="27"/>
      <c r="AO3" s="27"/>
      <c r="AP3" s="27"/>
      <c r="AQ3" s="27"/>
    </row>
    <row r="4" spans="1:47" ht="21.75" customHeight="1" x14ac:dyDescent="0.45">
      <c r="B4" s="14" t="s">
        <v>39</v>
      </c>
      <c r="P4" s="28"/>
      <c r="Q4"/>
      <c r="R4"/>
      <c r="S4"/>
      <c r="T4"/>
      <c r="U4"/>
      <c r="V4"/>
      <c r="W4"/>
      <c r="X4"/>
      <c r="AL4" s="25"/>
      <c r="AM4" s="29" t="s">
        <v>55</v>
      </c>
      <c r="AN4" s="30">
        <f>CORREL(L12:L69,K12:K69)</f>
        <v>0.75194826900058731</v>
      </c>
      <c r="AO4" s="31" t="s">
        <v>56</v>
      </c>
      <c r="AP4" s="27"/>
      <c r="AQ4" s="27"/>
    </row>
    <row r="5" spans="1:47" ht="21.75" customHeight="1" x14ac:dyDescent="0.35">
      <c r="K5" s="4"/>
      <c r="L5" s="4"/>
      <c r="M5" s="5"/>
      <c r="P5" t="s">
        <v>3</v>
      </c>
      <c r="Q5"/>
      <c r="R5"/>
      <c r="S5"/>
      <c r="T5"/>
      <c r="U5"/>
      <c r="V5"/>
      <c r="W5"/>
      <c r="X5"/>
      <c r="AL5" s="25"/>
      <c r="AM5" s="29" t="s">
        <v>55</v>
      </c>
      <c r="AN5" s="30">
        <f>Q8</f>
        <v>0.75194826900058698</v>
      </c>
      <c r="AO5" s="31" t="s">
        <v>57</v>
      </c>
      <c r="AP5" s="27"/>
      <c r="AQ5" s="27"/>
    </row>
    <row r="6" spans="1:47" ht="21.75" customHeight="1" thickBot="1" x14ac:dyDescent="0.4">
      <c r="B6" s="15">
        <v>-1</v>
      </c>
      <c r="C6" s="1" t="s">
        <v>2</v>
      </c>
      <c r="K6" s="4"/>
      <c r="L6" s="4"/>
      <c r="M6" s="5"/>
      <c r="P6"/>
      <c r="Q6"/>
      <c r="R6"/>
      <c r="S6"/>
      <c r="T6"/>
      <c r="U6"/>
      <c r="V6"/>
      <c r="W6"/>
      <c r="X6"/>
      <c r="AM6" s="29" t="s">
        <v>58</v>
      </c>
      <c r="AN6" s="30">
        <f>Q22</f>
        <v>178.93510054346163</v>
      </c>
    </row>
    <row r="7" spans="1:47" ht="21.75" customHeight="1" x14ac:dyDescent="0.35">
      <c r="B7" s="15">
        <f>B6-1</f>
        <v>-2</v>
      </c>
      <c r="C7" s="1" t="s">
        <v>4</v>
      </c>
      <c r="K7" s="4"/>
      <c r="L7" s="4"/>
      <c r="M7" s="5"/>
      <c r="P7" s="6" t="s">
        <v>6</v>
      </c>
      <c r="Q7" s="6"/>
      <c r="R7"/>
      <c r="S7"/>
      <c r="T7"/>
      <c r="U7"/>
      <c r="V7"/>
      <c r="W7"/>
      <c r="X7"/>
      <c r="AM7" s="29" t="s">
        <v>59</v>
      </c>
      <c r="AN7" s="30">
        <f>Q21</f>
        <v>20229.41226006439</v>
      </c>
      <c r="AO7" s="32"/>
      <c r="AP7" s="32"/>
      <c r="AQ7" s="32"/>
    </row>
    <row r="8" spans="1:47" ht="21.75" customHeight="1" x14ac:dyDescent="0.35">
      <c r="B8" s="15">
        <f t="shared" ref="B8:B19" si="0">B7-1</f>
        <v>-3</v>
      </c>
      <c r="C8" s="1" t="s">
        <v>5</v>
      </c>
      <c r="K8" s="4"/>
      <c r="L8" s="4"/>
      <c r="M8" s="5"/>
      <c r="P8" t="s">
        <v>8</v>
      </c>
      <c r="Q8" s="70">
        <v>0.75194826900058698</v>
      </c>
      <c r="R8"/>
      <c r="S8"/>
      <c r="T8"/>
      <c r="U8"/>
      <c r="V8"/>
      <c r="W8"/>
      <c r="X8"/>
      <c r="AM8" s="29"/>
      <c r="AN8" s="33"/>
      <c r="AO8" s="32"/>
      <c r="AP8" s="32"/>
      <c r="AQ8" s="32"/>
    </row>
    <row r="9" spans="1:47" ht="21.75" customHeight="1" x14ac:dyDescent="0.35">
      <c r="B9" s="15">
        <f t="shared" si="0"/>
        <v>-4</v>
      </c>
      <c r="C9" s="1" t="s">
        <v>7</v>
      </c>
      <c r="K9" s="4"/>
      <c r="L9" s="4"/>
      <c r="M9" s="5"/>
      <c r="P9" t="s">
        <v>10</v>
      </c>
      <c r="Q9">
        <v>0.5654261992529791</v>
      </c>
      <c r="R9"/>
      <c r="S9"/>
      <c r="T9"/>
      <c r="U9"/>
      <c r="V9"/>
      <c r="W9"/>
      <c r="X9"/>
      <c r="AL9" s="25" t="s">
        <v>72</v>
      </c>
      <c r="AM9" s="29"/>
      <c r="AN9" s="33"/>
      <c r="AO9" s="32"/>
      <c r="AP9" s="32"/>
      <c r="AQ9" s="32"/>
    </row>
    <row r="10" spans="1:47" ht="21.75" customHeight="1" thickBot="1" x14ac:dyDescent="0.4">
      <c r="B10" s="15">
        <f t="shared" si="0"/>
        <v>-5</v>
      </c>
      <c r="C10" s="1" t="s">
        <v>9</v>
      </c>
      <c r="K10" s="24" t="s">
        <v>89</v>
      </c>
      <c r="M10" s="5"/>
      <c r="P10" t="s">
        <v>12</v>
      </c>
      <c r="Q10">
        <v>0.55766595281106801</v>
      </c>
      <c r="R10"/>
      <c r="S10"/>
      <c r="T10"/>
      <c r="U10"/>
      <c r="V10"/>
      <c r="W10"/>
      <c r="X10"/>
      <c r="AM10" s="29" t="s">
        <v>60</v>
      </c>
      <c r="AN10" s="34">
        <v>3809</v>
      </c>
      <c r="AO10" s="32"/>
      <c r="AP10" s="32"/>
      <c r="AQ10" s="32"/>
    </row>
    <row r="11" spans="1:47" ht="21.75" customHeight="1" thickBot="1" x14ac:dyDescent="0.4">
      <c r="B11" s="15">
        <f t="shared" si="0"/>
        <v>-6</v>
      </c>
      <c r="C11" s="1" t="s">
        <v>11</v>
      </c>
      <c r="K11" s="41" t="s">
        <v>44</v>
      </c>
      <c r="L11" s="42" t="s">
        <v>45</v>
      </c>
      <c r="M11" s="5"/>
      <c r="P11" t="s">
        <v>14</v>
      </c>
      <c r="Q11">
        <v>110676.22044519204</v>
      </c>
      <c r="R11"/>
      <c r="S11"/>
      <c r="T11"/>
      <c r="U11"/>
      <c r="V11"/>
      <c r="W11"/>
      <c r="X11"/>
      <c r="AM11" s="29" t="s">
        <v>70</v>
      </c>
      <c r="AN11" s="48">
        <f>AN6*AN10+AN7</f>
        <v>701793.21023010975</v>
      </c>
      <c r="AO11" s="32"/>
      <c r="AP11" s="32"/>
      <c r="AQ11" s="32"/>
    </row>
    <row r="12" spans="1:47" ht="21.75" customHeight="1" thickBot="1" x14ac:dyDescent="0.4">
      <c r="B12" s="15">
        <f t="shared" si="0"/>
        <v>-7</v>
      </c>
      <c r="C12" s="1" t="s">
        <v>13</v>
      </c>
      <c r="K12" s="10">
        <v>2938</v>
      </c>
      <c r="L12" s="10">
        <v>565900</v>
      </c>
      <c r="M12" s="5"/>
      <c r="P12" s="7" t="s">
        <v>15</v>
      </c>
      <c r="Q12" s="71">
        <v>58</v>
      </c>
      <c r="R12"/>
      <c r="S12"/>
      <c r="T12"/>
      <c r="U12"/>
      <c r="V12"/>
      <c r="W12"/>
      <c r="X12"/>
      <c r="AM12" s="32"/>
      <c r="AN12" s="32"/>
      <c r="AO12" s="32"/>
      <c r="AP12" s="32"/>
      <c r="AQ12" s="32"/>
    </row>
    <row r="13" spans="1:47" ht="21.75" customHeight="1" thickBot="1" x14ac:dyDescent="0.4">
      <c r="B13" s="15">
        <f t="shared" si="0"/>
        <v>-8</v>
      </c>
      <c r="C13" s="1" t="s">
        <v>43</v>
      </c>
      <c r="K13" s="10">
        <v>3571</v>
      </c>
      <c r="L13" s="10">
        <v>659000</v>
      </c>
      <c r="M13" s="5"/>
      <c r="P13"/>
      <c r="Q13"/>
      <c r="R13"/>
      <c r="S13"/>
      <c r="T13"/>
      <c r="U13"/>
      <c r="V13"/>
      <c r="W13"/>
      <c r="X13"/>
      <c r="AM13" s="35" t="s">
        <v>37</v>
      </c>
      <c r="AN13" s="36" t="s">
        <v>61</v>
      </c>
      <c r="AO13" s="36" t="s">
        <v>36</v>
      </c>
      <c r="AP13" s="36" t="s">
        <v>62</v>
      </c>
      <c r="AQ13" s="37" t="s">
        <v>35</v>
      </c>
    </row>
    <row r="14" spans="1:47" ht="21.75" customHeight="1" thickBot="1" x14ac:dyDescent="0.4">
      <c r="B14" s="15">
        <f t="shared" si="0"/>
        <v>-9</v>
      </c>
      <c r="C14" s="1" t="s">
        <v>16</v>
      </c>
      <c r="K14" s="10">
        <v>2756</v>
      </c>
      <c r="L14" s="10">
        <v>550000</v>
      </c>
      <c r="M14" s="5"/>
      <c r="P14" t="s">
        <v>18</v>
      </c>
      <c r="Q14"/>
      <c r="R14"/>
      <c r="S14"/>
      <c r="T14"/>
      <c r="U14"/>
      <c r="V14"/>
      <c r="W14"/>
      <c r="X14"/>
      <c r="AM14" s="38">
        <f>K12</f>
        <v>2938</v>
      </c>
      <c r="AN14" s="39">
        <f>$AN$6*AM14+$AN$7</f>
        <v>545940.73765675467</v>
      </c>
      <c r="AO14" s="39">
        <f>L12</f>
        <v>565900</v>
      </c>
      <c r="AP14" s="39">
        <f>AN14-AO14</f>
        <v>-19959.262343245326</v>
      </c>
      <c r="AQ14" s="40">
        <f>AP14/AO14</f>
        <v>-3.5269945826551199E-2</v>
      </c>
    </row>
    <row r="15" spans="1:47" ht="21.75" customHeight="1" x14ac:dyDescent="0.35">
      <c r="B15" s="15">
        <f t="shared" si="0"/>
        <v>-10</v>
      </c>
      <c r="C15" s="1" t="s">
        <v>17</v>
      </c>
      <c r="K15" s="10">
        <v>3173</v>
      </c>
      <c r="L15" s="10">
        <v>620000</v>
      </c>
      <c r="M15" s="5"/>
      <c r="P15" s="9"/>
      <c r="Q15" s="9" t="s">
        <v>19</v>
      </c>
      <c r="R15" s="9" t="s">
        <v>20</v>
      </c>
      <c r="S15" s="9" t="s">
        <v>21</v>
      </c>
      <c r="T15" s="9" t="s">
        <v>22</v>
      </c>
      <c r="U15" s="9" t="s">
        <v>23</v>
      </c>
      <c r="V15"/>
      <c r="W15"/>
      <c r="X15"/>
      <c r="AM15" s="38">
        <f t="shared" ref="AM15:AM71" si="1">K13</f>
        <v>3571</v>
      </c>
      <c r="AN15" s="39">
        <f t="shared" ref="AN15:AN71" si="2">$AN$6*AM15+$AN$7</f>
        <v>659206.65630076581</v>
      </c>
      <c r="AO15" s="39">
        <f t="shared" ref="AO15:AO71" si="3">L13</f>
        <v>659000</v>
      </c>
      <c r="AP15" s="39">
        <f t="shared" ref="AP15:AP71" si="4">AN15-AO15</f>
        <v>206.65630076581147</v>
      </c>
      <c r="AQ15" s="40">
        <f t="shared" ref="AQ15:AQ71" si="5">AP15/AO15</f>
        <v>3.1359074471291572E-4</v>
      </c>
    </row>
    <row r="16" spans="1:47" ht="21.75" customHeight="1" x14ac:dyDescent="0.35">
      <c r="B16" s="15">
        <f t="shared" si="0"/>
        <v>-11</v>
      </c>
      <c r="C16" s="1" t="s">
        <v>40</v>
      </c>
      <c r="K16" s="10">
        <v>2776</v>
      </c>
      <c r="L16" s="10">
        <v>549000</v>
      </c>
      <c r="M16" s="5"/>
      <c r="P16" t="s">
        <v>24</v>
      </c>
      <c r="Q16">
        <v>1</v>
      </c>
      <c r="R16">
        <v>892501703897.7522</v>
      </c>
      <c r="S16">
        <v>892501703897.7522</v>
      </c>
      <c r="T16">
        <v>72.86188698844127</v>
      </c>
      <c r="U16">
        <v>1.0230957794774342E-11</v>
      </c>
      <c r="V16"/>
      <c r="W16"/>
      <c r="X16"/>
      <c r="AM16" s="38">
        <f t="shared" si="1"/>
        <v>2756</v>
      </c>
      <c r="AN16" s="39">
        <f t="shared" si="2"/>
        <v>513374.54935784463</v>
      </c>
      <c r="AO16" s="39">
        <f t="shared" si="3"/>
        <v>550000</v>
      </c>
      <c r="AP16" s="39">
        <f t="shared" si="4"/>
        <v>-36625.450642155367</v>
      </c>
      <c r="AQ16" s="40">
        <f t="shared" si="5"/>
        <v>-6.659172844028248E-2</v>
      </c>
    </row>
    <row r="17" spans="2:47" ht="24" customHeight="1" x14ac:dyDescent="0.35">
      <c r="B17" s="15">
        <f t="shared" si="0"/>
        <v>-12</v>
      </c>
      <c r="C17" s="1" t="s">
        <v>41</v>
      </c>
      <c r="K17" s="10">
        <v>3648</v>
      </c>
      <c r="L17" s="10">
        <v>675000</v>
      </c>
      <c r="M17" s="5"/>
      <c r="P17" t="s">
        <v>25</v>
      </c>
      <c r="Q17">
        <v>56</v>
      </c>
      <c r="R17">
        <v>685956643233.83374</v>
      </c>
      <c r="S17">
        <v>12249225772.032745</v>
      </c>
      <c r="T17"/>
      <c r="U17"/>
      <c r="V17"/>
      <c r="W17"/>
      <c r="X17"/>
      <c r="AM17" s="38">
        <f t="shared" si="1"/>
        <v>3173</v>
      </c>
      <c r="AN17" s="39">
        <f t="shared" si="2"/>
        <v>587990.48628446809</v>
      </c>
      <c r="AO17" s="39">
        <f t="shared" si="3"/>
        <v>620000</v>
      </c>
      <c r="AP17" s="39">
        <f t="shared" si="4"/>
        <v>-32009.51371553191</v>
      </c>
      <c r="AQ17" s="40">
        <f t="shared" si="5"/>
        <v>-5.1628247928277277E-2</v>
      </c>
    </row>
    <row r="18" spans="2:47" ht="21.75" customHeight="1" thickBot="1" x14ac:dyDescent="0.4">
      <c r="B18" s="15">
        <f t="shared" si="0"/>
        <v>-13</v>
      </c>
      <c r="C18" s="1" t="s">
        <v>42</v>
      </c>
      <c r="K18" s="10">
        <v>2966</v>
      </c>
      <c r="L18" s="10">
        <v>609990</v>
      </c>
      <c r="M18" s="5"/>
      <c r="P18" s="7" t="s">
        <v>26</v>
      </c>
      <c r="Q18" s="7">
        <v>57</v>
      </c>
      <c r="R18" s="7">
        <v>1578458347131.5859</v>
      </c>
      <c r="S18" s="7"/>
      <c r="T18" s="7"/>
      <c r="U18" s="7"/>
      <c r="V18"/>
      <c r="W18"/>
      <c r="X18"/>
      <c r="AM18" s="38">
        <f t="shared" si="1"/>
        <v>2776</v>
      </c>
      <c r="AN18" s="39">
        <f t="shared" si="2"/>
        <v>516953.25136871386</v>
      </c>
      <c r="AO18" s="39">
        <f t="shared" si="3"/>
        <v>549000</v>
      </c>
      <c r="AP18" s="39">
        <f t="shared" si="4"/>
        <v>-32046.748631286144</v>
      </c>
      <c r="AQ18" s="40">
        <f t="shared" si="5"/>
        <v>-5.8372948326568565E-2</v>
      </c>
    </row>
    <row r="19" spans="2:47" ht="21.75" customHeight="1" thickBot="1" x14ac:dyDescent="0.4">
      <c r="B19" s="15">
        <f t="shared" si="0"/>
        <v>-14</v>
      </c>
      <c r="C19" s="1" t="s">
        <v>46</v>
      </c>
      <c r="K19" s="10">
        <v>2371</v>
      </c>
      <c r="L19" s="10">
        <v>399000</v>
      </c>
      <c r="M19" s="5"/>
      <c r="P19"/>
      <c r="Q19"/>
      <c r="R19"/>
      <c r="S19"/>
      <c r="T19"/>
      <c r="U19"/>
      <c r="V19"/>
      <c r="W19"/>
      <c r="X19"/>
      <c r="AM19" s="38">
        <f t="shared" si="1"/>
        <v>3648</v>
      </c>
      <c r="AN19" s="39">
        <f t="shared" si="2"/>
        <v>672984.65904261242</v>
      </c>
      <c r="AO19" s="39">
        <f t="shared" si="3"/>
        <v>675000</v>
      </c>
      <c r="AP19" s="39">
        <f t="shared" si="4"/>
        <v>-2015.3409573875833</v>
      </c>
      <c r="AQ19" s="40">
        <f t="shared" si="5"/>
        <v>-2.9856903072408643E-3</v>
      </c>
    </row>
    <row r="20" spans="2:47" ht="21.75" customHeight="1" x14ac:dyDescent="0.35">
      <c r="K20" s="10">
        <v>1620</v>
      </c>
      <c r="L20" s="10">
        <v>355000</v>
      </c>
      <c r="M20" s="5"/>
      <c r="P20" s="9"/>
      <c r="Q20" s="9" t="s">
        <v>27</v>
      </c>
      <c r="R20" s="9" t="s">
        <v>14</v>
      </c>
      <c r="S20" s="9" t="s">
        <v>28</v>
      </c>
      <c r="T20" s="9" t="s">
        <v>29</v>
      </c>
      <c r="U20" s="9" t="s">
        <v>30</v>
      </c>
      <c r="V20" s="9" t="s">
        <v>31</v>
      </c>
      <c r="W20" s="9" t="s">
        <v>32</v>
      </c>
      <c r="X20" s="9" t="s">
        <v>33</v>
      </c>
      <c r="AM20" s="38">
        <f t="shared" si="1"/>
        <v>2966</v>
      </c>
      <c r="AN20" s="39">
        <f t="shared" si="2"/>
        <v>550950.92047197162</v>
      </c>
      <c r="AO20" s="39">
        <f t="shared" si="3"/>
        <v>609990</v>
      </c>
      <c r="AP20" s="39">
        <f t="shared" si="4"/>
        <v>-59039.079528028378</v>
      </c>
      <c r="AQ20" s="40">
        <f t="shared" si="5"/>
        <v>-9.6786962946980082E-2</v>
      </c>
    </row>
    <row r="21" spans="2:47" ht="21.75" customHeight="1" x14ac:dyDescent="0.35">
      <c r="K21" s="10">
        <v>4058</v>
      </c>
      <c r="L21" s="10">
        <v>649000</v>
      </c>
      <c r="M21" s="5"/>
      <c r="P21" t="s">
        <v>34</v>
      </c>
      <c r="Q21" s="70">
        <v>20229.41226006439</v>
      </c>
      <c r="R21">
        <v>50240.995361149609</v>
      </c>
      <c r="S21">
        <v>0.4026475215040704</v>
      </c>
      <c r="T21">
        <v>0.68874052833632249</v>
      </c>
      <c r="U21">
        <v>-80415.395402837588</v>
      </c>
      <c r="V21">
        <v>120874.21992296637</v>
      </c>
      <c r="W21">
        <v>-80415.395402837588</v>
      </c>
      <c r="X21">
        <v>120874.21992296637</v>
      </c>
      <c r="AM21" s="38">
        <f t="shared" si="1"/>
        <v>2371</v>
      </c>
      <c r="AN21" s="39">
        <f t="shared" si="2"/>
        <v>444484.5356486119</v>
      </c>
      <c r="AO21" s="39">
        <f t="shared" si="3"/>
        <v>399000</v>
      </c>
      <c r="AP21" s="39">
        <f t="shared" si="4"/>
        <v>45484.535648611898</v>
      </c>
      <c r="AQ21" s="40">
        <f t="shared" si="5"/>
        <v>0.11399632994639573</v>
      </c>
    </row>
    <row r="22" spans="2:47" ht="21.75" customHeight="1" thickBot="1" x14ac:dyDescent="0.4">
      <c r="K22" s="10">
        <v>3052</v>
      </c>
      <c r="L22" s="10">
        <v>439950</v>
      </c>
      <c r="M22" s="5"/>
      <c r="P22" s="7" t="s">
        <v>44</v>
      </c>
      <c r="Q22" s="71">
        <v>178.93510054346163</v>
      </c>
      <c r="R22" s="7">
        <v>20.962609028688426</v>
      </c>
      <c r="S22" s="7">
        <v>8.535917466121683</v>
      </c>
      <c r="T22" s="7">
        <v>1.0230957794774451E-11</v>
      </c>
      <c r="U22" s="7">
        <v>136.94194856390493</v>
      </c>
      <c r="V22" s="7">
        <v>220.92825252301833</v>
      </c>
      <c r="W22" s="7">
        <v>136.94194856390493</v>
      </c>
      <c r="X22" s="7">
        <v>220.92825252301833</v>
      </c>
      <c r="AM22" s="38">
        <f t="shared" si="1"/>
        <v>1620</v>
      </c>
      <c r="AN22" s="39">
        <f t="shared" si="2"/>
        <v>310104.27514047222</v>
      </c>
      <c r="AO22" s="39">
        <f t="shared" si="3"/>
        <v>355000</v>
      </c>
      <c r="AP22" s="39">
        <f t="shared" si="4"/>
        <v>-44895.724859527778</v>
      </c>
      <c r="AQ22" s="40">
        <f t="shared" si="5"/>
        <v>-0.1264668305902191</v>
      </c>
    </row>
    <row r="23" spans="2:47" ht="21.75" customHeight="1" x14ac:dyDescent="0.35">
      <c r="K23" s="10">
        <v>3503</v>
      </c>
      <c r="L23" s="10">
        <v>646000</v>
      </c>
      <c r="M23" s="5"/>
      <c r="P23"/>
      <c r="Q23"/>
      <c r="R23"/>
      <c r="S23"/>
      <c r="T23"/>
      <c r="U23"/>
      <c r="V23"/>
      <c r="W23"/>
      <c r="X23"/>
      <c r="AM23" s="38">
        <f t="shared" si="1"/>
        <v>4058</v>
      </c>
      <c r="AN23" s="39">
        <f t="shared" si="2"/>
        <v>746348.05026543164</v>
      </c>
      <c r="AO23" s="39">
        <f t="shared" si="3"/>
        <v>649000</v>
      </c>
      <c r="AP23" s="39">
        <f t="shared" si="4"/>
        <v>97348.050265431637</v>
      </c>
      <c r="AQ23" s="40">
        <f t="shared" si="5"/>
        <v>0.14999699578648942</v>
      </c>
    </row>
    <row r="24" spans="2:47" ht="21.75" customHeight="1" x14ac:dyDescent="0.35">
      <c r="K24" s="10">
        <v>3912</v>
      </c>
      <c r="L24" s="10">
        <v>588800</v>
      </c>
      <c r="M24" s="5"/>
      <c r="P24"/>
      <c r="Q24"/>
      <c r="R24"/>
      <c r="S24"/>
      <c r="T24"/>
      <c r="U24"/>
      <c r="V24"/>
      <c r="W24"/>
      <c r="X24"/>
      <c r="AM24" s="38">
        <f t="shared" si="1"/>
        <v>3052</v>
      </c>
      <c r="AN24" s="39">
        <f t="shared" si="2"/>
        <v>566339.33911870932</v>
      </c>
      <c r="AO24" s="39">
        <f t="shared" si="3"/>
        <v>439950</v>
      </c>
      <c r="AP24" s="39">
        <f t="shared" si="4"/>
        <v>126389.33911870932</v>
      </c>
      <c r="AQ24" s="40">
        <f t="shared" si="5"/>
        <v>0.28728114358156454</v>
      </c>
      <c r="AU24"/>
    </row>
    <row r="25" spans="2:47" ht="21.75" customHeight="1" x14ac:dyDescent="0.35">
      <c r="K25" s="10">
        <v>2165</v>
      </c>
      <c r="L25" s="10">
        <v>509000</v>
      </c>
      <c r="M25" s="5"/>
      <c r="P25"/>
      <c r="Q25"/>
      <c r="R25"/>
      <c r="S25"/>
      <c r="T25"/>
      <c r="U25"/>
      <c r="V25"/>
      <c r="W25"/>
      <c r="X25"/>
      <c r="AM25" s="38">
        <f t="shared" si="1"/>
        <v>3503</v>
      </c>
      <c r="AN25" s="39">
        <f t="shared" si="2"/>
        <v>647039.06946381053</v>
      </c>
      <c r="AO25" s="39">
        <f t="shared" si="3"/>
        <v>646000</v>
      </c>
      <c r="AP25" s="39">
        <f t="shared" si="4"/>
        <v>1039.0694638105342</v>
      </c>
      <c r="AQ25" s="40">
        <f t="shared" si="5"/>
        <v>1.6084666622454089E-3</v>
      </c>
      <c r="AU25"/>
    </row>
    <row r="26" spans="2:47" ht="21.75" customHeight="1" x14ac:dyDescent="0.35">
      <c r="K26" s="10">
        <v>1558</v>
      </c>
      <c r="L26" s="10">
        <v>395000</v>
      </c>
      <c r="M26" s="5"/>
      <c r="P26" t="s">
        <v>63</v>
      </c>
      <c r="Q26"/>
      <c r="R26"/>
      <c r="S26"/>
      <c r="T26" t="s">
        <v>64</v>
      </c>
      <c r="U26"/>
      <c r="V26"/>
      <c r="W26"/>
      <c r="X26"/>
      <c r="AM26" s="38">
        <f t="shared" si="1"/>
        <v>3912</v>
      </c>
      <c r="AN26" s="39">
        <f t="shared" si="2"/>
        <v>720223.52558608633</v>
      </c>
      <c r="AO26" s="39">
        <f t="shared" si="3"/>
        <v>588800</v>
      </c>
      <c r="AP26" s="39">
        <f t="shared" si="4"/>
        <v>131423.52558608633</v>
      </c>
      <c r="AQ26" s="40">
        <f t="shared" si="5"/>
        <v>0.22320571600897812</v>
      </c>
      <c r="AU26"/>
    </row>
    <row r="27" spans="2:47" ht="21.75" customHeight="1" thickBot="1" x14ac:dyDescent="0.4">
      <c r="K27" s="69">
        <v>2046</v>
      </c>
      <c r="L27" s="69">
        <v>464900</v>
      </c>
      <c r="M27" s="5"/>
      <c r="P27"/>
      <c r="Q27"/>
      <c r="R27"/>
      <c r="S27"/>
      <c r="T27"/>
      <c r="U27"/>
      <c r="V27"/>
      <c r="W27"/>
      <c r="X27"/>
      <c r="AM27" s="38">
        <f t="shared" si="1"/>
        <v>2165</v>
      </c>
      <c r="AN27" s="39">
        <f t="shared" si="2"/>
        <v>407623.9049366588</v>
      </c>
      <c r="AO27" s="39">
        <f t="shared" si="3"/>
        <v>509000</v>
      </c>
      <c r="AP27" s="39">
        <f t="shared" si="4"/>
        <v>-101376.0950633412</v>
      </c>
      <c r="AQ27" s="40">
        <f t="shared" si="5"/>
        <v>-0.19916718087100432</v>
      </c>
      <c r="AU27"/>
    </row>
    <row r="28" spans="2:47" ht="21.75" customHeight="1" x14ac:dyDescent="0.35">
      <c r="K28" s="69">
        <v>1971</v>
      </c>
      <c r="L28" s="69">
        <v>488500</v>
      </c>
      <c r="M28" s="5"/>
      <c r="P28" s="9" t="s">
        <v>65</v>
      </c>
      <c r="Q28" s="9" t="s">
        <v>66</v>
      </c>
      <c r="R28" s="9" t="s">
        <v>67</v>
      </c>
      <c r="S28"/>
      <c r="T28" s="9" t="s">
        <v>68</v>
      </c>
      <c r="U28" s="9" t="s">
        <v>45</v>
      </c>
      <c r="V28"/>
      <c r="W28"/>
      <c r="X28"/>
      <c r="AM28" s="38">
        <f t="shared" si="1"/>
        <v>1558</v>
      </c>
      <c r="AN28" s="39">
        <f t="shared" si="2"/>
        <v>299010.29890677764</v>
      </c>
      <c r="AO28" s="39">
        <f t="shared" si="3"/>
        <v>395000</v>
      </c>
      <c r="AP28" s="39">
        <f t="shared" si="4"/>
        <v>-95989.701093222364</v>
      </c>
      <c r="AQ28" s="40">
        <f t="shared" si="5"/>
        <v>-0.24301190150182878</v>
      </c>
      <c r="AU28"/>
    </row>
    <row r="29" spans="2:47" ht="21.75" customHeight="1" x14ac:dyDescent="0.35">
      <c r="K29" s="69">
        <v>2080</v>
      </c>
      <c r="L29" s="69">
        <v>599000</v>
      </c>
      <c r="M29" s="5"/>
      <c r="P29">
        <v>1</v>
      </c>
      <c r="Q29">
        <v>545940.73765675467</v>
      </c>
      <c r="R29">
        <v>19959.262343245326</v>
      </c>
      <c r="S29"/>
      <c r="T29">
        <v>0.86206896551724133</v>
      </c>
      <c r="U29">
        <v>160000</v>
      </c>
      <c r="V29"/>
      <c r="W29"/>
      <c r="X29"/>
      <c r="AM29" s="38">
        <f t="shared" si="1"/>
        <v>2046</v>
      </c>
      <c r="AN29" s="39">
        <f t="shared" si="2"/>
        <v>386330.62797198689</v>
      </c>
      <c r="AO29" s="39">
        <f t="shared" si="3"/>
        <v>464900</v>
      </c>
      <c r="AP29" s="39">
        <f t="shared" si="4"/>
        <v>-78569.372028013109</v>
      </c>
      <c r="AQ29" s="40">
        <f t="shared" si="5"/>
        <v>-0.16900273613252981</v>
      </c>
      <c r="AU29"/>
    </row>
    <row r="30" spans="2:47" ht="21.75" customHeight="1" x14ac:dyDescent="0.35">
      <c r="K30" s="69">
        <v>1627</v>
      </c>
      <c r="L30" s="69">
        <v>429900</v>
      </c>
      <c r="M30" s="5"/>
      <c r="P30">
        <v>2</v>
      </c>
      <c r="Q30">
        <v>659206.65630076581</v>
      </c>
      <c r="R30">
        <v>-206.65630076581147</v>
      </c>
      <c r="S30"/>
      <c r="T30">
        <v>2.5862068965517242</v>
      </c>
      <c r="U30">
        <v>180000</v>
      </c>
      <c r="V30"/>
      <c r="W30"/>
      <c r="X30"/>
      <c r="AM30" s="38">
        <f t="shared" si="1"/>
        <v>1971</v>
      </c>
      <c r="AN30" s="39">
        <f t="shared" si="2"/>
        <v>372910.49543122726</v>
      </c>
      <c r="AO30" s="39">
        <f t="shared" si="3"/>
        <v>488500</v>
      </c>
      <c r="AP30" s="39">
        <f t="shared" si="4"/>
        <v>-115589.50456877274</v>
      </c>
      <c r="AQ30" s="40">
        <f t="shared" si="5"/>
        <v>-0.2366212990148879</v>
      </c>
      <c r="AU30"/>
    </row>
    <row r="31" spans="2:47" ht="27" customHeight="1" x14ac:dyDescent="0.35">
      <c r="K31" s="69">
        <v>2827</v>
      </c>
      <c r="L31" s="69">
        <v>514900</v>
      </c>
      <c r="M31" s="5"/>
      <c r="P31">
        <v>3</v>
      </c>
      <c r="Q31">
        <v>513374.54935784463</v>
      </c>
      <c r="R31">
        <v>36625.450642155367</v>
      </c>
      <c r="S31"/>
      <c r="T31">
        <v>4.3103448275862064</v>
      </c>
      <c r="U31">
        <v>199000</v>
      </c>
      <c r="V31"/>
      <c r="W31"/>
      <c r="X31"/>
      <c r="AM31" s="38">
        <f t="shared" si="1"/>
        <v>2080</v>
      </c>
      <c r="AN31" s="39">
        <f t="shared" si="2"/>
        <v>392414.42139046459</v>
      </c>
      <c r="AO31" s="39">
        <f t="shared" si="3"/>
        <v>599000</v>
      </c>
      <c r="AP31" s="39">
        <f t="shared" si="4"/>
        <v>-206585.57860953541</v>
      </c>
      <c r="AQ31" s="40">
        <f t="shared" si="5"/>
        <v>-0.34488410452343143</v>
      </c>
      <c r="AU31"/>
    </row>
    <row r="32" spans="2:47" ht="21.75" customHeight="1" x14ac:dyDescent="0.35">
      <c r="K32" s="69">
        <v>1989</v>
      </c>
      <c r="L32" s="69">
        <v>489900</v>
      </c>
      <c r="M32" s="5"/>
      <c r="P32">
        <v>4</v>
      </c>
      <c r="Q32">
        <v>587990.48628446809</v>
      </c>
      <c r="R32">
        <v>32009.51371553191</v>
      </c>
      <c r="S32"/>
      <c r="T32">
        <v>6.0344827586206895</v>
      </c>
      <c r="U32">
        <v>199000</v>
      </c>
      <c r="V32"/>
      <c r="W32"/>
      <c r="X32"/>
      <c r="AM32" s="38">
        <f t="shared" si="1"/>
        <v>1627</v>
      </c>
      <c r="AN32" s="39">
        <f t="shared" si="2"/>
        <v>311356.82084427646</v>
      </c>
      <c r="AO32" s="39">
        <f t="shared" si="3"/>
        <v>429900</v>
      </c>
      <c r="AP32" s="39">
        <f t="shared" si="4"/>
        <v>-118543.17915572354</v>
      </c>
      <c r="AQ32" s="40">
        <f t="shared" si="5"/>
        <v>-0.27574593895260185</v>
      </c>
      <c r="AU32"/>
    </row>
    <row r="33" spans="11:47" ht="21.75" customHeight="1" x14ac:dyDescent="0.35">
      <c r="K33" s="69">
        <v>2405</v>
      </c>
      <c r="L33" s="69">
        <v>650000</v>
      </c>
      <c r="M33" s="5"/>
      <c r="P33">
        <v>5</v>
      </c>
      <c r="Q33">
        <v>516953.25136871386</v>
      </c>
      <c r="R33">
        <v>32046.748631286144</v>
      </c>
      <c r="S33"/>
      <c r="T33">
        <v>7.7586206896551717</v>
      </c>
      <c r="U33">
        <v>205000</v>
      </c>
      <c r="V33"/>
      <c r="W33"/>
      <c r="X33"/>
      <c r="AM33" s="38">
        <f t="shared" si="1"/>
        <v>2827</v>
      </c>
      <c r="AN33" s="39">
        <f t="shared" si="2"/>
        <v>526078.94149643043</v>
      </c>
      <c r="AO33" s="39">
        <f t="shared" si="3"/>
        <v>514900</v>
      </c>
      <c r="AP33" s="39">
        <f t="shared" si="4"/>
        <v>11178.941496430431</v>
      </c>
      <c r="AQ33" s="40">
        <f t="shared" si="5"/>
        <v>2.171089822573399E-2</v>
      </c>
      <c r="AU33"/>
    </row>
    <row r="34" spans="11:47" ht="21.75" customHeight="1" x14ac:dyDescent="0.35">
      <c r="K34" s="69">
        <v>2600</v>
      </c>
      <c r="L34" s="69">
        <v>595000</v>
      </c>
      <c r="M34" s="5"/>
      <c r="P34">
        <v>6</v>
      </c>
      <c r="Q34">
        <v>672984.65904261242</v>
      </c>
      <c r="R34">
        <v>2015.3409573875833</v>
      </c>
      <c r="S34"/>
      <c r="T34">
        <v>9.4827586206896548</v>
      </c>
      <c r="U34">
        <v>209900</v>
      </c>
      <c r="V34"/>
      <c r="W34"/>
      <c r="X34"/>
      <c r="AM34" s="38">
        <f t="shared" si="1"/>
        <v>1989</v>
      </c>
      <c r="AN34" s="39">
        <f t="shared" si="2"/>
        <v>376131.32724100957</v>
      </c>
      <c r="AO34" s="39">
        <f t="shared" si="3"/>
        <v>489900</v>
      </c>
      <c r="AP34" s="39">
        <f t="shared" si="4"/>
        <v>-113768.67275899043</v>
      </c>
      <c r="AQ34" s="40">
        <f t="shared" si="5"/>
        <v>-0.23222835835678798</v>
      </c>
      <c r="AU34"/>
    </row>
    <row r="35" spans="11:47" ht="21.75" customHeight="1" x14ac:dyDescent="0.35">
      <c r="K35" s="69">
        <v>3313</v>
      </c>
      <c r="L35" s="69">
        <v>549900</v>
      </c>
      <c r="M35" s="5"/>
      <c r="P35">
        <v>7</v>
      </c>
      <c r="Q35">
        <v>550950.92047197162</v>
      </c>
      <c r="R35">
        <v>59039.079528028378</v>
      </c>
      <c r="S35"/>
      <c r="T35">
        <v>11.206896551724139</v>
      </c>
      <c r="U35">
        <v>210000</v>
      </c>
      <c r="V35"/>
      <c r="W35"/>
      <c r="X35"/>
      <c r="AM35" s="38">
        <f t="shared" si="1"/>
        <v>2405</v>
      </c>
      <c r="AN35" s="39">
        <f t="shared" si="2"/>
        <v>450568.32906708959</v>
      </c>
      <c r="AO35" s="39">
        <f t="shared" si="3"/>
        <v>650000</v>
      </c>
      <c r="AP35" s="39">
        <f t="shared" si="4"/>
        <v>-199431.67093291041</v>
      </c>
      <c r="AQ35" s="40">
        <f t="shared" si="5"/>
        <v>-0.3068179552814006</v>
      </c>
      <c r="AU35"/>
    </row>
    <row r="36" spans="11:47" ht="21.75" customHeight="1" x14ac:dyDescent="0.35">
      <c r="K36" s="69">
        <v>2441</v>
      </c>
      <c r="L36" s="69">
        <v>559000</v>
      </c>
      <c r="M36" s="5"/>
      <c r="P36">
        <v>8</v>
      </c>
      <c r="Q36">
        <v>444484.5356486119</v>
      </c>
      <c r="R36">
        <v>-45484.535648611898</v>
      </c>
      <c r="S36"/>
      <c r="T36">
        <v>12.931034482758621</v>
      </c>
      <c r="U36">
        <v>215000</v>
      </c>
      <c r="V36"/>
      <c r="W36"/>
      <c r="X36"/>
      <c r="AM36" s="38">
        <f t="shared" si="1"/>
        <v>2600</v>
      </c>
      <c r="AN36" s="39">
        <f t="shared" si="2"/>
        <v>485460.67367306462</v>
      </c>
      <c r="AO36" s="39">
        <f t="shared" si="3"/>
        <v>595000</v>
      </c>
      <c r="AP36" s="39">
        <f t="shared" si="4"/>
        <v>-109539.32632693538</v>
      </c>
      <c r="AQ36" s="40">
        <f t="shared" si="5"/>
        <v>-0.18409970811249643</v>
      </c>
      <c r="AU36"/>
    </row>
    <row r="37" spans="11:47" ht="21.75" customHeight="1" x14ac:dyDescent="0.35">
      <c r="K37" s="69">
        <v>2087</v>
      </c>
      <c r="L37" s="69">
        <v>465000</v>
      </c>
      <c r="M37" s="5"/>
      <c r="P37">
        <v>9</v>
      </c>
      <c r="Q37">
        <v>310104.27514047222</v>
      </c>
      <c r="R37">
        <v>44895.724859527778</v>
      </c>
      <c r="S37"/>
      <c r="T37">
        <v>14.655172413793103</v>
      </c>
      <c r="U37">
        <v>223000</v>
      </c>
      <c r="V37"/>
      <c r="W37"/>
      <c r="X37"/>
      <c r="AM37" s="38">
        <f t="shared" si="1"/>
        <v>3313</v>
      </c>
      <c r="AN37" s="39">
        <f t="shared" si="2"/>
        <v>613041.40036055283</v>
      </c>
      <c r="AO37" s="39">
        <f t="shared" si="3"/>
        <v>549900</v>
      </c>
      <c r="AP37" s="39">
        <f t="shared" si="4"/>
        <v>63141.400360552827</v>
      </c>
      <c r="AQ37" s="40">
        <f t="shared" si="5"/>
        <v>0.11482342309611353</v>
      </c>
      <c r="AU37"/>
    </row>
    <row r="38" spans="11:47" ht="21.75" customHeight="1" x14ac:dyDescent="0.35">
      <c r="K38" s="69">
        <v>2080</v>
      </c>
      <c r="L38" s="69">
        <v>424000</v>
      </c>
      <c r="M38" s="5"/>
      <c r="P38">
        <v>10</v>
      </c>
      <c r="Q38">
        <v>746348.05026543164</v>
      </c>
      <c r="R38">
        <v>-97348.050265431637</v>
      </c>
      <c r="S38"/>
      <c r="T38">
        <v>16.379310344827584</v>
      </c>
      <c r="U38">
        <v>223000</v>
      </c>
      <c r="V38"/>
      <c r="W38"/>
      <c r="X38"/>
      <c r="AM38" s="38">
        <f t="shared" si="1"/>
        <v>2441</v>
      </c>
      <c r="AN38" s="39">
        <f t="shared" si="2"/>
        <v>457009.99268665421</v>
      </c>
      <c r="AO38" s="39">
        <f t="shared" si="3"/>
        <v>559000</v>
      </c>
      <c r="AP38" s="39">
        <f t="shared" si="4"/>
        <v>-101990.00731334579</v>
      </c>
      <c r="AQ38" s="40">
        <f t="shared" si="5"/>
        <v>-0.18245081809185293</v>
      </c>
      <c r="AU38"/>
    </row>
    <row r="39" spans="11:47" ht="21.75" customHeight="1" x14ac:dyDescent="0.35">
      <c r="K39" s="69">
        <v>2530</v>
      </c>
      <c r="L39" s="69">
        <v>525000</v>
      </c>
      <c r="M39" s="5"/>
      <c r="P39">
        <v>11</v>
      </c>
      <c r="Q39">
        <v>566339.33911870932</v>
      </c>
      <c r="R39">
        <v>-126389.33911870932</v>
      </c>
      <c r="S39"/>
      <c r="T39">
        <v>18.103448275862068</v>
      </c>
      <c r="U39">
        <v>234744</v>
      </c>
      <c r="V39"/>
      <c r="W39"/>
      <c r="X39"/>
      <c r="AM39" s="38">
        <f t="shared" si="1"/>
        <v>2087</v>
      </c>
      <c r="AN39" s="39">
        <f t="shared" si="2"/>
        <v>393666.96709426882</v>
      </c>
      <c r="AO39" s="39">
        <f t="shared" si="3"/>
        <v>465000</v>
      </c>
      <c r="AP39" s="39">
        <f t="shared" si="4"/>
        <v>-71333.032905731176</v>
      </c>
      <c r="AQ39" s="40">
        <f t="shared" si="5"/>
        <v>-0.15340437184028211</v>
      </c>
      <c r="AU39"/>
    </row>
    <row r="40" spans="11:47" ht="21.75" customHeight="1" x14ac:dyDescent="0.35">
      <c r="K40" s="69">
        <v>3021</v>
      </c>
      <c r="L40" s="69">
        <v>700000</v>
      </c>
      <c r="M40" s="5"/>
      <c r="P40">
        <v>12</v>
      </c>
      <c r="Q40">
        <v>647039.06946381053</v>
      </c>
      <c r="R40">
        <v>-1039.0694638105342</v>
      </c>
      <c r="S40"/>
      <c r="T40">
        <v>19.827586206896552</v>
      </c>
      <c r="U40">
        <v>242000</v>
      </c>
      <c r="V40"/>
      <c r="W40"/>
      <c r="X40"/>
      <c r="AM40" s="38">
        <f t="shared" si="1"/>
        <v>2080</v>
      </c>
      <c r="AN40" s="39">
        <f t="shared" si="2"/>
        <v>392414.42139046459</v>
      </c>
      <c r="AO40" s="39">
        <f t="shared" si="3"/>
        <v>424000</v>
      </c>
      <c r="AP40" s="39">
        <f t="shared" si="4"/>
        <v>-31585.578609535412</v>
      </c>
      <c r="AQ40" s="40">
        <f t="shared" si="5"/>
        <v>-7.4494289173432579E-2</v>
      </c>
      <c r="AU40"/>
    </row>
    <row r="41" spans="11:47" ht="21.75" customHeight="1" x14ac:dyDescent="0.35">
      <c r="K41" s="69">
        <v>2295</v>
      </c>
      <c r="L41" s="69">
        <v>695000</v>
      </c>
      <c r="M41" s="5"/>
      <c r="P41">
        <v>13</v>
      </c>
      <c r="Q41">
        <v>720223.52558608633</v>
      </c>
      <c r="R41">
        <v>-131423.52558608633</v>
      </c>
      <c r="S41"/>
      <c r="T41">
        <v>21.551724137931036</v>
      </c>
      <c r="U41">
        <v>244000</v>
      </c>
      <c r="V41"/>
      <c r="W41"/>
      <c r="X41"/>
      <c r="AM41" s="38">
        <f t="shared" si="1"/>
        <v>2530</v>
      </c>
      <c r="AN41" s="39">
        <f t="shared" si="2"/>
        <v>472935.21663502231</v>
      </c>
      <c r="AO41" s="39">
        <f t="shared" si="3"/>
        <v>525000</v>
      </c>
      <c r="AP41" s="39">
        <f t="shared" si="4"/>
        <v>-52064.783364977688</v>
      </c>
      <c r="AQ41" s="40">
        <f t="shared" si="5"/>
        <v>-9.9171015933290835E-2</v>
      </c>
      <c r="AU41"/>
    </row>
    <row r="42" spans="11:47" ht="21.75" customHeight="1" x14ac:dyDescent="0.35">
      <c r="K42" s="69">
        <v>2248</v>
      </c>
      <c r="L42" s="69">
        <v>310000</v>
      </c>
      <c r="M42" s="5"/>
      <c r="P42">
        <v>14</v>
      </c>
      <c r="Q42">
        <v>407623.9049366588</v>
      </c>
      <c r="R42">
        <v>101376.0950633412</v>
      </c>
      <c r="S42"/>
      <c r="T42">
        <v>23.275862068965516</v>
      </c>
      <c r="U42">
        <v>249900</v>
      </c>
      <c r="V42"/>
      <c r="W42"/>
      <c r="X42"/>
      <c r="AM42" s="38">
        <f t="shared" si="1"/>
        <v>3021</v>
      </c>
      <c r="AN42" s="39">
        <f t="shared" si="2"/>
        <v>560792.35100186197</v>
      </c>
      <c r="AO42" s="39">
        <f t="shared" si="3"/>
        <v>700000</v>
      </c>
      <c r="AP42" s="39">
        <f t="shared" si="4"/>
        <v>-139207.64899813803</v>
      </c>
      <c r="AQ42" s="40">
        <f t="shared" si="5"/>
        <v>-0.19886806999734005</v>
      </c>
      <c r="AU42"/>
    </row>
    <row r="43" spans="11:47" ht="21.75" customHeight="1" x14ac:dyDescent="0.35">
      <c r="K43" s="69">
        <v>1862</v>
      </c>
      <c r="L43" s="69">
        <v>289900</v>
      </c>
      <c r="M43" s="5"/>
      <c r="P43">
        <v>15</v>
      </c>
      <c r="Q43">
        <v>299010.29890677764</v>
      </c>
      <c r="R43">
        <v>95989.701093222364</v>
      </c>
      <c r="S43"/>
      <c r="T43">
        <v>25</v>
      </c>
      <c r="U43">
        <v>249900</v>
      </c>
      <c r="V43"/>
      <c r="W43"/>
      <c r="X43"/>
      <c r="AM43" s="38">
        <f t="shared" si="1"/>
        <v>2295</v>
      </c>
      <c r="AN43" s="39">
        <f t="shared" si="2"/>
        <v>430885.46800730884</v>
      </c>
      <c r="AO43" s="39">
        <f t="shared" si="3"/>
        <v>695000</v>
      </c>
      <c r="AP43" s="39">
        <f t="shared" si="4"/>
        <v>-264114.53199269116</v>
      </c>
      <c r="AQ43" s="40">
        <f t="shared" si="5"/>
        <v>-0.38002090934200167</v>
      </c>
      <c r="AU43"/>
    </row>
    <row r="44" spans="11:47" ht="21.75" customHeight="1" x14ac:dyDescent="0.35">
      <c r="K44" s="69">
        <v>1560</v>
      </c>
      <c r="L44" s="69">
        <v>180000</v>
      </c>
      <c r="M44" s="5"/>
      <c r="P44">
        <v>16</v>
      </c>
      <c r="Q44">
        <v>386330.62797198689</v>
      </c>
      <c r="R44">
        <v>78569.372028013109</v>
      </c>
      <c r="S44"/>
      <c r="T44">
        <v>26.72413793103448</v>
      </c>
      <c r="U44">
        <v>249900</v>
      </c>
      <c r="V44"/>
      <c r="W44"/>
      <c r="X44"/>
      <c r="AM44" s="38">
        <f t="shared" si="1"/>
        <v>2248</v>
      </c>
      <c r="AN44" s="39">
        <f t="shared" si="2"/>
        <v>422475.51828176616</v>
      </c>
      <c r="AO44" s="39">
        <f t="shared" si="3"/>
        <v>310000</v>
      </c>
      <c r="AP44" s="39">
        <f t="shared" si="4"/>
        <v>112475.51828176616</v>
      </c>
      <c r="AQ44" s="40">
        <f t="shared" si="5"/>
        <v>0.36282425252182632</v>
      </c>
      <c r="AU44"/>
    </row>
    <row r="45" spans="11:47" ht="21.75" customHeight="1" x14ac:dyDescent="0.35">
      <c r="K45" s="69">
        <v>1119</v>
      </c>
      <c r="L45" s="69">
        <v>209900</v>
      </c>
      <c r="M45" s="5"/>
      <c r="P45">
        <v>17</v>
      </c>
      <c r="Q45">
        <v>372910.49543122726</v>
      </c>
      <c r="R45">
        <v>115589.50456877274</v>
      </c>
      <c r="S45"/>
      <c r="T45">
        <v>28.448275862068964</v>
      </c>
      <c r="U45">
        <v>250000</v>
      </c>
      <c r="V45"/>
      <c r="W45"/>
      <c r="X45"/>
      <c r="AM45" s="38">
        <f t="shared" si="1"/>
        <v>1862</v>
      </c>
      <c r="AN45" s="39">
        <f t="shared" si="2"/>
        <v>353406.56947198993</v>
      </c>
      <c r="AO45" s="39">
        <f t="shared" si="3"/>
        <v>289900</v>
      </c>
      <c r="AP45" s="39">
        <f t="shared" si="4"/>
        <v>63506.569471989933</v>
      </c>
      <c r="AQ45" s="40">
        <f t="shared" si="5"/>
        <v>0.21906370980334575</v>
      </c>
      <c r="AU45"/>
    </row>
    <row r="46" spans="11:47" ht="21.75" customHeight="1" x14ac:dyDescent="0.35">
      <c r="K46" s="69">
        <v>2038</v>
      </c>
      <c r="L46" s="69">
        <v>250000</v>
      </c>
      <c r="M46" s="5"/>
      <c r="P46">
        <v>18</v>
      </c>
      <c r="Q46">
        <v>392414.42139046459</v>
      </c>
      <c r="R46">
        <v>206585.57860953541</v>
      </c>
      <c r="S46"/>
      <c r="T46">
        <v>30.172413793103448</v>
      </c>
      <c r="U46">
        <v>250000</v>
      </c>
      <c r="V46"/>
      <c r="W46"/>
      <c r="X46"/>
      <c r="AM46" s="38">
        <f t="shared" si="1"/>
        <v>1560</v>
      </c>
      <c r="AN46" s="39">
        <f t="shared" si="2"/>
        <v>299368.16910786455</v>
      </c>
      <c r="AO46" s="39">
        <f t="shared" si="3"/>
        <v>180000</v>
      </c>
      <c r="AP46" s="39">
        <f t="shared" si="4"/>
        <v>119368.16910786455</v>
      </c>
      <c r="AQ46" s="40">
        <f t="shared" si="5"/>
        <v>0.66315649504369201</v>
      </c>
      <c r="AU46"/>
    </row>
    <row r="47" spans="11:47" ht="21.75" customHeight="1" x14ac:dyDescent="0.35">
      <c r="K47" s="69">
        <v>2130</v>
      </c>
      <c r="L47" s="69">
        <v>234744</v>
      </c>
      <c r="M47" s="5"/>
      <c r="P47">
        <v>19</v>
      </c>
      <c r="Q47">
        <v>311356.82084427646</v>
      </c>
      <c r="R47">
        <v>118543.17915572354</v>
      </c>
      <c r="S47"/>
      <c r="T47">
        <v>31.896551724137929</v>
      </c>
      <c r="U47">
        <v>289900</v>
      </c>
      <c r="V47"/>
      <c r="W47"/>
      <c r="X47"/>
      <c r="AM47" s="38">
        <f t="shared" si="1"/>
        <v>1119</v>
      </c>
      <c r="AN47" s="39">
        <f t="shared" si="2"/>
        <v>220457.78976819795</v>
      </c>
      <c r="AO47" s="39">
        <f t="shared" si="3"/>
        <v>209900</v>
      </c>
      <c r="AP47" s="39">
        <f t="shared" si="4"/>
        <v>10557.789768197952</v>
      </c>
      <c r="AQ47" s="40">
        <f t="shared" si="5"/>
        <v>5.0299141344439982E-2</v>
      </c>
      <c r="AU47"/>
    </row>
    <row r="48" spans="11:47" ht="21.75" customHeight="1" x14ac:dyDescent="0.35">
      <c r="K48" s="69">
        <v>1119</v>
      </c>
      <c r="L48" s="69">
        <v>199000</v>
      </c>
      <c r="M48" s="5"/>
      <c r="P48">
        <v>20</v>
      </c>
      <c r="Q48">
        <v>526078.94149643043</v>
      </c>
      <c r="R48">
        <v>-11178.941496430431</v>
      </c>
      <c r="S48"/>
      <c r="T48">
        <v>33.620689655172406</v>
      </c>
      <c r="U48">
        <v>310000</v>
      </c>
      <c r="V48"/>
      <c r="W48"/>
      <c r="X48"/>
      <c r="AM48" s="38">
        <f t="shared" si="1"/>
        <v>2038</v>
      </c>
      <c r="AN48" s="39">
        <f t="shared" si="2"/>
        <v>384899.14716763917</v>
      </c>
      <c r="AO48" s="39">
        <f t="shared" si="3"/>
        <v>250000</v>
      </c>
      <c r="AP48" s="39">
        <f t="shared" si="4"/>
        <v>134899.14716763917</v>
      </c>
      <c r="AQ48" s="40">
        <f t="shared" si="5"/>
        <v>0.53959658867055671</v>
      </c>
      <c r="AU48"/>
    </row>
    <row r="49" spans="11:47" ht="21.75" customHeight="1" x14ac:dyDescent="0.35">
      <c r="K49" s="69">
        <v>2038</v>
      </c>
      <c r="L49" s="69">
        <v>249900</v>
      </c>
      <c r="M49" s="5"/>
      <c r="P49">
        <v>21</v>
      </c>
      <c r="Q49">
        <v>376131.32724100957</v>
      </c>
      <c r="R49">
        <v>113768.67275899043</v>
      </c>
      <c r="S49"/>
      <c r="T49">
        <v>35.34482758620689</v>
      </c>
      <c r="U49">
        <v>355000</v>
      </c>
      <c r="V49"/>
      <c r="W49"/>
      <c r="X49"/>
      <c r="AM49" s="38">
        <f t="shared" si="1"/>
        <v>2130</v>
      </c>
      <c r="AN49" s="39">
        <f t="shared" si="2"/>
        <v>401361.17641763767</v>
      </c>
      <c r="AO49" s="39">
        <f t="shared" si="3"/>
        <v>234744</v>
      </c>
      <c r="AP49" s="39">
        <f t="shared" si="4"/>
        <v>166617.17641763767</v>
      </c>
      <c r="AQ49" s="40">
        <f t="shared" si="5"/>
        <v>0.7097824711926084</v>
      </c>
      <c r="AU49"/>
    </row>
    <row r="50" spans="11:47" ht="21.75" customHeight="1" x14ac:dyDescent="0.35">
      <c r="K50" s="69">
        <v>2577</v>
      </c>
      <c r="L50" s="69">
        <v>420000</v>
      </c>
      <c r="M50" s="5"/>
      <c r="P50">
        <v>22</v>
      </c>
      <c r="Q50">
        <v>450568.32906708959</v>
      </c>
      <c r="R50">
        <v>199431.67093291041</v>
      </c>
      <c r="S50"/>
      <c r="T50">
        <v>37.068965517241374</v>
      </c>
      <c r="U50">
        <v>395000</v>
      </c>
      <c r="V50"/>
      <c r="W50"/>
      <c r="X50"/>
      <c r="AM50" s="38">
        <f t="shared" si="1"/>
        <v>1119</v>
      </c>
      <c r="AN50" s="39">
        <f t="shared" si="2"/>
        <v>220457.78976819795</v>
      </c>
      <c r="AO50" s="39">
        <f t="shared" si="3"/>
        <v>199000</v>
      </c>
      <c r="AP50" s="39">
        <f t="shared" si="4"/>
        <v>21457.789768197952</v>
      </c>
      <c r="AQ50" s="40">
        <f t="shared" si="5"/>
        <v>0.10782808928742689</v>
      </c>
      <c r="AU50"/>
    </row>
    <row r="51" spans="11:47" ht="21.75" customHeight="1" x14ac:dyDescent="0.35">
      <c r="K51" s="69">
        <v>1836</v>
      </c>
      <c r="L51" s="69">
        <v>223000</v>
      </c>
      <c r="M51" s="5"/>
      <c r="P51">
        <v>23</v>
      </c>
      <c r="Q51">
        <v>485460.67367306462</v>
      </c>
      <c r="R51">
        <v>109539.32632693538</v>
      </c>
      <c r="S51"/>
      <c r="T51">
        <v>38.793103448275858</v>
      </c>
      <c r="U51">
        <v>399000</v>
      </c>
      <c r="V51"/>
      <c r="W51"/>
      <c r="X51"/>
      <c r="AM51" s="38">
        <f t="shared" si="1"/>
        <v>2038</v>
      </c>
      <c r="AN51" s="39">
        <f t="shared" si="2"/>
        <v>384899.14716763917</v>
      </c>
      <c r="AO51" s="39">
        <f t="shared" si="3"/>
        <v>249900</v>
      </c>
      <c r="AP51" s="39">
        <f t="shared" si="4"/>
        <v>134999.14716763917</v>
      </c>
      <c r="AQ51" s="40">
        <f t="shared" si="5"/>
        <v>0.54021267374005266</v>
      </c>
      <c r="AU51"/>
    </row>
    <row r="52" spans="11:47" ht="21.75" customHeight="1" x14ac:dyDescent="0.35">
      <c r="K52" s="69">
        <v>1576</v>
      </c>
      <c r="L52" s="69">
        <v>242000</v>
      </c>
      <c r="M52" s="5"/>
      <c r="P52">
        <v>24</v>
      </c>
      <c r="Q52">
        <v>613041.40036055283</v>
      </c>
      <c r="R52">
        <v>-63141.400360552827</v>
      </c>
      <c r="S52"/>
      <c r="T52">
        <v>40.517241379310342</v>
      </c>
      <c r="U52">
        <v>420000</v>
      </c>
      <c r="V52"/>
      <c r="W52"/>
      <c r="X52"/>
      <c r="AM52" s="38">
        <f t="shared" si="1"/>
        <v>2577</v>
      </c>
      <c r="AN52" s="39">
        <f t="shared" si="2"/>
        <v>481345.166360565</v>
      </c>
      <c r="AO52" s="39">
        <f t="shared" si="3"/>
        <v>420000</v>
      </c>
      <c r="AP52" s="39">
        <f t="shared" si="4"/>
        <v>61345.166360564996</v>
      </c>
      <c r="AQ52" s="40">
        <f t="shared" si="5"/>
        <v>0.14605991990610714</v>
      </c>
      <c r="AU52"/>
    </row>
    <row r="53" spans="11:47" ht="21.75" customHeight="1" x14ac:dyDescent="0.35">
      <c r="K53" s="69">
        <v>2271</v>
      </c>
      <c r="L53" s="69">
        <v>249900</v>
      </c>
      <c r="M53" s="5"/>
      <c r="P53">
        <v>25</v>
      </c>
      <c r="Q53">
        <v>457009.99268665421</v>
      </c>
      <c r="R53">
        <v>101990.00731334579</v>
      </c>
      <c r="S53"/>
      <c r="T53">
        <v>42.241379310344826</v>
      </c>
      <c r="U53">
        <v>424000</v>
      </c>
      <c r="V53"/>
      <c r="W53"/>
      <c r="X53"/>
      <c r="AM53" s="38">
        <f t="shared" si="1"/>
        <v>1836</v>
      </c>
      <c r="AN53" s="39">
        <f t="shared" si="2"/>
        <v>348754.25685785996</v>
      </c>
      <c r="AO53" s="39">
        <f t="shared" si="3"/>
        <v>223000</v>
      </c>
      <c r="AP53" s="39">
        <f t="shared" si="4"/>
        <v>125754.25685785996</v>
      </c>
      <c r="AQ53" s="40">
        <f t="shared" si="5"/>
        <v>0.56392043434017924</v>
      </c>
      <c r="AU53"/>
    </row>
    <row r="54" spans="11:47" ht="21.75" customHeight="1" x14ac:dyDescent="0.35">
      <c r="K54" s="69">
        <v>2008</v>
      </c>
      <c r="L54" s="69">
        <v>244000</v>
      </c>
      <c r="M54" s="5"/>
      <c r="P54">
        <v>26</v>
      </c>
      <c r="Q54">
        <v>393666.96709426882</v>
      </c>
      <c r="R54">
        <v>71333.032905731176</v>
      </c>
      <c r="S54"/>
      <c r="T54">
        <v>43.965517241379303</v>
      </c>
      <c r="U54">
        <v>429900</v>
      </c>
      <c r="V54"/>
      <c r="W54"/>
      <c r="X54"/>
      <c r="AM54" s="38">
        <f t="shared" si="1"/>
        <v>1576</v>
      </c>
      <c r="AN54" s="39">
        <f t="shared" si="2"/>
        <v>302231.13071655994</v>
      </c>
      <c r="AO54" s="39">
        <f t="shared" si="3"/>
        <v>242000</v>
      </c>
      <c r="AP54" s="39">
        <f t="shared" si="4"/>
        <v>60231.130716559943</v>
      </c>
      <c r="AQ54" s="40">
        <f t="shared" si="5"/>
        <v>0.24888896990314027</v>
      </c>
      <c r="AU54"/>
    </row>
    <row r="55" spans="11:47" ht="21.75" customHeight="1" x14ac:dyDescent="0.35">
      <c r="K55" s="69">
        <v>1798</v>
      </c>
      <c r="L55" s="69">
        <v>210000</v>
      </c>
      <c r="M55" s="5"/>
      <c r="P55">
        <v>27</v>
      </c>
      <c r="Q55">
        <v>392414.42139046459</v>
      </c>
      <c r="R55">
        <v>31585.578609535412</v>
      </c>
      <c r="S55"/>
      <c r="T55">
        <v>45.689655172413786</v>
      </c>
      <c r="U55">
        <v>429900</v>
      </c>
      <c r="V55"/>
      <c r="W55"/>
      <c r="X55"/>
      <c r="AM55" s="38">
        <f t="shared" si="1"/>
        <v>2271</v>
      </c>
      <c r="AN55" s="39">
        <f t="shared" si="2"/>
        <v>426591.02559426572</v>
      </c>
      <c r="AO55" s="39">
        <f t="shared" si="3"/>
        <v>249900</v>
      </c>
      <c r="AP55" s="39">
        <f t="shared" si="4"/>
        <v>176691.02559426572</v>
      </c>
      <c r="AQ55" s="40">
        <f t="shared" si="5"/>
        <v>0.70704692114552115</v>
      </c>
      <c r="AU55"/>
    </row>
    <row r="56" spans="11:47" ht="21.75" customHeight="1" x14ac:dyDescent="0.35">
      <c r="K56" s="69">
        <v>1575</v>
      </c>
      <c r="L56" s="69">
        <v>215000</v>
      </c>
      <c r="M56" s="5"/>
      <c r="P56">
        <v>28</v>
      </c>
      <c r="Q56">
        <v>472935.21663502231</v>
      </c>
      <c r="R56">
        <v>52064.783364977688</v>
      </c>
      <c r="S56"/>
      <c r="T56">
        <v>47.41379310344827</v>
      </c>
      <c r="U56">
        <v>439950</v>
      </c>
      <c r="V56"/>
      <c r="W56"/>
      <c r="X56"/>
      <c r="AM56" s="38">
        <f t="shared" si="1"/>
        <v>2008</v>
      </c>
      <c r="AN56" s="39">
        <f t="shared" si="2"/>
        <v>379531.09415133536</v>
      </c>
      <c r="AO56" s="39">
        <f t="shared" si="3"/>
        <v>244000</v>
      </c>
      <c r="AP56" s="39">
        <f t="shared" si="4"/>
        <v>135531.09415133536</v>
      </c>
      <c r="AQ56" s="40">
        <f t="shared" si="5"/>
        <v>0.5554553038989154</v>
      </c>
      <c r="AU56"/>
    </row>
    <row r="57" spans="11:47" ht="21.75" customHeight="1" x14ac:dyDescent="0.35">
      <c r="K57" s="69">
        <v>2038</v>
      </c>
      <c r="L57" s="69">
        <v>250000</v>
      </c>
      <c r="M57" s="5"/>
      <c r="P57">
        <v>29</v>
      </c>
      <c r="Q57">
        <v>560792.35100186197</v>
      </c>
      <c r="R57">
        <v>139207.64899813803</v>
      </c>
      <c r="S57"/>
      <c r="T57">
        <v>49.137931034482754</v>
      </c>
      <c r="U57">
        <v>459000</v>
      </c>
      <c r="V57"/>
      <c r="W57"/>
      <c r="X57"/>
      <c r="AM57" s="38">
        <f t="shared" si="1"/>
        <v>1798</v>
      </c>
      <c r="AN57" s="39">
        <f t="shared" si="2"/>
        <v>341954.72303720837</v>
      </c>
      <c r="AO57" s="39">
        <f t="shared" si="3"/>
        <v>210000</v>
      </c>
      <c r="AP57" s="39">
        <f t="shared" si="4"/>
        <v>131954.72303720837</v>
      </c>
      <c r="AQ57" s="40">
        <f t="shared" si="5"/>
        <v>0.62835582398670653</v>
      </c>
      <c r="AU57"/>
    </row>
    <row r="58" spans="11:47" ht="21.75" customHeight="1" x14ac:dyDescent="0.35">
      <c r="K58" s="69">
        <v>1130</v>
      </c>
      <c r="L58" s="69">
        <v>160000</v>
      </c>
      <c r="M58" s="5"/>
      <c r="P58">
        <v>30</v>
      </c>
      <c r="Q58">
        <v>430885.46800730884</v>
      </c>
      <c r="R58">
        <v>264114.53199269116</v>
      </c>
      <c r="S58"/>
      <c r="T58">
        <v>50.862068965517238</v>
      </c>
      <c r="U58">
        <v>464900</v>
      </c>
      <c r="V58"/>
      <c r="W58"/>
      <c r="X58"/>
      <c r="AM58" s="38">
        <f t="shared" si="1"/>
        <v>1575</v>
      </c>
      <c r="AN58" s="39">
        <f t="shared" si="2"/>
        <v>302052.19561601646</v>
      </c>
      <c r="AO58" s="39">
        <f t="shared" si="3"/>
        <v>215000</v>
      </c>
      <c r="AP58" s="39">
        <f t="shared" si="4"/>
        <v>87052.195616016455</v>
      </c>
      <c r="AQ58" s="40">
        <f t="shared" si="5"/>
        <v>0.40489393309775096</v>
      </c>
      <c r="AU58"/>
    </row>
    <row r="59" spans="11:47" ht="21.75" customHeight="1" x14ac:dyDescent="0.35">
      <c r="K59" s="69">
        <v>1119</v>
      </c>
      <c r="L59" s="69">
        <v>199000</v>
      </c>
      <c r="M59" s="5"/>
      <c r="P59">
        <v>31</v>
      </c>
      <c r="Q59">
        <v>422475.51828176616</v>
      </c>
      <c r="R59">
        <v>-112475.51828176616</v>
      </c>
      <c r="S59"/>
      <c r="T59">
        <v>52.586206896551715</v>
      </c>
      <c r="U59">
        <v>464900</v>
      </c>
      <c r="V59"/>
      <c r="W59"/>
      <c r="X59"/>
      <c r="AM59" s="38">
        <f t="shared" si="1"/>
        <v>2038</v>
      </c>
      <c r="AN59" s="39">
        <f t="shared" si="2"/>
        <v>384899.14716763917</v>
      </c>
      <c r="AO59" s="39">
        <f t="shared" si="3"/>
        <v>250000</v>
      </c>
      <c r="AP59" s="39">
        <f t="shared" si="4"/>
        <v>134899.14716763917</v>
      </c>
      <c r="AQ59" s="40">
        <f t="shared" si="5"/>
        <v>0.53959658867055671</v>
      </c>
      <c r="AU59"/>
    </row>
    <row r="60" spans="11:47" ht="21.75" customHeight="1" x14ac:dyDescent="0.35">
      <c r="K60" s="69">
        <v>2038</v>
      </c>
      <c r="L60" s="69">
        <v>249900</v>
      </c>
      <c r="M60" s="5"/>
      <c r="P60">
        <v>32</v>
      </c>
      <c r="Q60">
        <v>353406.56947198993</v>
      </c>
      <c r="R60">
        <v>-63506.569471989933</v>
      </c>
      <c r="S60"/>
      <c r="T60">
        <v>54.310344827586199</v>
      </c>
      <c r="U60">
        <v>465000</v>
      </c>
      <c r="V60"/>
      <c r="W60"/>
      <c r="X60"/>
      <c r="AM60" s="38">
        <f t="shared" si="1"/>
        <v>1130</v>
      </c>
      <c r="AN60" s="39">
        <f t="shared" si="2"/>
        <v>222426.07587417602</v>
      </c>
      <c r="AO60" s="39">
        <f t="shared" si="3"/>
        <v>160000</v>
      </c>
      <c r="AP60" s="39">
        <f t="shared" si="4"/>
        <v>62426.075874176022</v>
      </c>
      <c r="AQ60" s="40">
        <f t="shared" si="5"/>
        <v>0.39016297421360013</v>
      </c>
      <c r="AS60"/>
      <c r="AT60"/>
      <c r="AU60"/>
    </row>
    <row r="61" spans="11:47" ht="21.75" customHeight="1" x14ac:dyDescent="0.35">
      <c r="K61" s="69">
        <v>1570</v>
      </c>
      <c r="L61" s="69">
        <v>205000</v>
      </c>
      <c r="M61" s="5"/>
      <c r="P61">
        <v>33</v>
      </c>
      <c r="Q61">
        <v>299368.16910786455</v>
      </c>
      <c r="R61">
        <v>-119368.16910786455</v>
      </c>
      <c r="S61"/>
      <c r="T61">
        <v>56.034482758620683</v>
      </c>
      <c r="U61">
        <v>488500</v>
      </c>
      <c r="V61"/>
      <c r="W61"/>
      <c r="X61"/>
      <c r="AM61" s="38">
        <f t="shared" si="1"/>
        <v>1119</v>
      </c>
      <c r="AN61" s="39">
        <f t="shared" si="2"/>
        <v>220457.78976819795</v>
      </c>
      <c r="AO61" s="39">
        <f t="shared" si="3"/>
        <v>199000</v>
      </c>
      <c r="AP61" s="39">
        <f t="shared" si="4"/>
        <v>21457.789768197952</v>
      </c>
      <c r="AQ61" s="40">
        <f t="shared" si="5"/>
        <v>0.10782808928742689</v>
      </c>
      <c r="AS61"/>
      <c r="AT61"/>
      <c r="AU61"/>
    </row>
    <row r="62" spans="11:47" ht="21.75" customHeight="1" x14ac:dyDescent="0.35">
      <c r="K62" s="69">
        <v>1836</v>
      </c>
      <c r="L62" s="69">
        <v>223000</v>
      </c>
      <c r="M62" s="5"/>
      <c r="P62">
        <v>34</v>
      </c>
      <c r="Q62">
        <v>220457.78976819795</v>
      </c>
      <c r="R62">
        <v>-10557.789768197952</v>
      </c>
      <c r="S62"/>
      <c r="T62">
        <v>57.758620689655167</v>
      </c>
      <c r="U62">
        <v>489900</v>
      </c>
      <c r="V62"/>
      <c r="W62"/>
      <c r="X62"/>
      <c r="AM62" s="38">
        <f t="shared" si="1"/>
        <v>2038</v>
      </c>
      <c r="AN62" s="39">
        <f t="shared" si="2"/>
        <v>384899.14716763917</v>
      </c>
      <c r="AO62" s="39">
        <f t="shared" si="3"/>
        <v>249900</v>
      </c>
      <c r="AP62" s="39">
        <f t="shared" si="4"/>
        <v>134999.14716763917</v>
      </c>
      <c r="AQ62" s="40">
        <f t="shared" si="5"/>
        <v>0.54021267374005266</v>
      </c>
      <c r="AS62"/>
      <c r="AT62"/>
      <c r="AU62"/>
    </row>
    <row r="63" spans="11:47" ht="21.75" customHeight="1" x14ac:dyDescent="0.35">
      <c r="K63" s="69">
        <v>1627</v>
      </c>
      <c r="L63" s="69">
        <v>429900</v>
      </c>
      <c r="M63" s="5"/>
      <c r="P63">
        <v>35</v>
      </c>
      <c r="Q63">
        <v>384899.14716763917</v>
      </c>
      <c r="R63">
        <v>-134899.14716763917</v>
      </c>
      <c r="S63"/>
      <c r="T63">
        <v>59.482758620689651</v>
      </c>
      <c r="U63">
        <v>489900</v>
      </c>
      <c r="V63"/>
      <c r="W63"/>
      <c r="X63"/>
      <c r="AM63" s="38">
        <f t="shared" si="1"/>
        <v>1570</v>
      </c>
      <c r="AN63" s="39">
        <f t="shared" si="2"/>
        <v>301157.52011329914</v>
      </c>
      <c r="AO63" s="39">
        <f t="shared" si="3"/>
        <v>205000</v>
      </c>
      <c r="AP63" s="39">
        <f t="shared" si="4"/>
        <v>96157.520113299135</v>
      </c>
      <c r="AQ63" s="40">
        <f t="shared" si="5"/>
        <v>0.46906107372341044</v>
      </c>
      <c r="AS63"/>
      <c r="AT63"/>
      <c r="AU63"/>
    </row>
    <row r="64" spans="11:47" ht="21.75" customHeight="1" x14ac:dyDescent="0.35">
      <c r="K64" s="69">
        <v>2626</v>
      </c>
      <c r="L64" s="69">
        <v>464900</v>
      </c>
      <c r="M64" s="5"/>
      <c r="P64">
        <v>36</v>
      </c>
      <c r="Q64">
        <v>401361.17641763767</v>
      </c>
      <c r="R64">
        <v>-166617.17641763767</v>
      </c>
      <c r="S64"/>
      <c r="T64">
        <v>61.206896551724128</v>
      </c>
      <c r="U64">
        <v>509000</v>
      </c>
      <c r="V64"/>
      <c r="W64"/>
      <c r="X64"/>
      <c r="AM64" s="38">
        <f t="shared" si="1"/>
        <v>1836</v>
      </c>
      <c r="AN64" s="39">
        <f t="shared" si="2"/>
        <v>348754.25685785996</v>
      </c>
      <c r="AO64" s="39">
        <f t="shared" si="3"/>
        <v>223000</v>
      </c>
      <c r="AP64" s="39">
        <f t="shared" si="4"/>
        <v>125754.25685785996</v>
      </c>
      <c r="AQ64" s="40">
        <f t="shared" si="5"/>
        <v>0.56392043434017924</v>
      </c>
      <c r="AS64"/>
      <c r="AT64"/>
      <c r="AU64"/>
    </row>
    <row r="65" spans="11:47" ht="21.75" customHeight="1" x14ac:dyDescent="0.35">
      <c r="K65" s="69">
        <v>1989</v>
      </c>
      <c r="L65" s="69">
        <v>489900</v>
      </c>
      <c r="M65" s="5"/>
      <c r="P65">
        <v>37</v>
      </c>
      <c r="Q65">
        <v>220457.78976819795</v>
      </c>
      <c r="R65">
        <v>-21457.789768197952</v>
      </c>
      <c r="S65"/>
      <c r="T65">
        <v>62.931034482758612</v>
      </c>
      <c r="U65">
        <v>514900</v>
      </c>
      <c r="V65"/>
      <c r="W65"/>
      <c r="X65"/>
      <c r="AM65" s="38">
        <f t="shared" si="1"/>
        <v>1627</v>
      </c>
      <c r="AN65" s="39">
        <f t="shared" si="2"/>
        <v>311356.82084427646</v>
      </c>
      <c r="AO65" s="39">
        <f t="shared" si="3"/>
        <v>429900</v>
      </c>
      <c r="AP65" s="39">
        <f t="shared" si="4"/>
        <v>-118543.17915572354</v>
      </c>
      <c r="AQ65" s="40">
        <f t="shared" si="5"/>
        <v>-0.27574593895260185</v>
      </c>
      <c r="AS65"/>
      <c r="AT65"/>
      <c r="AU65"/>
    </row>
    <row r="66" spans="11:47" ht="21.75" customHeight="1" x14ac:dyDescent="0.35">
      <c r="K66" s="69">
        <v>2405</v>
      </c>
      <c r="L66" s="69">
        <v>650000</v>
      </c>
      <c r="M66" s="5"/>
      <c r="P66">
        <v>38</v>
      </c>
      <c r="Q66">
        <v>384899.14716763917</v>
      </c>
      <c r="R66">
        <v>-134999.14716763917</v>
      </c>
      <c r="S66"/>
      <c r="T66">
        <v>64.655172413793096</v>
      </c>
      <c r="U66">
        <v>525000</v>
      </c>
      <c r="V66"/>
      <c r="W66"/>
      <c r="X66"/>
      <c r="AM66" s="38">
        <f t="shared" si="1"/>
        <v>2626</v>
      </c>
      <c r="AN66" s="39">
        <f t="shared" si="2"/>
        <v>490112.98628719465</v>
      </c>
      <c r="AO66" s="39">
        <f t="shared" si="3"/>
        <v>464900</v>
      </c>
      <c r="AP66" s="39">
        <f t="shared" si="4"/>
        <v>25212.986287194653</v>
      </c>
      <c r="AQ66" s="40">
        <f t="shared" si="5"/>
        <v>5.4233138927069595E-2</v>
      </c>
      <c r="AS66"/>
      <c r="AT66"/>
      <c r="AU66"/>
    </row>
    <row r="67" spans="11:47" ht="21.75" customHeight="1" x14ac:dyDescent="0.35">
      <c r="K67" s="69">
        <v>2200</v>
      </c>
      <c r="L67" s="69">
        <v>565000</v>
      </c>
      <c r="M67" s="5"/>
      <c r="P67">
        <v>39</v>
      </c>
      <c r="Q67">
        <v>481345.166360565</v>
      </c>
      <c r="R67">
        <v>-61345.166360564996</v>
      </c>
      <c r="S67"/>
      <c r="T67">
        <v>66.379310344827573</v>
      </c>
      <c r="U67">
        <v>549000</v>
      </c>
      <c r="V67"/>
      <c r="W67"/>
      <c r="X67"/>
      <c r="AM67" s="38">
        <f t="shared" si="1"/>
        <v>1989</v>
      </c>
      <c r="AN67" s="39">
        <f t="shared" si="2"/>
        <v>376131.32724100957</v>
      </c>
      <c r="AO67" s="39">
        <f t="shared" si="3"/>
        <v>489900</v>
      </c>
      <c r="AP67" s="39">
        <f t="shared" si="4"/>
        <v>-113768.67275899043</v>
      </c>
      <c r="AQ67" s="40">
        <f t="shared" si="5"/>
        <v>-0.23222835835678798</v>
      </c>
      <c r="AS67"/>
      <c r="AT67"/>
    </row>
    <row r="68" spans="11:47" ht="21.75" customHeight="1" x14ac:dyDescent="0.35">
      <c r="K68" s="69">
        <v>3313</v>
      </c>
      <c r="L68" s="69">
        <v>549900</v>
      </c>
      <c r="M68" s="5"/>
      <c r="P68">
        <v>40</v>
      </c>
      <c r="Q68">
        <v>348754.25685785996</v>
      </c>
      <c r="R68">
        <v>-125754.25685785996</v>
      </c>
      <c r="S68"/>
      <c r="T68">
        <v>68.103448275862064</v>
      </c>
      <c r="U68">
        <v>549900</v>
      </c>
      <c r="V68"/>
      <c r="W68"/>
      <c r="X68"/>
      <c r="AM68" s="38">
        <f t="shared" si="1"/>
        <v>2405</v>
      </c>
      <c r="AN68" s="39">
        <f t="shared" si="2"/>
        <v>450568.32906708959</v>
      </c>
      <c r="AO68" s="39">
        <f t="shared" si="3"/>
        <v>650000</v>
      </c>
      <c r="AP68" s="39">
        <f t="shared" si="4"/>
        <v>-199431.67093291041</v>
      </c>
      <c r="AQ68" s="40">
        <f t="shared" si="5"/>
        <v>-0.3068179552814006</v>
      </c>
      <c r="AS68"/>
      <c r="AT68"/>
    </row>
    <row r="69" spans="11:47" ht="21.75" customHeight="1" x14ac:dyDescent="0.35">
      <c r="K69" s="69">
        <v>2041</v>
      </c>
      <c r="L69" s="69">
        <v>459000</v>
      </c>
      <c r="M69" s="5"/>
      <c r="P69">
        <v>41</v>
      </c>
      <c r="Q69">
        <v>302231.13071655994</v>
      </c>
      <c r="R69">
        <v>-60231.130716559943</v>
      </c>
      <c r="S69"/>
      <c r="T69">
        <v>69.827586206896541</v>
      </c>
      <c r="U69">
        <v>549900</v>
      </c>
      <c r="V69"/>
      <c r="W69"/>
      <c r="X69"/>
      <c r="AM69" s="38">
        <f t="shared" si="1"/>
        <v>2200</v>
      </c>
      <c r="AN69" s="39">
        <f t="shared" si="2"/>
        <v>413886.63345567998</v>
      </c>
      <c r="AO69" s="39">
        <f t="shared" si="3"/>
        <v>565000</v>
      </c>
      <c r="AP69" s="39">
        <f t="shared" si="4"/>
        <v>-151113.36654432002</v>
      </c>
      <c r="AQ69" s="40">
        <f t="shared" si="5"/>
        <v>-0.26745728591915047</v>
      </c>
      <c r="AS69"/>
      <c r="AT69"/>
    </row>
    <row r="70" spans="11:47" ht="21.75" customHeight="1" x14ac:dyDescent="0.35">
      <c r="M70" s="5"/>
      <c r="P70">
        <v>42</v>
      </c>
      <c r="Q70">
        <v>426591.02559426572</v>
      </c>
      <c r="R70">
        <v>-176691.02559426572</v>
      </c>
      <c r="S70"/>
      <c r="T70">
        <v>71.551724137931032</v>
      </c>
      <c r="U70">
        <v>550000</v>
      </c>
      <c r="V70"/>
      <c r="W70"/>
      <c r="X70"/>
      <c r="AM70" s="38">
        <f t="shared" si="1"/>
        <v>3313</v>
      </c>
      <c r="AN70" s="39">
        <f t="shared" si="2"/>
        <v>613041.40036055283</v>
      </c>
      <c r="AO70" s="39">
        <f t="shared" si="3"/>
        <v>549900</v>
      </c>
      <c r="AP70" s="39">
        <f t="shared" si="4"/>
        <v>63141.400360552827</v>
      </c>
      <c r="AQ70" s="40">
        <f t="shared" si="5"/>
        <v>0.11482342309611353</v>
      </c>
      <c r="AS70"/>
      <c r="AT70"/>
    </row>
    <row r="71" spans="11:47" ht="21.75" customHeight="1" x14ac:dyDescent="0.35">
      <c r="M71" s="5"/>
      <c r="P71">
        <v>43</v>
      </c>
      <c r="Q71">
        <v>379531.09415133536</v>
      </c>
      <c r="R71">
        <v>-135531.09415133536</v>
      </c>
      <c r="S71"/>
      <c r="T71">
        <v>73.275862068965509</v>
      </c>
      <c r="U71">
        <v>559000</v>
      </c>
      <c r="V71"/>
      <c r="W71"/>
      <c r="X71"/>
      <c r="AM71" s="38">
        <f t="shared" si="1"/>
        <v>2041</v>
      </c>
      <c r="AN71" s="39">
        <f t="shared" si="2"/>
        <v>385435.95246926957</v>
      </c>
      <c r="AO71" s="39">
        <f t="shared" si="3"/>
        <v>459000</v>
      </c>
      <c r="AP71" s="39">
        <f t="shared" si="4"/>
        <v>-73564.04753073043</v>
      </c>
      <c r="AQ71" s="40">
        <f t="shared" si="5"/>
        <v>-0.16027025605823622</v>
      </c>
      <c r="AS71"/>
      <c r="AT71"/>
    </row>
    <row r="72" spans="11:47" ht="21.75" customHeight="1" thickBot="1" x14ac:dyDescent="0.4">
      <c r="M72" s="5"/>
      <c r="P72">
        <v>44</v>
      </c>
      <c r="Q72">
        <v>341954.72303720837</v>
      </c>
      <c r="R72">
        <v>-131954.72303720837</v>
      </c>
      <c r="S72"/>
      <c r="T72">
        <v>74.999999999999986</v>
      </c>
      <c r="U72">
        <v>565000</v>
      </c>
      <c r="V72"/>
      <c r="W72"/>
      <c r="X72"/>
      <c r="AL72" s="43" t="s">
        <v>69</v>
      </c>
      <c r="AM72" s="44">
        <f>AVERAGE(AM14:AM71)</f>
        <v>2294.2413793103447</v>
      </c>
      <c r="AN72" s="45">
        <f>AVERAGE(AN14:AN71)</f>
        <v>430749.72413793107</v>
      </c>
      <c r="AO72" s="45">
        <f>AVERAGE(AO14:AO71)</f>
        <v>430749.72413793101</v>
      </c>
      <c r="AP72" s="49">
        <f>AVERAGE(AP14:AP71)</f>
        <v>3.0107410817310727E-12</v>
      </c>
      <c r="AQ72" s="50">
        <f t="shared" ref="AQ72" si="6">AP72/AO72</f>
        <v>6.9895368772586805E-18</v>
      </c>
      <c r="AR72"/>
      <c r="AS72"/>
      <c r="AT72"/>
    </row>
    <row r="73" spans="11:47" ht="21.75" customHeight="1" thickTop="1" x14ac:dyDescent="0.35">
      <c r="M73" s="5"/>
      <c r="P73">
        <v>45</v>
      </c>
      <c r="Q73">
        <v>302052.19561601646</v>
      </c>
      <c r="R73">
        <v>-87052.195616016455</v>
      </c>
      <c r="S73"/>
      <c r="T73">
        <v>76.724137931034477</v>
      </c>
      <c r="U73">
        <v>565900</v>
      </c>
      <c r="V73"/>
      <c r="W73"/>
      <c r="X73"/>
      <c r="AL73"/>
      <c r="AM73" s="46"/>
      <c r="AN73" s="47"/>
      <c r="AO73" s="47"/>
      <c r="AP73" s="47"/>
      <c r="AQ73"/>
      <c r="AR73"/>
      <c r="AS73"/>
      <c r="AT73"/>
    </row>
    <row r="74" spans="11:47" ht="21.75" customHeight="1" x14ac:dyDescent="0.35">
      <c r="M74" s="5"/>
      <c r="P74">
        <v>46</v>
      </c>
      <c r="Q74">
        <v>384899.14716763917</v>
      </c>
      <c r="R74">
        <v>-134899.14716763917</v>
      </c>
      <c r="S74"/>
      <c r="T74">
        <v>78.448275862068954</v>
      </c>
      <c r="U74">
        <v>588800</v>
      </c>
      <c r="V74"/>
      <c r="W74"/>
      <c r="X74"/>
      <c r="AL74"/>
      <c r="AM74" s="46"/>
      <c r="AN74" s="47"/>
      <c r="AO74" s="47"/>
      <c r="AP74" s="47"/>
      <c r="AQ74"/>
      <c r="AR74"/>
      <c r="AS74"/>
      <c r="AT74"/>
    </row>
    <row r="75" spans="11:47" ht="21.75" customHeight="1" x14ac:dyDescent="0.35">
      <c r="M75" s="5"/>
      <c r="P75">
        <v>47</v>
      </c>
      <c r="Q75">
        <v>222426.07587417602</v>
      </c>
      <c r="R75">
        <v>-62426.075874176022</v>
      </c>
      <c r="S75"/>
      <c r="T75">
        <v>80.172413793103445</v>
      </c>
      <c r="U75">
        <v>595000</v>
      </c>
      <c r="V75"/>
      <c r="W75"/>
      <c r="X75"/>
      <c r="AL75"/>
      <c r="AM75" s="46"/>
      <c r="AN75"/>
      <c r="AO75"/>
      <c r="AP75"/>
      <c r="AQ75"/>
      <c r="AR75"/>
      <c r="AS75"/>
      <c r="AT75"/>
    </row>
    <row r="76" spans="11:47" ht="21.75" customHeight="1" x14ac:dyDescent="0.35">
      <c r="M76" s="5"/>
      <c r="P76">
        <v>48</v>
      </c>
      <c r="Q76">
        <v>220457.78976819795</v>
      </c>
      <c r="R76">
        <v>-21457.789768197952</v>
      </c>
      <c r="S76"/>
      <c r="T76">
        <v>81.896551724137922</v>
      </c>
      <c r="U76">
        <v>599000</v>
      </c>
      <c r="V76"/>
      <c r="W76"/>
      <c r="X76"/>
      <c r="AL76"/>
      <c r="AM76"/>
      <c r="AN76"/>
      <c r="AO76"/>
      <c r="AP76"/>
      <c r="AQ76"/>
      <c r="AR76"/>
      <c r="AS76"/>
      <c r="AT76"/>
    </row>
    <row r="77" spans="11:47" ht="21.75" customHeight="1" x14ac:dyDescent="0.35">
      <c r="M77" s="5"/>
      <c r="P77">
        <v>49</v>
      </c>
      <c r="Q77">
        <v>384899.14716763917</v>
      </c>
      <c r="R77">
        <v>-134999.14716763917</v>
      </c>
      <c r="S77"/>
      <c r="T77">
        <v>83.620689655172413</v>
      </c>
      <c r="U77">
        <v>609990</v>
      </c>
      <c r="V77"/>
      <c r="W77"/>
      <c r="X77"/>
      <c r="AL77"/>
      <c r="AM77"/>
      <c r="AN77"/>
      <c r="AO77"/>
      <c r="AP77"/>
      <c r="AQ77"/>
      <c r="AR77"/>
      <c r="AS77"/>
      <c r="AT77"/>
    </row>
    <row r="78" spans="11:47" ht="21.75" customHeight="1" x14ac:dyDescent="0.35">
      <c r="M78" s="5"/>
      <c r="P78">
        <v>50</v>
      </c>
      <c r="Q78">
        <v>301157.52011329914</v>
      </c>
      <c r="R78">
        <v>-96157.520113299135</v>
      </c>
      <c r="S78"/>
      <c r="T78">
        <v>85.34482758620689</v>
      </c>
      <c r="U78">
        <v>620000</v>
      </c>
      <c r="V78"/>
      <c r="W78"/>
      <c r="X78"/>
      <c r="AL78"/>
      <c r="AM78"/>
      <c r="AN78"/>
      <c r="AO78"/>
      <c r="AP78"/>
      <c r="AQ78"/>
      <c r="AR78"/>
      <c r="AS78"/>
      <c r="AT78"/>
    </row>
    <row r="79" spans="11:47" ht="21.75" customHeight="1" x14ac:dyDescent="0.35">
      <c r="M79" s="5"/>
      <c r="P79">
        <v>51</v>
      </c>
      <c r="Q79">
        <v>348754.25685785996</v>
      </c>
      <c r="R79">
        <v>-125754.25685785996</v>
      </c>
      <c r="S79"/>
      <c r="T79">
        <v>87.068965517241367</v>
      </c>
      <c r="U79">
        <v>646000</v>
      </c>
      <c r="V79"/>
      <c r="W79"/>
      <c r="X79"/>
      <c r="AL79"/>
      <c r="AM79"/>
      <c r="AN79"/>
      <c r="AO79"/>
      <c r="AP79"/>
      <c r="AQ79"/>
      <c r="AR79"/>
      <c r="AS79"/>
      <c r="AT79"/>
    </row>
    <row r="80" spans="11:47" ht="21.75" customHeight="1" x14ac:dyDescent="0.35">
      <c r="M80" s="5"/>
      <c r="P80">
        <v>52</v>
      </c>
      <c r="Q80">
        <v>311356.82084427646</v>
      </c>
      <c r="R80">
        <v>118543.17915572354</v>
      </c>
      <c r="S80"/>
      <c r="T80">
        <v>88.793103448275858</v>
      </c>
      <c r="U80">
        <v>649000</v>
      </c>
      <c r="V80"/>
      <c r="W80"/>
      <c r="X80"/>
      <c r="AL80"/>
      <c r="AM80"/>
      <c r="AN80"/>
      <c r="AO80"/>
      <c r="AP80"/>
      <c r="AQ80"/>
      <c r="AR80"/>
      <c r="AS80"/>
      <c r="AT80"/>
    </row>
    <row r="81" spans="13:46" ht="21.75" customHeight="1" x14ac:dyDescent="0.35">
      <c r="M81" s="5"/>
      <c r="P81">
        <v>53</v>
      </c>
      <c r="Q81">
        <v>490112.98628719465</v>
      </c>
      <c r="R81">
        <v>-25212.986287194653</v>
      </c>
      <c r="S81"/>
      <c r="T81">
        <v>90.517241379310335</v>
      </c>
      <c r="U81">
        <v>650000</v>
      </c>
      <c r="V81"/>
      <c r="W81"/>
      <c r="X81"/>
      <c r="AL81"/>
      <c r="AM81"/>
      <c r="AN81"/>
      <c r="AO81"/>
      <c r="AP81"/>
      <c r="AQ81"/>
      <c r="AR81"/>
      <c r="AS81"/>
      <c r="AT81"/>
    </row>
    <row r="82" spans="13:46" ht="21.75" customHeight="1" x14ac:dyDescent="0.35">
      <c r="M82" s="5"/>
      <c r="P82">
        <v>54</v>
      </c>
      <c r="Q82">
        <v>376131.32724100957</v>
      </c>
      <c r="R82">
        <v>113768.67275899043</v>
      </c>
      <c r="S82"/>
      <c r="T82">
        <v>92.241379310344826</v>
      </c>
      <c r="U82">
        <v>650000</v>
      </c>
      <c r="V82"/>
      <c r="W82"/>
      <c r="X82"/>
      <c r="AL82"/>
      <c r="AM82"/>
      <c r="AN82"/>
      <c r="AO82"/>
      <c r="AP82"/>
      <c r="AQ82"/>
      <c r="AR82"/>
      <c r="AS82"/>
      <c r="AT82"/>
    </row>
    <row r="83" spans="13:46" ht="21.75" customHeight="1" x14ac:dyDescent="0.35">
      <c r="M83" s="5"/>
      <c r="P83">
        <v>55</v>
      </c>
      <c r="Q83">
        <v>450568.32906708959</v>
      </c>
      <c r="R83">
        <v>199431.67093291041</v>
      </c>
      <c r="S83"/>
      <c r="T83">
        <v>93.965517241379303</v>
      </c>
      <c r="U83">
        <v>659000</v>
      </c>
      <c r="V83"/>
      <c r="W83"/>
      <c r="X83"/>
      <c r="AL83"/>
      <c r="AM83"/>
      <c r="AN83"/>
      <c r="AO83"/>
      <c r="AP83"/>
      <c r="AQ83"/>
      <c r="AR83"/>
      <c r="AS83"/>
      <c r="AT83"/>
    </row>
    <row r="84" spans="13:46" ht="21.75" customHeight="1" x14ac:dyDescent="0.35">
      <c r="M84" s="5"/>
      <c r="P84">
        <v>56</v>
      </c>
      <c r="Q84">
        <v>413886.63345567998</v>
      </c>
      <c r="R84">
        <v>151113.36654432002</v>
      </c>
      <c r="S84"/>
      <c r="T84">
        <v>95.689655172413779</v>
      </c>
      <c r="U84">
        <v>675000</v>
      </c>
      <c r="V84"/>
      <c r="W84"/>
      <c r="X84"/>
      <c r="AL84"/>
      <c r="AM84"/>
      <c r="AN84"/>
      <c r="AO84"/>
      <c r="AP84"/>
      <c r="AQ84"/>
      <c r="AR84"/>
      <c r="AS84"/>
      <c r="AT84"/>
    </row>
    <row r="85" spans="13:46" ht="21.75" customHeight="1" x14ac:dyDescent="0.35">
      <c r="M85" s="5"/>
      <c r="P85">
        <v>57</v>
      </c>
      <c r="Q85">
        <v>613041.40036055283</v>
      </c>
      <c r="R85">
        <v>-63141.400360552827</v>
      </c>
      <c r="S85"/>
      <c r="T85">
        <v>97.41379310344827</v>
      </c>
      <c r="U85">
        <v>695000</v>
      </c>
      <c r="V85"/>
      <c r="W85"/>
      <c r="X85"/>
      <c r="AL85"/>
      <c r="AM85"/>
      <c r="AN85"/>
      <c r="AO85"/>
      <c r="AP85"/>
      <c r="AQ85"/>
      <c r="AR85"/>
      <c r="AS85"/>
      <c r="AT85"/>
    </row>
    <row r="86" spans="13:46" ht="21.75" customHeight="1" thickBot="1" x14ac:dyDescent="0.4">
      <c r="M86" s="5"/>
      <c r="P86" s="7">
        <v>58</v>
      </c>
      <c r="Q86" s="7">
        <v>385435.95246926957</v>
      </c>
      <c r="R86" s="7">
        <v>73564.04753073043</v>
      </c>
      <c r="S86"/>
      <c r="T86" s="7">
        <v>99.137931034482747</v>
      </c>
      <c r="U86" s="7">
        <v>700000</v>
      </c>
      <c r="V86"/>
      <c r="W86"/>
      <c r="X86"/>
      <c r="AL86"/>
      <c r="AM86"/>
      <c r="AN86"/>
      <c r="AO86"/>
      <c r="AP86"/>
      <c r="AQ86"/>
      <c r="AR86"/>
      <c r="AS86"/>
      <c r="AT86"/>
    </row>
    <row r="87" spans="13:46" ht="21.75" customHeight="1" x14ac:dyDescent="0.35">
      <c r="M87" s="5"/>
      <c r="P87"/>
      <c r="Q87"/>
      <c r="R87"/>
      <c r="S87"/>
      <c r="T87"/>
      <c r="U87"/>
      <c r="V87"/>
      <c r="W87"/>
      <c r="X87"/>
      <c r="AL87"/>
      <c r="AM87"/>
      <c r="AN87"/>
      <c r="AO87"/>
      <c r="AP87"/>
      <c r="AQ87"/>
      <c r="AR87"/>
      <c r="AS87"/>
      <c r="AT87"/>
    </row>
    <row r="88" spans="13:46" ht="21.75" customHeight="1" x14ac:dyDescent="0.35">
      <c r="M88" s="5"/>
      <c r="P88"/>
      <c r="Q88"/>
      <c r="R88"/>
      <c r="S88"/>
      <c r="T88"/>
      <c r="U88"/>
      <c r="V88"/>
      <c r="W88"/>
      <c r="X88"/>
      <c r="AL88"/>
      <c r="AM88"/>
      <c r="AN88"/>
      <c r="AO88"/>
      <c r="AP88"/>
      <c r="AQ88"/>
      <c r="AR88"/>
      <c r="AS88"/>
      <c r="AT88"/>
    </row>
    <row r="89" spans="13:46" ht="21.75" customHeight="1" x14ac:dyDescent="0.35">
      <c r="M89" s="5"/>
      <c r="P89"/>
      <c r="Q89"/>
      <c r="R89"/>
      <c r="S89"/>
      <c r="T89"/>
      <c r="U89"/>
      <c r="V89"/>
      <c r="W89"/>
      <c r="X89"/>
      <c r="AL89"/>
      <c r="AM89"/>
      <c r="AN89"/>
      <c r="AO89"/>
      <c r="AP89"/>
      <c r="AQ89"/>
      <c r="AR89"/>
      <c r="AS89"/>
      <c r="AT89"/>
    </row>
    <row r="90" spans="13:46" ht="21.75" customHeight="1" x14ac:dyDescent="0.35">
      <c r="M90" s="5"/>
      <c r="P90"/>
      <c r="Q90"/>
      <c r="R90"/>
      <c r="S90"/>
      <c r="T90"/>
      <c r="U90"/>
      <c r="V90"/>
      <c r="W90"/>
      <c r="X90"/>
      <c r="AL90"/>
      <c r="AM90"/>
      <c r="AN90"/>
      <c r="AO90"/>
      <c r="AP90"/>
      <c r="AQ90"/>
      <c r="AR90"/>
      <c r="AS90"/>
      <c r="AT90"/>
    </row>
    <row r="91" spans="13:46" ht="21.75" customHeight="1" x14ac:dyDescent="0.35">
      <c r="M91" s="5"/>
      <c r="P91"/>
      <c r="Q91"/>
      <c r="R91"/>
      <c r="S91"/>
      <c r="T91"/>
      <c r="U91"/>
      <c r="V91"/>
      <c r="W91"/>
      <c r="X91"/>
      <c r="AL91"/>
      <c r="AM91"/>
      <c r="AN91"/>
      <c r="AO91"/>
      <c r="AP91"/>
      <c r="AQ91"/>
      <c r="AR91"/>
      <c r="AS91"/>
      <c r="AT91"/>
    </row>
    <row r="92" spans="13:46" ht="21.75" customHeight="1" x14ac:dyDescent="0.35">
      <c r="P92"/>
      <c r="Q92"/>
      <c r="R92"/>
      <c r="S92"/>
      <c r="T92"/>
      <c r="U92"/>
      <c r="V92"/>
      <c r="W92"/>
      <c r="X92"/>
      <c r="AL92"/>
      <c r="AM92"/>
      <c r="AN92"/>
      <c r="AO92"/>
      <c r="AP92"/>
      <c r="AQ92"/>
      <c r="AR92"/>
      <c r="AS92"/>
      <c r="AT92"/>
    </row>
    <row r="93" spans="13:46" ht="21.75" customHeight="1" x14ac:dyDescent="0.35">
      <c r="AL93"/>
      <c r="AM93"/>
      <c r="AN93"/>
      <c r="AO93"/>
      <c r="AP93"/>
      <c r="AQ93"/>
      <c r="AR93"/>
      <c r="AS93"/>
      <c r="AT93"/>
    </row>
    <row r="94" spans="13:46" ht="21.75" customHeight="1" x14ac:dyDescent="0.35">
      <c r="AL94"/>
      <c r="AM94"/>
      <c r="AN94"/>
      <c r="AO94"/>
      <c r="AP94"/>
      <c r="AQ94"/>
      <c r="AR94"/>
      <c r="AS94"/>
      <c r="AT94"/>
    </row>
    <row r="95" spans="13:46" ht="21.75" customHeight="1" x14ac:dyDescent="0.35">
      <c r="AL95"/>
      <c r="AM95"/>
      <c r="AN95"/>
      <c r="AO95"/>
      <c r="AP95"/>
      <c r="AQ95"/>
      <c r="AR95"/>
      <c r="AS95"/>
      <c r="AT95"/>
    </row>
    <row r="96" spans="13:46" ht="21.75" customHeight="1" x14ac:dyDescent="0.35">
      <c r="AL96"/>
      <c r="AM96"/>
      <c r="AN96"/>
      <c r="AO96"/>
      <c r="AP96"/>
      <c r="AQ96"/>
      <c r="AR96"/>
      <c r="AS96"/>
      <c r="AT96"/>
    </row>
    <row r="97" spans="38:46" ht="21.75" customHeight="1" x14ac:dyDescent="0.35">
      <c r="AL97"/>
      <c r="AM97"/>
      <c r="AN97"/>
      <c r="AO97"/>
      <c r="AP97"/>
      <c r="AQ97"/>
      <c r="AR97"/>
      <c r="AS97"/>
      <c r="AT97"/>
    </row>
    <row r="98" spans="38:46" ht="21.75" customHeight="1" x14ac:dyDescent="0.35">
      <c r="AL98"/>
      <c r="AM98"/>
      <c r="AN98"/>
      <c r="AO98"/>
      <c r="AP98"/>
      <c r="AQ98"/>
      <c r="AR98"/>
      <c r="AS98"/>
      <c r="AT98"/>
    </row>
    <row r="99" spans="38:46" ht="21.75" customHeight="1" x14ac:dyDescent="0.35">
      <c r="AL99"/>
      <c r="AM99"/>
      <c r="AN99"/>
      <c r="AO99"/>
      <c r="AP99"/>
      <c r="AQ99"/>
      <c r="AR99"/>
      <c r="AS99"/>
      <c r="AT99"/>
    </row>
    <row r="100" spans="38:46" ht="21.75" customHeight="1" x14ac:dyDescent="0.35">
      <c r="AL100"/>
      <c r="AM100"/>
      <c r="AN100"/>
      <c r="AO100"/>
      <c r="AP100"/>
      <c r="AQ100"/>
      <c r="AR100"/>
      <c r="AS100"/>
      <c r="AT100"/>
    </row>
    <row r="101" spans="38:46" ht="21.75" customHeight="1" x14ac:dyDescent="0.35">
      <c r="AL101"/>
      <c r="AM101"/>
      <c r="AN101"/>
      <c r="AO101"/>
      <c r="AP101"/>
      <c r="AQ101"/>
      <c r="AR101"/>
      <c r="AS101"/>
      <c r="AT101"/>
    </row>
    <row r="102" spans="38:46" ht="21.75" customHeight="1" x14ac:dyDescent="0.35">
      <c r="AL102"/>
      <c r="AM102"/>
      <c r="AN102"/>
      <c r="AO102"/>
      <c r="AP102"/>
      <c r="AQ102"/>
      <c r="AR102"/>
      <c r="AS102"/>
      <c r="AT102"/>
    </row>
    <row r="103" spans="38:46" ht="21.75" customHeight="1" x14ac:dyDescent="0.35">
      <c r="AL103"/>
      <c r="AM103"/>
      <c r="AN103"/>
      <c r="AO103"/>
      <c r="AP103"/>
      <c r="AQ103"/>
      <c r="AR103"/>
    </row>
    <row r="104" spans="38:46" ht="21.75" customHeight="1" x14ac:dyDescent="0.35">
      <c r="AL104"/>
      <c r="AM104"/>
      <c r="AN104"/>
      <c r="AO104"/>
      <c r="AP104"/>
      <c r="AQ104"/>
      <c r="AR104"/>
    </row>
    <row r="105" spans="38:46" ht="21.75" customHeight="1" x14ac:dyDescent="0.35">
      <c r="AL105"/>
      <c r="AM105"/>
      <c r="AN105"/>
      <c r="AO105"/>
      <c r="AP105"/>
      <c r="AQ105"/>
      <c r="AR105"/>
    </row>
    <row r="106" spans="38:46" ht="21.75" customHeight="1" x14ac:dyDescent="0.35">
      <c r="AL106"/>
      <c r="AM106"/>
      <c r="AN106"/>
      <c r="AO106"/>
      <c r="AP106"/>
      <c r="AQ106"/>
      <c r="AR106"/>
    </row>
    <row r="107" spans="38:46" ht="21.75" customHeight="1" x14ac:dyDescent="0.35">
      <c r="AL107"/>
      <c r="AM107"/>
      <c r="AN107"/>
      <c r="AO107"/>
      <c r="AP107"/>
      <c r="AQ107"/>
      <c r="AR107"/>
    </row>
    <row r="108" spans="38:46" ht="21.75" customHeight="1" x14ac:dyDescent="0.35">
      <c r="AL108"/>
      <c r="AM108"/>
      <c r="AN108"/>
      <c r="AO108"/>
      <c r="AP108"/>
      <c r="AQ108"/>
      <c r="AR108"/>
    </row>
    <row r="109" spans="38:46" ht="21.75" customHeight="1" x14ac:dyDescent="0.35">
      <c r="AL109"/>
      <c r="AM109"/>
      <c r="AN109"/>
      <c r="AO109"/>
      <c r="AP109"/>
      <c r="AQ109"/>
      <c r="AR109"/>
    </row>
    <row r="110" spans="38:46" ht="21.75" customHeight="1" x14ac:dyDescent="0.35">
      <c r="AL110"/>
      <c r="AM110"/>
      <c r="AN110"/>
      <c r="AO110"/>
      <c r="AP110"/>
      <c r="AQ110"/>
      <c r="AR110"/>
    </row>
    <row r="111" spans="38:46" ht="21.75" customHeight="1" x14ac:dyDescent="0.35">
      <c r="AL111"/>
      <c r="AM111"/>
      <c r="AN111"/>
      <c r="AO111"/>
      <c r="AP111"/>
      <c r="AQ111"/>
      <c r="AR111"/>
    </row>
    <row r="112" spans="38:46" ht="21.75" customHeight="1" x14ac:dyDescent="0.35">
      <c r="AL112"/>
      <c r="AM112"/>
      <c r="AN112"/>
      <c r="AO112"/>
      <c r="AP112"/>
      <c r="AQ112"/>
      <c r="AR112"/>
    </row>
    <row r="113" spans="38:44" ht="21.75" customHeight="1" x14ac:dyDescent="0.35">
      <c r="AL113"/>
      <c r="AM113"/>
      <c r="AN113"/>
      <c r="AO113"/>
      <c r="AP113"/>
      <c r="AQ113"/>
      <c r="AR113"/>
    </row>
    <row r="114" spans="38:44" ht="21.75" customHeight="1" x14ac:dyDescent="0.35">
      <c r="AL114"/>
      <c r="AM114"/>
      <c r="AN114"/>
      <c r="AO114"/>
      <c r="AP114"/>
      <c r="AQ114"/>
      <c r="AR114"/>
    </row>
  </sheetData>
  <sortState xmlns:xlrd2="http://schemas.microsoft.com/office/spreadsheetml/2017/richdata2" ref="U29:U99">
    <sortCondition ref="U29"/>
  </sortState>
  <hyperlinks>
    <hyperlink ref="F2" r:id="rId1" xr:uid="{991C17A4-624A-462E-A6BF-EAA50629CA3D}"/>
  </hyperlinks>
  <pageMargins left="0.7" right="0.7" top="0.75" bottom="0.75" header="0.3" footer="0.3"/>
  <pageSetup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Mean,Median,Mode, and Range</vt:lpstr>
      <vt:lpstr>Moving Average</vt:lpstr>
      <vt:lpstr>Percentiles and Quartiles</vt:lpstr>
      <vt:lpstr>StDev &amp; Variance</vt:lpstr>
      <vt:lpstr>Regression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Schonberger</dc:creator>
  <cp:lastModifiedBy>A Schonb</cp:lastModifiedBy>
  <dcterms:created xsi:type="dcterms:W3CDTF">2019-05-21T16:35:08Z</dcterms:created>
  <dcterms:modified xsi:type="dcterms:W3CDTF">2025-06-25T18:55:51Z</dcterms:modified>
</cp:coreProperties>
</file>