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dri/Desktop/MBAn/4 Business Analysis with Structured Data /"/>
    </mc:Choice>
  </mc:AlternateContent>
  <xr:revisionPtr revIDLastSave="0" documentId="8_{DB9F19A7-4568-6049-9802-9180B7662C0E}" xr6:coauthVersionLast="47" xr6:coauthVersionMax="47" xr10:uidLastSave="{00000000-0000-0000-0000-000000000000}"/>
  <bookViews>
    <workbookView xWindow="0" yWindow="500" windowWidth="28420" windowHeight="16060" xr2:uid="{B08D00CC-1F7A-D541-AF43-9ED92829EC0D}"/>
  </bookViews>
  <sheets>
    <sheet name="Cover" sheetId="1" r:id="rId1"/>
    <sheet name="Sheet1" sheetId="3" r:id="rId2"/>
    <sheet name="Data Collection" sheetId="2" r:id="rId3"/>
  </sheets>
  <definedNames>
    <definedName name="_Toc119873587" localSheetId="0">Cover!$B$3</definedName>
    <definedName name="_Toc119873588" localSheetId="0">Cover!$B$4</definedName>
    <definedName name="_Toc119873589" localSheetId="0">Cover!#REF!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2" i="2" l="1"/>
  <c r="Y22" i="2"/>
  <c r="Y38" i="2"/>
  <c r="AB10" i="2"/>
  <c r="AD10" i="2" s="1"/>
  <c r="AB11" i="2"/>
  <c r="AD11" i="2" s="1"/>
  <c r="AB12" i="2"/>
  <c r="AD12" i="2" s="1"/>
  <c r="AB13" i="2"/>
  <c r="AD13" i="2" s="1"/>
  <c r="AB14" i="2"/>
  <c r="AD14" i="2" s="1"/>
  <c r="AB15" i="2"/>
  <c r="AD15" i="2" s="1"/>
  <c r="AB16" i="2"/>
  <c r="AD16" i="2" s="1"/>
  <c r="AB17" i="2"/>
  <c r="AD17" i="2" s="1"/>
  <c r="AB18" i="2"/>
  <c r="AD18" i="2" s="1"/>
  <c r="AB19" i="2"/>
  <c r="AD19" i="2" s="1"/>
  <c r="AB20" i="2"/>
  <c r="AD20" i="2" s="1"/>
  <c r="AB21" i="2"/>
  <c r="AD21" i="2" s="1"/>
  <c r="AB22" i="2"/>
  <c r="AD22" i="2" s="1"/>
  <c r="AB23" i="2"/>
  <c r="AD23" i="2" s="1"/>
  <c r="AB24" i="2"/>
  <c r="AD24" i="2" s="1"/>
  <c r="AB25" i="2"/>
  <c r="AD25" i="2" s="1"/>
  <c r="AB27" i="2"/>
  <c r="AD27" i="2" s="1"/>
  <c r="AB28" i="2"/>
  <c r="AD28" i="2" s="1"/>
  <c r="AB29" i="2"/>
  <c r="AD29" i="2" s="1"/>
  <c r="AB30" i="2"/>
  <c r="AD30" i="2" s="1"/>
  <c r="AB31" i="2"/>
  <c r="AD31" i="2" s="1"/>
  <c r="AB32" i="2"/>
  <c r="AD32" i="2" s="1"/>
  <c r="AB34" i="2"/>
  <c r="AD34" i="2" s="1"/>
  <c r="AB35" i="2"/>
  <c r="AD35" i="2" s="1"/>
  <c r="AB36" i="2"/>
  <c r="AD36" i="2" s="1"/>
  <c r="AB37" i="2"/>
  <c r="AD37" i="2" s="1"/>
  <c r="AB38" i="2"/>
  <c r="AD38" i="2" s="1"/>
  <c r="AB39" i="2"/>
  <c r="AD39" i="2" s="1"/>
  <c r="AB40" i="2"/>
  <c r="AD40" i="2" s="1"/>
  <c r="AB41" i="2"/>
  <c r="AD41" i="2" s="1"/>
  <c r="AB42" i="2"/>
  <c r="AD42" i="2" s="1"/>
  <c r="AB43" i="2"/>
  <c r="AD43" i="2" s="1"/>
  <c r="AB44" i="2"/>
  <c r="AD44" i="2" s="1"/>
  <c r="AB45" i="2"/>
  <c r="AD45" i="2" s="1"/>
  <c r="AB46" i="2"/>
  <c r="AD46" i="2" s="1"/>
  <c r="AB47" i="2"/>
  <c r="AD47" i="2" s="1"/>
  <c r="AB48" i="2"/>
  <c r="AD48" i="2" s="1"/>
  <c r="AB49" i="2"/>
  <c r="AD49" i="2" s="1"/>
  <c r="AB50" i="2"/>
  <c r="AD50" i="2" s="1"/>
  <c r="AB51" i="2"/>
  <c r="AD51" i="2" s="1"/>
  <c r="AB52" i="2"/>
  <c r="AD52" i="2" s="1"/>
  <c r="AB53" i="2"/>
  <c r="AD53" i="2" s="1"/>
  <c r="AB54" i="2"/>
  <c r="AD54" i="2" s="1"/>
  <c r="AB55" i="2"/>
  <c r="AD55" i="2" s="1"/>
  <c r="AB56" i="2"/>
  <c r="AD56" i="2" s="1"/>
  <c r="AB57" i="2"/>
  <c r="AD57" i="2" s="1"/>
  <c r="AB58" i="2"/>
  <c r="AD58" i="2" s="1"/>
  <c r="Z33" i="2"/>
  <c r="AB33" i="2" s="1"/>
  <c r="AD33" i="2" s="1"/>
  <c r="X48" i="2"/>
  <c r="X45" i="2"/>
  <c r="X15" i="2"/>
  <c r="X21" i="2"/>
  <c r="X23" i="2"/>
  <c r="X25" i="2"/>
  <c r="X35" i="2"/>
  <c r="X39" i="2"/>
  <c r="Z26" i="2"/>
  <c r="S13" i="2"/>
  <c r="S58" i="2"/>
  <c r="T58" i="2" s="1"/>
  <c r="U58" i="2" s="1"/>
  <c r="S57" i="2"/>
  <c r="T57" i="2" s="1"/>
  <c r="U57" i="2" s="1"/>
  <c r="S56" i="2"/>
  <c r="T56" i="2" s="1"/>
  <c r="U56" i="2" s="1"/>
  <c r="S55" i="2"/>
  <c r="T55" i="2" s="1"/>
  <c r="U55" i="2" s="1"/>
  <c r="S54" i="2"/>
  <c r="T54" i="2" s="1"/>
  <c r="U54" i="2" s="1"/>
  <c r="S53" i="2"/>
  <c r="T53" i="2" s="1"/>
  <c r="U53" i="2" s="1"/>
  <c r="S52" i="2"/>
  <c r="T52" i="2" s="1"/>
  <c r="U52" i="2" s="1"/>
  <c r="S51" i="2"/>
  <c r="T51" i="2" s="1"/>
  <c r="U51" i="2" s="1"/>
  <c r="S50" i="2"/>
  <c r="T50" i="2" s="1"/>
  <c r="U50" i="2" s="1"/>
  <c r="S49" i="2"/>
  <c r="T49" i="2" s="1"/>
  <c r="U49" i="2" s="1"/>
  <c r="S48" i="2"/>
  <c r="T48" i="2" s="1"/>
  <c r="U48" i="2" s="1"/>
  <c r="S47" i="2"/>
  <c r="T47" i="2" s="1"/>
  <c r="U47" i="2" s="1"/>
  <c r="S46" i="2"/>
  <c r="T46" i="2" s="1"/>
  <c r="U46" i="2" s="1"/>
  <c r="S45" i="2"/>
  <c r="T45" i="2" s="1"/>
  <c r="U45" i="2" s="1"/>
  <c r="S44" i="2"/>
  <c r="T44" i="2" s="1"/>
  <c r="U44" i="2" s="1"/>
  <c r="S43" i="2"/>
  <c r="T43" i="2" s="1"/>
  <c r="U43" i="2" s="1"/>
  <c r="S42" i="2"/>
  <c r="T42" i="2" s="1"/>
  <c r="U42" i="2" s="1"/>
  <c r="S41" i="2"/>
  <c r="T41" i="2" s="1"/>
  <c r="U41" i="2" s="1"/>
  <c r="S40" i="2"/>
  <c r="T40" i="2" s="1"/>
  <c r="U40" i="2" s="1"/>
  <c r="S39" i="2"/>
  <c r="T39" i="2" s="1"/>
  <c r="U39" i="2" s="1"/>
  <c r="S38" i="2"/>
  <c r="T38" i="2" s="1"/>
  <c r="U38" i="2" s="1"/>
  <c r="S37" i="2"/>
  <c r="T37" i="2" s="1"/>
  <c r="U37" i="2" s="1"/>
  <c r="S36" i="2"/>
  <c r="T36" i="2" s="1"/>
  <c r="U36" i="2" s="1"/>
  <c r="S35" i="2"/>
  <c r="T35" i="2" s="1"/>
  <c r="U35" i="2" s="1"/>
  <c r="S34" i="2"/>
  <c r="T34" i="2" s="1"/>
  <c r="U34" i="2" s="1"/>
  <c r="S33" i="2"/>
  <c r="T33" i="2" s="1"/>
  <c r="U33" i="2" s="1"/>
  <c r="S32" i="2"/>
  <c r="T32" i="2" s="1"/>
  <c r="U32" i="2" s="1"/>
  <c r="S31" i="2"/>
  <c r="T31" i="2" s="1"/>
  <c r="U31" i="2" s="1"/>
  <c r="S30" i="2"/>
  <c r="T30" i="2" s="1"/>
  <c r="U30" i="2" s="1"/>
  <c r="S29" i="2"/>
  <c r="T29" i="2" s="1"/>
  <c r="U29" i="2" s="1"/>
  <c r="S28" i="2"/>
  <c r="T28" i="2" s="1"/>
  <c r="U28" i="2" s="1"/>
  <c r="S27" i="2"/>
  <c r="T27" i="2" s="1"/>
  <c r="U27" i="2" s="1"/>
  <c r="S26" i="2"/>
  <c r="T26" i="2" s="1"/>
  <c r="S25" i="2"/>
  <c r="T25" i="2" s="1"/>
  <c r="U25" i="2" s="1"/>
  <c r="S24" i="2"/>
  <c r="T24" i="2" s="1"/>
  <c r="U24" i="2" s="1"/>
  <c r="S23" i="2"/>
  <c r="T23" i="2" s="1"/>
  <c r="U23" i="2" s="1"/>
  <c r="S22" i="2"/>
  <c r="T22" i="2" s="1"/>
  <c r="U22" i="2" s="1"/>
  <c r="S21" i="2"/>
  <c r="T21" i="2" s="1"/>
  <c r="U21" i="2" s="1"/>
  <c r="S20" i="2"/>
  <c r="T20" i="2" s="1"/>
  <c r="U20" i="2" s="1"/>
  <c r="S19" i="2"/>
  <c r="T19" i="2" s="1"/>
  <c r="U19" i="2" s="1"/>
  <c r="S18" i="2"/>
  <c r="T18" i="2" s="1"/>
  <c r="U18" i="2" s="1"/>
  <c r="S17" i="2"/>
  <c r="T17" i="2" s="1"/>
  <c r="U17" i="2" s="1"/>
  <c r="S16" i="2"/>
  <c r="T16" i="2" s="1"/>
  <c r="U16" i="2" s="1"/>
  <c r="S15" i="2"/>
  <c r="T15" i="2" s="1"/>
  <c r="U15" i="2" s="1"/>
  <c r="S14" i="2"/>
  <c r="T14" i="2" s="1"/>
  <c r="U14" i="2" s="1"/>
  <c r="T13" i="2"/>
  <c r="U13" i="2" s="1"/>
  <c r="S12" i="2"/>
  <c r="T12" i="2" s="1"/>
  <c r="U12" i="2" s="1"/>
  <c r="S11" i="2"/>
  <c r="T11" i="2" s="1"/>
  <c r="U11" i="2" s="1"/>
  <c r="S10" i="2"/>
  <c r="T10" i="2" s="1"/>
  <c r="U10" i="2" s="1"/>
  <c r="Z9" i="2"/>
  <c r="A10" i="2"/>
  <c r="A11" i="2" s="1"/>
  <c r="A12" i="2" s="1"/>
  <c r="A13" i="2" s="1"/>
  <c r="A14" i="2" s="1"/>
  <c r="A15" i="2" s="1"/>
  <c r="A16" i="2" s="1"/>
  <c r="A17" i="2" s="1"/>
  <c r="A18" i="2" s="1"/>
  <c r="P17" i="3"/>
  <c r="P16" i="3"/>
  <c r="P15" i="3"/>
  <c r="P14" i="3"/>
  <c r="P13" i="3"/>
  <c r="P12" i="3"/>
  <c r="P11" i="3"/>
  <c r="Q12" i="3"/>
  <c r="O17" i="3"/>
  <c r="O16" i="3"/>
  <c r="O15" i="3"/>
  <c r="O14" i="3"/>
  <c r="O13" i="3"/>
  <c r="O12" i="3"/>
  <c r="O11" i="3"/>
  <c r="F26" i="3"/>
  <c r="G26" i="3" s="1"/>
  <c r="AB9" i="2" l="1"/>
  <c r="AD9" i="2" s="1"/>
  <c r="S9" i="2"/>
  <c r="T9" i="2" s="1"/>
  <c r="U9" i="2" s="1"/>
  <c r="AB26" i="2"/>
  <c r="AD26" i="2" s="1"/>
  <c r="X26" i="2"/>
  <c r="U26" i="2" s="1"/>
  <c r="Q64" i="3"/>
  <c r="P64" i="3" s="1"/>
  <c r="Q69" i="3"/>
  <c r="P69" i="3" s="1"/>
  <c r="A19" i="2"/>
  <c r="A20" i="2" s="1"/>
  <c r="A21" i="2" s="1"/>
  <c r="A22" i="2" s="1"/>
  <c r="A23" i="2" s="1"/>
  <c r="A24" i="2" s="1"/>
  <c r="A25" i="2" s="1"/>
  <c r="A26" i="2" s="1"/>
  <c r="Q49" i="3"/>
  <c r="P49" i="3" s="1"/>
  <c r="Q13" i="3"/>
  <c r="Q26" i="3"/>
  <c r="P26" i="3" s="1"/>
  <c r="Q42" i="3"/>
  <c r="P42" i="3" s="1"/>
  <c r="Q54" i="3"/>
  <c r="P54" i="3" s="1"/>
  <c r="Q66" i="3"/>
  <c r="P66" i="3" s="1"/>
  <c r="Q74" i="3"/>
  <c r="P74" i="3" s="1"/>
  <c r="Q45" i="3"/>
  <c r="P45" i="3" s="1"/>
  <c r="Q27" i="3"/>
  <c r="P27" i="3" s="1"/>
  <c r="Q39" i="3"/>
  <c r="P39" i="3" s="1"/>
  <c r="Q55" i="3"/>
  <c r="P55" i="3" s="1"/>
  <c r="Q63" i="3"/>
  <c r="P63" i="3" s="1"/>
  <c r="Q67" i="3"/>
  <c r="P67" i="3" s="1"/>
  <c r="Q71" i="3"/>
  <c r="P71" i="3" s="1"/>
  <c r="Q28" i="3"/>
  <c r="P28" i="3" s="1"/>
  <c r="Q32" i="3"/>
  <c r="P32" i="3" s="1"/>
  <c r="Q40" i="3"/>
  <c r="P40" i="3" s="1"/>
  <c r="Q48" i="3"/>
  <c r="P48" i="3" s="1"/>
  <c r="Q60" i="3"/>
  <c r="P60" i="3" s="1"/>
  <c r="Q68" i="3"/>
  <c r="P68" i="3" s="1"/>
  <c r="J31" i="3"/>
  <c r="R16" i="3" s="1"/>
  <c r="J30" i="3"/>
  <c r="R15" i="3" s="1"/>
  <c r="J32" i="3"/>
  <c r="R17" i="3" s="1"/>
  <c r="J28" i="3"/>
  <c r="R13" i="3" s="1"/>
  <c r="J27" i="3"/>
  <c r="R12" i="3" s="1"/>
  <c r="J26" i="3"/>
  <c r="R11" i="3" s="1"/>
  <c r="J29" i="3"/>
  <c r="R14" i="3" s="1"/>
  <c r="H26" i="3"/>
  <c r="I26" i="3" s="1"/>
  <c r="K28" i="3" s="1"/>
  <c r="A27" i="2" l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Q14" i="3"/>
  <c r="Q47" i="3"/>
  <c r="P47" i="3" s="1"/>
  <c r="Q31" i="3"/>
  <c r="P31" i="3" s="1"/>
  <c r="K29" i="3"/>
  <c r="K27" i="3"/>
  <c r="K26" i="3"/>
  <c r="K30" i="3"/>
  <c r="K31" i="3"/>
  <c r="K32" i="3"/>
  <c r="Q15" i="3" l="1"/>
  <c r="Q70" i="3"/>
  <c r="P70" i="3" s="1"/>
  <c r="Q51" i="3"/>
  <c r="P51" i="3" s="1"/>
  <c r="Q36" i="3"/>
  <c r="P36" i="3" s="1"/>
  <c r="Q73" i="3"/>
  <c r="P73" i="3" s="1"/>
  <c r="Q53" i="3"/>
  <c r="P53" i="3" s="1"/>
  <c r="Q16" i="3" l="1"/>
  <c r="Q30" i="3"/>
  <c r="P30" i="3" s="1"/>
  <c r="Q62" i="3"/>
  <c r="P62" i="3" s="1"/>
  <c r="Q72" i="3"/>
  <c r="P72" i="3" s="1"/>
  <c r="Q57" i="3"/>
  <c r="P57" i="3" s="1"/>
  <c r="Q37" i="3"/>
  <c r="P37" i="3" s="1"/>
  <c r="Q17" i="3" l="1"/>
  <c r="Q50" i="3" s="1"/>
  <c r="Q35" i="3"/>
  <c r="P35" i="3" s="1"/>
  <c r="Q56" i="3"/>
  <c r="P56" i="3" s="1"/>
  <c r="Q61" i="3"/>
  <c r="P61" i="3" s="1"/>
  <c r="Q38" i="3"/>
  <c r="P38" i="3" s="1"/>
  <c r="Q44" i="3"/>
  <c r="P44" i="3" s="1"/>
  <c r="Q58" i="3"/>
  <c r="P58" i="3" s="1"/>
  <c r="Q43" i="3"/>
  <c r="P43" i="3" s="1"/>
  <c r="Q41" i="3"/>
  <c r="P41" i="3" s="1"/>
  <c r="P50" i="3"/>
  <c r="Q34" i="3"/>
  <c r="P34" i="3" s="1"/>
  <c r="Q59" i="3"/>
  <c r="P59" i="3" s="1"/>
  <c r="Q29" i="3"/>
  <c r="P29" i="3" s="1"/>
  <c r="Q52" i="3"/>
  <c r="P52" i="3" s="1"/>
  <c r="Q75" i="3"/>
  <c r="P75" i="3" s="1"/>
  <c r="Q33" i="3"/>
  <c r="P33" i="3" s="1"/>
  <c r="Q46" i="3" l="1"/>
  <c r="P46" i="3" s="1"/>
  <c r="Q65" i="3"/>
  <c r="P6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tc={29E7804A-3351-7847-A565-A5D92E3A3F5B}</author>
  </authors>
  <commentList>
    <comment ref="I26" authorId="0" shapeId="0" xr:uid="{29E7804A-3351-7847-A565-A5D92E3A3F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30 MIN SAMPLE </t>
      </text>
    </comment>
  </commentList>
</comments>
</file>

<file path=xl/sharedStrings.xml><?xml version="1.0" encoding="utf-8"?>
<sst xmlns="http://schemas.openxmlformats.org/spreadsheetml/2006/main" count="374" uniqueCount="156">
  <si>
    <t xml:space="preserve">Business Analysis with </t>
  </si>
  <si>
    <t>Structured Data</t>
  </si>
  <si>
    <t>A3.2: Course Project</t>
  </si>
  <si>
    <t>Data Collection (Team)</t>
  </si>
  <si>
    <t>Team 10</t>
  </si>
  <si>
    <t>Almerico, Giuseppe</t>
  </si>
  <si>
    <t>Aramburu, Sandra</t>
  </si>
  <si>
    <t>Emehi, Samuel</t>
  </si>
  <si>
    <t>Muraleedharan, Meenakshi</t>
  </si>
  <si>
    <t>Sakuma, Bunta</t>
  </si>
  <si>
    <t>Yakasovik, Franco</t>
  </si>
  <si>
    <r>
      <t>Sheet 1 </t>
    </r>
    <r>
      <rPr>
        <sz val="12"/>
        <color theme="1"/>
        <rFont val="Helvetica"/>
        <family val="2"/>
      </rPr>
      <t>must contain the following:</t>
    </r>
  </si>
  <si>
    <t>1. Business Stakeholders</t>
  </si>
  <si>
    <t>2. Data Engineers</t>
  </si>
  <si>
    <t>3. Product Managers</t>
  </si>
  <si>
    <t>* Problem to solve: Do Dietary Preferences affect Price?</t>
  </si>
  <si>
    <t>Your team's sampling plan and generated random numbers.</t>
  </si>
  <si>
    <t>Special cases where your data collection will deviate from the business requirements.</t>
  </si>
  <si>
    <t>* Sub question: Does diet "some of Dietary Preferences" affect the price?</t>
  </si>
  <si>
    <r>
      <t>The total amount of data points you have collected: </t>
    </r>
    <r>
      <rPr>
        <i/>
        <sz val="12"/>
        <color rgb="FFE03E2D"/>
        <rFont val="Helvetica"/>
        <family val="2"/>
      </rPr>
      <t>(rows times columns) - null values</t>
    </r>
  </si>
  <si>
    <t>Must have products/subcategory data (i.e., at least one orange juice because it's a very popular item).</t>
  </si>
  <si>
    <t>* Sub question: Which dietary sub category affects most and wchich affects least</t>
  </si>
  <si>
    <t>Sub-Categories that would deviate the business requirements</t>
  </si>
  <si>
    <t>Dietary Preferences</t>
  </si>
  <si>
    <t>Value-Probability Table</t>
  </si>
  <si>
    <t>n</t>
  </si>
  <si>
    <t>Value</t>
  </si>
  <si>
    <t>Sampling proportion</t>
  </si>
  <si>
    <t>Tea</t>
  </si>
  <si>
    <t>vegan</t>
  </si>
  <si>
    <t>Water, Seltzer &amp; Sparkling Water</t>
  </si>
  <si>
    <t>gluten-free</t>
  </si>
  <si>
    <t>Soft Drinks</t>
  </si>
  <si>
    <t>keto-friendly</t>
  </si>
  <si>
    <t>Sports, Energy &amp; Nutritional drinks</t>
  </si>
  <si>
    <t>vegetarian</t>
  </si>
  <si>
    <t>Juice</t>
  </si>
  <si>
    <t>organic</t>
  </si>
  <si>
    <t>dairy-free</t>
  </si>
  <si>
    <t xml:space="preserve">Products in our database that would help deviate </t>
  </si>
  <si>
    <t>sugar-conscious</t>
  </si>
  <si>
    <t>FIVE MOUNTAINS Organic Nile Chamomile, 0.8 oz</t>
  </si>
  <si>
    <t>paleo-friendly</t>
  </si>
  <si>
    <t>Volcano Lime Burst, 6.7 fl oz</t>
  </si>
  <si>
    <t>whole-foods-diet</t>
  </si>
  <si>
    <t>Zevia Ginger Root Beer Zero Calorie Soda (10 Pk), 120 fl oz</t>
  </si>
  <si>
    <t>low-sodium</t>
  </si>
  <si>
    <t>Organic Rooibos Tea, 1.52 oz</t>
  </si>
  <si>
    <t>kosher</t>
  </si>
  <si>
    <t>Water, seltzer &amp; sparkling water</t>
  </si>
  <si>
    <t>Mountain Spring Water 12 Pack, 16.9 oz tallboys</t>
  </si>
  <si>
    <t>low-fat</t>
  </si>
  <si>
    <t>Organic Green Tea, 4.9 oz</t>
  </si>
  <si>
    <t>engine-2</t>
  </si>
  <si>
    <t>Volcanic Water, 33.8 fl oz</t>
  </si>
  <si>
    <t>Category</t>
  </si>
  <si>
    <t>Sub category</t>
  </si>
  <si>
    <t>Total per subcategory</t>
  </si>
  <si>
    <t>Total per category</t>
  </si>
  <si>
    <t>Sampling proportion per category</t>
  </si>
  <si>
    <t>Samples needed per category</t>
  </si>
  <si>
    <t>Samples needed per category + min sample</t>
  </si>
  <si>
    <t>Sampling proportion per subcategory</t>
  </si>
  <si>
    <t>Owner</t>
  </si>
  <si>
    <t>Category (Random)</t>
  </si>
  <si>
    <t>Product Number</t>
  </si>
  <si>
    <t>Product Category</t>
  </si>
  <si>
    <t>Locked Product Number</t>
  </si>
  <si>
    <t>Beverages</t>
  </si>
  <si>
    <t>Coffee</t>
  </si>
  <si>
    <t>Sandra</t>
  </si>
  <si>
    <t>Kombucha &amp; tea</t>
  </si>
  <si>
    <t>Soft drinks</t>
  </si>
  <si>
    <t>Sports, energy &amp; nutritional drinks</t>
  </si>
  <si>
    <t>Franco</t>
  </si>
  <si>
    <t>Meena</t>
  </si>
  <si>
    <t>Giuseppe</t>
  </si>
  <si>
    <t>Samuel</t>
  </si>
  <si>
    <t>Bunta</t>
  </si>
  <si>
    <r>
      <t>Sheet 2</t>
    </r>
    <r>
      <rPr>
        <sz val="12"/>
        <color theme="1"/>
        <rFont val="Helvetica"/>
        <family val="2"/>
      </rPr>
      <t> must contain the following:</t>
    </r>
  </si>
  <si>
    <t>Collected data as follows:</t>
  </si>
  <si>
    <t>column headers (i.e., column names) in the first row.</t>
  </si>
  <si>
    <t>collected data in additional rows.</t>
  </si>
  <si>
    <t>OZ - Grs</t>
  </si>
  <si>
    <t>Fl  - OZ</t>
  </si>
  <si>
    <t>ML - Grs</t>
  </si>
  <si>
    <t>FORMULA, DO NOT TOUCH</t>
  </si>
  <si>
    <t>DO NOT TOUCH FORMULA</t>
  </si>
  <si>
    <t>#</t>
  </si>
  <si>
    <t>subcategory</t>
  </si>
  <si>
    <t>product</t>
  </si>
  <si>
    <t>date-data-retrieval</t>
  </si>
  <si>
    <t>regular-price</t>
  </si>
  <si>
    <t>regular-price-per-size</t>
  </si>
  <si>
    <t>regular-price-per-unit</t>
  </si>
  <si>
    <t>regular-price-per-serving</t>
  </si>
  <si>
    <t>calories-perServing</t>
  </si>
  <si>
    <t>unit-measurement</t>
  </si>
  <si>
    <t>servingSize</t>
  </si>
  <si>
    <t>servingSizeUnits</t>
  </si>
  <si>
    <t>totalSize</t>
  </si>
  <si>
    <t>totalSizeUnits</t>
  </si>
  <si>
    <t>Total Size converted in Grs</t>
  </si>
  <si>
    <t>Price/gr</t>
  </si>
  <si>
    <t>Kids Super Fruit Punch 8pk, 6.75 fl oz pouches</t>
  </si>
  <si>
    <t>22/11/2022</t>
  </si>
  <si>
    <t>FL</t>
  </si>
  <si>
    <t>OZ</t>
  </si>
  <si>
    <t>Peach Yerba Mate, 16 fl oz</t>
  </si>
  <si>
    <t>Calamansi Lime Nectar, 64 fl oz</t>
  </si>
  <si>
    <t>Organic Chocolate Coconut Smoothie, 10 fl oz</t>
  </si>
  <si>
    <t>Ginger Lemongrass Kombucha, 16 fl oz</t>
  </si>
  <si>
    <t>Vanilla 6x4 Pack Vanilla, 36 fl oz</t>
  </si>
  <si>
    <t>Organic Citrus Ginger Zest, 15.2 fl oz</t>
  </si>
  <si>
    <t>27/11/2022</t>
  </si>
  <si>
    <t>Verve Seabright House Blend Whole Bean Coffee, 12 oz</t>
  </si>
  <si>
    <t>ZenWTR Alkaline Water</t>
  </si>
  <si>
    <t>Kombucha Ginger Lime, 12 fl oz</t>
  </si>
  <si>
    <t>Kombucha Lvndr Can Org, 12 fl oz</t>
  </si>
  <si>
    <t>Organic Hundred Mile Blend Coffee, 12 oz</t>
  </si>
  <si>
    <t>N/A</t>
  </si>
  <si>
    <t>Chocolate Non-dairy Beverage, 48 fl oz</t>
  </si>
  <si>
    <t>Organic Original 16.2oz</t>
  </si>
  <si>
    <t>Masala Chai Tea Concentrate, 32 fluid ounce</t>
  </si>
  <si>
    <t>Organic Grapefruit Soda 4 Pack, 11.2 fl oz</t>
  </si>
  <si>
    <t>Traditional Medicinals - Organic Lemon Balm Tea, 0.85 ounce</t>
  </si>
  <si>
    <t>23/11/2022</t>
  </si>
  <si>
    <t>Taylor's - Decaffeinated Breakfast Tea, 4.41 oz</t>
  </si>
  <si>
    <t>Organic India - Original Tulsi Holy Basil Tea, 1.14 oz</t>
  </si>
  <si>
    <t>Justea - Tea Loose Purple Jasmine Tins, 3.2 oz</t>
  </si>
  <si>
    <t>Celestial Seasonings - Caffeine Free Chamomile Tea (20 Pk), 0.9 oz</t>
  </si>
  <si>
    <t>Sports, Energy &amp; Nutritional Drinks</t>
  </si>
  <si>
    <t>365 Everyday Value - Pomegranate Liquid Energy, 2 fl oz</t>
  </si>
  <si>
    <t>Honest Tea - Honest Organic Berry Good Lemonade Juice Boxes (8 Pk)</t>
  </si>
  <si>
    <t>ML</t>
  </si>
  <si>
    <t>Ceres - Mango Juice, 33.8 fl oz</t>
  </si>
  <si>
    <t>Root Beer (4-pk), 48 fl oz</t>
  </si>
  <si>
    <t>Breath Deep, 1.12 oz</t>
  </si>
  <si>
    <t>Organic Ground Coffee in Bag, Vienna Roast - Pacific Rim, 24 oz</t>
  </si>
  <si>
    <t>Organic Apple Juice Boxes, 6.75 fl oz</t>
  </si>
  <si>
    <t>Tepache, Tradicional, Pineapple Spice, 12oz</t>
  </si>
  <si>
    <t>Green Tea Blueberry Slim Life</t>
  </si>
  <si>
    <t xml:space="preserve">Tea </t>
  </si>
  <si>
    <t>Wild Sweet Orange Tea, 1.58 oz</t>
  </si>
  <si>
    <t>Chameleon Cold-Brew Organic Mocha Coffee Cold Brew, 32 fl oz</t>
  </si>
  <si>
    <t>Pink Lady Apple Kombucha, 48 fl oz</t>
  </si>
  <si>
    <t>Naked Green Machine Smoothie, 15.2 fl oz</t>
  </si>
  <si>
    <t xml:space="preserve">OCA Organic Guava Passionfruit Energy Drink, 12 fl oz
</t>
  </si>
  <si>
    <t>Lakewood Organic Pure Carrot Juice, 32 fl oz</t>
  </si>
  <si>
    <t>The Republic of Tea Organic Wtg Holiday Chai, 1.8 oz</t>
  </si>
  <si>
    <t>Organic Tropical Uprising Yerba Mate, 15.5 fl oz</t>
  </si>
  <si>
    <t>Organic Instant Coffee, 3.53 oz</t>
  </si>
  <si>
    <t>Organic Matcha Powder, 5 oz</t>
  </si>
  <si>
    <t>100% Orange Juice No Pulp (Not From Concentrate), 59 fl oz</t>
  </si>
  <si>
    <t>Unsweetened Medium Roast Iced Coffee, 48 fl oz</t>
  </si>
  <si>
    <t>Lemon Sparkling Water 8 Pack, 96 fl 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</si>
</sst>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2">
    <font>
      <sz val="12"/>
      <color theme="1"/>
      <name val="Calibri"/>
      <family val="2"/>
      <scheme val="minor"/>
    </font>
    <font>
      <b/>
      <sz val="26"/>
      <color rgb="FF000000"/>
      <name val="Times New Roman"/>
      <family val="1"/>
    </font>
    <font>
      <sz val="11"/>
      <color rgb="FF000000"/>
      <name val="Times New Roman"/>
      <family val="1"/>
    </font>
    <font>
      <sz val="14"/>
      <color rgb="FF000000"/>
      <name val="Times New Roman"/>
      <family val="1"/>
    </font>
    <font>
      <b/>
      <sz val="22"/>
      <color rgb="FF000000"/>
      <name val="Times New Roman"/>
      <family val="1"/>
    </font>
    <font>
      <b/>
      <sz val="34"/>
      <color rgb="FF000000"/>
      <name val="Times New Roman"/>
      <family val="1"/>
    </font>
    <font>
      <b/>
      <sz val="14"/>
      <color rgb="FF000000"/>
      <name val="Times New Roman"/>
      <family val="1"/>
    </font>
    <font>
      <sz val="12"/>
      <color rgb="FFE03E2D"/>
      <name val="Helvetica"/>
      <family val="2"/>
    </font>
    <font>
      <i/>
      <sz val="12"/>
      <color rgb="FFE03E2D"/>
      <name val="Helvetica"/>
      <family val="2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sz val="12"/>
      <color rgb="FF2E2D2B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E2EFDA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2" borderId="0" xfId="0" applyFill="1"/>
    <xf numFmtId="0" fontId="0" fillId="3" borderId="1" xfId="0" applyFill="1" applyBorder="1"/>
    <xf numFmtId="0" fontId="5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2" fillId="3" borderId="2" xfId="0" applyFont="1" applyFill="1" applyBorder="1" applyAlignment="1">
      <alignment horizontal="justify" vertical="center"/>
    </xf>
    <xf numFmtId="0" fontId="3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17" fontId="3" fillId="3" borderId="2" xfId="0" applyNumberFormat="1" applyFont="1" applyFill="1" applyBorder="1" applyAlignment="1">
      <alignment horizontal="center" vertical="center"/>
    </xf>
    <xf numFmtId="0" fontId="0" fillId="3" borderId="3" xfId="0" applyFill="1" applyBorder="1"/>
    <xf numFmtId="0" fontId="7" fillId="0" borderId="0" xfId="0" applyFont="1"/>
    <xf numFmtId="0" fontId="9" fillId="0" borderId="0" xfId="0" applyFont="1"/>
    <xf numFmtId="0" fontId="0" fillId="0" borderId="0" xfId="0" applyAlignment="1">
      <alignment horizontal="left" vertical="top"/>
    </xf>
    <xf numFmtId="0" fontId="11" fillId="0" borderId="0" xfId="0" applyFont="1"/>
    <xf numFmtId="0" fontId="0" fillId="0" borderId="4" xfId="0" applyBorder="1"/>
    <xf numFmtId="1" fontId="12" fillId="0" borderId="6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164" fontId="12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5" fillId="3" borderId="0" xfId="0" applyFont="1" applyFill="1"/>
    <xf numFmtId="0" fontId="0" fillId="3" borderId="0" xfId="0" applyFill="1" applyAlignment="1">
      <alignment horizontal="center"/>
    </xf>
    <xf numFmtId="0" fontId="0" fillId="3" borderId="0" xfId="0" applyFill="1"/>
    <xf numFmtId="2" fontId="0" fillId="3" borderId="0" xfId="0" applyNumberFormat="1" applyFill="1"/>
    <xf numFmtId="0" fontId="17" fillId="5" borderId="0" xfId="0" applyFont="1" applyFill="1"/>
    <xf numFmtId="0" fontId="0" fillId="0" borderId="0" xfId="0" applyAlignment="1">
      <alignment horizontal="right"/>
    </xf>
    <xf numFmtId="0" fontId="17" fillId="5" borderId="0" xfId="0" applyFont="1" applyFill="1" applyAlignment="1">
      <alignment horizontal="right"/>
    </xf>
    <xf numFmtId="1" fontId="0" fillId="0" borderId="0" xfId="0" applyNumberFormat="1"/>
    <xf numFmtId="0" fontId="0" fillId="0" borderId="9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0" xfId="0" applyFont="1"/>
    <xf numFmtId="0" fontId="19" fillId="5" borderId="0" xfId="0" applyFont="1" applyFill="1"/>
    <xf numFmtId="0" fontId="0" fillId="7" borderId="0" xfId="0" applyFill="1"/>
    <xf numFmtId="1" fontId="20" fillId="0" borderId="0" xfId="0" applyNumberFormat="1" applyFont="1"/>
    <xf numFmtId="0" fontId="0" fillId="6" borderId="0" xfId="0" applyFill="1"/>
    <xf numFmtId="0" fontId="0" fillId="8" borderId="0" xfId="0" applyFill="1"/>
    <xf numFmtId="0" fontId="21" fillId="0" borderId="0" xfId="0" applyFont="1" applyAlignment="1">
      <alignment wrapText="1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1" fontId="12" fillId="0" borderId="6" xfId="0" applyNumberFormat="1" applyFont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" fontId="12" fillId="0" borderId="8" xfId="0" applyNumberFormat="1" applyFont="1" applyBorder="1" applyAlignment="1">
      <alignment horizontal="center" vertical="center"/>
    </xf>
    <xf numFmtId="165" fontId="12" fillId="0" borderId="6" xfId="0" applyNumberFormat="1" applyFont="1" applyBorder="1" applyAlignment="1">
      <alignment horizontal="center" vertical="center"/>
    </xf>
    <xf numFmtId="165" fontId="12" fillId="0" borderId="7" xfId="0" applyNumberFormat="1" applyFont="1" applyBorder="1" applyAlignment="1">
      <alignment horizontal="center" vertical="center"/>
    </xf>
    <xf numFmtId="165" fontId="12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2017889</xdr:colOff>
      <xdr:row>8</xdr:row>
      <xdr:rowOff>91724</xdr:rowOff>
    </xdr:from>
    <xdr:to>
      <xdr:col>1</xdr:col>
      <xdr:colOff>5009444</xdr:colOff>
      <xdr:row>16</xdr:row>
      <xdr:rowOff>28223</xdr:rowOff>
    </xdr:to>
    <xdr:pic>
      <xdr:nvPicPr>
        <xdr:cNvPr id="4" name="image1.png">
          <a:extLst>
            <a:ext uri="{FF2B5EF4-FFF2-40B4-BE49-F238E27FC236}">
              <a16:creationId xmlns:a16="http://schemas.microsoft.com/office/drawing/2014/main" id="{93673B03-C2B8-3441-BDA3-F0D586BAF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0445" y="2772835"/>
          <a:ext cx="2991555" cy="1516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andra Aramburu" id="{03520F67-8346-B944-875C-4E4FA62E2CA1}" userId="S::saramburu@student.hult.edu::8dbf91e0-4439-47f9-b3a5-b866976c810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26" dT="2022-11-23T00:48:58.29" personId="{03520F67-8346-B944-875C-4E4FA62E2CA1}" id="{29E7804A-3351-7847-A565-A5D92E3A3F5B}">
    <text xml:space="preserve">30 MIN SAMPLE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04C9B-CE3C-B543-B337-0D2198615947}">
  <sheetPr>
    <tabColor rgb="FFFFC000"/>
  </sheetPr>
  <dimension ref="B1:B29"/>
  <sheetViews>
    <sheetView showGridLines="0" tabSelected="1" zoomScale="90" workbookViewId="0"/>
  </sheetViews>
  <sheetFormatPr baseColWidth="10" defaultColWidth="10.83203125" defaultRowHeight="16"/>
  <cols>
    <col min="1" max="1" width="10.83203125" style="1"/>
    <col min="2" max="2" width="91.6640625" style="1" bestFit="1" customWidth="1"/>
    <col min="3" max="16384" width="10.83203125" style="1"/>
  </cols>
  <sheetData>
    <row r="1" spans="2:2" ht="17" thickBot="1"/>
    <row r="2" spans="2:2">
      <c r="B2" s="2"/>
    </row>
    <row r="3" spans="2:2" ht="42">
      <c r="B3" s="3" t="s">
        <v>0</v>
      </c>
    </row>
    <row r="4" spans="2:2" ht="42">
      <c r="B4" s="3" t="s">
        <v>1</v>
      </c>
    </row>
    <row r="5" spans="2:2" ht="33">
      <c r="B5" s="4"/>
    </row>
    <row r="6" spans="2:2" ht="28">
      <c r="B6" s="5" t="s">
        <v>2</v>
      </c>
    </row>
    <row r="7" spans="2:2" ht="28">
      <c r="B7" s="5" t="s">
        <v>3</v>
      </c>
    </row>
    <row r="8" spans="2:2">
      <c r="B8" s="6"/>
    </row>
    <row r="9" spans="2:2">
      <c r="B9" s="6"/>
    </row>
    <row r="10" spans="2:2">
      <c r="B10" s="7"/>
    </row>
    <row r="11" spans="2:2">
      <c r="B11" s="6"/>
    </row>
    <row r="12" spans="2:2">
      <c r="B12" s="6"/>
    </row>
    <row r="13" spans="2:2">
      <c r="B13" s="6"/>
    </row>
    <row r="14" spans="2:2">
      <c r="B14" s="6"/>
    </row>
    <row r="15" spans="2:2">
      <c r="B15" s="6"/>
    </row>
    <row r="16" spans="2:2">
      <c r="B16" s="6"/>
    </row>
    <row r="17" spans="2:2">
      <c r="B17" s="6"/>
    </row>
    <row r="18" spans="2:2" ht="18">
      <c r="B18" s="8"/>
    </row>
    <row r="19" spans="2:2" ht="18">
      <c r="B19" s="9" t="s">
        <v>4</v>
      </c>
    </row>
    <row r="20" spans="2:2" ht="18">
      <c r="B20" s="8" t="s">
        <v>5</v>
      </c>
    </row>
    <row r="21" spans="2:2" ht="18">
      <c r="B21" s="8" t="s">
        <v>6</v>
      </c>
    </row>
    <row r="22" spans="2:2" ht="18">
      <c r="B22" s="8" t="s">
        <v>7</v>
      </c>
    </row>
    <row r="23" spans="2:2" ht="18">
      <c r="B23" s="8" t="s">
        <v>8</v>
      </c>
    </row>
    <row r="24" spans="2:2" ht="18">
      <c r="B24" s="8" t="s">
        <v>9</v>
      </c>
    </row>
    <row r="25" spans="2:2" ht="18">
      <c r="B25" s="8" t="s">
        <v>10</v>
      </c>
    </row>
    <row r="26" spans="2:2">
      <c r="B26" s="6"/>
    </row>
    <row r="27" spans="2:2">
      <c r="B27" s="6"/>
    </row>
    <row r="28" spans="2:2" ht="18">
      <c r="B28" s="10">
        <v>44866</v>
      </c>
    </row>
    <row r="29" spans="2:2" ht="17" thickBot="1">
      <c r="B29" s="1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79F37-361B-F348-9BA2-4558CA7DD3C5}">
  <dimension ref="B2:X80"/>
  <sheetViews>
    <sheetView showGridLines="0" zoomScale="66" workbookViewId="0">
      <selection activeCell="Z15" sqref="Z15"/>
    </sheetView>
  </sheetViews>
  <sheetFormatPr baseColWidth="10" defaultColWidth="11" defaultRowHeight="15.75" customHeight="1"/>
  <cols>
    <col min="1" max="1" width="3.5" customWidth="1"/>
    <col min="2" max="2" width="3.83203125" customWidth="1"/>
    <col min="3" max="3" width="10" customWidth="1"/>
    <col min="4" max="4" width="23.83203125" customWidth="1"/>
    <col min="5" max="5" width="10.33203125" customWidth="1"/>
    <col min="6" max="6" width="8.33203125" customWidth="1"/>
    <col min="7" max="8" width="10.83203125" customWidth="1"/>
    <col min="12" max="12" width="4" customWidth="1"/>
    <col min="13" max="13" width="1.5" customWidth="1"/>
    <col min="17" max="17" width="29.6640625" bestFit="1" customWidth="1"/>
    <col min="21" max="21" width="1.83203125" customWidth="1"/>
    <col min="23" max="23" width="29.6640625" bestFit="1" customWidth="1"/>
  </cols>
  <sheetData>
    <row r="2" spans="2:23" ht="16">
      <c r="B2" s="13" t="s">
        <v>11</v>
      </c>
    </row>
    <row r="3" spans="2:23" ht="16">
      <c r="B3" s="13"/>
    </row>
    <row r="5" spans="2:23" ht="16">
      <c r="C5" s="13" t="s">
        <v>12</v>
      </c>
      <c r="L5" s="16"/>
      <c r="N5" s="13" t="s">
        <v>13</v>
      </c>
      <c r="T5" s="16"/>
      <c r="V5" s="13" t="s">
        <v>14</v>
      </c>
    </row>
    <row r="6" spans="2:23" ht="16">
      <c r="C6" s="14" t="s">
        <v>15</v>
      </c>
      <c r="L6" s="16"/>
      <c r="N6" s="12" t="s">
        <v>16</v>
      </c>
      <c r="T6" s="16"/>
      <c r="V6" s="12" t="s">
        <v>17</v>
      </c>
    </row>
    <row r="7" spans="2:23" ht="16">
      <c r="C7" t="s">
        <v>18</v>
      </c>
      <c r="L7" s="16"/>
      <c r="N7" s="12" t="s">
        <v>19</v>
      </c>
      <c r="T7" s="16"/>
      <c r="V7" s="12" t="s">
        <v>20</v>
      </c>
    </row>
    <row r="8" spans="2:23" ht="16">
      <c r="C8" t="s">
        <v>21</v>
      </c>
      <c r="L8" s="16"/>
      <c r="T8" s="16"/>
    </row>
    <row r="9" spans="2:23" ht="16">
      <c r="L9" s="16"/>
      <c r="T9" s="16"/>
      <c r="V9" s="37" t="s">
        <v>22</v>
      </c>
    </row>
    <row r="10" spans="2:23" ht="16">
      <c r="C10" s="15" t="s">
        <v>23</v>
      </c>
      <c r="L10" s="16"/>
      <c r="O10" s="23" t="s">
        <v>24</v>
      </c>
      <c r="P10" s="24" t="s">
        <v>25</v>
      </c>
      <c r="Q10" s="24" t="s">
        <v>26</v>
      </c>
      <c r="R10" s="24" t="s">
        <v>27</v>
      </c>
      <c r="S10" s="25"/>
      <c r="T10" s="16"/>
      <c r="V10">
        <v>1</v>
      </c>
      <c r="W10" t="s">
        <v>28</v>
      </c>
    </row>
    <row r="11" spans="2:23" ht="16">
      <c r="C11" t="s">
        <v>29</v>
      </c>
      <c r="L11" s="16"/>
      <c r="O11" s="25" t="str">
        <f t="shared" ref="O11:P17" si="0">D26</f>
        <v>Coffee</v>
      </c>
      <c r="P11" s="25">
        <f t="shared" si="0"/>
        <v>209</v>
      </c>
      <c r="Q11" s="25">
        <v>1</v>
      </c>
      <c r="R11" s="26">
        <f t="shared" ref="R11:R17" si="1">J26</f>
        <v>0.18189730200174065</v>
      </c>
      <c r="S11" s="25"/>
      <c r="T11" s="16"/>
      <c r="V11">
        <v>2</v>
      </c>
      <c r="W11" t="s">
        <v>30</v>
      </c>
    </row>
    <row r="12" spans="2:23" ht="16">
      <c r="C12" t="s">
        <v>31</v>
      </c>
      <c r="L12" s="16"/>
      <c r="O12" s="25" t="str">
        <f t="shared" si="0"/>
        <v>Juice</v>
      </c>
      <c r="P12" s="25">
        <f t="shared" si="0"/>
        <v>254</v>
      </c>
      <c r="Q12" s="25">
        <f>Q11+1</f>
        <v>2</v>
      </c>
      <c r="R12" s="26">
        <f t="shared" si="1"/>
        <v>0.22106179286335945</v>
      </c>
      <c r="S12" s="25"/>
      <c r="T12" s="16"/>
      <c r="V12">
        <v>3</v>
      </c>
      <c r="W12" t="s">
        <v>32</v>
      </c>
    </row>
    <row r="13" spans="2:23" ht="16">
      <c r="C13" t="s">
        <v>33</v>
      </c>
      <c r="L13" s="16"/>
      <c r="O13" s="25" t="str">
        <f t="shared" si="0"/>
        <v>Kombucha &amp; tea</v>
      </c>
      <c r="P13" s="25">
        <f t="shared" si="0"/>
        <v>93</v>
      </c>
      <c r="Q13" s="25">
        <f t="shared" ref="Q13:Q17" si="2">Q12+1</f>
        <v>3</v>
      </c>
      <c r="R13" s="26">
        <f t="shared" si="1"/>
        <v>8.0939947780678853E-2</v>
      </c>
      <c r="S13" s="25"/>
      <c r="T13" s="16"/>
      <c r="V13">
        <v>4</v>
      </c>
      <c r="W13" t="s">
        <v>34</v>
      </c>
    </row>
    <row r="14" spans="2:23" ht="16">
      <c r="C14" t="s">
        <v>35</v>
      </c>
      <c r="L14" s="16"/>
      <c r="M14">
        <v>6</v>
      </c>
      <c r="O14" s="25" t="str">
        <f t="shared" si="0"/>
        <v>Soft drinks</v>
      </c>
      <c r="P14" s="25">
        <f t="shared" si="0"/>
        <v>76</v>
      </c>
      <c r="Q14" s="25">
        <f t="shared" si="2"/>
        <v>4</v>
      </c>
      <c r="R14" s="26">
        <f t="shared" si="1"/>
        <v>6.6144473455178418E-2</v>
      </c>
      <c r="S14" s="25"/>
      <c r="T14" s="16"/>
      <c r="V14">
        <v>5</v>
      </c>
      <c r="W14" t="s">
        <v>36</v>
      </c>
    </row>
    <row r="15" spans="2:23" ht="16">
      <c r="C15" t="s">
        <v>37</v>
      </c>
      <c r="L15" s="16"/>
      <c r="M15">
        <v>6</v>
      </c>
      <c r="O15" s="25" t="str">
        <f t="shared" si="0"/>
        <v>Sports, energy &amp; nutritional drinks</v>
      </c>
      <c r="P15" s="25">
        <f t="shared" si="0"/>
        <v>113</v>
      </c>
      <c r="Q15" s="25">
        <f t="shared" si="2"/>
        <v>5</v>
      </c>
      <c r="R15" s="26">
        <f t="shared" si="1"/>
        <v>9.8346388163620541E-2</v>
      </c>
      <c r="S15" s="25"/>
      <c r="T15" s="16"/>
    </row>
    <row r="16" spans="2:23" ht="16">
      <c r="C16" t="s">
        <v>38</v>
      </c>
      <c r="L16" s="16"/>
      <c r="M16">
        <v>1</v>
      </c>
      <c r="O16" s="25" t="str">
        <f t="shared" si="0"/>
        <v>Tea</v>
      </c>
      <c r="P16" s="25">
        <f t="shared" si="0"/>
        <v>226</v>
      </c>
      <c r="Q16" s="25">
        <f t="shared" si="2"/>
        <v>6</v>
      </c>
      <c r="R16" s="26">
        <f t="shared" si="1"/>
        <v>0.19669277632724108</v>
      </c>
      <c r="S16" s="25"/>
      <c r="T16" s="16"/>
      <c r="V16" s="37" t="s">
        <v>39</v>
      </c>
    </row>
    <row r="17" spans="3:24" ht="16">
      <c r="C17" t="s">
        <v>40</v>
      </c>
      <c r="L17" s="16"/>
      <c r="M17">
        <v>1</v>
      </c>
      <c r="O17" s="25" t="str">
        <f t="shared" si="0"/>
        <v>Water, seltzer &amp; sparkling water</v>
      </c>
      <c r="P17" s="25">
        <f t="shared" si="0"/>
        <v>178</v>
      </c>
      <c r="Q17" s="25">
        <f t="shared" si="2"/>
        <v>7</v>
      </c>
      <c r="R17" s="26">
        <f t="shared" si="1"/>
        <v>0.15491731940818101</v>
      </c>
      <c r="S17" s="25"/>
      <c r="T17" s="16"/>
      <c r="V17">
        <v>1</v>
      </c>
      <c r="W17" t="s">
        <v>28</v>
      </c>
      <c r="X17" t="s">
        <v>41</v>
      </c>
    </row>
    <row r="18" spans="3:24" ht="16">
      <c r="C18" t="s">
        <v>42</v>
      </c>
      <c r="L18" s="16"/>
      <c r="M18">
        <v>1</v>
      </c>
      <c r="T18" s="16"/>
      <c r="V18">
        <v>2</v>
      </c>
      <c r="W18" t="s">
        <v>36</v>
      </c>
      <c r="X18" t="s">
        <v>43</v>
      </c>
    </row>
    <row r="19" spans="3:24" ht="16">
      <c r="C19" t="s">
        <v>44</v>
      </c>
      <c r="L19" s="16"/>
      <c r="M19">
        <v>5</v>
      </c>
      <c r="T19" s="16"/>
      <c r="V19">
        <v>3</v>
      </c>
      <c r="W19" t="s">
        <v>32</v>
      </c>
      <c r="X19" t="s">
        <v>45</v>
      </c>
    </row>
    <row r="20" spans="3:24" ht="16">
      <c r="C20" t="s">
        <v>46</v>
      </c>
      <c r="L20" s="16"/>
      <c r="M20">
        <v>2</v>
      </c>
      <c r="T20" s="16"/>
      <c r="V20">
        <v>4</v>
      </c>
      <c r="W20" t="s">
        <v>28</v>
      </c>
      <c r="X20" t="s">
        <v>47</v>
      </c>
    </row>
    <row r="21" spans="3:24" ht="16">
      <c r="C21" t="s">
        <v>48</v>
      </c>
      <c r="L21" s="16"/>
      <c r="M21">
        <v>6</v>
      </c>
      <c r="T21" s="16"/>
      <c r="V21">
        <v>5</v>
      </c>
      <c r="W21" t="s">
        <v>49</v>
      </c>
      <c r="X21" t="s">
        <v>50</v>
      </c>
    </row>
    <row r="22" spans="3:24" ht="16">
      <c r="C22" t="s">
        <v>51</v>
      </c>
      <c r="L22" s="16"/>
      <c r="M22">
        <v>6</v>
      </c>
      <c r="T22" s="16"/>
      <c r="V22">
        <v>6</v>
      </c>
      <c r="W22" t="s">
        <v>28</v>
      </c>
      <c r="X22" t="s">
        <v>52</v>
      </c>
    </row>
    <row r="23" spans="3:24" ht="16">
      <c r="C23" t="s">
        <v>53</v>
      </c>
      <c r="L23" s="16"/>
      <c r="M23">
        <v>6</v>
      </c>
      <c r="T23" s="16"/>
      <c r="V23">
        <v>7</v>
      </c>
      <c r="W23" t="s">
        <v>49</v>
      </c>
      <c r="X23" t="s">
        <v>54</v>
      </c>
    </row>
    <row r="24" spans="3:24" ht="16">
      <c r="L24" s="16"/>
      <c r="M24">
        <v>3</v>
      </c>
      <c r="T24" s="16"/>
    </row>
    <row r="25" spans="3:24" ht="60" customHeight="1">
      <c r="C25" s="22" t="s">
        <v>55</v>
      </c>
      <c r="D25" s="22" t="s">
        <v>56</v>
      </c>
      <c r="E25" s="22" t="s">
        <v>57</v>
      </c>
      <c r="F25" s="22" t="s">
        <v>58</v>
      </c>
      <c r="G25" s="22" t="s">
        <v>59</v>
      </c>
      <c r="H25" s="22" t="s">
        <v>60</v>
      </c>
      <c r="I25" s="22" t="s">
        <v>61</v>
      </c>
      <c r="J25" s="22" t="s">
        <v>62</v>
      </c>
      <c r="K25" s="22" t="s">
        <v>60</v>
      </c>
      <c r="L25" s="16"/>
      <c r="M25">
        <v>5</v>
      </c>
      <c r="N25" s="36" t="s">
        <v>63</v>
      </c>
      <c r="O25" s="35" t="s">
        <v>64</v>
      </c>
      <c r="P25" s="35" t="s">
        <v>65</v>
      </c>
      <c r="Q25" s="35" t="s">
        <v>66</v>
      </c>
      <c r="R25" s="35" t="s">
        <v>67</v>
      </c>
      <c r="S25" s="25"/>
      <c r="T25" s="16"/>
    </row>
    <row r="26" spans="3:24" ht="16">
      <c r="C26" s="44" t="s">
        <v>68</v>
      </c>
      <c r="D26" s="20" t="s">
        <v>69</v>
      </c>
      <c r="E26" s="18">
        <v>209</v>
      </c>
      <c r="F26" s="47">
        <f>SUM(E26:E32)</f>
        <v>1149</v>
      </c>
      <c r="G26" s="53">
        <f>F26/6737</f>
        <v>0.17055069021819802</v>
      </c>
      <c r="H26" s="50">
        <f>F26*G26</f>
        <v>195.96274306070953</v>
      </c>
      <c r="I26" s="47">
        <f>IF(H26+30&gt;50, 50,H26+30)</f>
        <v>50</v>
      </c>
      <c r="J26" s="21">
        <f t="shared" ref="J26:J32" si="3">E26/$F$26</f>
        <v>0.18189730200174065</v>
      </c>
      <c r="K26" s="17">
        <f t="shared" ref="K26:K32" si="4">J26*$I$26</f>
        <v>9.0948651000870324</v>
      </c>
      <c r="L26" s="16"/>
      <c r="M26">
        <v>1</v>
      </c>
      <c r="N26" s="31" t="s">
        <v>70</v>
      </c>
      <c r="O26" s="31">
        <v>1</v>
      </c>
      <c r="P26" s="32">
        <f t="shared" ref="P26:P57" ca="1" si="5">IF(Q26=$O$11,RANDBETWEEN(1,P$11),IF(Q26=O$12,RANDBETWEEN(1,P$12),IF(Q26=$O$13,RANDBETWEEN(1,$P$13),IF(Q26=$O$14,RANDBETWEEN(1,$P$14),IF(Q26=$O$15,RANDBETWEEN(1,$P$15),IF(Q26=$O$16,RANDBETWEEN(1,$P$16),IF(Q26=$O$17,RANDBETWEEN(1,$P$17))))))))</f>
        <v>159</v>
      </c>
      <c r="Q26" s="32" t="str">
        <f t="shared" ref="Q26:Q57" si="6">_xlfn.XLOOKUP(O26,$Q$11:$Q$17,$O$11:$O$17)</f>
        <v>Coffee</v>
      </c>
      <c r="R26" s="33">
        <v>178</v>
      </c>
      <c r="S26" s="25"/>
      <c r="T26" s="16"/>
      <c r="V26" s="37"/>
    </row>
    <row r="27" spans="3:24" ht="16">
      <c r="C27" s="45"/>
      <c r="D27" s="20" t="s">
        <v>36</v>
      </c>
      <c r="E27" s="18">
        <v>254</v>
      </c>
      <c r="F27" s="48"/>
      <c r="G27" s="54"/>
      <c r="H27" s="51"/>
      <c r="I27" s="48"/>
      <c r="J27" s="21">
        <f t="shared" si="3"/>
        <v>0.22106179286335945</v>
      </c>
      <c r="K27" s="19">
        <f t="shared" si="4"/>
        <v>11.053089643167972</v>
      </c>
      <c r="L27" s="16"/>
      <c r="M27">
        <v>4</v>
      </c>
      <c r="N27" s="31" t="s">
        <v>70</v>
      </c>
      <c r="O27" s="31">
        <v>3</v>
      </c>
      <c r="P27" s="32">
        <f t="shared" ca="1" si="5"/>
        <v>84</v>
      </c>
      <c r="Q27" s="32" t="str">
        <f t="shared" si="6"/>
        <v>Kombucha &amp; tea</v>
      </c>
      <c r="R27" s="33">
        <v>21</v>
      </c>
      <c r="S27" s="25"/>
      <c r="T27" s="16"/>
    </row>
    <row r="28" spans="3:24" ht="16">
      <c r="C28" s="45"/>
      <c r="D28" s="20" t="s">
        <v>71</v>
      </c>
      <c r="E28" s="18">
        <v>93</v>
      </c>
      <c r="F28" s="48"/>
      <c r="G28" s="54"/>
      <c r="H28" s="51"/>
      <c r="I28" s="48"/>
      <c r="J28" s="21">
        <f t="shared" si="3"/>
        <v>8.0939947780678853E-2</v>
      </c>
      <c r="K28" s="19">
        <f t="shared" si="4"/>
        <v>4.046997389033943</v>
      </c>
      <c r="L28" s="16"/>
      <c r="M28">
        <v>4</v>
      </c>
      <c r="N28" s="31" t="s">
        <v>70</v>
      </c>
      <c r="O28" s="31">
        <v>2</v>
      </c>
      <c r="P28" s="32">
        <f t="shared" ca="1" si="5"/>
        <v>177</v>
      </c>
      <c r="Q28" s="32" t="str">
        <f t="shared" si="6"/>
        <v>Juice</v>
      </c>
      <c r="R28" s="33">
        <v>52</v>
      </c>
      <c r="S28" s="25"/>
      <c r="T28" s="16"/>
    </row>
    <row r="29" spans="3:24" ht="16">
      <c r="C29" s="45"/>
      <c r="D29" s="20" t="s">
        <v>72</v>
      </c>
      <c r="E29" s="18">
        <v>76</v>
      </c>
      <c r="F29" s="48"/>
      <c r="G29" s="54"/>
      <c r="H29" s="51"/>
      <c r="I29" s="48"/>
      <c r="J29" s="21">
        <f t="shared" si="3"/>
        <v>6.6144473455178418E-2</v>
      </c>
      <c r="K29" s="19">
        <f t="shared" si="4"/>
        <v>3.307223672758921</v>
      </c>
      <c r="L29" s="16"/>
      <c r="M29">
        <v>1</v>
      </c>
      <c r="N29" s="31" t="s">
        <v>70</v>
      </c>
      <c r="O29" s="31">
        <v>6</v>
      </c>
      <c r="P29" s="32">
        <f t="shared" ca="1" si="5"/>
        <v>38</v>
      </c>
      <c r="Q29" s="32" t="str">
        <f t="shared" si="6"/>
        <v>Tea</v>
      </c>
      <c r="R29" s="33">
        <v>170</v>
      </c>
      <c r="S29" s="25"/>
      <c r="T29" s="16"/>
    </row>
    <row r="30" spans="3:24" ht="16">
      <c r="C30" s="45"/>
      <c r="D30" s="20" t="s">
        <v>73</v>
      </c>
      <c r="E30" s="18">
        <v>113</v>
      </c>
      <c r="F30" s="48"/>
      <c r="G30" s="54"/>
      <c r="H30" s="51"/>
      <c r="I30" s="48"/>
      <c r="J30" s="21">
        <f t="shared" si="3"/>
        <v>9.8346388163620541E-2</v>
      </c>
      <c r="K30" s="19">
        <f t="shared" si="4"/>
        <v>4.9173194081810268</v>
      </c>
      <c r="L30" s="16"/>
      <c r="M30">
        <v>1</v>
      </c>
      <c r="N30" s="31" t="s">
        <v>70</v>
      </c>
      <c r="O30" s="31">
        <v>5</v>
      </c>
      <c r="P30" s="32">
        <f t="shared" ca="1" si="5"/>
        <v>97</v>
      </c>
      <c r="Q30" s="32" t="str">
        <f t="shared" si="6"/>
        <v>Sports, energy &amp; nutritional drinks</v>
      </c>
      <c r="R30" s="33">
        <v>101</v>
      </c>
      <c r="S30" s="25"/>
      <c r="T30" s="16"/>
    </row>
    <row r="31" spans="3:24" ht="16">
      <c r="C31" s="45"/>
      <c r="D31" s="20" t="s">
        <v>28</v>
      </c>
      <c r="E31" s="18">
        <v>226</v>
      </c>
      <c r="F31" s="48"/>
      <c r="G31" s="54"/>
      <c r="H31" s="51"/>
      <c r="I31" s="48"/>
      <c r="J31" s="21">
        <f t="shared" si="3"/>
        <v>0.19669277632724108</v>
      </c>
      <c r="K31" s="19">
        <f t="shared" si="4"/>
        <v>9.8346388163620535</v>
      </c>
      <c r="L31" s="16"/>
      <c r="M31">
        <v>2</v>
      </c>
      <c r="N31" s="31" t="s">
        <v>70</v>
      </c>
      <c r="O31" s="31">
        <v>4</v>
      </c>
      <c r="P31" s="32">
        <f t="shared" ca="1" si="5"/>
        <v>16</v>
      </c>
      <c r="Q31" s="32" t="str">
        <f t="shared" si="6"/>
        <v>Soft drinks</v>
      </c>
      <c r="R31" s="33">
        <v>10</v>
      </c>
      <c r="S31" s="25"/>
      <c r="T31" s="16"/>
    </row>
    <row r="32" spans="3:24" ht="16">
      <c r="C32" s="46"/>
      <c r="D32" s="20" t="s">
        <v>49</v>
      </c>
      <c r="E32" s="18">
        <v>178</v>
      </c>
      <c r="F32" s="49"/>
      <c r="G32" s="55"/>
      <c r="H32" s="52"/>
      <c r="I32" s="49"/>
      <c r="J32" s="21">
        <f t="shared" si="3"/>
        <v>0.15491731940818101</v>
      </c>
      <c r="K32" s="19">
        <f t="shared" si="4"/>
        <v>7.7458659704090511</v>
      </c>
      <c r="L32" s="16"/>
      <c r="M32">
        <v>4</v>
      </c>
      <c r="N32" s="31" t="s">
        <v>70</v>
      </c>
      <c r="O32" s="31">
        <v>2</v>
      </c>
      <c r="P32" s="32">
        <f t="shared" ca="1" si="5"/>
        <v>113</v>
      </c>
      <c r="Q32" s="32" t="str">
        <f t="shared" si="6"/>
        <v>Juice</v>
      </c>
      <c r="R32" s="33">
        <v>93</v>
      </c>
      <c r="S32" s="25"/>
      <c r="T32" s="16"/>
    </row>
    <row r="33" spans="12:20" ht="16">
      <c r="L33" s="16"/>
      <c r="M33">
        <v>2</v>
      </c>
      <c r="N33" s="31" t="s">
        <v>70</v>
      </c>
      <c r="O33" s="31">
        <v>6</v>
      </c>
      <c r="P33" s="32">
        <f t="shared" ca="1" si="5"/>
        <v>175</v>
      </c>
      <c r="Q33" s="32" t="str">
        <f t="shared" si="6"/>
        <v>Tea</v>
      </c>
      <c r="R33" s="33">
        <v>219</v>
      </c>
      <c r="S33" s="25"/>
      <c r="T33" s="16"/>
    </row>
    <row r="34" spans="12:20" ht="16">
      <c r="L34" s="16"/>
      <c r="M34">
        <v>7</v>
      </c>
      <c r="N34" s="34" t="s">
        <v>74</v>
      </c>
      <c r="O34" s="34">
        <v>6</v>
      </c>
      <c r="P34" s="34">
        <f t="shared" ca="1" si="5"/>
        <v>27</v>
      </c>
      <c r="Q34" s="34" t="str">
        <f t="shared" si="6"/>
        <v>Tea</v>
      </c>
      <c r="R34" s="34">
        <v>171</v>
      </c>
      <c r="S34" s="25"/>
      <c r="T34" s="16"/>
    </row>
    <row r="35" spans="12:20" ht="16">
      <c r="L35" s="16"/>
      <c r="M35">
        <v>5</v>
      </c>
      <c r="N35" s="34" t="s">
        <v>74</v>
      </c>
      <c r="O35" s="34">
        <v>6</v>
      </c>
      <c r="P35" s="34">
        <f t="shared" ca="1" si="5"/>
        <v>194</v>
      </c>
      <c r="Q35" s="34" t="str">
        <f t="shared" si="6"/>
        <v>Tea</v>
      </c>
      <c r="R35" s="34">
        <v>128</v>
      </c>
      <c r="S35" s="25"/>
      <c r="T35" s="16"/>
    </row>
    <row r="36" spans="12:20" ht="16">
      <c r="L36" s="16"/>
      <c r="M36">
        <v>7</v>
      </c>
      <c r="N36" s="34" t="s">
        <v>74</v>
      </c>
      <c r="O36" s="34">
        <v>5</v>
      </c>
      <c r="P36" s="34">
        <f t="shared" ca="1" si="5"/>
        <v>55</v>
      </c>
      <c r="Q36" s="34" t="str">
        <f t="shared" si="6"/>
        <v>Sports, energy &amp; nutritional drinks</v>
      </c>
      <c r="R36" s="34">
        <v>97</v>
      </c>
      <c r="S36" s="25"/>
      <c r="T36" s="16"/>
    </row>
    <row r="37" spans="12:20" ht="16">
      <c r="L37" s="16"/>
      <c r="M37">
        <v>2</v>
      </c>
      <c r="N37" s="34" t="s">
        <v>74</v>
      </c>
      <c r="O37" s="34">
        <v>6</v>
      </c>
      <c r="P37" s="34">
        <f t="shared" ca="1" si="5"/>
        <v>117</v>
      </c>
      <c r="Q37" s="34" t="str">
        <f t="shared" si="6"/>
        <v>Tea</v>
      </c>
      <c r="R37" s="34">
        <v>38</v>
      </c>
      <c r="S37" s="25"/>
      <c r="T37" s="16"/>
    </row>
    <row r="38" spans="12:20" ht="16">
      <c r="L38" s="16"/>
      <c r="M38">
        <v>1</v>
      </c>
      <c r="N38" s="34" t="s">
        <v>74</v>
      </c>
      <c r="O38" s="34">
        <v>6</v>
      </c>
      <c r="P38" s="34">
        <f t="shared" ca="1" si="5"/>
        <v>43</v>
      </c>
      <c r="Q38" s="34" t="str">
        <f t="shared" si="6"/>
        <v>Tea</v>
      </c>
      <c r="R38" s="34">
        <v>212</v>
      </c>
      <c r="S38" s="25"/>
      <c r="T38" s="16"/>
    </row>
    <row r="39" spans="12:20" ht="16">
      <c r="L39" s="16"/>
      <c r="M39">
        <v>7</v>
      </c>
      <c r="N39" s="34" t="s">
        <v>74</v>
      </c>
      <c r="O39" s="34">
        <v>2</v>
      </c>
      <c r="P39" s="34">
        <f t="shared" ca="1" si="5"/>
        <v>158</v>
      </c>
      <c r="Q39" s="34" t="str">
        <f t="shared" si="6"/>
        <v>Juice</v>
      </c>
      <c r="R39" s="34">
        <v>153</v>
      </c>
      <c r="S39" s="25"/>
      <c r="T39" s="16"/>
    </row>
    <row r="40" spans="12:20" ht="16">
      <c r="L40" s="16"/>
      <c r="M40">
        <v>2</v>
      </c>
      <c r="N40" s="34" t="s">
        <v>74</v>
      </c>
      <c r="O40" s="34">
        <v>2</v>
      </c>
      <c r="P40" s="34">
        <f t="shared" ca="1" si="5"/>
        <v>193</v>
      </c>
      <c r="Q40" s="34" t="str">
        <f t="shared" si="6"/>
        <v>Juice</v>
      </c>
      <c r="R40" s="34">
        <v>102</v>
      </c>
      <c r="S40" s="25"/>
      <c r="T40" s="16"/>
    </row>
    <row r="41" spans="12:20" ht="16">
      <c r="L41" s="16"/>
      <c r="M41">
        <v>2</v>
      </c>
      <c r="N41" s="34" t="s">
        <v>74</v>
      </c>
      <c r="O41" s="34">
        <v>6</v>
      </c>
      <c r="P41" s="34">
        <f t="shared" ca="1" si="5"/>
        <v>158</v>
      </c>
      <c r="Q41" s="34" t="str">
        <f t="shared" si="6"/>
        <v>Tea</v>
      </c>
      <c r="R41" s="34">
        <v>117</v>
      </c>
      <c r="S41" s="25"/>
      <c r="T41" s="16"/>
    </row>
    <row r="42" spans="12:20" ht="16">
      <c r="L42" s="16"/>
      <c r="M42">
        <v>5</v>
      </c>
      <c r="N42" s="34" t="s">
        <v>75</v>
      </c>
      <c r="O42" s="34">
        <v>2</v>
      </c>
      <c r="P42" s="34">
        <f t="shared" ca="1" si="5"/>
        <v>14</v>
      </c>
      <c r="Q42" s="34" t="str">
        <f t="shared" si="6"/>
        <v>Juice</v>
      </c>
      <c r="R42" s="34">
        <v>82</v>
      </c>
      <c r="S42" s="25"/>
      <c r="T42" s="16"/>
    </row>
    <row r="43" spans="12:20" ht="16">
      <c r="L43" s="16"/>
      <c r="M43">
        <v>6</v>
      </c>
      <c r="N43" s="34" t="s">
        <v>75</v>
      </c>
      <c r="O43" s="34">
        <v>6</v>
      </c>
      <c r="P43" s="34">
        <f t="shared" ca="1" si="5"/>
        <v>56</v>
      </c>
      <c r="Q43" s="34" t="str">
        <f t="shared" si="6"/>
        <v>Tea</v>
      </c>
      <c r="R43" s="34">
        <v>47</v>
      </c>
      <c r="S43" s="25"/>
      <c r="T43" s="16"/>
    </row>
    <row r="44" spans="12:20" ht="16">
      <c r="L44" s="16"/>
      <c r="M44">
        <v>2</v>
      </c>
      <c r="N44" s="34" t="s">
        <v>75</v>
      </c>
      <c r="O44" s="34">
        <v>6</v>
      </c>
      <c r="P44" s="34">
        <f t="shared" ca="1" si="5"/>
        <v>61</v>
      </c>
      <c r="Q44" s="34" t="str">
        <f t="shared" si="6"/>
        <v>Tea</v>
      </c>
      <c r="R44" s="34">
        <v>17</v>
      </c>
      <c r="S44" s="25"/>
      <c r="T44" s="16"/>
    </row>
    <row r="45" spans="12:20" ht="16">
      <c r="L45" s="16"/>
      <c r="M45">
        <v>7</v>
      </c>
      <c r="N45" s="34" t="s">
        <v>75</v>
      </c>
      <c r="O45" s="34">
        <v>2</v>
      </c>
      <c r="P45" s="34">
        <f t="shared" ca="1" si="5"/>
        <v>252</v>
      </c>
      <c r="Q45" s="34" t="str">
        <f t="shared" si="6"/>
        <v>Juice</v>
      </c>
      <c r="R45" s="34">
        <v>204</v>
      </c>
      <c r="S45" s="25"/>
      <c r="T45" s="16"/>
    </row>
    <row r="46" spans="12:20" ht="16">
      <c r="L46" s="16"/>
      <c r="M46">
        <v>1</v>
      </c>
      <c r="N46" s="34" t="s">
        <v>75</v>
      </c>
      <c r="O46" s="34">
        <v>7</v>
      </c>
      <c r="P46" s="34">
        <f t="shared" ca="1" si="5"/>
        <v>7</v>
      </c>
      <c r="Q46" s="34" t="str">
        <f t="shared" si="6"/>
        <v>Water, seltzer &amp; sparkling water</v>
      </c>
      <c r="R46" s="34">
        <v>91</v>
      </c>
      <c r="S46" s="25"/>
      <c r="T46" s="16"/>
    </row>
    <row r="47" spans="12:20" ht="16">
      <c r="L47" s="16"/>
      <c r="M47">
        <v>2</v>
      </c>
      <c r="N47" s="34" t="s">
        <v>75</v>
      </c>
      <c r="O47" s="34">
        <v>3</v>
      </c>
      <c r="P47" s="34">
        <f t="shared" ca="1" si="5"/>
        <v>9</v>
      </c>
      <c r="Q47" s="34" t="str">
        <f t="shared" si="6"/>
        <v>Kombucha &amp; tea</v>
      </c>
      <c r="R47" s="34">
        <v>88</v>
      </c>
      <c r="S47" s="25"/>
      <c r="T47" s="16"/>
    </row>
    <row r="48" spans="12:20" ht="16">
      <c r="L48" s="16"/>
      <c r="M48">
        <v>1</v>
      </c>
      <c r="N48" s="34" t="s">
        <v>75</v>
      </c>
      <c r="O48" s="34">
        <v>1</v>
      </c>
      <c r="P48" s="34">
        <f t="shared" ca="1" si="5"/>
        <v>114</v>
      </c>
      <c r="Q48" s="34" t="str">
        <f t="shared" si="6"/>
        <v>Coffee</v>
      </c>
      <c r="R48" s="34">
        <v>54</v>
      </c>
      <c r="S48" s="25"/>
      <c r="T48" s="16"/>
    </row>
    <row r="49" spans="12:20" ht="16">
      <c r="L49" s="16"/>
      <c r="M49">
        <v>4</v>
      </c>
      <c r="N49" s="34" t="s">
        <v>75</v>
      </c>
      <c r="O49" s="34">
        <v>2</v>
      </c>
      <c r="P49" s="34">
        <f t="shared" ca="1" si="5"/>
        <v>194</v>
      </c>
      <c r="Q49" s="34" t="str">
        <f t="shared" si="6"/>
        <v>Juice</v>
      </c>
      <c r="R49" s="34">
        <v>71</v>
      </c>
      <c r="S49" s="25"/>
      <c r="T49" s="16"/>
    </row>
    <row r="50" spans="12:20" ht="16">
      <c r="L50" s="16"/>
      <c r="M50">
        <v>7</v>
      </c>
      <c r="N50" s="31" t="s">
        <v>76</v>
      </c>
      <c r="O50" s="31">
        <v>7</v>
      </c>
      <c r="P50" s="32">
        <f t="shared" ca="1" si="5"/>
        <v>32</v>
      </c>
      <c r="Q50" s="32" t="str">
        <f t="shared" si="6"/>
        <v>Water, seltzer &amp; sparkling water</v>
      </c>
      <c r="R50" s="33">
        <v>123</v>
      </c>
      <c r="S50" s="25"/>
      <c r="T50" s="16"/>
    </row>
    <row r="51" spans="12:20" ht="16">
      <c r="L51" s="16"/>
      <c r="M51">
        <v>2</v>
      </c>
      <c r="N51" s="31" t="s">
        <v>76</v>
      </c>
      <c r="O51" s="31">
        <v>4</v>
      </c>
      <c r="P51" s="32">
        <f t="shared" ca="1" si="5"/>
        <v>54</v>
      </c>
      <c r="Q51" s="32" t="str">
        <f t="shared" si="6"/>
        <v>Soft drinks</v>
      </c>
      <c r="R51" s="33">
        <v>7</v>
      </c>
      <c r="S51" s="25"/>
      <c r="T51" s="16"/>
    </row>
    <row r="52" spans="12:20" ht="16">
      <c r="L52" s="16"/>
      <c r="M52">
        <v>1</v>
      </c>
      <c r="N52" s="31" t="s">
        <v>76</v>
      </c>
      <c r="O52" s="31">
        <v>6</v>
      </c>
      <c r="P52" s="32">
        <f t="shared" ca="1" si="5"/>
        <v>181</v>
      </c>
      <c r="Q52" s="32" t="str">
        <f t="shared" si="6"/>
        <v>Tea</v>
      </c>
      <c r="R52" s="33">
        <v>75</v>
      </c>
      <c r="S52" s="25"/>
      <c r="T52" s="16"/>
    </row>
    <row r="53" spans="12:20" ht="16">
      <c r="L53" s="16"/>
      <c r="M53">
        <v>3</v>
      </c>
      <c r="N53" s="31" t="s">
        <v>76</v>
      </c>
      <c r="O53" s="31">
        <v>4</v>
      </c>
      <c r="P53" s="32">
        <f t="shared" ca="1" si="5"/>
        <v>28</v>
      </c>
      <c r="Q53" s="32" t="str">
        <f t="shared" si="6"/>
        <v>Soft drinks</v>
      </c>
      <c r="R53" s="33">
        <v>54</v>
      </c>
      <c r="S53" s="25"/>
      <c r="T53" s="16"/>
    </row>
    <row r="54" spans="12:20" ht="16">
      <c r="L54" s="16"/>
      <c r="M54">
        <v>2</v>
      </c>
      <c r="N54" s="31" t="s">
        <v>76</v>
      </c>
      <c r="O54" s="31">
        <v>2</v>
      </c>
      <c r="P54" s="32">
        <f t="shared" ca="1" si="5"/>
        <v>238</v>
      </c>
      <c r="Q54" s="32" t="str">
        <f t="shared" si="6"/>
        <v>Juice</v>
      </c>
      <c r="R54" s="33">
        <v>43</v>
      </c>
      <c r="S54" s="25"/>
      <c r="T54" s="16"/>
    </row>
    <row r="55" spans="12:20" ht="16">
      <c r="L55" s="16"/>
      <c r="M55">
        <v>3</v>
      </c>
      <c r="N55" s="31" t="s">
        <v>76</v>
      </c>
      <c r="O55" s="31">
        <v>2</v>
      </c>
      <c r="P55" s="32">
        <f t="shared" ca="1" si="5"/>
        <v>181</v>
      </c>
      <c r="Q55" s="32" t="str">
        <f t="shared" si="6"/>
        <v>Juice</v>
      </c>
      <c r="R55" s="33">
        <v>148</v>
      </c>
      <c r="S55" s="25"/>
      <c r="T55" s="16"/>
    </row>
    <row r="56" spans="12:20" ht="16">
      <c r="L56" s="16"/>
      <c r="M56">
        <v>1</v>
      </c>
      <c r="N56" s="31" t="s">
        <v>76</v>
      </c>
      <c r="O56" s="31">
        <v>6</v>
      </c>
      <c r="P56" s="32">
        <f t="shared" ca="1" si="5"/>
        <v>12</v>
      </c>
      <c r="Q56" s="32" t="str">
        <f t="shared" si="6"/>
        <v>Tea</v>
      </c>
      <c r="R56" s="33">
        <v>197</v>
      </c>
      <c r="S56" s="25"/>
      <c r="T56" s="16"/>
    </row>
    <row r="57" spans="12:20" ht="16">
      <c r="L57" s="16"/>
      <c r="M57">
        <v>2</v>
      </c>
      <c r="N57" s="31" t="s">
        <v>76</v>
      </c>
      <c r="O57" s="31">
        <v>6</v>
      </c>
      <c r="P57" s="32">
        <f t="shared" ca="1" si="5"/>
        <v>219</v>
      </c>
      <c r="Q57" s="32" t="str">
        <f t="shared" si="6"/>
        <v>Tea</v>
      </c>
      <c r="R57" s="33">
        <v>86</v>
      </c>
      <c r="S57" s="25"/>
      <c r="T57" s="16"/>
    </row>
    <row r="58" spans="12:20" ht="16">
      <c r="L58" s="16"/>
      <c r="M58">
        <v>2</v>
      </c>
      <c r="N58" s="31" t="s">
        <v>77</v>
      </c>
      <c r="O58" s="31">
        <v>6</v>
      </c>
      <c r="P58" s="32">
        <f t="shared" ref="P58:P89" ca="1" si="7">IF(Q58=$O$11,RANDBETWEEN(1,P$11),IF(Q58=O$12,RANDBETWEEN(1,P$12),IF(Q58=$O$13,RANDBETWEEN(1,$P$13),IF(Q58=$O$14,RANDBETWEEN(1,$P$14),IF(Q58=$O$15,RANDBETWEEN(1,$P$15),IF(Q58=$O$16,RANDBETWEEN(1,$P$16),IF(Q58=$O$17,RANDBETWEEN(1,$P$17))))))))</f>
        <v>207</v>
      </c>
      <c r="Q58" s="32" t="str">
        <f t="shared" ref="Q58:Q75" si="8">_xlfn.XLOOKUP(O58,$Q$11:$Q$17,$O$11:$O$17)</f>
        <v>Tea</v>
      </c>
      <c r="R58" s="33">
        <v>7</v>
      </c>
      <c r="S58" s="25"/>
      <c r="T58" s="16"/>
    </row>
    <row r="59" spans="12:20" ht="16">
      <c r="L59" s="16"/>
      <c r="M59">
        <v>1</v>
      </c>
      <c r="N59" s="31" t="s">
        <v>77</v>
      </c>
      <c r="O59" s="31">
        <v>7</v>
      </c>
      <c r="P59" s="32">
        <f t="shared" ca="1" si="7"/>
        <v>169</v>
      </c>
      <c r="Q59" s="32" t="str">
        <f t="shared" si="8"/>
        <v>Water, seltzer &amp; sparkling water</v>
      </c>
      <c r="R59" s="33">
        <v>157</v>
      </c>
      <c r="S59" s="25"/>
      <c r="T59" s="16"/>
    </row>
    <row r="60" spans="12:20" ht="16">
      <c r="L60" s="16"/>
      <c r="M60">
        <v>1</v>
      </c>
      <c r="N60" s="31" t="s">
        <v>77</v>
      </c>
      <c r="O60" s="31">
        <v>1</v>
      </c>
      <c r="P60" s="32">
        <f t="shared" ca="1" si="7"/>
        <v>6</v>
      </c>
      <c r="Q60" s="32" t="str">
        <f t="shared" si="8"/>
        <v>Coffee</v>
      </c>
      <c r="R60" s="33">
        <v>87</v>
      </c>
      <c r="S60" s="25"/>
      <c r="T60" s="16"/>
    </row>
    <row r="61" spans="12:20" ht="16">
      <c r="L61" s="16"/>
      <c r="M61">
        <v>3</v>
      </c>
      <c r="N61" s="31" t="s">
        <v>77</v>
      </c>
      <c r="O61" s="31">
        <v>6</v>
      </c>
      <c r="P61" s="32">
        <f t="shared" ca="1" si="7"/>
        <v>83</v>
      </c>
      <c r="Q61" s="32" t="str">
        <f t="shared" si="8"/>
        <v>Tea</v>
      </c>
      <c r="R61" s="33">
        <v>57</v>
      </c>
      <c r="S61" s="25"/>
      <c r="T61" s="16"/>
    </row>
    <row r="62" spans="12:20" ht="16">
      <c r="L62" s="16"/>
      <c r="M62">
        <v>6</v>
      </c>
      <c r="N62" s="31" t="s">
        <v>77</v>
      </c>
      <c r="O62" s="31">
        <v>6</v>
      </c>
      <c r="P62" s="32">
        <f t="shared" ca="1" si="7"/>
        <v>96</v>
      </c>
      <c r="Q62" s="32" t="str">
        <f t="shared" si="8"/>
        <v>Tea</v>
      </c>
      <c r="R62" s="33">
        <v>140</v>
      </c>
      <c r="S62" s="25"/>
      <c r="T62" s="16"/>
    </row>
    <row r="63" spans="12:20" ht="16">
      <c r="L63" s="16"/>
      <c r="M63">
        <v>2</v>
      </c>
      <c r="N63" s="31" t="s">
        <v>77</v>
      </c>
      <c r="O63" s="31">
        <v>2</v>
      </c>
      <c r="P63" s="32">
        <f t="shared" ca="1" si="7"/>
        <v>1</v>
      </c>
      <c r="Q63" s="32" t="str">
        <f t="shared" si="8"/>
        <v>Juice</v>
      </c>
      <c r="R63" s="33">
        <v>226</v>
      </c>
      <c r="S63" s="25"/>
      <c r="T63" s="16"/>
    </row>
    <row r="64" spans="12:20" ht="16">
      <c r="L64" s="16"/>
      <c r="N64" s="31" t="s">
        <v>77</v>
      </c>
      <c r="O64" s="31">
        <v>1</v>
      </c>
      <c r="P64" s="32">
        <f t="shared" ca="1" si="7"/>
        <v>75</v>
      </c>
      <c r="Q64" s="32" t="str">
        <f t="shared" si="8"/>
        <v>Coffee</v>
      </c>
      <c r="R64" s="33">
        <v>22</v>
      </c>
      <c r="S64" s="25"/>
      <c r="T64" s="16"/>
    </row>
    <row r="65" spans="12:20" ht="16">
      <c r="L65" s="16"/>
      <c r="N65" s="31" t="s">
        <v>77</v>
      </c>
      <c r="O65" s="31">
        <v>7</v>
      </c>
      <c r="P65" s="32">
        <f t="shared" ca="1" si="7"/>
        <v>90</v>
      </c>
      <c r="Q65" s="32" t="str">
        <f t="shared" si="8"/>
        <v>Water, seltzer &amp; sparkling water</v>
      </c>
      <c r="R65" s="33">
        <v>27</v>
      </c>
      <c r="S65" s="25"/>
      <c r="T65" s="16"/>
    </row>
    <row r="66" spans="12:20" ht="16">
      <c r="L66" s="16"/>
      <c r="N66" s="31" t="s">
        <v>78</v>
      </c>
      <c r="O66" s="31">
        <v>3</v>
      </c>
      <c r="P66" s="32">
        <f t="shared" ca="1" si="7"/>
        <v>61</v>
      </c>
      <c r="Q66" s="32" t="str">
        <f t="shared" si="8"/>
        <v>Kombucha &amp; tea</v>
      </c>
      <c r="R66" s="33">
        <v>76</v>
      </c>
      <c r="S66" s="25"/>
      <c r="T66" s="16"/>
    </row>
    <row r="67" spans="12:20" ht="16">
      <c r="L67" s="16"/>
      <c r="N67" s="31" t="s">
        <v>78</v>
      </c>
      <c r="O67" s="31">
        <v>3</v>
      </c>
      <c r="P67" s="32">
        <f t="shared" ca="1" si="7"/>
        <v>88</v>
      </c>
      <c r="Q67" s="32" t="str">
        <f t="shared" si="8"/>
        <v>Kombucha &amp; tea</v>
      </c>
      <c r="R67" s="33">
        <v>49</v>
      </c>
      <c r="S67" s="25"/>
      <c r="T67" s="16"/>
    </row>
    <row r="68" spans="12:20" ht="16">
      <c r="L68" s="16"/>
      <c r="N68" s="31" t="s">
        <v>78</v>
      </c>
      <c r="O68" s="31">
        <v>2</v>
      </c>
      <c r="P68" s="32">
        <f t="shared" ca="1" si="7"/>
        <v>23</v>
      </c>
      <c r="Q68" s="32" t="str">
        <f t="shared" si="8"/>
        <v>Juice</v>
      </c>
      <c r="R68" s="33">
        <v>128</v>
      </c>
      <c r="S68" s="25"/>
      <c r="T68" s="16"/>
    </row>
    <row r="69" spans="12:20" ht="16">
      <c r="L69" s="16"/>
      <c r="N69" s="31" t="s">
        <v>78</v>
      </c>
      <c r="O69" s="31">
        <v>1</v>
      </c>
      <c r="P69" s="32">
        <f t="shared" ca="1" si="7"/>
        <v>25</v>
      </c>
      <c r="Q69" s="32" t="str">
        <f t="shared" si="8"/>
        <v>Coffee</v>
      </c>
      <c r="R69" s="33">
        <v>48</v>
      </c>
      <c r="S69" s="25"/>
      <c r="T69" s="16"/>
    </row>
    <row r="70" spans="12:20" ht="16">
      <c r="L70" s="16"/>
      <c r="N70" s="31" t="s">
        <v>78</v>
      </c>
      <c r="O70" s="31">
        <v>5</v>
      </c>
      <c r="P70" s="32">
        <f t="shared" ca="1" si="7"/>
        <v>42</v>
      </c>
      <c r="Q70" s="32" t="str">
        <f t="shared" si="8"/>
        <v>Sports, energy &amp; nutritional drinks</v>
      </c>
      <c r="R70" s="33">
        <v>5</v>
      </c>
      <c r="S70" s="25"/>
      <c r="T70" s="16"/>
    </row>
    <row r="71" spans="12:20" ht="16">
      <c r="L71" s="16"/>
      <c r="N71" s="31" t="s">
        <v>78</v>
      </c>
      <c r="O71" s="31">
        <v>3</v>
      </c>
      <c r="P71" s="32">
        <f t="shared" ca="1" si="7"/>
        <v>78</v>
      </c>
      <c r="Q71" s="32" t="str">
        <f t="shared" si="8"/>
        <v>Kombucha &amp; tea</v>
      </c>
      <c r="R71" s="33">
        <v>61</v>
      </c>
      <c r="S71" s="25"/>
      <c r="T71" s="16"/>
    </row>
    <row r="72" spans="12:20" ht="16">
      <c r="L72" s="16"/>
      <c r="N72" s="31" t="s">
        <v>78</v>
      </c>
      <c r="O72" s="31">
        <v>6</v>
      </c>
      <c r="P72" s="32">
        <f t="shared" ca="1" si="7"/>
        <v>80</v>
      </c>
      <c r="Q72" s="32" t="str">
        <f t="shared" si="8"/>
        <v>Tea</v>
      </c>
      <c r="R72" s="33">
        <v>25</v>
      </c>
      <c r="S72" s="25"/>
      <c r="T72" s="16"/>
    </row>
    <row r="73" spans="12:20" ht="16">
      <c r="L73" s="16"/>
      <c r="N73" s="31" t="s">
        <v>78</v>
      </c>
      <c r="O73" s="31">
        <v>4</v>
      </c>
      <c r="P73" s="32">
        <f t="shared" ca="1" si="7"/>
        <v>9</v>
      </c>
      <c r="Q73" s="32" t="str">
        <f t="shared" si="8"/>
        <v>Soft drinks</v>
      </c>
      <c r="R73" s="33">
        <v>50</v>
      </c>
      <c r="S73" s="25"/>
      <c r="T73" s="16"/>
    </row>
    <row r="74" spans="12:20" ht="16">
      <c r="L74" s="16"/>
      <c r="N74" s="34" t="s">
        <v>75</v>
      </c>
      <c r="O74" s="34">
        <v>1</v>
      </c>
      <c r="P74" s="34">
        <f t="shared" ca="1" si="7"/>
        <v>209</v>
      </c>
      <c r="Q74" s="34" t="str">
        <f t="shared" si="8"/>
        <v>Coffee</v>
      </c>
      <c r="R74" s="34">
        <v>132</v>
      </c>
      <c r="S74" s="25"/>
      <c r="T74" s="16"/>
    </row>
    <row r="75" spans="12:20" ht="16">
      <c r="L75" s="16"/>
      <c r="N75" s="34" t="s">
        <v>75</v>
      </c>
      <c r="O75" s="34">
        <v>7</v>
      </c>
      <c r="P75" s="34">
        <f t="shared" ca="1" si="7"/>
        <v>80</v>
      </c>
      <c r="Q75" s="34" t="str">
        <f t="shared" si="8"/>
        <v>Water, seltzer &amp; sparkling water</v>
      </c>
      <c r="R75" s="34">
        <v>174</v>
      </c>
      <c r="S75" s="25"/>
      <c r="T75" s="16"/>
    </row>
    <row r="76" spans="12:20" ht="16">
      <c r="L76" s="16"/>
      <c r="T76" s="16"/>
    </row>
    <row r="77" spans="12:20" ht="16">
      <c r="L77" s="16"/>
      <c r="T77" s="16"/>
    </row>
    <row r="78" spans="12:20" ht="16">
      <c r="L78" s="16"/>
      <c r="T78" s="16"/>
    </row>
    <row r="79" spans="12:20" ht="16">
      <c r="L79" s="16"/>
      <c r="T79" s="16"/>
    </row>
    <row r="80" spans="12:20" ht="16">
      <c r="L80" s="16"/>
      <c r="T80" s="16"/>
    </row>
  </sheetData>
  <mergeCells count="5">
    <mergeCell ref="C26:C32"/>
    <mergeCell ref="I26:I32"/>
    <mergeCell ref="H26:H32"/>
    <mergeCell ref="F26:F32"/>
    <mergeCell ref="G26:G3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8BA46-B52C-A345-A194-04A630A103DC}">
  <dimension ref="A2:AD66"/>
  <sheetViews>
    <sheetView showGridLines="0" topLeftCell="A5" zoomScale="85" workbookViewId="0">
      <pane xSplit="3" ySplit="4" topLeftCell="M9" activePane="bottomRight" state="frozen"/>
      <selection pane="topRight"/>
      <selection pane="bottomLeft"/>
      <selection pane="bottomRight" activeCell="V18" sqref="V18"/>
    </sheetView>
  </sheetViews>
  <sheetFormatPr baseColWidth="10" defaultColWidth="11" defaultRowHeight="15.75" customHeight="1"/>
  <cols>
    <col min="2" max="2" width="27.33203125" customWidth="1"/>
    <col min="3" max="3" width="55.33203125" customWidth="1"/>
    <col min="4" max="4" width="15.33203125" bestFit="1" customWidth="1"/>
    <col min="5" max="5" width="5.83203125" bestFit="1" customWidth="1"/>
    <col min="6" max="6" width="9.33203125" bestFit="1" customWidth="1"/>
    <col min="7" max="7" width="10.6640625" bestFit="1" customWidth="1"/>
    <col min="11" max="11" width="14.1640625" bestFit="1" customWidth="1"/>
    <col min="13" max="13" width="14.1640625" bestFit="1" customWidth="1"/>
    <col min="19" max="19" width="13" customWidth="1"/>
    <col min="21" max="21" width="20.6640625" bestFit="1" customWidth="1"/>
    <col min="22" max="22" width="16.33203125" style="28" bestFit="1" customWidth="1"/>
    <col min="23" max="23" width="15.33203125" style="28" bestFit="1" customWidth="1"/>
    <col min="24" max="24" width="10" bestFit="1" customWidth="1"/>
    <col min="25" max="25" width="14.1640625" bestFit="1" customWidth="1"/>
    <col min="26" max="26" width="7.6640625" bestFit="1" customWidth="1"/>
    <col min="28" max="28" width="22.5" bestFit="1" customWidth="1"/>
    <col min="29" max="29" width="22.6640625" customWidth="1"/>
    <col min="34" max="34" width="14.33203125" bestFit="1" customWidth="1"/>
  </cols>
  <sheetData>
    <row r="2" spans="1:30" ht="16">
      <c r="B2" s="13" t="s">
        <v>79</v>
      </c>
    </row>
    <row r="3" spans="1:30" ht="16">
      <c r="B3" s="12" t="s">
        <v>80</v>
      </c>
    </row>
    <row r="4" spans="1:30" ht="16">
      <c r="B4" s="12" t="s">
        <v>81</v>
      </c>
    </row>
    <row r="5" spans="1:30" ht="16">
      <c r="B5" s="12" t="s">
        <v>82</v>
      </c>
      <c r="AB5" s="42" t="s">
        <v>83</v>
      </c>
      <c r="AC5" s="42" t="s">
        <v>84</v>
      </c>
      <c r="AD5" s="42" t="s">
        <v>85</v>
      </c>
    </row>
    <row r="6" spans="1:30" ht="15.75" customHeight="1">
      <c r="AB6" s="42">
        <v>28.349519999999998</v>
      </c>
      <c r="AC6" s="42">
        <v>1.04</v>
      </c>
      <c r="AD6" s="42">
        <v>1</v>
      </c>
    </row>
    <row r="7" spans="1:30" ht="15.75" customHeight="1">
      <c r="S7" s="39" t="s">
        <v>86</v>
      </c>
      <c r="T7" s="39"/>
      <c r="U7" s="39"/>
      <c r="AB7" s="42" t="s">
        <v>87</v>
      </c>
      <c r="AD7" s="42" t="s">
        <v>87</v>
      </c>
    </row>
    <row r="8" spans="1:30" ht="16">
      <c r="A8" t="s">
        <v>88</v>
      </c>
      <c r="B8" s="27" t="s">
        <v>89</v>
      </c>
      <c r="C8" s="27" t="s">
        <v>90</v>
      </c>
      <c r="D8" s="27" t="s">
        <v>91</v>
      </c>
      <c r="E8" s="27" t="s">
        <v>29</v>
      </c>
      <c r="F8" s="27" t="s">
        <v>31</v>
      </c>
      <c r="G8" s="27" t="s">
        <v>33</v>
      </c>
      <c r="H8" s="27" t="s">
        <v>35</v>
      </c>
      <c r="I8" s="27" t="s">
        <v>37</v>
      </c>
      <c r="J8" s="27" t="s">
        <v>38</v>
      </c>
      <c r="K8" s="27" t="s">
        <v>40</v>
      </c>
      <c r="L8" s="27" t="s">
        <v>42</v>
      </c>
      <c r="M8" s="27" t="s">
        <v>44</v>
      </c>
      <c r="N8" s="27" t="s">
        <v>46</v>
      </c>
      <c r="O8" s="27" t="s">
        <v>48</v>
      </c>
      <c r="P8" s="27" t="s">
        <v>51</v>
      </c>
      <c r="Q8" s="27" t="s">
        <v>53</v>
      </c>
      <c r="R8" s="27" t="s">
        <v>92</v>
      </c>
      <c r="S8" s="27" t="s">
        <v>93</v>
      </c>
      <c r="T8" s="38" t="s">
        <v>94</v>
      </c>
      <c r="U8" s="27" t="s">
        <v>95</v>
      </c>
      <c r="V8" s="29" t="s">
        <v>96</v>
      </c>
      <c r="W8" s="29" t="s">
        <v>97</v>
      </c>
      <c r="X8" s="27" t="s">
        <v>98</v>
      </c>
      <c r="Y8" s="27" t="s">
        <v>99</v>
      </c>
      <c r="Z8" s="27" t="s">
        <v>100</v>
      </c>
      <c r="AA8" s="27" t="s">
        <v>101</v>
      </c>
      <c r="AB8" s="27" t="s">
        <v>102</v>
      </c>
      <c r="AC8" s="27" t="s">
        <v>102</v>
      </c>
      <c r="AD8" s="27" t="s">
        <v>103</v>
      </c>
    </row>
    <row r="9" spans="1:30" ht="16">
      <c r="A9">
        <v>1</v>
      </c>
      <c r="B9" t="s">
        <v>36</v>
      </c>
      <c r="C9" t="s">
        <v>104</v>
      </c>
      <c r="D9" t="s">
        <v>105</v>
      </c>
      <c r="E9" t="b">
        <v>0</v>
      </c>
      <c r="F9" t="b">
        <v>0</v>
      </c>
      <c r="G9" t="b">
        <v>0</v>
      </c>
      <c r="H9" t="b">
        <v>1</v>
      </c>
      <c r="I9" t="b">
        <v>1</v>
      </c>
      <c r="J9" t="b">
        <v>1</v>
      </c>
      <c r="K9" t="b">
        <v>0</v>
      </c>
      <c r="L9" t="b">
        <v>0</v>
      </c>
      <c r="M9" t="b">
        <v>1</v>
      </c>
      <c r="N9" t="b">
        <v>0</v>
      </c>
      <c r="O9" t="b">
        <v>0</v>
      </c>
      <c r="P9" t="b">
        <v>1</v>
      </c>
      <c r="Q9" t="b">
        <v>0</v>
      </c>
      <c r="R9">
        <v>5.49</v>
      </c>
      <c r="S9" s="39">
        <f>R9/Z9</f>
        <v>0.81333333333333335</v>
      </c>
      <c r="T9" s="39">
        <f>S9/Y9</f>
        <v>0.10166666666666667</v>
      </c>
      <c r="U9" s="39">
        <f>T9/X9</f>
        <v>0.10166666666666667</v>
      </c>
      <c r="V9" s="28">
        <v>40</v>
      </c>
      <c r="W9" s="28" t="s">
        <v>106</v>
      </c>
      <c r="X9">
        <v>1</v>
      </c>
      <c r="Y9">
        <v>8</v>
      </c>
      <c r="Z9">
        <f>6.75*AA9</f>
        <v>6.75</v>
      </c>
      <c r="AA9">
        <v>1</v>
      </c>
      <c r="AB9" s="42">
        <f t="shared" ref="AB9:AB40" si="0">IF(W9="FL",Z9*$AB$6*$AC$6,IF(W9="OZ",Z9*$AB$6,Z9*$AD$6))</f>
        <v>199.01363039999998</v>
      </c>
      <c r="AC9" s="41"/>
      <c r="AD9" s="42">
        <f>R9/AB9</f>
        <v>2.7586050206539023E-2</v>
      </c>
    </row>
    <row r="10" spans="1:30" ht="16">
      <c r="A10">
        <f>A9+1</f>
        <v>2</v>
      </c>
      <c r="B10" t="s">
        <v>28</v>
      </c>
      <c r="C10" t="s">
        <v>47</v>
      </c>
      <c r="D10" t="s">
        <v>105</v>
      </c>
      <c r="E10" t="b">
        <v>1</v>
      </c>
      <c r="F10" t="b">
        <v>0</v>
      </c>
      <c r="G10" t="b">
        <v>1</v>
      </c>
      <c r="H10" t="b">
        <v>1</v>
      </c>
      <c r="I10" t="b">
        <v>1</v>
      </c>
      <c r="J10" t="b">
        <v>1</v>
      </c>
      <c r="K10" t="b">
        <v>0</v>
      </c>
      <c r="L10" t="b">
        <v>1</v>
      </c>
      <c r="M10" t="b">
        <v>1</v>
      </c>
      <c r="N10" t="b">
        <v>0</v>
      </c>
      <c r="O10" t="b">
        <v>1</v>
      </c>
      <c r="P10" t="b">
        <v>0</v>
      </c>
      <c r="Q10" t="b">
        <v>1</v>
      </c>
      <c r="R10">
        <v>7.99</v>
      </c>
      <c r="S10" s="39">
        <f t="shared" ref="S10:S58" si="1">R10/Z10</f>
        <v>5.2565789473684212</v>
      </c>
      <c r="T10" s="39">
        <f t="shared" ref="T10:T58" si="2">S10/Y10</f>
        <v>0.29203216374269009</v>
      </c>
      <c r="U10" s="39">
        <f t="shared" ref="U10:U58" si="3">T10/X10</f>
        <v>0.29203216374269009</v>
      </c>
      <c r="V10" s="28">
        <v>0</v>
      </c>
      <c r="W10" s="28" t="s">
        <v>107</v>
      </c>
      <c r="X10">
        <v>1</v>
      </c>
      <c r="Y10">
        <v>18</v>
      </c>
      <c r="Z10">
        <v>1.52</v>
      </c>
      <c r="AA10">
        <v>1</v>
      </c>
      <c r="AB10" s="42">
        <f t="shared" si="0"/>
        <v>43.091270399999999</v>
      </c>
      <c r="AC10" s="41"/>
      <c r="AD10" s="42">
        <f t="shared" ref="AD10:AD58" si="4">R10/AB10</f>
        <v>0.18542038621353804</v>
      </c>
    </row>
    <row r="11" spans="1:30" ht="16">
      <c r="A11">
        <f t="shared" ref="A11:A58" si="5">A10+1</f>
        <v>3</v>
      </c>
      <c r="B11" t="s">
        <v>28</v>
      </c>
      <c r="C11" t="s">
        <v>108</v>
      </c>
      <c r="D11" t="s">
        <v>105</v>
      </c>
      <c r="E11" t="b">
        <v>1</v>
      </c>
      <c r="F11" t="b">
        <v>0</v>
      </c>
      <c r="G11" t="b">
        <v>0</v>
      </c>
      <c r="H11" t="b">
        <v>1</v>
      </c>
      <c r="I11" t="b">
        <v>1</v>
      </c>
      <c r="J11" t="b">
        <v>1</v>
      </c>
      <c r="K11" t="b">
        <v>0</v>
      </c>
      <c r="L11" t="b">
        <v>0</v>
      </c>
      <c r="M11" t="b">
        <v>0</v>
      </c>
      <c r="N11" t="b">
        <v>1</v>
      </c>
      <c r="O11" t="b">
        <v>0</v>
      </c>
      <c r="P11" t="b">
        <v>1</v>
      </c>
      <c r="Q11" t="b">
        <v>0</v>
      </c>
      <c r="R11">
        <v>3.49</v>
      </c>
      <c r="S11" s="39">
        <f t="shared" si="1"/>
        <v>0.21812500000000001</v>
      </c>
      <c r="T11" s="39">
        <f t="shared" si="2"/>
        <v>0.10906250000000001</v>
      </c>
      <c r="U11" s="39">
        <f t="shared" si="3"/>
        <v>1.3632812500000001E-2</v>
      </c>
      <c r="V11" s="28">
        <v>30</v>
      </c>
      <c r="W11" s="28" t="s">
        <v>106</v>
      </c>
      <c r="X11">
        <v>8</v>
      </c>
      <c r="Y11">
        <v>2</v>
      </c>
      <c r="Z11">
        <v>16</v>
      </c>
      <c r="AA11">
        <v>1</v>
      </c>
      <c r="AB11" s="42">
        <f t="shared" si="0"/>
        <v>471.73601279999997</v>
      </c>
      <c r="AC11" s="41"/>
      <c r="AD11" s="42">
        <f t="shared" si="4"/>
        <v>7.398205575370481E-3</v>
      </c>
    </row>
    <row r="12" spans="1:30" ht="16">
      <c r="A12">
        <f t="shared" si="5"/>
        <v>4</v>
      </c>
      <c r="B12" t="s">
        <v>36</v>
      </c>
      <c r="C12" t="s">
        <v>109</v>
      </c>
      <c r="D12" t="s">
        <v>105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1</v>
      </c>
      <c r="K12" t="b">
        <v>0</v>
      </c>
      <c r="L12" t="b">
        <v>0</v>
      </c>
      <c r="M12" t="b">
        <v>0</v>
      </c>
      <c r="N12" t="b">
        <v>1</v>
      </c>
      <c r="O12" t="b">
        <v>0</v>
      </c>
      <c r="P12" t="b">
        <v>1</v>
      </c>
      <c r="Q12" t="b">
        <v>0</v>
      </c>
      <c r="R12">
        <v>5.29</v>
      </c>
      <c r="S12" s="39">
        <f t="shared" si="1"/>
        <v>8.2656250000000001E-2</v>
      </c>
      <c r="T12" s="39">
        <f t="shared" si="2"/>
        <v>1.033203125E-2</v>
      </c>
      <c r="U12" s="39">
        <f t="shared" si="3"/>
        <v>1.29150390625E-3</v>
      </c>
      <c r="V12" s="28">
        <v>120</v>
      </c>
      <c r="W12" s="28" t="s">
        <v>106</v>
      </c>
      <c r="X12">
        <v>8</v>
      </c>
      <c r="Y12">
        <v>8</v>
      </c>
      <c r="Z12">
        <v>64</v>
      </c>
      <c r="AA12">
        <v>1</v>
      </c>
      <c r="AB12" s="42">
        <f t="shared" si="0"/>
        <v>1886.9440511999999</v>
      </c>
      <c r="AC12" s="41"/>
      <c r="AD12" s="42">
        <f t="shared" si="4"/>
        <v>2.803474748833083E-3</v>
      </c>
    </row>
    <row r="13" spans="1:30" ht="16">
      <c r="A13">
        <f t="shared" si="5"/>
        <v>5</v>
      </c>
      <c r="B13" t="s">
        <v>49</v>
      </c>
      <c r="C13" t="s">
        <v>110</v>
      </c>
      <c r="D13" t="s">
        <v>105</v>
      </c>
      <c r="E13" t="b">
        <v>1</v>
      </c>
      <c r="F13" t="b">
        <v>0</v>
      </c>
      <c r="G13" t="b">
        <v>0</v>
      </c>
      <c r="H13" t="b">
        <v>1</v>
      </c>
      <c r="I13" t="b">
        <v>1</v>
      </c>
      <c r="J13" t="b">
        <v>1</v>
      </c>
      <c r="K13" t="b">
        <v>0</v>
      </c>
      <c r="L13" t="b">
        <v>1</v>
      </c>
      <c r="M13" t="b">
        <v>1</v>
      </c>
      <c r="N13" t="b">
        <v>1</v>
      </c>
      <c r="O13" t="b">
        <v>0</v>
      </c>
      <c r="P13" t="b">
        <v>0</v>
      </c>
      <c r="Q13" t="b">
        <v>0</v>
      </c>
      <c r="R13">
        <v>3.99</v>
      </c>
      <c r="S13" s="39">
        <f>R13/Z13</f>
        <v>0.39900000000000002</v>
      </c>
      <c r="T13" s="39">
        <f t="shared" si="2"/>
        <v>0.39900000000000002</v>
      </c>
      <c r="U13" s="39">
        <f t="shared" si="3"/>
        <v>3.9900000000000005E-2</v>
      </c>
      <c r="V13" s="28">
        <v>120</v>
      </c>
      <c r="W13" s="28" t="s">
        <v>106</v>
      </c>
      <c r="X13">
        <v>10</v>
      </c>
      <c r="Y13">
        <v>1</v>
      </c>
      <c r="Z13">
        <v>10</v>
      </c>
      <c r="AA13">
        <v>1</v>
      </c>
      <c r="AB13" s="42">
        <f t="shared" si="0"/>
        <v>294.83500799999996</v>
      </c>
      <c r="AC13" s="41"/>
      <c r="AD13" s="42">
        <f t="shared" si="4"/>
        <v>1.3532992662798038E-2</v>
      </c>
    </row>
    <row r="14" spans="1:30" ht="16">
      <c r="A14">
        <f t="shared" si="5"/>
        <v>6</v>
      </c>
      <c r="B14" t="s">
        <v>71</v>
      </c>
      <c r="C14" t="s">
        <v>111</v>
      </c>
      <c r="D14" t="s">
        <v>105</v>
      </c>
      <c r="E14" t="b">
        <v>1</v>
      </c>
      <c r="F14" t="b">
        <v>0</v>
      </c>
      <c r="G14" t="b">
        <v>0</v>
      </c>
      <c r="H14" t="b">
        <v>1</v>
      </c>
      <c r="I14" t="b">
        <v>0</v>
      </c>
      <c r="J14" t="b">
        <v>1</v>
      </c>
      <c r="K14" t="b">
        <v>0</v>
      </c>
      <c r="L14" t="b">
        <v>0</v>
      </c>
      <c r="M14" t="b">
        <v>0</v>
      </c>
      <c r="N14" t="b">
        <v>1</v>
      </c>
      <c r="O14" t="b">
        <v>0</v>
      </c>
      <c r="P14" t="b">
        <v>1</v>
      </c>
      <c r="Q14" t="b">
        <v>0</v>
      </c>
      <c r="R14">
        <v>4.1900000000000004</v>
      </c>
      <c r="S14" s="39">
        <f t="shared" si="1"/>
        <v>0.26187500000000002</v>
      </c>
      <c r="T14" s="39">
        <f t="shared" si="2"/>
        <v>3.2734375000000003E-2</v>
      </c>
      <c r="U14" s="39">
        <f t="shared" si="3"/>
        <v>1.6367187500000002E-2</v>
      </c>
      <c r="V14" s="28">
        <v>30</v>
      </c>
      <c r="W14" s="28" t="s">
        <v>106</v>
      </c>
      <c r="X14">
        <v>2</v>
      </c>
      <c r="Y14">
        <v>8</v>
      </c>
      <c r="Z14">
        <v>16</v>
      </c>
      <c r="AA14">
        <v>1</v>
      </c>
      <c r="AB14" s="42">
        <f t="shared" si="0"/>
        <v>471.73601279999997</v>
      </c>
      <c r="AC14" s="41"/>
      <c r="AD14" s="42">
        <f t="shared" si="4"/>
        <v>8.8820863498000908E-3</v>
      </c>
    </row>
    <row r="15" spans="1:30" ht="16">
      <c r="A15">
        <f t="shared" si="5"/>
        <v>7</v>
      </c>
      <c r="B15" t="s">
        <v>69</v>
      </c>
      <c r="C15" t="s">
        <v>112</v>
      </c>
      <c r="D15" t="s">
        <v>105</v>
      </c>
      <c r="E15" t="b">
        <v>0</v>
      </c>
      <c r="F15" t="b">
        <v>0</v>
      </c>
      <c r="G15" t="b">
        <v>0</v>
      </c>
      <c r="H15" t="b">
        <v>0</v>
      </c>
      <c r="I15" t="b">
        <v>0</v>
      </c>
      <c r="J15" t="b">
        <v>0</v>
      </c>
      <c r="K15" t="b">
        <v>0</v>
      </c>
      <c r="L15" t="b">
        <v>0</v>
      </c>
      <c r="M15" t="b">
        <v>0</v>
      </c>
      <c r="N15" t="b">
        <v>0</v>
      </c>
      <c r="O15" t="b">
        <v>1</v>
      </c>
      <c r="P15" t="b">
        <v>0</v>
      </c>
      <c r="Q15" t="b">
        <v>0</v>
      </c>
      <c r="R15">
        <v>11.99</v>
      </c>
      <c r="S15" s="39">
        <f t="shared" si="1"/>
        <v>0.33305555555555555</v>
      </c>
      <c r="T15" s="39">
        <f t="shared" si="2"/>
        <v>8.3263888888888887E-2</v>
      </c>
      <c r="U15" s="39">
        <f t="shared" si="3"/>
        <v>9.2515432098765425E-3</v>
      </c>
      <c r="V15" s="28">
        <v>100</v>
      </c>
      <c r="W15" s="28" t="s">
        <v>106</v>
      </c>
      <c r="X15">
        <f>Z15/Y15</f>
        <v>9</v>
      </c>
      <c r="Y15">
        <v>4</v>
      </c>
      <c r="Z15">
        <v>36</v>
      </c>
      <c r="AA15">
        <v>1</v>
      </c>
      <c r="AB15" s="42">
        <f t="shared" si="0"/>
        <v>1061.4060287999998</v>
      </c>
      <c r="AC15" s="41"/>
      <c r="AD15" s="42">
        <f t="shared" si="4"/>
        <v>1.1296336816133979E-2</v>
      </c>
    </row>
    <row r="16" spans="1:30" ht="16">
      <c r="A16">
        <f t="shared" si="5"/>
        <v>8</v>
      </c>
      <c r="B16" t="s">
        <v>36</v>
      </c>
      <c r="C16" t="s">
        <v>113</v>
      </c>
      <c r="D16" t="s">
        <v>114</v>
      </c>
      <c r="E16" t="b">
        <v>1</v>
      </c>
      <c r="F16" t="b">
        <v>0</v>
      </c>
      <c r="G16" t="b">
        <v>0</v>
      </c>
      <c r="H16" t="b">
        <v>1</v>
      </c>
      <c r="I16" t="b">
        <v>1</v>
      </c>
      <c r="J16" t="b">
        <v>1</v>
      </c>
      <c r="K16" t="b">
        <v>0</v>
      </c>
      <c r="L16" t="b">
        <v>0</v>
      </c>
      <c r="M16" t="b">
        <v>1</v>
      </c>
      <c r="N16" t="b">
        <v>1</v>
      </c>
      <c r="O16" t="b">
        <v>1</v>
      </c>
      <c r="P16" t="b">
        <v>1</v>
      </c>
      <c r="Q16" t="b">
        <v>0</v>
      </c>
      <c r="R16">
        <v>5.49</v>
      </c>
      <c r="S16" s="39">
        <f t="shared" si="1"/>
        <v>0.36118421052631583</v>
      </c>
      <c r="T16" s="39">
        <f t="shared" si="2"/>
        <v>0.36118421052631583</v>
      </c>
      <c r="U16" s="39">
        <f t="shared" si="3"/>
        <v>2.3762119113573409E-2</v>
      </c>
      <c r="V16" s="28">
        <v>180</v>
      </c>
      <c r="W16" s="28" t="s">
        <v>106</v>
      </c>
      <c r="X16">
        <v>15.2</v>
      </c>
      <c r="Y16">
        <v>1</v>
      </c>
      <c r="Z16">
        <v>15.2</v>
      </c>
      <c r="AA16">
        <v>1</v>
      </c>
      <c r="AB16" s="42">
        <f t="shared" si="0"/>
        <v>448.14921215999999</v>
      </c>
      <c r="AC16" s="41"/>
      <c r="AD16" s="42">
        <f t="shared" si="4"/>
        <v>1.2250384137772262E-2</v>
      </c>
    </row>
    <row r="17" spans="1:30" ht="16">
      <c r="A17">
        <f t="shared" si="5"/>
        <v>9</v>
      </c>
      <c r="B17" t="s">
        <v>69</v>
      </c>
      <c r="C17" t="s">
        <v>115</v>
      </c>
      <c r="D17" t="s">
        <v>114</v>
      </c>
      <c r="E17" t="b">
        <v>1</v>
      </c>
      <c r="F17" t="b">
        <v>0</v>
      </c>
      <c r="G17" t="b">
        <v>1</v>
      </c>
      <c r="H17" t="b">
        <v>1</v>
      </c>
      <c r="I17" t="b">
        <v>0</v>
      </c>
      <c r="J17" t="b">
        <v>1</v>
      </c>
      <c r="K17" t="b">
        <v>1</v>
      </c>
      <c r="L17" t="b">
        <v>1</v>
      </c>
      <c r="M17" t="b">
        <v>1</v>
      </c>
      <c r="N17" t="b">
        <v>1</v>
      </c>
      <c r="O17" t="b">
        <v>0</v>
      </c>
      <c r="P17" t="b">
        <v>1</v>
      </c>
      <c r="Q17" t="b">
        <v>1</v>
      </c>
      <c r="R17">
        <v>15.79</v>
      </c>
      <c r="S17" s="39">
        <f t="shared" si="1"/>
        <v>1.3158333333333332</v>
      </c>
      <c r="T17" s="39">
        <f t="shared" si="2"/>
        <v>0.87722222222222213</v>
      </c>
      <c r="U17" s="39">
        <f t="shared" si="3"/>
        <v>0.10965277777777777</v>
      </c>
      <c r="V17" s="28">
        <v>2.4</v>
      </c>
      <c r="W17" s="28" t="s">
        <v>107</v>
      </c>
      <c r="X17">
        <v>8</v>
      </c>
      <c r="Y17">
        <v>1.5</v>
      </c>
      <c r="Z17">
        <v>12</v>
      </c>
      <c r="AA17">
        <v>1</v>
      </c>
      <c r="AB17" s="42">
        <f t="shared" si="0"/>
        <v>340.19423999999998</v>
      </c>
      <c r="AC17" s="41"/>
      <c r="AD17" s="42">
        <f t="shared" si="4"/>
        <v>4.6414660048330038E-2</v>
      </c>
    </row>
    <row r="18" spans="1:30" ht="16">
      <c r="A18">
        <f t="shared" si="5"/>
        <v>10</v>
      </c>
      <c r="B18" t="s">
        <v>49</v>
      </c>
      <c r="C18" t="s">
        <v>116</v>
      </c>
      <c r="D18" t="s">
        <v>114</v>
      </c>
      <c r="E18" t="b">
        <v>1</v>
      </c>
      <c r="F18" t="b">
        <v>0</v>
      </c>
      <c r="G18" t="b">
        <v>1</v>
      </c>
      <c r="H18" t="b">
        <v>1</v>
      </c>
      <c r="I18" t="b">
        <v>0</v>
      </c>
      <c r="J18" t="b">
        <v>1</v>
      </c>
      <c r="K18" t="b">
        <v>0</v>
      </c>
      <c r="L18" t="b">
        <v>1</v>
      </c>
      <c r="M18" t="b">
        <v>0</v>
      </c>
      <c r="N18" t="b">
        <v>1</v>
      </c>
      <c r="O18" t="b">
        <v>1</v>
      </c>
      <c r="P18" t="b">
        <v>1</v>
      </c>
      <c r="Q18" t="b">
        <v>1</v>
      </c>
      <c r="R18">
        <v>1.79</v>
      </c>
      <c r="S18" s="39">
        <f t="shared" si="1"/>
        <v>7.5527426160337557E-2</v>
      </c>
      <c r="T18" s="39">
        <f t="shared" si="2"/>
        <v>3.8241734764727878E-2</v>
      </c>
      <c r="U18" s="39">
        <f t="shared" si="3"/>
        <v>3.1868112303939898E-3</v>
      </c>
      <c r="V18" s="28">
        <v>0</v>
      </c>
      <c r="W18" s="28" t="s">
        <v>106</v>
      </c>
      <c r="X18">
        <v>12</v>
      </c>
      <c r="Y18">
        <v>1.9749999999999999</v>
      </c>
      <c r="Z18">
        <v>23.7</v>
      </c>
      <c r="AA18">
        <v>1</v>
      </c>
      <c r="AB18" s="42">
        <f t="shared" si="0"/>
        <v>698.75896895999995</v>
      </c>
      <c r="AC18" s="41"/>
      <c r="AD18" s="42">
        <f t="shared" si="4"/>
        <v>2.5616844713480416E-3</v>
      </c>
    </row>
    <row r="19" spans="1:30" ht="16">
      <c r="A19">
        <f>A18+1</f>
        <v>11</v>
      </c>
      <c r="B19" t="s">
        <v>71</v>
      </c>
      <c r="C19" t="s">
        <v>117</v>
      </c>
      <c r="D19" t="s">
        <v>105</v>
      </c>
      <c r="E19" t="b">
        <v>1</v>
      </c>
      <c r="F19" t="b">
        <v>1</v>
      </c>
      <c r="G19" t="b">
        <v>0</v>
      </c>
      <c r="H19" t="b">
        <v>1</v>
      </c>
      <c r="I19" t="b">
        <v>1</v>
      </c>
      <c r="J19" t="b">
        <v>1</v>
      </c>
      <c r="K19" t="b">
        <v>0</v>
      </c>
      <c r="L19" t="b">
        <v>0</v>
      </c>
      <c r="M19" t="b">
        <v>0</v>
      </c>
      <c r="N19" t="b">
        <v>1</v>
      </c>
      <c r="O19" t="b">
        <v>1</v>
      </c>
      <c r="P19" t="b">
        <v>1</v>
      </c>
      <c r="Q19" t="b">
        <v>0</v>
      </c>
      <c r="R19">
        <v>4.1900000000000004</v>
      </c>
      <c r="S19" s="39">
        <f t="shared" si="1"/>
        <v>0.34916666666666668</v>
      </c>
      <c r="T19" s="39">
        <f t="shared" si="2"/>
        <v>0.23277777777777778</v>
      </c>
      <c r="U19" s="39">
        <f t="shared" si="3"/>
        <v>2.9097222222222222E-2</v>
      </c>
      <c r="V19" s="28">
        <v>30</v>
      </c>
      <c r="W19" s="28" t="s">
        <v>106</v>
      </c>
      <c r="X19">
        <v>8</v>
      </c>
      <c r="Y19">
        <v>1.5</v>
      </c>
      <c r="Z19">
        <v>12</v>
      </c>
      <c r="AA19">
        <v>1</v>
      </c>
      <c r="AB19" s="42">
        <f t="shared" si="0"/>
        <v>353.80200959999996</v>
      </c>
      <c r="AC19" s="41"/>
      <c r="AD19" s="42">
        <f t="shared" si="4"/>
        <v>1.1842781799733455E-2</v>
      </c>
    </row>
    <row r="20" spans="1:30" ht="16">
      <c r="A20">
        <f t="shared" si="5"/>
        <v>12</v>
      </c>
      <c r="B20" t="s">
        <v>71</v>
      </c>
      <c r="C20" t="s">
        <v>118</v>
      </c>
      <c r="D20" t="s">
        <v>105</v>
      </c>
      <c r="E20" t="b">
        <v>1</v>
      </c>
      <c r="F20" t="b">
        <v>0</v>
      </c>
      <c r="G20" t="b">
        <v>0</v>
      </c>
      <c r="H20" t="b">
        <v>1</v>
      </c>
      <c r="I20" t="b">
        <v>1</v>
      </c>
      <c r="J20" t="b">
        <v>1</v>
      </c>
      <c r="K20" t="b">
        <v>0</v>
      </c>
      <c r="L20" t="b">
        <v>0</v>
      </c>
      <c r="M20" t="b">
        <v>0</v>
      </c>
      <c r="N20" t="b">
        <v>1</v>
      </c>
      <c r="O20" t="b">
        <v>0</v>
      </c>
      <c r="P20" t="b">
        <v>1</v>
      </c>
      <c r="Q20" t="b">
        <v>0</v>
      </c>
      <c r="R20">
        <v>3.69</v>
      </c>
      <c r="S20" s="39">
        <f t="shared" si="1"/>
        <v>0.3075</v>
      </c>
      <c r="T20" s="39">
        <f t="shared" si="2"/>
        <v>0.3075</v>
      </c>
      <c r="U20" s="39">
        <f t="shared" si="3"/>
        <v>2.5624999999999998E-2</v>
      </c>
      <c r="V20" s="28">
        <v>45</v>
      </c>
      <c r="W20" s="28" t="s">
        <v>106</v>
      </c>
      <c r="X20">
        <v>12</v>
      </c>
      <c r="Y20">
        <v>1</v>
      </c>
      <c r="Z20">
        <v>12</v>
      </c>
      <c r="AA20">
        <v>1</v>
      </c>
      <c r="AB20" s="42">
        <f t="shared" si="0"/>
        <v>353.80200959999996</v>
      </c>
      <c r="AC20" s="41"/>
      <c r="AD20" s="42">
        <f t="shared" si="4"/>
        <v>1.0429562014562396E-2</v>
      </c>
    </row>
    <row r="21" spans="1:30" ht="16">
      <c r="A21">
        <f t="shared" si="5"/>
        <v>13</v>
      </c>
      <c r="B21" t="s">
        <v>36</v>
      </c>
      <c r="C21" t="s">
        <v>43</v>
      </c>
      <c r="D21" t="s">
        <v>105</v>
      </c>
      <c r="E21" t="b">
        <v>1</v>
      </c>
      <c r="F21" t="b">
        <v>0</v>
      </c>
      <c r="G21" t="b">
        <v>0</v>
      </c>
      <c r="H21" t="b">
        <v>1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1</v>
      </c>
      <c r="P21" t="b">
        <v>0</v>
      </c>
      <c r="Q21" t="b">
        <v>0</v>
      </c>
      <c r="R21">
        <v>2.4900000000000002</v>
      </c>
      <c r="S21" s="39">
        <f t="shared" si="1"/>
        <v>0.37164179104477613</v>
      </c>
      <c r="T21" s="39">
        <f t="shared" si="2"/>
        <v>0.37164179104477613</v>
      </c>
      <c r="U21" s="39">
        <f t="shared" si="3"/>
        <v>5.5468924036533751E-2</v>
      </c>
      <c r="V21" s="28">
        <v>0</v>
      </c>
      <c r="W21" s="28" t="s">
        <v>106</v>
      </c>
      <c r="X21" s="28">
        <f>Z21</f>
        <v>6.7</v>
      </c>
      <c r="Y21" s="28">
        <v>1</v>
      </c>
      <c r="Z21">
        <v>6.7</v>
      </c>
      <c r="AA21">
        <v>1</v>
      </c>
      <c r="AB21" s="42">
        <f t="shared" si="0"/>
        <v>197.53945535999998</v>
      </c>
      <c r="AC21" s="41"/>
      <c r="AD21" s="42">
        <f t="shared" si="4"/>
        <v>1.2605076770421246E-2</v>
      </c>
    </row>
    <row r="22" spans="1:30" ht="16">
      <c r="A22">
        <f t="shared" si="5"/>
        <v>14</v>
      </c>
      <c r="B22" t="s">
        <v>69</v>
      </c>
      <c r="C22" t="s">
        <v>119</v>
      </c>
      <c r="D22" t="s">
        <v>105</v>
      </c>
      <c r="E22" t="b">
        <v>1</v>
      </c>
      <c r="F22" t="b">
        <v>0</v>
      </c>
      <c r="G22" t="b">
        <v>1</v>
      </c>
      <c r="H22" t="b">
        <v>1</v>
      </c>
      <c r="I22" t="b">
        <v>0</v>
      </c>
      <c r="J22" t="b">
        <v>1</v>
      </c>
      <c r="K22" t="b">
        <v>0</v>
      </c>
      <c r="L22" t="b">
        <v>1</v>
      </c>
      <c r="M22" t="b">
        <v>1</v>
      </c>
      <c r="N22" t="b">
        <v>0</v>
      </c>
      <c r="O22" t="b">
        <v>0</v>
      </c>
      <c r="P22" t="b">
        <v>0</v>
      </c>
      <c r="Q22" t="b">
        <v>1</v>
      </c>
      <c r="R22">
        <v>16.989999999999998</v>
      </c>
      <c r="S22" s="39">
        <f t="shared" si="1"/>
        <v>1.4158333333333333</v>
      </c>
      <c r="T22" s="39">
        <f t="shared" si="2"/>
        <v>5.8993055555555556E-2</v>
      </c>
      <c r="U22" s="39">
        <f t="shared" si="3"/>
        <v>0.11798611111111111</v>
      </c>
      <c r="V22" s="28" t="s">
        <v>120</v>
      </c>
      <c r="W22" s="28" t="s">
        <v>107</v>
      </c>
      <c r="X22" s="28">
        <v>0.5</v>
      </c>
      <c r="Y22" s="28">
        <f>Z22/X22</f>
        <v>24</v>
      </c>
      <c r="Z22">
        <v>12</v>
      </c>
      <c r="AA22">
        <v>1</v>
      </c>
      <c r="AB22" s="42">
        <f t="shared" si="0"/>
        <v>340.19423999999998</v>
      </c>
      <c r="AC22" s="41"/>
      <c r="AD22" s="42">
        <f t="shared" si="4"/>
        <v>4.9942056632116989E-2</v>
      </c>
    </row>
    <row r="23" spans="1:30" ht="16">
      <c r="A23">
        <f t="shared" si="5"/>
        <v>15</v>
      </c>
      <c r="B23" t="s">
        <v>73</v>
      </c>
      <c r="C23" t="s">
        <v>121</v>
      </c>
      <c r="D23" t="s">
        <v>105</v>
      </c>
      <c r="E23" t="b">
        <v>1</v>
      </c>
      <c r="F23" t="b">
        <v>0</v>
      </c>
      <c r="G23" t="b">
        <v>0</v>
      </c>
      <c r="H23" t="b">
        <v>1</v>
      </c>
      <c r="I23" t="b">
        <v>0</v>
      </c>
      <c r="J23" t="b">
        <v>1</v>
      </c>
      <c r="K23" t="b">
        <v>0</v>
      </c>
      <c r="L23" t="b">
        <v>0</v>
      </c>
      <c r="M23" t="b">
        <v>0</v>
      </c>
      <c r="N23" t="b">
        <v>0</v>
      </c>
      <c r="O23" t="b">
        <v>1</v>
      </c>
      <c r="P23" t="b">
        <v>0</v>
      </c>
      <c r="Q23" t="b">
        <v>0</v>
      </c>
      <c r="R23">
        <v>5.79</v>
      </c>
      <c r="S23" s="39">
        <f t="shared" si="1"/>
        <v>0.120625</v>
      </c>
      <c r="T23" s="39">
        <f t="shared" si="2"/>
        <v>2.0393758030702643E-2</v>
      </c>
      <c r="U23" s="39">
        <f t="shared" si="3"/>
        <v>2.5130208333333333E-3</v>
      </c>
      <c r="V23" s="28">
        <v>140</v>
      </c>
      <c r="W23" s="28" t="s">
        <v>106</v>
      </c>
      <c r="X23" s="40">
        <f>Z23/Y23</f>
        <v>8.1152363562588761</v>
      </c>
      <c r="Y23" s="30">
        <v>5.9148000000000005</v>
      </c>
      <c r="Z23">
        <v>48</v>
      </c>
      <c r="AA23">
        <v>1</v>
      </c>
      <c r="AB23" s="42">
        <f t="shared" si="0"/>
        <v>1415.2080383999999</v>
      </c>
      <c r="AC23" s="41"/>
      <c r="AD23" s="42">
        <f t="shared" si="4"/>
        <v>4.0912712780702088E-3</v>
      </c>
    </row>
    <row r="24" spans="1:30" ht="16">
      <c r="A24">
        <f t="shared" si="5"/>
        <v>16</v>
      </c>
      <c r="B24" t="s">
        <v>71</v>
      </c>
      <c r="C24" t="s">
        <v>122</v>
      </c>
      <c r="D24" t="s">
        <v>105</v>
      </c>
      <c r="E24" t="b">
        <v>1</v>
      </c>
      <c r="F24" t="b">
        <v>0</v>
      </c>
      <c r="G24" t="b">
        <v>0</v>
      </c>
      <c r="H24" t="b">
        <v>1</v>
      </c>
      <c r="I24" t="b">
        <v>1</v>
      </c>
      <c r="J24" t="b">
        <v>1</v>
      </c>
      <c r="K24" t="b">
        <v>0</v>
      </c>
      <c r="L24" t="b">
        <v>0</v>
      </c>
      <c r="M24" t="b">
        <v>0</v>
      </c>
      <c r="N24" t="b">
        <v>1</v>
      </c>
      <c r="O24" t="b">
        <v>1</v>
      </c>
      <c r="P24" t="b">
        <v>1</v>
      </c>
      <c r="Q24" t="b">
        <v>0</v>
      </c>
      <c r="R24">
        <v>4.29</v>
      </c>
      <c r="S24" s="39">
        <f t="shared" si="1"/>
        <v>0.26481481481481484</v>
      </c>
      <c r="T24" s="39">
        <f t="shared" si="2"/>
        <v>0.26481481481481484</v>
      </c>
      <c r="U24" s="39">
        <f t="shared" si="3"/>
        <v>1.6346593507087337E-2</v>
      </c>
      <c r="V24" s="28">
        <v>60</v>
      </c>
      <c r="W24" s="28" t="s">
        <v>107</v>
      </c>
      <c r="X24">
        <v>16.2</v>
      </c>
      <c r="Y24">
        <v>1</v>
      </c>
      <c r="Z24">
        <v>16.2</v>
      </c>
      <c r="AA24">
        <v>1</v>
      </c>
      <c r="AB24" s="42">
        <f t="shared" si="0"/>
        <v>459.26222399999995</v>
      </c>
      <c r="AC24" s="41"/>
      <c r="AD24" s="42">
        <f t="shared" si="4"/>
        <v>9.3410687311395336E-3</v>
      </c>
    </row>
    <row r="25" spans="1:30" ht="16">
      <c r="A25">
        <f t="shared" si="5"/>
        <v>17</v>
      </c>
      <c r="B25" t="s">
        <v>28</v>
      </c>
      <c r="C25" t="s">
        <v>123</v>
      </c>
      <c r="D25" t="s">
        <v>105</v>
      </c>
      <c r="E25" t="b">
        <v>1</v>
      </c>
      <c r="F25" t="b">
        <v>0</v>
      </c>
      <c r="G25" t="b">
        <v>0</v>
      </c>
      <c r="H25" t="b">
        <v>1</v>
      </c>
      <c r="I25" t="b">
        <v>1</v>
      </c>
      <c r="J25" t="b">
        <v>1</v>
      </c>
      <c r="K25" t="b">
        <v>0</v>
      </c>
      <c r="L25" t="b">
        <v>0</v>
      </c>
      <c r="M25" t="b">
        <v>0</v>
      </c>
      <c r="N25" t="b">
        <v>1</v>
      </c>
      <c r="O25" t="b">
        <v>0</v>
      </c>
      <c r="P25" t="b">
        <v>1</v>
      </c>
      <c r="Q25" t="b">
        <v>0</v>
      </c>
      <c r="R25">
        <v>6.99</v>
      </c>
      <c r="S25" s="39">
        <f t="shared" si="1"/>
        <v>0.21843750000000001</v>
      </c>
      <c r="T25" s="39">
        <f t="shared" si="2"/>
        <v>5.4609375000000002E-2</v>
      </c>
      <c r="U25" s="39">
        <f t="shared" si="3"/>
        <v>6.8261718750000002E-3</v>
      </c>
      <c r="V25" s="28">
        <v>80</v>
      </c>
      <c r="W25" s="28" t="s">
        <v>106</v>
      </c>
      <c r="X25">
        <f>Z25/Y25</f>
        <v>8</v>
      </c>
      <c r="Y25">
        <v>4</v>
      </c>
      <c r="Z25">
        <v>32</v>
      </c>
      <c r="AA25">
        <v>1</v>
      </c>
      <c r="AB25" s="42">
        <f t="shared" si="0"/>
        <v>943.47202559999994</v>
      </c>
      <c r="AC25" s="41"/>
      <c r="AD25" s="42">
        <f t="shared" si="4"/>
        <v>7.4088047237592632E-3</v>
      </c>
    </row>
    <row r="26" spans="1:30" ht="16">
      <c r="A26">
        <f t="shared" si="5"/>
        <v>18</v>
      </c>
      <c r="B26" t="s">
        <v>72</v>
      </c>
      <c r="C26" t="s">
        <v>124</v>
      </c>
      <c r="D26" t="s">
        <v>105</v>
      </c>
      <c r="E26" t="b">
        <v>1</v>
      </c>
      <c r="F26" t="b">
        <v>0</v>
      </c>
      <c r="G26" t="b">
        <v>0</v>
      </c>
      <c r="H26" t="b">
        <v>1</v>
      </c>
      <c r="I26" t="b">
        <v>1</v>
      </c>
      <c r="J26" t="b">
        <v>1</v>
      </c>
      <c r="K26" t="b">
        <v>0</v>
      </c>
      <c r="L26" t="b">
        <v>0</v>
      </c>
      <c r="M26" t="b">
        <v>0</v>
      </c>
      <c r="N26" t="b">
        <v>1</v>
      </c>
      <c r="O26" t="b">
        <v>0</v>
      </c>
      <c r="P26" t="b">
        <v>1</v>
      </c>
      <c r="Q26" t="b">
        <v>0</v>
      </c>
      <c r="R26">
        <v>4.49</v>
      </c>
      <c r="S26" s="39">
        <f t="shared" si="1"/>
        <v>0.10022321428571429</v>
      </c>
      <c r="T26" s="39">
        <f t="shared" si="2"/>
        <v>2.5055803571428573E-2</v>
      </c>
      <c r="U26" s="39">
        <f t="shared" si="3"/>
        <v>2.2371253188775511E-3</v>
      </c>
      <c r="V26" s="28">
        <v>140</v>
      </c>
      <c r="W26" s="28" t="s">
        <v>106</v>
      </c>
      <c r="X26" s="40">
        <f>Z26/Y26</f>
        <v>11.2</v>
      </c>
      <c r="Y26">
        <v>4</v>
      </c>
      <c r="Z26">
        <f>11.2*4</f>
        <v>44.8</v>
      </c>
      <c r="AA26">
        <v>1</v>
      </c>
      <c r="AB26" s="42">
        <f t="shared" si="0"/>
        <v>1320.8608358399999</v>
      </c>
      <c r="AC26" s="41"/>
      <c r="AD26" s="42">
        <f t="shared" si="4"/>
        <v>3.3992983046882376E-3</v>
      </c>
    </row>
    <row r="27" spans="1:30" ht="16">
      <c r="A27">
        <f>A26+1</f>
        <v>19</v>
      </c>
      <c r="B27" t="s">
        <v>28</v>
      </c>
      <c r="C27" t="s">
        <v>125</v>
      </c>
      <c r="D27" t="s">
        <v>126</v>
      </c>
      <c r="E27" t="b">
        <v>1</v>
      </c>
      <c r="F27" t="b">
        <v>0</v>
      </c>
      <c r="G27" t="b">
        <v>1</v>
      </c>
      <c r="H27" t="b">
        <v>1</v>
      </c>
      <c r="I27" t="b">
        <v>1</v>
      </c>
      <c r="J27" t="b">
        <v>1</v>
      </c>
      <c r="K27" t="b">
        <v>0</v>
      </c>
      <c r="L27" t="b">
        <v>1</v>
      </c>
      <c r="M27" t="b">
        <v>1</v>
      </c>
      <c r="N27" t="b">
        <v>0</v>
      </c>
      <c r="O27" t="b">
        <v>1</v>
      </c>
      <c r="P27" t="b">
        <v>0</v>
      </c>
      <c r="Q27" t="b">
        <v>1</v>
      </c>
      <c r="R27">
        <v>6.99</v>
      </c>
      <c r="S27" s="39">
        <f t="shared" si="1"/>
        <v>8.2235294117647069</v>
      </c>
      <c r="T27" s="39">
        <f t="shared" si="2"/>
        <v>0.51397058823529418</v>
      </c>
      <c r="U27" s="39">
        <f t="shared" si="3"/>
        <v>0.51397058823529418</v>
      </c>
      <c r="V27" s="28">
        <v>0</v>
      </c>
      <c r="W27" s="28" t="s">
        <v>107</v>
      </c>
      <c r="X27">
        <v>1</v>
      </c>
      <c r="Y27">
        <v>16</v>
      </c>
      <c r="Z27">
        <v>0.85</v>
      </c>
      <c r="AA27">
        <v>1</v>
      </c>
      <c r="AB27" s="42">
        <f t="shared" si="0"/>
        <v>24.097091999999996</v>
      </c>
      <c r="AC27" s="41"/>
      <c r="AD27" s="42">
        <f t="shared" si="4"/>
        <v>0.29007649553730391</v>
      </c>
    </row>
    <row r="28" spans="1:30" ht="16">
      <c r="A28">
        <f t="shared" si="5"/>
        <v>20</v>
      </c>
      <c r="B28" t="s">
        <v>28</v>
      </c>
      <c r="C28" t="s">
        <v>127</v>
      </c>
      <c r="D28" t="s">
        <v>126</v>
      </c>
      <c r="E28" t="b">
        <v>1</v>
      </c>
      <c r="F28" t="b">
        <v>0</v>
      </c>
      <c r="G28" t="b">
        <v>1</v>
      </c>
      <c r="H28" t="b">
        <v>1</v>
      </c>
      <c r="I28" t="b">
        <v>0</v>
      </c>
      <c r="J28" t="b">
        <v>1</v>
      </c>
      <c r="K28" t="b">
        <v>0</v>
      </c>
      <c r="L28" t="b">
        <v>1</v>
      </c>
      <c r="M28" t="b">
        <v>1</v>
      </c>
      <c r="N28" t="b">
        <v>0</v>
      </c>
      <c r="O28" t="b">
        <v>0</v>
      </c>
      <c r="P28" t="b">
        <v>0</v>
      </c>
      <c r="Q28" t="b">
        <v>1</v>
      </c>
      <c r="R28">
        <v>8.39</v>
      </c>
      <c r="S28" s="39">
        <f t="shared" si="1"/>
        <v>1.9024943310657596</v>
      </c>
      <c r="T28" s="39">
        <f t="shared" si="2"/>
        <v>3.8049886621315192E-2</v>
      </c>
      <c r="U28" s="39">
        <f t="shared" si="3"/>
        <v>3.8049886621315192E-2</v>
      </c>
      <c r="V28" s="28">
        <v>0</v>
      </c>
      <c r="W28" s="28" t="s">
        <v>107</v>
      </c>
      <c r="X28">
        <v>1</v>
      </c>
      <c r="Y28">
        <v>50</v>
      </c>
      <c r="Z28">
        <v>4.41</v>
      </c>
      <c r="AA28">
        <v>1</v>
      </c>
      <c r="AB28" s="42">
        <f t="shared" si="0"/>
        <v>125.0213832</v>
      </c>
      <c r="AC28" s="41"/>
      <c r="AD28" s="42">
        <f t="shared" si="4"/>
        <v>6.7108520040754113E-2</v>
      </c>
    </row>
    <row r="29" spans="1:30" ht="16">
      <c r="A29">
        <f t="shared" si="5"/>
        <v>21</v>
      </c>
      <c r="B29" t="s">
        <v>28</v>
      </c>
      <c r="C29" t="s">
        <v>128</v>
      </c>
      <c r="D29" t="s">
        <v>126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J29" t="b">
        <v>1</v>
      </c>
      <c r="K29" t="b">
        <v>0</v>
      </c>
      <c r="L29" t="b">
        <v>1</v>
      </c>
      <c r="M29" t="b">
        <v>1</v>
      </c>
      <c r="N29" t="b">
        <v>0</v>
      </c>
      <c r="O29" t="b">
        <v>1</v>
      </c>
      <c r="P29" t="b">
        <v>0</v>
      </c>
      <c r="Q29" t="b">
        <v>1</v>
      </c>
      <c r="R29">
        <v>6.29</v>
      </c>
      <c r="S29" s="39">
        <f t="shared" si="1"/>
        <v>5.5175438596491233</v>
      </c>
      <c r="T29" s="39">
        <f t="shared" si="2"/>
        <v>0.30653021442495132</v>
      </c>
      <c r="U29" s="39">
        <f t="shared" si="3"/>
        <v>0.30653021442495132</v>
      </c>
      <c r="V29" s="28">
        <v>0</v>
      </c>
      <c r="W29" s="28" t="s">
        <v>107</v>
      </c>
      <c r="X29">
        <v>1</v>
      </c>
      <c r="Y29">
        <v>18</v>
      </c>
      <c r="Z29">
        <v>1.1399999999999999</v>
      </c>
      <c r="AA29">
        <v>1</v>
      </c>
      <c r="AB29" s="42">
        <f t="shared" si="0"/>
        <v>32.318452799999996</v>
      </c>
      <c r="AC29" s="41"/>
      <c r="AD29" s="42">
        <f t="shared" si="4"/>
        <v>0.19462565361421016</v>
      </c>
    </row>
    <row r="30" spans="1:30" ht="16">
      <c r="A30">
        <f t="shared" si="5"/>
        <v>22</v>
      </c>
      <c r="B30" t="s">
        <v>28</v>
      </c>
      <c r="C30" t="s">
        <v>129</v>
      </c>
      <c r="D30" t="s">
        <v>126</v>
      </c>
      <c r="E30" t="b">
        <v>1</v>
      </c>
      <c r="F30" t="b">
        <v>1</v>
      </c>
      <c r="G30" t="b">
        <v>1</v>
      </c>
      <c r="H30" t="b">
        <v>1</v>
      </c>
      <c r="I30" t="b">
        <v>0</v>
      </c>
      <c r="J30" t="b">
        <v>0</v>
      </c>
      <c r="K30" t="b">
        <v>0</v>
      </c>
      <c r="L30" t="b">
        <v>1</v>
      </c>
      <c r="M30" t="b">
        <v>1</v>
      </c>
      <c r="N30" t="b">
        <v>0</v>
      </c>
      <c r="O30" t="b">
        <v>0</v>
      </c>
      <c r="P30" t="b">
        <v>0</v>
      </c>
      <c r="Q30" t="b">
        <v>1</v>
      </c>
      <c r="R30">
        <v>11.99</v>
      </c>
      <c r="S30" s="39">
        <f t="shared" si="1"/>
        <v>3.7468749999999997</v>
      </c>
      <c r="T30" s="39">
        <f t="shared" si="2"/>
        <v>9.3671874999999988E-2</v>
      </c>
      <c r="U30" s="39">
        <f t="shared" si="3"/>
        <v>9.3671874999999988E-2</v>
      </c>
      <c r="V30" s="28">
        <v>0</v>
      </c>
      <c r="W30" s="28" t="s">
        <v>107</v>
      </c>
      <c r="X30">
        <v>1</v>
      </c>
      <c r="Y30">
        <v>40</v>
      </c>
      <c r="Z30">
        <v>3.2</v>
      </c>
      <c r="AA30">
        <v>1</v>
      </c>
      <c r="AB30" s="42">
        <f t="shared" si="0"/>
        <v>90.718463999999997</v>
      </c>
      <c r="AC30" s="41"/>
      <c r="AD30" s="42">
        <f t="shared" si="4"/>
        <v>0.13216714074876754</v>
      </c>
    </row>
    <row r="31" spans="1:30" ht="16">
      <c r="A31">
        <f t="shared" si="5"/>
        <v>23</v>
      </c>
      <c r="B31" t="s">
        <v>28</v>
      </c>
      <c r="C31" t="s">
        <v>130</v>
      </c>
      <c r="D31" t="s">
        <v>126</v>
      </c>
      <c r="E31" t="b">
        <v>1</v>
      </c>
      <c r="F31" t="b">
        <v>1</v>
      </c>
      <c r="G31" t="b">
        <v>1</v>
      </c>
      <c r="H31" t="b">
        <v>1</v>
      </c>
      <c r="I31" t="b">
        <v>0</v>
      </c>
      <c r="J31" t="b">
        <v>1</v>
      </c>
      <c r="K31" t="b">
        <v>0</v>
      </c>
      <c r="L31" t="b">
        <v>1</v>
      </c>
      <c r="M31" t="b">
        <v>1</v>
      </c>
      <c r="N31" t="b">
        <v>0</v>
      </c>
      <c r="O31" t="b">
        <v>1</v>
      </c>
      <c r="P31" t="b">
        <v>0</v>
      </c>
      <c r="Q31" t="b">
        <v>1</v>
      </c>
      <c r="R31">
        <v>4.79</v>
      </c>
      <c r="S31" s="39">
        <f t="shared" si="1"/>
        <v>5.322222222222222</v>
      </c>
      <c r="T31" s="39">
        <f t="shared" si="2"/>
        <v>0.26611111111111108</v>
      </c>
      <c r="U31" s="39">
        <f t="shared" si="3"/>
        <v>0.26611111111111108</v>
      </c>
      <c r="V31" s="28">
        <v>0</v>
      </c>
      <c r="W31" s="28" t="s">
        <v>107</v>
      </c>
      <c r="X31">
        <v>1</v>
      </c>
      <c r="Y31">
        <v>20</v>
      </c>
      <c r="Z31">
        <v>0.9</v>
      </c>
      <c r="AA31">
        <v>1</v>
      </c>
      <c r="AB31" s="42">
        <f t="shared" si="0"/>
        <v>25.514568000000001</v>
      </c>
      <c r="AC31" s="41"/>
      <c r="AD31" s="42">
        <f t="shared" si="4"/>
        <v>0.18773588484821691</v>
      </c>
    </row>
    <row r="32" spans="1:30" ht="16">
      <c r="A32">
        <f t="shared" si="5"/>
        <v>24</v>
      </c>
      <c r="B32" t="s">
        <v>131</v>
      </c>
      <c r="C32" t="s">
        <v>132</v>
      </c>
      <c r="D32" t="s">
        <v>126</v>
      </c>
      <c r="E32" t="b">
        <v>0</v>
      </c>
      <c r="F32" t="b">
        <v>0</v>
      </c>
      <c r="G32" t="b">
        <v>0</v>
      </c>
      <c r="H32" t="b">
        <v>0</v>
      </c>
      <c r="I32" t="b">
        <v>0</v>
      </c>
      <c r="J32" t="b">
        <v>1</v>
      </c>
      <c r="K32" t="b">
        <v>0</v>
      </c>
      <c r="L32" t="b">
        <v>0</v>
      </c>
      <c r="M32" t="b">
        <v>0</v>
      </c>
      <c r="N32" t="b">
        <v>0</v>
      </c>
      <c r="O32" t="b">
        <v>0</v>
      </c>
      <c r="P32" t="b">
        <v>0</v>
      </c>
      <c r="Q32" t="b">
        <v>0</v>
      </c>
      <c r="R32">
        <v>2.4900000000000002</v>
      </c>
      <c r="S32" s="39">
        <f t="shared" si="1"/>
        <v>1.2450000000000001</v>
      </c>
      <c r="T32" s="39">
        <f t="shared" si="2"/>
        <v>1.2450000000000001</v>
      </c>
      <c r="U32" s="39">
        <f t="shared" si="3"/>
        <v>1.2450000000000001</v>
      </c>
      <c r="V32" s="28">
        <v>25</v>
      </c>
      <c r="W32" s="28" t="s">
        <v>106</v>
      </c>
      <c r="X32">
        <v>1</v>
      </c>
      <c r="Y32">
        <v>1</v>
      </c>
      <c r="Z32">
        <v>2</v>
      </c>
      <c r="AA32">
        <v>1</v>
      </c>
      <c r="AB32" s="42">
        <f t="shared" si="0"/>
        <v>58.967001599999996</v>
      </c>
      <c r="AC32" s="41"/>
      <c r="AD32" s="42">
        <f t="shared" si="4"/>
        <v>4.2227007180911172E-2</v>
      </c>
    </row>
    <row r="33" spans="1:30" ht="16">
      <c r="A33">
        <f t="shared" si="5"/>
        <v>25</v>
      </c>
      <c r="B33" t="s">
        <v>36</v>
      </c>
      <c r="C33" t="s">
        <v>133</v>
      </c>
      <c r="D33" t="s">
        <v>126</v>
      </c>
      <c r="E33" t="b">
        <v>1</v>
      </c>
      <c r="F33" t="b">
        <v>0</v>
      </c>
      <c r="G33" t="b">
        <v>0</v>
      </c>
      <c r="H33" t="b">
        <v>1</v>
      </c>
      <c r="I33" t="b">
        <v>1</v>
      </c>
      <c r="J33" t="b">
        <v>1</v>
      </c>
      <c r="K33" t="b">
        <v>0</v>
      </c>
      <c r="L33" t="b">
        <v>0</v>
      </c>
      <c r="M33" t="b">
        <v>1</v>
      </c>
      <c r="N33" t="b">
        <v>1</v>
      </c>
      <c r="O33" t="b">
        <v>0</v>
      </c>
      <c r="P33" t="b">
        <v>1</v>
      </c>
      <c r="Q33" t="b">
        <v>0</v>
      </c>
      <c r="R33">
        <v>5.49</v>
      </c>
      <c r="S33" s="39">
        <f t="shared" si="1"/>
        <v>3.4312500000000003E-3</v>
      </c>
      <c r="T33" s="39">
        <f t="shared" si="2"/>
        <v>4.2890625000000003E-4</v>
      </c>
      <c r="U33" s="39">
        <f t="shared" si="3"/>
        <v>4.2890625000000003E-4</v>
      </c>
      <c r="V33" s="28">
        <v>40</v>
      </c>
      <c r="W33" s="28" t="s">
        <v>134</v>
      </c>
      <c r="X33">
        <v>1</v>
      </c>
      <c r="Y33">
        <v>8</v>
      </c>
      <c r="Z33">
        <f>200*8</f>
        <v>1600</v>
      </c>
      <c r="AA33">
        <v>1</v>
      </c>
      <c r="AB33" s="42">
        <f t="shared" si="0"/>
        <v>1600</v>
      </c>
      <c r="AC33" s="41"/>
      <c r="AD33" s="42">
        <f t="shared" si="4"/>
        <v>3.4312500000000003E-3</v>
      </c>
    </row>
    <row r="34" spans="1:30" ht="16">
      <c r="A34">
        <f t="shared" si="5"/>
        <v>26</v>
      </c>
      <c r="B34" t="s">
        <v>36</v>
      </c>
      <c r="C34" t="s">
        <v>135</v>
      </c>
      <c r="D34" t="s">
        <v>126</v>
      </c>
      <c r="E34" t="b">
        <v>1</v>
      </c>
      <c r="F34" t="b">
        <v>1</v>
      </c>
      <c r="G34" t="b">
        <v>0</v>
      </c>
      <c r="H34" t="b">
        <v>1</v>
      </c>
      <c r="I34" t="b">
        <v>0</v>
      </c>
      <c r="J34" t="b">
        <v>1</v>
      </c>
      <c r="K34" t="b">
        <v>0</v>
      </c>
      <c r="L34" t="b">
        <v>0</v>
      </c>
      <c r="M34" t="b">
        <v>1</v>
      </c>
      <c r="N34" t="b">
        <v>1</v>
      </c>
      <c r="O34" t="b">
        <v>1</v>
      </c>
      <c r="P34" t="b">
        <v>1</v>
      </c>
      <c r="Q34" t="b">
        <v>0</v>
      </c>
      <c r="R34">
        <v>4.49</v>
      </c>
      <c r="S34" s="39">
        <f t="shared" si="1"/>
        <v>0.13284023668639056</v>
      </c>
      <c r="T34" s="39">
        <f t="shared" si="2"/>
        <v>3.3210059171597639E-2</v>
      </c>
      <c r="U34" s="39">
        <f t="shared" si="3"/>
        <v>4.1512573964497049E-3</v>
      </c>
      <c r="V34" s="28">
        <v>120</v>
      </c>
      <c r="W34" s="28" t="s">
        <v>106</v>
      </c>
      <c r="X34">
        <v>8</v>
      </c>
      <c r="Y34">
        <v>4</v>
      </c>
      <c r="Z34">
        <v>33.799999999999997</v>
      </c>
      <c r="AA34">
        <v>1</v>
      </c>
      <c r="AB34" s="42">
        <f t="shared" si="0"/>
        <v>996.5423270399998</v>
      </c>
      <c r="AC34" s="41"/>
      <c r="AD34" s="42">
        <f t="shared" si="4"/>
        <v>4.5055788180483154E-3</v>
      </c>
    </row>
    <row r="35" spans="1:30" ht="16">
      <c r="A35">
        <f t="shared" si="5"/>
        <v>27</v>
      </c>
      <c r="B35" t="s">
        <v>49</v>
      </c>
      <c r="C35" t="s">
        <v>54</v>
      </c>
      <c r="D35" t="s">
        <v>126</v>
      </c>
      <c r="E35" t="b">
        <v>1</v>
      </c>
      <c r="F35" t="b">
        <v>1</v>
      </c>
      <c r="G35" t="b">
        <v>1</v>
      </c>
      <c r="H35" t="b">
        <v>1</v>
      </c>
      <c r="I35" t="b">
        <v>1</v>
      </c>
      <c r="J35" t="b">
        <v>1</v>
      </c>
      <c r="K35" t="b">
        <v>1</v>
      </c>
      <c r="L35" t="b">
        <v>1</v>
      </c>
      <c r="M35" t="b">
        <v>1</v>
      </c>
      <c r="N35" t="b">
        <v>1</v>
      </c>
      <c r="O35" t="b">
        <v>0</v>
      </c>
      <c r="P35" t="b">
        <v>1</v>
      </c>
      <c r="Q35" t="b">
        <v>1</v>
      </c>
      <c r="R35">
        <v>2.99</v>
      </c>
      <c r="S35" s="39">
        <f t="shared" si="1"/>
        <v>8.846153846153848E-2</v>
      </c>
      <c r="T35" s="39">
        <f t="shared" si="2"/>
        <v>2.211538461538462E-2</v>
      </c>
      <c r="U35" s="39">
        <f t="shared" si="3"/>
        <v>2.6172052799271744E-3</v>
      </c>
      <c r="V35" s="28">
        <v>0</v>
      </c>
      <c r="W35" s="28" t="s">
        <v>107</v>
      </c>
      <c r="X35">
        <f>Z35/Y35</f>
        <v>8.4499999999999993</v>
      </c>
      <c r="Y35">
        <v>4</v>
      </c>
      <c r="Z35">
        <v>33.799999999999997</v>
      </c>
      <c r="AA35">
        <v>1</v>
      </c>
      <c r="AB35" s="42">
        <f t="shared" si="0"/>
        <v>958.21377599999983</v>
      </c>
      <c r="AC35" s="41"/>
      <c r="AD35" s="42">
        <f t="shared" si="4"/>
        <v>3.1203892856576931E-3</v>
      </c>
    </row>
    <row r="36" spans="1:30" ht="16">
      <c r="A36">
        <f t="shared" si="5"/>
        <v>28</v>
      </c>
      <c r="B36" t="s">
        <v>72</v>
      </c>
      <c r="C36" t="s">
        <v>136</v>
      </c>
      <c r="D36" t="s">
        <v>126</v>
      </c>
      <c r="E36" t="b">
        <v>0</v>
      </c>
      <c r="F36" t="b">
        <v>0</v>
      </c>
      <c r="G36" t="b">
        <v>0</v>
      </c>
      <c r="H36" t="b">
        <v>0</v>
      </c>
      <c r="I36" t="b">
        <v>0</v>
      </c>
      <c r="J36" t="b">
        <v>1</v>
      </c>
      <c r="K36" t="b">
        <v>0</v>
      </c>
      <c r="L36" t="b">
        <v>0</v>
      </c>
      <c r="M36" t="b">
        <v>0</v>
      </c>
      <c r="N36" t="b">
        <v>1</v>
      </c>
      <c r="O36" t="b">
        <v>1</v>
      </c>
      <c r="P36" t="b">
        <v>1</v>
      </c>
      <c r="Q36" t="b">
        <v>0</v>
      </c>
      <c r="R36">
        <v>7.99</v>
      </c>
      <c r="S36" s="39">
        <f t="shared" si="1"/>
        <v>0.16645833333333335</v>
      </c>
      <c r="T36" s="39">
        <f t="shared" si="2"/>
        <v>4.1614583333333337E-2</v>
      </c>
      <c r="U36" s="39">
        <f t="shared" si="3"/>
        <v>3.4678819444444449E-3</v>
      </c>
      <c r="V36" s="28">
        <v>160</v>
      </c>
      <c r="W36" s="28" t="s">
        <v>107</v>
      </c>
      <c r="X36">
        <v>12</v>
      </c>
      <c r="Y36">
        <v>4</v>
      </c>
      <c r="Z36">
        <v>48</v>
      </c>
      <c r="AA36">
        <v>1</v>
      </c>
      <c r="AB36" s="42">
        <f t="shared" si="0"/>
        <v>1360.7769599999999</v>
      </c>
      <c r="AC36" s="41"/>
      <c r="AD36" s="42">
        <f t="shared" si="4"/>
        <v>5.8716455634287056E-3</v>
      </c>
    </row>
    <row r="37" spans="1:30" ht="16">
      <c r="A37">
        <f t="shared" si="5"/>
        <v>29</v>
      </c>
      <c r="B37" t="s">
        <v>28</v>
      </c>
      <c r="C37" t="s">
        <v>137</v>
      </c>
      <c r="D37" t="s">
        <v>126</v>
      </c>
      <c r="E37" t="b">
        <v>1</v>
      </c>
      <c r="F37" t="b">
        <v>0</v>
      </c>
      <c r="G37" t="b">
        <v>1</v>
      </c>
      <c r="H37" t="b">
        <v>1</v>
      </c>
      <c r="I37" t="b">
        <v>1</v>
      </c>
      <c r="J37" t="b">
        <v>1</v>
      </c>
      <c r="K37" t="b">
        <v>0</v>
      </c>
      <c r="L37" t="b">
        <v>1</v>
      </c>
      <c r="M37" t="b">
        <v>1</v>
      </c>
      <c r="N37" t="b">
        <v>0</v>
      </c>
      <c r="O37" t="b">
        <v>1</v>
      </c>
      <c r="P37" t="b">
        <v>1</v>
      </c>
      <c r="Q37" t="b">
        <v>1</v>
      </c>
      <c r="R37">
        <v>5.29</v>
      </c>
      <c r="S37" s="39">
        <f t="shared" si="1"/>
        <v>4.7232142857142856</v>
      </c>
      <c r="T37" s="39">
        <f t="shared" si="2"/>
        <v>0.29520089285714285</v>
      </c>
      <c r="U37" s="39">
        <f t="shared" si="3"/>
        <v>0.29520089285714285</v>
      </c>
      <c r="V37" s="28">
        <v>0</v>
      </c>
      <c r="W37" s="28" t="s">
        <v>107</v>
      </c>
      <c r="X37">
        <v>1</v>
      </c>
      <c r="Y37">
        <v>16</v>
      </c>
      <c r="Z37">
        <v>1.1200000000000001</v>
      </c>
      <c r="AA37">
        <v>1</v>
      </c>
      <c r="AB37" s="42">
        <f t="shared" si="0"/>
        <v>31.751462400000001</v>
      </c>
      <c r="AC37" s="41"/>
      <c r="AD37" s="42">
        <f t="shared" si="4"/>
        <v>0.1666064993592232</v>
      </c>
    </row>
    <row r="38" spans="1:30" ht="16">
      <c r="A38">
        <f t="shared" si="5"/>
        <v>30</v>
      </c>
      <c r="B38" t="s">
        <v>72</v>
      </c>
      <c r="C38" t="s">
        <v>138</v>
      </c>
      <c r="D38" t="s">
        <v>126</v>
      </c>
      <c r="E38" t="b">
        <v>1</v>
      </c>
      <c r="F38" t="b">
        <v>0</v>
      </c>
      <c r="G38" t="b">
        <v>1</v>
      </c>
      <c r="H38" t="b">
        <v>1</v>
      </c>
      <c r="I38" t="b">
        <v>1</v>
      </c>
      <c r="J38" t="b">
        <v>1</v>
      </c>
      <c r="K38" t="b">
        <v>0</v>
      </c>
      <c r="L38" t="b">
        <v>0</v>
      </c>
      <c r="M38" t="b">
        <v>1</v>
      </c>
      <c r="N38" t="b">
        <v>0</v>
      </c>
      <c r="O38" t="b">
        <v>0</v>
      </c>
      <c r="P38" t="b">
        <v>0</v>
      </c>
      <c r="Q38" t="b">
        <v>0</v>
      </c>
      <c r="R38">
        <v>10.49</v>
      </c>
      <c r="S38" s="39">
        <f t="shared" si="1"/>
        <v>0.43708333333333332</v>
      </c>
      <c r="T38" s="39">
        <f t="shared" si="2"/>
        <v>9.105902777777777E-3</v>
      </c>
      <c r="U38" s="39">
        <f t="shared" si="3"/>
        <v>1.8211805555555554E-2</v>
      </c>
      <c r="V38" s="28">
        <v>0</v>
      </c>
      <c r="W38" s="28" t="s">
        <v>107</v>
      </c>
      <c r="X38">
        <v>0.5</v>
      </c>
      <c r="Y38">
        <f>Z38/X38</f>
        <v>48</v>
      </c>
      <c r="Z38">
        <v>24</v>
      </c>
      <c r="AA38">
        <v>1</v>
      </c>
      <c r="AB38" s="42">
        <f t="shared" si="0"/>
        <v>680.38847999999996</v>
      </c>
      <c r="AC38" s="41"/>
      <c r="AD38" s="42">
        <f t="shared" si="4"/>
        <v>1.5417662568302157E-2</v>
      </c>
    </row>
    <row r="39" spans="1:30" ht="16">
      <c r="A39">
        <f t="shared" si="5"/>
        <v>31</v>
      </c>
      <c r="B39" t="s">
        <v>36</v>
      </c>
      <c r="C39" t="s">
        <v>139</v>
      </c>
      <c r="D39" t="s">
        <v>126</v>
      </c>
      <c r="E39" t="b">
        <v>1</v>
      </c>
      <c r="F39" t="b">
        <v>0</v>
      </c>
      <c r="G39" t="b">
        <v>0</v>
      </c>
      <c r="H39" t="b">
        <v>1</v>
      </c>
      <c r="I39" t="b">
        <v>1</v>
      </c>
      <c r="J39" t="b">
        <v>1</v>
      </c>
      <c r="K39" t="b">
        <v>0</v>
      </c>
      <c r="L39" t="b">
        <v>0</v>
      </c>
      <c r="M39" t="b">
        <v>1</v>
      </c>
      <c r="N39" t="b">
        <v>1</v>
      </c>
      <c r="O39" t="b">
        <v>1</v>
      </c>
      <c r="P39" t="b">
        <v>1</v>
      </c>
      <c r="Q39" t="b">
        <v>0</v>
      </c>
      <c r="R39">
        <v>5.49</v>
      </c>
      <c r="S39" s="39">
        <f t="shared" si="1"/>
        <v>0.20333333333333334</v>
      </c>
      <c r="T39" s="39">
        <f t="shared" si="2"/>
        <v>5.0833333333333335E-2</v>
      </c>
      <c r="U39" s="39">
        <f t="shared" si="3"/>
        <v>7.530864197530864E-3</v>
      </c>
      <c r="V39" s="28">
        <v>100</v>
      </c>
      <c r="W39" s="28" t="s">
        <v>107</v>
      </c>
      <c r="X39">
        <f>Z39/Y39</f>
        <v>6.75</v>
      </c>
      <c r="Y39">
        <v>4</v>
      </c>
      <c r="Z39">
        <v>27</v>
      </c>
      <c r="AA39">
        <v>1</v>
      </c>
      <c r="AB39" s="42">
        <f t="shared" si="0"/>
        <v>765.43703999999991</v>
      </c>
      <c r="AC39" s="41"/>
      <c r="AD39" s="42">
        <f t="shared" si="4"/>
        <v>7.172373053700146E-3</v>
      </c>
    </row>
    <row r="40" spans="1:30" ht="16">
      <c r="A40">
        <f t="shared" si="5"/>
        <v>32</v>
      </c>
      <c r="B40" t="s">
        <v>36</v>
      </c>
      <c r="C40" t="s">
        <v>140</v>
      </c>
      <c r="D40" t="s">
        <v>126</v>
      </c>
      <c r="E40" t="b">
        <v>1</v>
      </c>
      <c r="F40" t="b">
        <v>0</v>
      </c>
      <c r="G40" t="b">
        <v>0</v>
      </c>
      <c r="H40" t="b">
        <v>1</v>
      </c>
      <c r="I40" t="b">
        <v>1</v>
      </c>
      <c r="J40" t="b">
        <v>1</v>
      </c>
      <c r="K40" t="b">
        <v>0</v>
      </c>
      <c r="L40" t="b">
        <v>0</v>
      </c>
      <c r="M40" t="b">
        <v>0</v>
      </c>
      <c r="N40" t="b">
        <v>0</v>
      </c>
      <c r="O40" t="b">
        <v>0</v>
      </c>
      <c r="P40" t="b">
        <v>1</v>
      </c>
      <c r="Q40" t="b">
        <v>0</v>
      </c>
      <c r="R40">
        <v>3.29</v>
      </c>
      <c r="S40" s="39">
        <f t="shared" si="1"/>
        <v>0.27416666666666667</v>
      </c>
      <c r="T40" s="39">
        <f t="shared" si="2"/>
        <v>0.27416666666666667</v>
      </c>
      <c r="U40" s="39">
        <f t="shared" si="3"/>
        <v>2.2847222222222224E-2</v>
      </c>
      <c r="V40" s="28">
        <v>45</v>
      </c>
      <c r="W40" s="28" t="s">
        <v>107</v>
      </c>
      <c r="X40">
        <v>12</v>
      </c>
      <c r="Y40">
        <v>1</v>
      </c>
      <c r="Z40">
        <v>12</v>
      </c>
      <c r="AA40">
        <v>1</v>
      </c>
      <c r="AB40" s="42">
        <f t="shared" si="0"/>
        <v>340.19423999999998</v>
      </c>
      <c r="AC40" s="41"/>
      <c r="AD40" s="42">
        <f t="shared" si="4"/>
        <v>9.6709456338825734E-3</v>
      </c>
    </row>
    <row r="41" spans="1:30" ht="16">
      <c r="A41">
        <f t="shared" si="5"/>
        <v>33</v>
      </c>
      <c r="B41" t="s">
        <v>28</v>
      </c>
      <c r="C41" t="s">
        <v>141</v>
      </c>
      <c r="D41" t="s">
        <v>126</v>
      </c>
      <c r="E41" t="b">
        <v>1</v>
      </c>
      <c r="F41" t="b">
        <v>0</v>
      </c>
      <c r="G41" t="b">
        <v>0</v>
      </c>
      <c r="H41" t="b">
        <v>1</v>
      </c>
      <c r="I41" t="b">
        <v>0</v>
      </c>
      <c r="J41" t="b">
        <v>1</v>
      </c>
      <c r="K41" t="b">
        <v>0</v>
      </c>
      <c r="L41" t="b">
        <v>1</v>
      </c>
      <c r="M41" t="b">
        <v>0</v>
      </c>
      <c r="N41" t="b">
        <v>0</v>
      </c>
      <c r="O41" t="b">
        <v>0</v>
      </c>
      <c r="P41" t="b">
        <v>0</v>
      </c>
      <c r="Q41" t="b">
        <v>0</v>
      </c>
      <c r="R41">
        <v>5.29</v>
      </c>
      <c r="S41" s="39">
        <f t="shared" si="1"/>
        <v>4.7232142857142856</v>
      </c>
      <c r="T41" s="39">
        <f t="shared" si="2"/>
        <v>0.29520089285714285</v>
      </c>
      <c r="U41" s="39">
        <f t="shared" si="3"/>
        <v>0.29520089285714285</v>
      </c>
      <c r="V41" s="28">
        <v>0</v>
      </c>
      <c r="W41" s="28" t="s">
        <v>107</v>
      </c>
      <c r="X41">
        <v>1</v>
      </c>
      <c r="Y41">
        <v>16</v>
      </c>
      <c r="Z41">
        <v>1.1200000000000001</v>
      </c>
      <c r="AA41">
        <v>1</v>
      </c>
      <c r="AB41" s="42">
        <f t="shared" ref="AB41:AB58" si="6">IF(W41="FL",Z41*$AB$6*$AC$6,IF(W41="OZ",Z41*$AB$6,Z41*$AD$6))</f>
        <v>31.751462400000001</v>
      </c>
      <c r="AC41" s="41"/>
      <c r="AD41" s="42">
        <f t="shared" si="4"/>
        <v>0.1666064993592232</v>
      </c>
    </row>
    <row r="42" spans="1:30" ht="16">
      <c r="A42">
        <f t="shared" si="5"/>
        <v>34</v>
      </c>
      <c r="B42" t="s">
        <v>142</v>
      </c>
      <c r="C42" t="s">
        <v>143</v>
      </c>
      <c r="D42" t="s">
        <v>126</v>
      </c>
      <c r="E42" t="b">
        <v>1</v>
      </c>
      <c r="F42" t="b">
        <v>0</v>
      </c>
      <c r="G42" t="b">
        <v>0</v>
      </c>
      <c r="H42" t="b">
        <v>1</v>
      </c>
      <c r="I42" t="b">
        <v>0</v>
      </c>
      <c r="J42" t="b">
        <v>1</v>
      </c>
      <c r="K42" t="b">
        <v>0</v>
      </c>
      <c r="L42" t="b">
        <v>1</v>
      </c>
      <c r="M42" t="b">
        <v>1</v>
      </c>
      <c r="N42" t="b">
        <v>0</v>
      </c>
      <c r="O42" t="b">
        <v>1</v>
      </c>
      <c r="P42" t="b">
        <v>0</v>
      </c>
      <c r="Q42" t="b">
        <v>1</v>
      </c>
      <c r="R42">
        <v>4.49</v>
      </c>
      <c r="S42" s="39">
        <f t="shared" si="1"/>
        <v>2.8417721518987342</v>
      </c>
      <c r="T42" s="39">
        <f t="shared" si="2"/>
        <v>0.14208860759493672</v>
      </c>
      <c r="U42" s="39">
        <f t="shared" si="3"/>
        <v>0.14208860759493672</v>
      </c>
      <c r="V42" s="28">
        <v>0</v>
      </c>
      <c r="W42" s="28" t="s">
        <v>107</v>
      </c>
      <c r="X42">
        <v>1</v>
      </c>
      <c r="Y42">
        <v>20</v>
      </c>
      <c r="Z42">
        <v>1.58</v>
      </c>
      <c r="AA42">
        <v>1</v>
      </c>
      <c r="AB42" s="42">
        <f t="shared" si="6"/>
        <v>44.792241599999997</v>
      </c>
      <c r="AC42" s="41"/>
      <c r="AD42" s="42">
        <f t="shared" si="4"/>
        <v>0.10024057380508504</v>
      </c>
    </row>
    <row r="43" spans="1:30" ht="16">
      <c r="A43">
        <f t="shared" si="5"/>
        <v>35</v>
      </c>
      <c r="B43" t="s">
        <v>69</v>
      </c>
      <c r="C43" t="s">
        <v>144</v>
      </c>
      <c r="D43" t="s">
        <v>126</v>
      </c>
      <c r="E43" t="b">
        <v>1</v>
      </c>
      <c r="F43" t="b">
        <v>0</v>
      </c>
      <c r="G43" t="b">
        <v>0</v>
      </c>
      <c r="H43" t="b">
        <v>1</v>
      </c>
      <c r="I43" t="b">
        <v>1</v>
      </c>
      <c r="J43" t="b">
        <v>1</v>
      </c>
      <c r="K43" t="b">
        <v>1</v>
      </c>
      <c r="L43" t="b">
        <v>1</v>
      </c>
      <c r="M43" t="b">
        <v>1</v>
      </c>
      <c r="N43" t="b">
        <v>1</v>
      </c>
      <c r="O43" t="b">
        <v>1</v>
      </c>
      <c r="P43" t="b">
        <v>1</v>
      </c>
      <c r="Q43" t="b">
        <v>1</v>
      </c>
      <c r="R43">
        <v>10.49</v>
      </c>
      <c r="S43" s="39">
        <f t="shared" si="1"/>
        <v>0.32781250000000001</v>
      </c>
      <c r="T43" s="39">
        <f t="shared" si="2"/>
        <v>8.1953125000000002E-2</v>
      </c>
      <c r="U43" s="39">
        <f t="shared" si="3"/>
        <v>1.0244140625E-2</v>
      </c>
      <c r="V43" s="28">
        <v>15</v>
      </c>
      <c r="W43" s="28" t="s">
        <v>106</v>
      </c>
      <c r="X43">
        <v>8</v>
      </c>
      <c r="Y43">
        <v>4</v>
      </c>
      <c r="Z43">
        <v>32</v>
      </c>
      <c r="AA43">
        <v>1</v>
      </c>
      <c r="AB43" s="42">
        <f t="shared" si="6"/>
        <v>943.47202559999994</v>
      </c>
      <c r="AC43" s="41"/>
      <c r="AD43" s="42">
        <f t="shared" si="4"/>
        <v>1.1118506659833287E-2</v>
      </c>
    </row>
    <row r="44" spans="1:30" ht="16">
      <c r="A44">
        <f t="shared" si="5"/>
        <v>36</v>
      </c>
      <c r="B44" t="s">
        <v>71</v>
      </c>
      <c r="C44" t="s">
        <v>145</v>
      </c>
      <c r="D44" t="s">
        <v>126</v>
      </c>
      <c r="E44" t="b">
        <v>1</v>
      </c>
      <c r="F44" t="b">
        <v>1</v>
      </c>
      <c r="G44" t="b">
        <v>0</v>
      </c>
      <c r="H44" t="b">
        <v>1</v>
      </c>
      <c r="I44" t="b">
        <v>1</v>
      </c>
      <c r="J44" t="b">
        <v>1</v>
      </c>
      <c r="K44" t="b">
        <v>0</v>
      </c>
      <c r="L44" t="b">
        <v>0</v>
      </c>
      <c r="M44" t="b">
        <v>0</v>
      </c>
      <c r="N44" t="b">
        <v>1</v>
      </c>
      <c r="O44" t="b">
        <v>1</v>
      </c>
      <c r="P44" t="b">
        <v>1</v>
      </c>
      <c r="Q44" t="b">
        <v>0</v>
      </c>
      <c r="R44">
        <v>9.49</v>
      </c>
      <c r="S44" s="39">
        <f t="shared" si="1"/>
        <v>0.19770833333333335</v>
      </c>
      <c r="T44" s="39">
        <f t="shared" si="2"/>
        <v>4.9427083333333337E-2</v>
      </c>
      <c r="U44" s="39">
        <f t="shared" si="3"/>
        <v>4.1189236111111114E-3</v>
      </c>
      <c r="V44" s="28">
        <v>60</v>
      </c>
      <c r="W44" s="28" t="s">
        <v>106</v>
      </c>
      <c r="X44">
        <v>12</v>
      </c>
      <c r="Y44">
        <v>4</v>
      </c>
      <c r="Z44">
        <v>48</v>
      </c>
      <c r="AA44">
        <v>1</v>
      </c>
      <c r="AB44" s="42">
        <f t="shared" si="6"/>
        <v>1415.2080383999999</v>
      </c>
      <c r="AC44" s="41"/>
      <c r="AD44" s="42">
        <f t="shared" si="4"/>
        <v>6.7057278806366633E-3</v>
      </c>
    </row>
    <row r="45" spans="1:30" ht="16">
      <c r="A45">
        <f t="shared" si="5"/>
        <v>37</v>
      </c>
      <c r="B45" t="s">
        <v>36</v>
      </c>
      <c r="C45" t="s">
        <v>146</v>
      </c>
      <c r="D45" t="s">
        <v>126</v>
      </c>
      <c r="E45" t="b">
        <v>1</v>
      </c>
      <c r="F45" t="b">
        <v>0</v>
      </c>
      <c r="G45" t="b">
        <v>0</v>
      </c>
      <c r="H45" t="b">
        <v>1</v>
      </c>
      <c r="I45" t="b">
        <v>0</v>
      </c>
      <c r="J45" t="b">
        <v>1</v>
      </c>
      <c r="K45" t="b">
        <v>0</v>
      </c>
      <c r="L45" t="b">
        <v>0</v>
      </c>
      <c r="M45" t="b">
        <v>0</v>
      </c>
      <c r="N45" t="b">
        <v>1</v>
      </c>
      <c r="O45" t="b">
        <v>1</v>
      </c>
      <c r="P45" t="b">
        <v>1</v>
      </c>
      <c r="Q45" t="b">
        <v>0</v>
      </c>
      <c r="R45">
        <v>3.49</v>
      </c>
      <c r="S45" s="39">
        <f t="shared" si="1"/>
        <v>0.22960526315789476</v>
      </c>
      <c r="T45" s="39">
        <f t="shared" si="2"/>
        <v>0.22960526315789476</v>
      </c>
      <c r="U45" s="39">
        <f t="shared" si="3"/>
        <v>1.510560941828255E-2</v>
      </c>
      <c r="V45" s="28">
        <v>270</v>
      </c>
      <c r="W45" s="28" t="s">
        <v>106</v>
      </c>
      <c r="X45">
        <f>Z45/Y45</f>
        <v>15.2</v>
      </c>
      <c r="Y45">
        <v>1</v>
      </c>
      <c r="Z45">
        <v>15.2</v>
      </c>
      <c r="AA45">
        <v>1</v>
      </c>
      <c r="AB45" s="42">
        <f t="shared" si="6"/>
        <v>448.14921215999999</v>
      </c>
      <c r="AC45" s="41"/>
      <c r="AD45" s="42">
        <f t="shared" si="4"/>
        <v>7.7875848161794532E-3</v>
      </c>
    </row>
    <row r="46" spans="1:30" ht="16">
      <c r="A46">
        <f t="shared" si="5"/>
        <v>38</v>
      </c>
      <c r="B46" t="s">
        <v>28</v>
      </c>
      <c r="C46" t="s">
        <v>41</v>
      </c>
      <c r="D46" t="s">
        <v>126</v>
      </c>
      <c r="E46" t="b">
        <v>0</v>
      </c>
      <c r="F46" t="b">
        <v>1</v>
      </c>
      <c r="G46" t="b">
        <v>0</v>
      </c>
      <c r="H46" t="b">
        <v>0</v>
      </c>
      <c r="I46" t="b">
        <v>1</v>
      </c>
      <c r="J46" t="b">
        <v>0</v>
      </c>
      <c r="K46" t="b">
        <v>0</v>
      </c>
      <c r="L46" t="b">
        <v>0</v>
      </c>
      <c r="M46" t="b">
        <v>0</v>
      </c>
      <c r="N46" t="b">
        <v>0</v>
      </c>
      <c r="O46" t="b">
        <v>0</v>
      </c>
      <c r="P46" t="b">
        <v>0</v>
      </c>
      <c r="Q46" t="b">
        <v>0</v>
      </c>
      <c r="R46">
        <v>9.99</v>
      </c>
      <c r="S46" s="39">
        <f t="shared" si="1"/>
        <v>12.487499999999999</v>
      </c>
      <c r="T46" s="39">
        <f t="shared" si="2"/>
        <v>0.83249999999999991</v>
      </c>
      <c r="U46" s="39">
        <f t="shared" si="3"/>
        <v>0.83249999999999991</v>
      </c>
      <c r="V46" s="28">
        <v>0</v>
      </c>
      <c r="W46" s="28" t="s">
        <v>107</v>
      </c>
      <c r="X46">
        <v>1</v>
      </c>
      <c r="Y46">
        <v>15</v>
      </c>
      <c r="Z46">
        <v>0.8</v>
      </c>
      <c r="AA46">
        <v>1</v>
      </c>
      <c r="AB46" s="42">
        <f t="shared" si="6"/>
        <v>22.679615999999999</v>
      </c>
      <c r="AC46" s="41"/>
      <c r="AD46" s="42">
        <f t="shared" si="4"/>
        <v>0.44048364840039622</v>
      </c>
    </row>
    <row r="47" spans="1:30" ht="16">
      <c r="A47">
        <f t="shared" si="5"/>
        <v>39</v>
      </c>
      <c r="B47" t="s">
        <v>73</v>
      </c>
      <c r="C47" t="s">
        <v>147</v>
      </c>
      <c r="D47" t="s">
        <v>126</v>
      </c>
      <c r="E47" t="b">
        <v>1</v>
      </c>
      <c r="F47" t="b">
        <v>0</v>
      </c>
      <c r="G47" t="b">
        <v>0</v>
      </c>
      <c r="H47" t="b">
        <v>1</v>
      </c>
      <c r="I47" t="b">
        <v>1</v>
      </c>
      <c r="J47" t="b">
        <v>1</v>
      </c>
      <c r="K47" t="b">
        <v>0</v>
      </c>
      <c r="L47" t="b">
        <v>0</v>
      </c>
      <c r="M47" t="b">
        <v>0</v>
      </c>
      <c r="N47" t="b">
        <v>1</v>
      </c>
      <c r="O47" t="b">
        <v>1</v>
      </c>
      <c r="P47" t="b">
        <v>1</v>
      </c>
      <c r="Q47" t="b">
        <v>0</v>
      </c>
      <c r="R47">
        <v>2.4900000000000002</v>
      </c>
      <c r="S47" s="39">
        <f t="shared" si="1"/>
        <v>0.20750000000000002</v>
      </c>
      <c r="T47" s="39">
        <f t="shared" si="2"/>
        <v>0.20750000000000002</v>
      </c>
      <c r="U47" s="39">
        <f t="shared" si="3"/>
        <v>1.7291666666666667E-2</v>
      </c>
      <c r="V47" s="28">
        <v>60</v>
      </c>
      <c r="W47" s="28" t="s">
        <v>106</v>
      </c>
      <c r="X47">
        <v>12</v>
      </c>
      <c r="Y47">
        <v>1</v>
      </c>
      <c r="Z47">
        <v>12</v>
      </c>
      <c r="AA47">
        <v>1</v>
      </c>
      <c r="AB47" s="42">
        <f t="shared" si="6"/>
        <v>353.80200959999996</v>
      </c>
      <c r="AC47" s="41"/>
      <c r="AD47" s="42">
        <f t="shared" si="4"/>
        <v>7.0378345301518614E-3</v>
      </c>
    </row>
    <row r="48" spans="1:30" ht="16">
      <c r="A48">
        <f t="shared" si="5"/>
        <v>40</v>
      </c>
      <c r="B48" t="s">
        <v>72</v>
      </c>
      <c r="C48" t="s">
        <v>45</v>
      </c>
      <c r="D48" t="s">
        <v>126</v>
      </c>
      <c r="E48" t="b">
        <v>1</v>
      </c>
      <c r="F48" t="b">
        <v>0</v>
      </c>
      <c r="G48" t="b">
        <v>0</v>
      </c>
      <c r="H48" t="b">
        <v>1</v>
      </c>
      <c r="I48" t="b">
        <v>1</v>
      </c>
      <c r="J48" t="b">
        <v>1</v>
      </c>
      <c r="K48" t="b">
        <v>0</v>
      </c>
      <c r="L48" t="b">
        <v>0</v>
      </c>
      <c r="M48" t="b">
        <v>0</v>
      </c>
      <c r="N48" t="b">
        <v>1</v>
      </c>
      <c r="O48" t="b">
        <v>1</v>
      </c>
      <c r="P48" t="b">
        <v>1</v>
      </c>
      <c r="Q48" t="b">
        <v>0</v>
      </c>
      <c r="R48">
        <v>9.99</v>
      </c>
      <c r="S48" s="39">
        <f t="shared" si="1"/>
        <v>8.3250000000000005E-2</v>
      </c>
      <c r="T48" s="39">
        <f t="shared" si="2"/>
        <v>8.3250000000000008E-3</v>
      </c>
      <c r="U48" s="39">
        <f t="shared" si="3"/>
        <v>6.9375000000000003E-4</v>
      </c>
      <c r="V48" s="28">
        <v>0</v>
      </c>
      <c r="W48" s="28" t="s">
        <v>106</v>
      </c>
      <c r="X48">
        <f>Z48/Y48</f>
        <v>12</v>
      </c>
      <c r="Y48">
        <v>10</v>
      </c>
      <c r="Z48">
        <v>120</v>
      </c>
      <c r="AA48">
        <v>1</v>
      </c>
      <c r="AB48" s="42">
        <f t="shared" si="6"/>
        <v>3538.0200960000002</v>
      </c>
      <c r="AC48" s="41"/>
      <c r="AD48" s="42">
        <f t="shared" si="4"/>
        <v>2.8236131307717706E-3</v>
      </c>
    </row>
    <row r="49" spans="1:30" ht="16">
      <c r="A49">
        <f t="shared" si="5"/>
        <v>41</v>
      </c>
      <c r="B49" t="s">
        <v>36</v>
      </c>
      <c r="C49" t="s">
        <v>148</v>
      </c>
      <c r="D49" t="s">
        <v>126</v>
      </c>
      <c r="E49" t="b">
        <v>1</v>
      </c>
      <c r="F49" t="b">
        <v>0</v>
      </c>
      <c r="G49" t="b">
        <v>0</v>
      </c>
      <c r="H49" t="b">
        <v>1</v>
      </c>
      <c r="I49" t="b">
        <v>1</v>
      </c>
      <c r="J49" t="b">
        <v>1</v>
      </c>
      <c r="K49" t="b">
        <v>0</v>
      </c>
      <c r="L49" t="b">
        <v>0</v>
      </c>
      <c r="M49" t="b">
        <v>0</v>
      </c>
      <c r="N49" t="b">
        <v>1</v>
      </c>
      <c r="O49" t="b">
        <v>1</v>
      </c>
      <c r="P49" t="b">
        <v>1</v>
      </c>
      <c r="Q49" t="b">
        <v>0</v>
      </c>
      <c r="R49">
        <v>8.99</v>
      </c>
      <c r="S49" s="39">
        <f t="shared" si="1"/>
        <v>0.28093750000000001</v>
      </c>
      <c r="T49" s="39">
        <f t="shared" si="2"/>
        <v>7.0234375000000002E-2</v>
      </c>
      <c r="U49" s="39">
        <f t="shared" si="3"/>
        <v>8.7792968750000002E-3</v>
      </c>
      <c r="V49" s="28">
        <v>90</v>
      </c>
      <c r="W49" s="28" t="s">
        <v>106</v>
      </c>
      <c r="X49">
        <v>8</v>
      </c>
      <c r="Y49">
        <v>4</v>
      </c>
      <c r="Z49">
        <v>32</v>
      </c>
      <c r="AA49">
        <v>1</v>
      </c>
      <c r="AB49" s="42">
        <f t="shared" si="6"/>
        <v>943.47202559999994</v>
      </c>
      <c r="AC49" s="41"/>
      <c r="AD49" s="42">
        <f t="shared" si="4"/>
        <v>9.5286344015158477E-3</v>
      </c>
    </row>
    <row r="50" spans="1:30" ht="16">
      <c r="A50">
        <f t="shared" si="5"/>
        <v>42</v>
      </c>
      <c r="B50" t="s">
        <v>28</v>
      </c>
      <c r="C50" t="s">
        <v>149</v>
      </c>
      <c r="D50" t="s">
        <v>126</v>
      </c>
      <c r="E50" t="b">
        <v>1</v>
      </c>
      <c r="F50" t="b">
        <v>1</v>
      </c>
      <c r="G50" t="b">
        <v>1</v>
      </c>
      <c r="H50" t="b">
        <v>1</v>
      </c>
      <c r="I50" t="b">
        <v>1</v>
      </c>
      <c r="J50" t="b">
        <v>1</v>
      </c>
      <c r="K50" t="b">
        <v>0</v>
      </c>
      <c r="L50" t="b">
        <v>1</v>
      </c>
      <c r="M50" t="b">
        <v>1</v>
      </c>
      <c r="N50" t="b">
        <v>0</v>
      </c>
      <c r="O50" t="b">
        <v>1</v>
      </c>
      <c r="P50" t="b">
        <v>0</v>
      </c>
      <c r="Q50" t="b">
        <v>1</v>
      </c>
      <c r="R50">
        <v>12.99</v>
      </c>
      <c r="S50" s="39">
        <f t="shared" si="1"/>
        <v>7.2166666666666668</v>
      </c>
      <c r="T50" s="39">
        <f t="shared" si="2"/>
        <v>0.20046296296296295</v>
      </c>
      <c r="U50" s="39">
        <f t="shared" si="3"/>
        <v>0.20046296296296295</v>
      </c>
      <c r="V50" s="28">
        <v>0</v>
      </c>
      <c r="W50" s="28" t="s">
        <v>107</v>
      </c>
      <c r="X50">
        <v>1</v>
      </c>
      <c r="Y50">
        <v>36</v>
      </c>
      <c r="Z50">
        <v>1.8</v>
      </c>
      <c r="AA50">
        <v>1</v>
      </c>
      <c r="AB50" s="42">
        <f t="shared" si="6"/>
        <v>51.029136000000001</v>
      </c>
      <c r="AC50" s="41"/>
      <c r="AD50" s="42">
        <f t="shared" si="4"/>
        <v>0.25456045346329204</v>
      </c>
    </row>
    <row r="51" spans="1:30" ht="16">
      <c r="A51">
        <f t="shared" si="5"/>
        <v>43</v>
      </c>
      <c r="B51" t="s">
        <v>28</v>
      </c>
      <c r="C51" t="s">
        <v>150</v>
      </c>
      <c r="D51" t="s">
        <v>114</v>
      </c>
      <c r="E51" t="b">
        <v>1</v>
      </c>
      <c r="F51" t="b">
        <v>0</v>
      </c>
      <c r="G51" t="b">
        <v>0</v>
      </c>
      <c r="H51" t="b">
        <v>1</v>
      </c>
      <c r="I51" t="b">
        <v>1</v>
      </c>
      <c r="J51" t="b">
        <v>1</v>
      </c>
      <c r="K51" t="b">
        <v>0</v>
      </c>
      <c r="L51" t="b">
        <v>0</v>
      </c>
      <c r="M51" t="b">
        <v>0</v>
      </c>
      <c r="N51" t="b">
        <v>1</v>
      </c>
      <c r="O51" t="b">
        <v>1</v>
      </c>
      <c r="P51" t="b">
        <v>1</v>
      </c>
      <c r="Q51" t="b">
        <v>0</v>
      </c>
      <c r="R51">
        <v>3.49</v>
      </c>
      <c r="S51" s="39">
        <f t="shared" si="1"/>
        <v>0.22516129032258067</v>
      </c>
      <c r="T51" s="39">
        <f t="shared" si="2"/>
        <v>0.22516129032258067</v>
      </c>
      <c r="U51" s="39">
        <f t="shared" si="3"/>
        <v>4.6425008313934158E-4</v>
      </c>
      <c r="V51" s="28">
        <v>60</v>
      </c>
      <c r="W51" s="28" t="s">
        <v>106</v>
      </c>
      <c r="X51">
        <v>485</v>
      </c>
      <c r="Y51">
        <v>1</v>
      </c>
      <c r="Z51">
        <v>15.5</v>
      </c>
      <c r="AA51">
        <v>1</v>
      </c>
      <c r="AB51" s="42">
        <f t="shared" si="6"/>
        <v>456.99426239999997</v>
      </c>
      <c r="AD51" s="42">
        <f t="shared" si="4"/>
        <v>7.6368573681243673E-3</v>
      </c>
    </row>
    <row r="52" spans="1:30" ht="16">
      <c r="A52">
        <f t="shared" si="5"/>
        <v>44</v>
      </c>
      <c r="B52" t="s">
        <v>49</v>
      </c>
      <c r="C52" t="s">
        <v>50</v>
      </c>
      <c r="D52" t="s">
        <v>114</v>
      </c>
      <c r="E52" t="b">
        <v>1</v>
      </c>
      <c r="F52" t="b">
        <v>0</v>
      </c>
      <c r="G52" t="b">
        <v>1</v>
      </c>
      <c r="H52" t="b">
        <v>1</v>
      </c>
      <c r="I52" t="b">
        <v>1</v>
      </c>
      <c r="J52" t="b">
        <v>1</v>
      </c>
      <c r="K52" t="b">
        <v>0</v>
      </c>
      <c r="L52" t="b">
        <v>1</v>
      </c>
      <c r="M52" t="b">
        <v>1</v>
      </c>
      <c r="N52" t="b">
        <v>0</v>
      </c>
      <c r="O52" t="b">
        <v>0</v>
      </c>
      <c r="P52" t="b">
        <v>0</v>
      </c>
      <c r="Q52" t="b">
        <v>1</v>
      </c>
      <c r="R52">
        <v>17.489999999999998</v>
      </c>
      <c r="S52" s="39">
        <f t="shared" si="1"/>
        <v>8.6242603550295852E-2</v>
      </c>
      <c r="T52" s="39">
        <f t="shared" si="2"/>
        <v>7.1868836291913213E-3</v>
      </c>
      <c r="U52" s="39">
        <f t="shared" si="3"/>
        <v>4.2525938634268179E-4</v>
      </c>
      <c r="V52" s="28">
        <v>0</v>
      </c>
      <c r="W52" s="28" t="s">
        <v>107</v>
      </c>
      <c r="X52">
        <v>16.899999999999999</v>
      </c>
      <c r="Y52">
        <v>12</v>
      </c>
      <c r="Z52">
        <f>X52*Y52</f>
        <v>202.79999999999998</v>
      </c>
      <c r="AA52">
        <v>1</v>
      </c>
      <c r="AB52" s="42">
        <f t="shared" si="6"/>
        <v>5749.2826559999994</v>
      </c>
      <c r="AD52" s="42">
        <f t="shared" si="4"/>
        <v>3.0421186514020646E-3</v>
      </c>
    </row>
    <row r="53" spans="1:30" ht="16">
      <c r="A53">
        <f t="shared" si="5"/>
        <v>45</v>
      </c>
      <c r="B53" t="s">
        <v>69</v>
      </c>
      <c r="C53" t="s">
        <v>151</v>
      </c>
      <c r="D53" t="s">
        <v>114</v>
      </c>
      <c r="E53" t="b">
        <v>1</v>
      </c>
      <c r="F53" t="b">
        <v>0</v>
      </c>
      <c r="G53" t="b">
        <v>1</v>
      </c>
      <c r="H53" t="b">
        <v>1</v>
      </c>
      <c r="I53" t="b">
        <v>1</v>
      </c>
      <c r="J53" t="b">
        <v>1</v>
      </c>
      <c r="K53" t="b">
        <v>0</v>
      </c>
      <c r="L53" t="b">
        <v>1</v>
      </c>
      <c r="M53" t="b">
        <v>1</v>
      </c>
      <c r="N53" t="b">
        <v>0</v>
      </c>
      <c r="O53" t="b">
        <v>1</v>
      </c>
      <c r="P53" t="b">
        <v>0</v>
      </c>
      <c r="Q53" t="b">
        <v>1</v>
      </c>
      <c r="R53">
        <v>14.29</v>
      </c>
      <c r="S53" s="39">
        <f t="shared" si="1"/>
        <v>4.048158640226629</v>
      </c>
      <c r="T53" s="39">
        <f t="shared" si="2"/>
        <v>4.048158640226629</v>
      </c>
      <c r="U53" s="39">
        <f t="shared" si="3"/>
        <v>4.048158640226629</v>
      </c>
      <c r="V53" s="28">
        <v>0</v>
      </c>
      <c r="W53" s="28" t="s">
        <v>107</v>
      </c>
      <c r="X53">
        <v>1</v>
      </c>
      <c r="Y53">
        <v>1</v>
      </c>
      <c r="Z53">
        <v>3.53</v>
      </c>
      <c r="AA53">
        <v>1</v>
      </c>
      <c r="AB53" s="42">
        <f t="shared" si="6"/>
        <v>100.07380559999999</v>
      </c>
      <c r="AD53" s="42">
        <f t="shared" si="4"/>
        <v>0.14279460958163062</v>
      </c>
    </row>
    <row r="54" spans="1:30" ht="16">
      <c r="A54">
        <f t="shared" si="5"/>
        <v>46</v>
      </c>
      <c r="B54" t="s">
        <v>28</v>
      </c>
      <c r="C54" t="s">
        <v>152</v>
      </c>
      <c r="D54" t="s">
        <v>114</v>
      </c>
      <c r="E54" t="b">
        <v>1</v>
      </c>
      <c r="F54" t="b">
        <v>1</v>
      </c>
      <c r="G54" t="b">
        <v>1</v>
      </c>
      <c r="H54" t="b">
        <v>1</v>
      </c>
      <c r="I54" t="b">
        <v>1</v>
      </c>
      <c r="J54" t="b">
        <v>1</v>
      </c>
      <c r="K54" t="b">
        <v>1</v>
      </c>
      <c r="L54" t="b">
        <v>1</v>
      </c>
      <c r="M54" t="b">
        <v>1</v>
      </c>
      <c r="N54" t="b">
        <v>1</v>
      </c>
      <c r="O54" t="b">
        <v>1</v>
      </c>
      <c r="P54" t="b">
        <v>1</v>
      </c>
      <c r="Q54" t="b">
        <v>1</v>
      </c>
      <c r="R54">
        <v>14.99</v>
      </c>
      <c r="S54" s="39">
        <f t="shared" si="1"/>
        <v>2.9980000000000002</v>
      </c>
      <c r="T54" s="39">
        <f t="shared" si="2"/>
        <v>4.2828571428571431E-2</v>
      </c>
      <c r="U54" s="39">
        <f t="shared" si="3"/>
        <v>4.2828571428571431E-2</v>
      </c>
      <c r="V54" s="28">
        <v>10</v>
      </c>
      <c r="W54" s="28" t="s">
        <v>107</v>
      </c>
      <c r="X54">
        <v>1</v>
      </c>
      <c r="Y54">
        <v>70</v>
      </c>
      <c r="Z54">
        <v>5</v>
      </c>
      <c r="AA54">
        <v>1</v>
      </c>
      <c r="AB54" s="42">
        <f t="shared" si="6"/>
        <v>141.74759999999998</v>
      </c>
      <c r="AD54" s="42">
        <f t="shared" si="4"/>
        <v>0.10575134958193297</v>
      </c>
    </row>
    <row r="55" spans="1:30" ht="17">
      <c r="A55">
        <f t="shared" si="5"/>
        <v>47</v>
      </c>
      <c r="B55" t="s">
        <v>28</v>
      </c>
      <c r="C55" s="43" t="s">
        <v>52</v>
      </c>
      <c r="D55" t="s">
        <v>114</v>
      </c>
      <c r="E55" t="b">
        <v>1</v>
      </c>
      <c r="F55" t="b">
        <v>0</v>
      </c>
      <c r="G55" t="b">
        <v>1</v>
      </c>
      <c r="H55" t="b">
        <v>1</v>
      </c>
      <c r="I55" t="b">
        <v>1</v>
      </c>
      <c r="J55" t="b">
        <v>1</v>
      </c>
      <c r="K55" t="b">
        <v>0</v>
      </c>
      <c r="L55" t="b">
        <v>1</v>
      </c>
      <c r="M55" t="b">
        <v>1</v>
      </c>
      <c r="N55" t="b">
        <v>0</v>
      </c>
      <c r="O55" t="b">
        <v>1</v>
      </c>
      <c r="P55" t="b">
        <v>0</v>
      </c>
      <c r="Q55" t="b">
        <v>1</v>
      </c>
      <c r="R55">
        <v>3.19</v>
      </c>
      <c r="S55" s="39">
        <f t="shared" si="1"/>
        <v>0.65102040816326523</v>
      </c>
      <c r="T55" s="39">
        <f t="shared" si="2"/>
        <v>9.3002915451895034E-3</v>
      </c>
      <c r="U55" s="39">
        <f t="shared" si="3"/>
        <v>9.3002915451895034E-3</v>
      </c>
      <c r="V55" s="28">
        <v>0</v>
      </c>
      <c r="W55" s="28" t="s">
        <v>107</v>
      </c>
      <c r="X55">
        <v>1</v>
      </c>
      <c r="Y55">
        <v>70</v>
      </c>
      <c r="Z55">
        <v>4.9000000000000004</v>
      </c>
      <c r="AA55">
        <v>1</v>
      </c>
      <c r="AB55" s="42">
        <f t="shared" si="6"/>
        <v>138.91264799999999</v>
      </c>
      <c r="AD55" s="42">
        <f t="shared" si="4"/>
        <v>2.2964071637306922E-2</v>
      </c>
    </row>
    <row r="56" spans="1:30" ht="16">
      <c r="A56">
        <f t="shared" si="5"/>
        <v>48</v>
      </c>
      <c r="B56" t="s">
        <v>36</v>
      </c>
      <c r="C56" t="s">
        <v>153</v>
      </c>
      <c r="D56" t="s">
        <v>114</v>
      </c>
      <c r="E56" t="b">
        <v>1</v>
      </c>
      <c r="F56" t="b">
        <v>0</v>
      </c>
      <c r="G56" t="b">
        <v>0</v>
      </c>
      <c r="H56" t="b">
        <v>1</v>
      </c>
      <c r="I56" t="b">
        <v>0</v>
      </c>
      <c r="J56" t="b">
        <v>1</v>
      </c>
      <c r="K56" t="b">
        <v>0</v>
      </c>
      <c r="L56" t="b">
        <v>0</v>
      </c>
      <c r="M56" t="b">
        <v>1</v>
      </c>
      <c r="N56" t="b">
        <v>1</v>
      </c>
      <c r="O56" t="b">
        <v>1</v>
      </c>
      <c r="P56" t="b">
        <v>1</v>
      </c>
      <c r="Q56" t="b">
        <v>0</v>
      </c>
      <c r="R56">
        <v>4.29</v>
      </c>
      <c r="S56" s="39">
        <f t="shared" si="1"/>
        <v>7.2711864406779667E-2</v>
      </c>
      <c r="T56" s="39">
        <f t="shared" si="2"/>
        <v>1.0387409200968523E-2</v>
      </c>
      <c r="U56" s="39">
        <f t="shared" si="3"/>
        <v>1.2984261501210654E-3</v>
      </c>
      <c r="V56" s="28">
        <v>110</v>
      </c>
      <c r="W56" s="28" t="s">
        <v>107</v>
      </c>
      <c r="X56">
        <v>8</v>
      </c>
      <c r="Y56">
        <v>7</v>
      </c>
      <c r="Z56">
        <v>59</v>
      </c>
      <c r="AA56">
        <v>1</v>
      </c>
      <c r="AB56" s="42">
        <f t="shared" si="6"/>
        <v>1672.62168</v>
      </c>
      <c r="AD56" s="42">
        <f t="shared" si="4"/>
        <v>2.56483582109255E-3</v>
      </c>
    </row>
    <row r="57" spans="1:30" ht="16">
      <c r="A57">
        <f t="shared" si="5"/>
        <v>49</v>
      </c>
      <c r="B57" t="s">
        <v>69</v>
      </c>
      <c r="C57" t="s">
        <v>154</v>
      </c>
      <c r="D57" t="s">
        <v>114</v>
      </c>
      <c r="E57" t="b">
        <v>1</v>
      </c>
      <c r="F57" t="b">
        <v>0</v>
      </c>
      <c r="G57" t="b">
        <v>0</v>
      </c>
      <c r="H57" t="b">
        <v>1</v>
      </c>
      <c r="I57" t="b">
        <v>0</v>
      </c>
      <c r="J57" t="b">
        <v>1</v>
      </c>
      <c r="K57" t="b">
        <v>0</v>
      </c>
      <c r="L57" t="b">
        <v>1</v>
      </c>
      <c r="M57" t="b">
        <v>1</v>
      </c>
      <c r="N57" t="b">
        <v>1</v>
      </c>
      <c r="O57" t="b">
        <v>1</v>
      </c>
      <c r="P57" t="b">
        <v>1</v>
      </c>
      <c r="Q57" t="b">
        <v>1</v>
      </c>
      <c r="R57">
        <v>5.99</v>
      </c>
      <c r="S57" s="39">
        <f t="shared" si="1"/>
        <v>0.12479166666666668</v>
      </c>
      <c r="T57" s="39">
        <f t="shared" si="2"/>
        <v>3.1197916666666669E-2</v>
      </c>
      <c r="U57" s="39">
        <f t="shared" si="3"/>
        <v>2.5998263888888889E-3</v>
      </c>
      <c r="V57" s="28">
        <v>15</v>
      </c>
      <c r="W57" s="28" t="s">
        <v>106</v>
      </c>
      <c r="X57">
        <v>12</v>
      </c>
      <c r="Y57">
        <v>4</v>
      </c>
      <c r="Z57">
        <v>48</v>
      </c>
      <c r="AA57">
        <v>1</v>
      </c>
      <c r="AB57" s="42">
        <f t="shared" si="6"/>
        <v>1415.2080383999999</v>
      </c>
      <c r="AD57" s="42">
        <f t="shared" si="4"/>
        <v>4.2325932565873145E-3</v>
      </c>
    </row>
    <row r="58" spans="1:30" ht="15.75" customHeight="1">
      <c r="A58">
        <f t="shared" si="5"/>
        <v>50</v>
      </c>
      <c r="B58" t="s">
        <v>49</v>
      </c>
      <c r="C58" t="s">
        <v>155</v>
      </c>
      <c r="D58" t="s">
        <v>114</v>
      </c>
      <c r="E58" t="b">
        <v>1</v>
      </c>
      <c r="F58" t="b">
        <v>1</v>
      </c>
      <c r="G58" t="b">
        <v>1</v>
      </c>
      <c r="H58" t="b">
        <v>1</v>
      </c>
      <c r="I58" t="b">
        <v>0</v>
      </c>
      <c r="J58" t="b">
        <v>1</v>
      </c>
      <c r="K58" t="b">
        <v>1</v>
      </c>
      <c r="L58" t="b">
        <v>1</v>
      </c>
      <c r="M58" t="b">
        <v>1</v>
      </c>
      <c r="N58" t="b">
        <v>1</v>
      </c>
      <c r="O58" t="b">
        <v>1</v>
      </c>
      <c r="P58" t="b">
        <v>1</v>
      </c>
      <c r="Q58" t="b">
        <v>1</v>
      </c>
      <c r="R58">
        <v>6.49</v>
      </c>
      <c r="S58" s="39">
        <f t="shared" si="1"/>
        <v>0.81125000000000003</v>
      </c>
      <c r="T58" s="39">
        <f t="shared" si="2"/>
        <v>0.10140625</v>
      </c>
      <c r="U58" s="39">
        <f t="shared" si="3"/>
        <v>0.10140625</v>
      </c>
      <c r="V58" s="28">
        <v>3</v>
      </c>
      <c r="W58" s="28" t="s">
        <v>106</v>
      </c>
      <c r="X58">
        <v>1</v>
      </c>
      <c r="Y58">
        <v>8</v>
      </c>
      <c r="Z58">
        <v>8</v>
      </c>
      <c r="AA58">
        <v>1</v>
      </c>
      <c r="AB58" s="42">
        <f t="shared" si="6"/>
        <v>235.86800639999998</v>
      </c>
      <c r="AD58" s="42">
        <f t="shared" si="4"/>
        <v>2.7515389217280469E-2</v>
      </c>
    </row>
    <row r="66" spans="24:24" ht="15.75" customHeight="1">
      <c r="X6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</vt:lpstr>
      <vt:lpstr>Sheet1</vt:lpstr>
      <vt:lpstr>Data Collection</vt:lpstr>
      <vt:lpstr>Cover!_Toc119873587</vt:lpstr>
      <vt:lpstr>Cover!_Toc119873588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365 Office</dc:creator>
  <cp:keywords/>
  <dc:description/>
  <cp:lastModifiedBy>365 Office</cp:lastModifiedBy>
  <cp:revision/>
  <dcterms:created xsi:type="dcterms:W3CDTF">2022-11-23T00:01:15Z</dcterms:created>
  <dcterms:modified xsi:type="dcterms:W3CDTF">2022-11-28T05:47:04Z</dcterms:modified>
  <cp:category/>
  <cp:contentStatus/>
</cp:coreProperties>
</file>