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5FE27192-4452-1540-8BC2-9996BD39AF2D}" xr6:coauthVersionLast="47" xr6:coauthVersionMax="47" xr10:uidLastSave="{00000000-0000-0000-0000-000000000000}"/>
  <bookViews>
    <workbookView xWindow="2280" yWindow="2320" windowWidth="26840" windowHeight="15940" activeTab="4" xr2:uid="{F01EAA8A-DF33-E14A-814E-33C05848DA6A}"/>
  </bookViews>
  <sheets>
    <sheet name="Taul1" sheetId="1" r:id="rId1"/>
    <sheet name="Taul2" sheetId="2" r:id="rId2"/>
    <sheet name="Taul4" sheetId="5" r:id="rId3"/>
    <sheet name="suojaosa lapsiperheille" sheetId="3" r:id="rId4"/>
    <sheet name="150 e suojaosa" sheetId="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C19" i="5"/>
  <c r="F19" i="5"/>
  <c r="D19" i="5"/>
  <c r="H30" i="5"/>
  <c r="G30" i="5"/>
  <c r="D30" i="5"/>
  <c r="F3" i="5"/>
  <c r="F4" i="5"/>
  <c r="F29" i="5"/>
  <c r="E3" i="5"/>
  <c r="E4" i="5"/>
  <c r="E29" i="5"/>
  <c r="D3" i="5"/>
  <c r="D4" i="5"/>
  <c r="D29" i="5"/>
  <c r="C3" i="5"/>
  <c r="C4" i="5"/>
  <c r="C29" i="5"/>
  <c r="D27" i="5"/>
  <c r="E27" i="5"/>
  <c r="D26" i="5"/>
  <c r="E26" i="5"/>
  <c r="F27" i="5"/>
  <c r="I21" i="5"/>
  <c r="H21" i="5"/>
  <c r="G21" i="5"/>
  <c r="I11" i="5"/>
  <c r="H11" i="5"/>
  <c r="G11" i="5"/>
  <c r="F29" i="2"/>
  <c r="E29" i="2"/>
  <c r="D29" i="2"/>
  <c r="C29" i="2"/>
  <c r="F3" i="2"/>
  <c r="E3" i="2"/>
  <c r="D3" i="2"/>
  <c r="C3" i="2"/>
  <c r="F4" i="2"/>
  <c r="E4" i="2"/>
  <c r="D4" i="2"/>
  <c r="C4" i="2"/>
  <c r="F6" i="4"/>
  <c r="E6" i="4"/>
  <c r="D6" i="4"/>
  <c r="G6" i="4"/>
  <c r="I11" i="2"/>
  <c r="C19" i="2"/>
  <c r="I21" i="2"/>
  <c r="H11" i="2"/>
  <c r="E19" i="2"/>
  <c r="H21" i="2"/>
  <c r="F6" i="3"/>
  <c r="D6" i="3"/>
  <c r="G6" i="3"/>
  <c r="E6" i="3"/>
  <c r="D19" i="2"/>
  <c r="H30" i="2"/>
  <c r="G30" i="2"/>
  <c r="D30" i="2"/>
  <c r="G11" i="2"/>
  <c r="F19" i="2"/>
  <c r="G21" i="2"/>
  <c r="D27" i="2"/>
  <c r="E27" i="2"/>
  <c r="D26" i="2"/>
  <c r="E26" i="2"/>
  <c r="F27" i="2"/>
  <c r="M12" i="1"/>
  <c r="K12" i="1"/>
  <c r="K13" i="1"/>
  <c r="E14" i="1"/>
  <c r="F12" i="1"/>
  <c r="E12" i="1"/>
</calcChain>
</file>

<file path=xl/sharedStrings.xml><?xml version="1.0" encoding="utf-8"?>
<sst xmlns="http://schemas.openxmlformats.org/spreadsheetml/2006/main" count="67" uniqueCount="17">
  <si>
    <t>alkup</t>
  </si>
  <si>
    <t>leikkaus</t>
  </si>
  <si>
    <t>Arvioitu säästö</t>
  </si>
  <si>
    <t>vaikutus työllisyyteen, henkilöä</t>
  </si>
  <si>
    <t>Työllisyyden vaikutus julk. talous</t>
  </si>
  <si>
    <t>Julkinen talous yhteensä</t>
  </si>
  <si>
    <t>Asumistuen leikkaus kuntaryhmän 3 tasolle</t>
  </si>
  <si>
    <t>Ansiotulovähennyksen poisto</t>
  </si>
  <si>
    <t>Varallisuusharkinta, 15% yli 10 000 euron ylittävästä varallisuudesta</t>
  </si>
  <si>
    <t>Perusomavastuun korotus 42-&gt;50</t>
  </si>
  <si>
    <t>Toimeentulotuen asumismenojen 5% omavastuu</t>
  </si>
  <si>
    <t>Listan toimen toteutettuna yhdessä</t>
  </si>
  <si>
    <t>Perusomavastuun korotus 42-&gt;55</t>
  </si>
  <si>
    <t>Varallisuusharkinta, 30% yli 10 000 euron ylittävästä varallisuudesta</t>
  </si>
  <si>
    <t>~1700</t>
  </si>
  <si>
    <t>Sarake1</t>
  </si>
  <si>
    <t>Muutos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</si>
</sst>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1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right"/>
    </xf>
  </cellXfs>
  <cellStyles count="1">
    <cellStyle name="Normaali" xfId="0" builtinId="0"/>
  </cellStyles>
  <dxfs count="16"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diagonalUp="0" diagonalDown="0">
        <left style="thick">
          <color auto="1"/>
        </left>
        <right style="thick">
          <color auto="1"/>
        </right>
        <top/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diagonalUp="0" diagonalDown="0">
        <left style="thick">
          <color auto="1"/>
        </left>
        <right style="thick">
          <color auto="1"/>
        </right>
        <top/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18</xdr:col>
      <xdr:colOff>342900</xdr:colOff>
      <xdr:row>24</xdr:row>
      <xdr:rowOff>111721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4510D8D6-592E-5117-4D03-4CC046153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19200"/>
          <a:ext cx="7772400" cy="3769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18</xdr:col>
      <xdr:colOff>342900</xdr:colOff>
      <xdr:row>24</xdr:row>
      <xdr:rowOff>48221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90C56221-6AF0-3B40-8633-DE2643E7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7300" y="1219200"/>
          <a:ext cx="7772400" cy="37693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CBECB-BE06-F94D-856A-FDD0840FB8CD}" name="Taulukko1" displayName="Taulukko1" ref="B17:F23" totalsRowShown="0">
  <autoFilter ref="B17:F23" xr:uid="{309CBECB-BE06-F94D-856A-FDD0840FB8CD}"/>
  <tableColumns count="5">
    <tableColumn id="1" xr3:uid="{36DF8680-146B-634E-98AA-C756033488E4}" name="Sarake1"/>
    <tableColumn id="2" xr3:uid="{02591342-79EE-224A-8EAE-92D9B0D6EA5B}" name="Arvioitu säästö"/>
    <tableColumn id="3" xr3:uid="{CA1A2A2D-2C99-BE4F-BFA8-A1B566F96278}" name="vaikutus työllisyyteen, henkilöä"/>
    <tableColumn id="4" xr3:uid="{51862122-ABB2-3C4B-805A-401ADAFF5863}" name="Työllisyyden vaikutus julk. talous"/>
    <tableColumn id="5" xr3:uid="{ABE9B4BB-14AE-B44A-90A4-C4B0F7807991}" name="Julkinen talous yhteensä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80EC2F-9F65-1A40-9AC7-1FCCC5C746FB}" name="Taulukko15" displayName="Taulukko15" ref="B17:F23" totalsRowShown="0">
  <autoFilter ref="B17:F23" xr:uid="{F880EC2F-9F65-1A40-9AC7-1FCCC5C746FB}"/>
  <tableColumns count="5">
    <tableColumn id="1" xr3:uid="{79600C18-218F-9E44-BC45-951028A3E682}" name="Sarake1"/>
    <tableColumn id="2" xr3:uid="{F3ED021A-A311-7448-AD37-2D7EA9E88721}" name="Arvioitu säästö"/>
    <tableColumn id="3" xr3:uid="{2B03ACC0-8E04-A949-9FEE-642A16F28BA3}" name="vaikutus työllisyyteen, henkilöä"/>
    <tableColumn id="4" xr3:uid="{65AC7BBC-44D3-CC44-9FD2-8FC0A2880A8E}" name="Työllisyyden vaikutus julk. talous"/>
    <tableColumn id="5" xr3:uid="{9D934C3D-C8A0-D447-BF85-0FA6822A9D8E}" name="Julkinen talous yhteensä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7BE9B-AE37-C74A-8C84-BD76C251A047}" name="Taulukko13" displayName="Taulukko13" ref="C4:G10" totalsRowShown="0" headerRowDxfId="7" dataDxfId="6" tableBorderDxfId="5">
  <autoFilter ref="C4:G10" xr:uid="{4367BE9B-AE37-C74A-8C84-BD76C251A047}"/>
  <tableColumns count="5">
    <tableColumn id="1" xr3:uid="{AF318E6C-FDE9-A846-AF3E-619EB7130045}" name="Muutos" dataDxfId="4"/>
    <tableColumn id="2" xr3:uid="{F23AB650-1146-D847-9696-A48BF5AA3DAB}" name="Arvioitu säästö" dataDxfId="3"/>
    <tableColumn id="3" xr3:uid="{EF2E98E5-1CF0-6F4F-A2B4-F10D0B86AB45}" name="vaikutus työllisyyteen, henkilöä" dataDxfId="2"/>
    <tableColumn id="4" xr3:uid="{A352C981-C3A6-1049-8D90-B0B0C8DDD515}" name="Työllisyyden vaikutus julk. talous" dataDxfId="1"/>
    <tableColumn id="5" xr3:uid="{F9AAF655-FA45-9B44-A3E7-C01A7F553161}" name="Julkinen talous yhteensä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709FEA-8CF4-6141-85F9-A619968C9C9A}" name="Taulukko134" displayName="Taulukko134" ref="C4:G10" totalsRowShown="0" headerRowDxfId="15" dataDxfId="14" tableBorderDxfId="13">
  <autoFilter ref="C4:G10" xr:uid="{80709FEA-8CF4-6141-85F9-A619968C9C9A}"/>
  <tableColumns count="5">
    <tableColumn id="1" xr3:uid="{6B014553-7470-744D-9167-ABC1F97BCD81}" name="Muutos" dataDxfId="12"/>
    <tableColumn id="2" xr3:uid="{5977F07B-A9AC-2D45-838A-C7F261455058}" name="Arvioitu säästö" dataDxfId="11"/>
    <tableColumn id="3" xr3:uid="{DF0EEBEE-C950-744C-993D-E71BC596EDE2}" name="vaikutus työllisyyteen, henkilöä" dataDxfId="10"/>
    <tableColumn id="4" xr3:uid="{7D76C85A-9451-134D-BED6-8726DABDDEB2}" name="Työllisyyden vaikutus julk. talous" dataDxfId="9"/>
    <tableColumn id="5" xr3:uid="{007A4264-B10A-8A4E-93C8-255213014D37}" name="Julkinen talous yhteensä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3A81-264E-0948-9584-475F66DE1ABF}">
  <dimension ref="E10:M14"/>
  <sheetViews>
    <sheetView workbookViewId="0">
      <selection activeCell="K13" sqref="K13"/>
    </sheetView>
  </sheetViews>
  <sheetFormatPr baseColWidth="10" defaultRowHeight="16" x14ac:dyDescent="0.2"/>
  <sheetData>
    <row r="10" spans="5:13" x14ac:dyDescent="0.2">
      <c r="E10">
        <v>400</v>
      </c>
      <c r="F10">
        <v>1300</v>
      </c>
      <c r="J10" t="s">
        <v>0</v>
      </c>
      <c r="K10">
        <v>1300</v>
      </c>
      <c r="M10">
        <v>35.85</v>
      </c>
    </row>
    <row r="11" spans="5:13" x14ac:dyDescent="0.2">
      <c r="E11">
        <v>43</v>
      </c>
      <c r="F11">
        <v>89</v>
      </c>
      <c r="K11">
        <v>89</v>
      </c>
      <c r="M11">
        <v>11.45</v>
      </c>
    </row>
    <row r="12" spans="5:13" x14ac:dyDescent="0.2">
      <c r="E12">
        <f>E10/E11</f>
        <v>9.3023255813953494</v>
      </c>
      <c r="F12">
        <f>F10/F11</f>
        <v>14.606741573033707</v>
      </c>
      <c r="J12" t="s">
        <v>1</v>
      </c>
      <c r="K12">
        <f>K10*M12/100</f>
        <v>614.9</v>
      </c>
      <c r="M12">
        <f>M11+M10</f>
        <v>47.3</v>
      </c>
    </row>
    <row r="13" spans="5:13" x14ac:dyDescent="0.2">
      <c r="K13">
        <f>K11*M12/100</f>
        <v>42.097000000000001</v>
      </c>
    </row>
    <row r="14" spans="5:13" x14ac:dyDescent="0.2">
      <c r="E14">
        <f>E10*123/56</f>
        <v>878.57142857142856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8108-E87F-C848-8140-408EF4EA8D33}">
  <dimension ref="B3:I30"/>
  <sheetViews>
    <sheetView workbookViewId="0">
      <selection sqref="A1:XFD1048576"/>
    </sheetView>
  </sheetViews>
  <sheetFormatPr baseColWidth="10" defaultRowHeight="16" x14ac:dyDescent="0.2"/>
  <cols>
    <col min="2" max="2" width="25.6640625" customWidth="1"/>
    <col min="3" max="3" width="15.6640625" customWidth="1"/>
    <col min="4" max="4" width="28.6640625" customWidth="1"/>
    <col min="5" max="5" width="29.83203125" customWidth="1"/>
    <col min="6" max="6" width="23.33203125" customWidth="1"/>
  </cols>
  <sheetData>
    <row r="3" spans="2:9" x14ac:dyDescent="0.2">
      <c r="C3">
        <f>SUM(C18:C22)</f>
        <v>351.21699999999998</v>
      </c>
      <c r="D3">
        <f t="shared" ref="D3:F3" si="0">SUM(D18:D22)</f>
        <v>37.300000000000182</v>
      </c>
      <c r="E3">
        <f t="shared" si="0"/>
        <v>1.3140000000000001</v>
      </c>
      <c r="F3">
        <f t="shared" si="0"/>
        <v>346.53100000000001</v>
      </c>
    </row>
    <row r="4" spans="2:9" x14ac:dyDescent="0.2">
      <c r="C4">
        <f>SUM(C8:C12)</f>
        <v>354</v>
      </c>
      <c r="D4">
        <f t="shared" ref="D4:F4" si="1">SUM(D8:D12)</f>
        <v>-300</v>
      </c>
      <c r="E4">
        <f t="shared" si="1"/>
        <v>-8</v>
      </c>
      <c r="F4">
        <f t="shared" si="1"/>
        <v>343</v>
      </c>
    </row>
    <row r="7" spans="2:9" x14ac:dyDescent="0.2">
      <c r="C7" t="s">
        <v>2</v>
      </c>
      <c r="D7" t="s">
        <v>3</v>
      </c>
      <c r="E7" t="s">
        <v>4</v>
      </c>
      <c r="F7" t="s">
        <v>5</v>
      </c>
    </row>
    <row r="8" spans="2:9" x14ac:dyDescent="0.2">
      <c r="B8" t="s">
        <v>6</v>
      </c>
      <c r="C8">
        <v>113</v>
      </c>
      <c r="D8">
        <v>-100</v>
      </c>
      <c r="E8">
        <v>-3</v>
      </c>
      <c r="F8">
        <v>110</v>
      </c>
    </row>
    <row r="9" spans="2:9" x14ac:dyDescent="0.2">
      <c r="B9" t="s">
        <v>7</v>
      </c>
      <c r="C9">
        <v>123</v>
      </c>
      <c r="D9">
        <v>-1300</v>
      </c>
      <c r="E9">
        <v>-34</v>
      </c>
      <c r="F9">
        <v>89</v>
      </c>
    </row>
    <row r="10" spans="2:9" x14ac:dyDescent="0.2">
      <c r="B10" t="s">
        <v>8</v>
      </c>
      <c r="C10">
        <v>19</v>
      </c>
      <c r="D10">
        <v>0</v>
      </c>
      <c r="E10">
        <v>0</v>
      </c>
      <c r="F10">
        <v>19</v>
      </c>
    </row>
    <row r="11" spans="2:9" x14ac:dyDescent="0.2">
      <c r="B11" t="s">
        <v>9</v>
      </c>
      <c r="C11">
        <v>56</v>
      </c>
      <c r="D11">
        <v>-400</v>
      </c>
      <c r="E11">
        <v>-10</v>
      </c>
      <c r="F11">
        <v>43</v>
      </c>
      <c r="G11" s="1">
        <f>SUM(F9:F11)</f>
        <v>151</v>
      </c>
      <c r="H11" s="1">
        <f>SUM(E9:E11)</f>
        <v>-44</v>
      </c>
      <c r="I11" s="1">
        <f>SUM(C9:C11)</f>
        <v>198</v>
      </c>
    </row>
    <row r="12" spans="2:9" x14ac:dyDescent="0.2">
      <c r="B12" t="s">
        <v>10</v>
      </c>
      <c r="C12">
        <v>43</v>
      </c>
      <c r="D12">
        <v>1500</v>
      </c>
      <c r="E12">
        <v>39</v>
      </c>
      <c r="F12">
        <v>82</v>
      </c>
    </row>
    <row r="13" spans="2:9" x14ac:dyDescent="0.2">
      <c r="B13" t="s">
        <v>11</v>
      </c>
      <c r="C13">
        <v>290</v>
      </c>
      <c r="D13">
        <v>1300</v>
      </c>
      <c r="E13">
        <v>34</v>
      </c>
      <c r="F13">
        <v>324</v>
      </c>
    </row>
    <row r="17" spans="2:9" x14ac:dyDescent="0.2">
      <c r="B17" t="s">
        <v>15</v>
      </c>
      <c r="C17" t="s">
        <v>2</v>
      </c>
      <c r="D17" t="s">
        <v>3</v>
      </c>
      <c r="E17" t="s">
        <v>4</v>
      </c>
      <c r="F17" t="s">
        <v>5</v>
      </c>
    </row>
    <row r="18" spans="2:9" x14ac:dyDescent="0.2">
      <c r="B18" t="s">
        <v>6</v>
      </c>
      <c r="C18">
        <v>113</v>
      </c>
      <c r="D18">
        <v>-100</v>
      </c>
      <c r="E18">
        <v>-3</v>
      </c>
      <c r="F18">
        <v>110</v>
      </c>
    </row>
    <row r="19" spans="2:9" x14ac:dyDescent="0.2">
      <c r="B19" t="s">
        <v>7</v>
      </c>
      <c r="C19" s="2">
        <f>123*(1-42.1/100)</f>
        <v>71.216999999999999</v>
      </c>
      <c r="D19" s="2">
        <f>-1300*(1-42.1/100)</f>
        <v>-752.69999999999993</v>
      </c>
      <c r="E19" s="2">
        <f>-34*(1-42.1/100)</f>
        <v>-19.686</v>
      </c>
      <c r="F19" s="2">
        <f>E19+C19</f>
        <v>51.530999999999999</v>
      </c>
    </row>
    <row r="20" spans="2:9" x14ac:dyDescent="0.2">
      <c r="B20" t="s">
        <v>13</v>
      </c>
      <c r="C20" s="3">
        <v>38</v>
      </c>
      <c r="D20" s="3">
        <v>0</v>
      </c>
      <c r="E20" s="3">
        <v>0</v>
      </c>
      <c r="F20" s="3">
        <v>38</v>
      </c>
    </row>
    <row r="21" spans="2:9" x14ac:dyDescent="0.2">
      <c r="B21" t="s">
        <v>12</v>
      </c>
      <c r="C21" s="3">
        <v>86</v>
      </c>
      <c r="D21" s="3">
        <v>-610</v>
      </c>
      <c r="E21" s="3">
        <v>-15</v>
      </c>
      <c r="F21" s="3">
        <v>65</v>
      </c>
      <c r="G21" s="1">
        <f>SUM(F19:F21)</f>
        <v>154.53100000000001</v>
      </c>
      <c r="H21" s="1">
        <f>SUM(E19:E21)</f>
        <v>-34.686</v>
      </c>
      <c r="I21" s="1">
        <f>SUM(C19:C21)</f>
        <v>195.21699999999998</v>
      </c>
    </row>
    <row r="22" spans="2:9" x14ac:dyDescent="0.2">
      <c r="B22" t="s">
        <v>10</v>
      </c>
      <c r="C22">
        <v>43</v>
      </c>
      <c r="D22">
        <v>1500</v>
      </c>
      <c r="E22">
        <v>39</v>
      </c>
      <c r="F22">
        <v>82</v>
      </c>
    </row>
    <row r="23" spans="2:9" x14ac:dyDescent="0.2">
      <c r="B23" t="s">
        <v>11</v>
      </c>
      <c r="C23">
        <v>287</v>
      </c>
      <c r="D23" s="11" t="s">
        <v>14</v>
      </c>
      <c r="E23">
        <v>43</v>
      </c>
      <c r="F23">
        <v>328</v>
      </c>
    </row>
    <row r="26" spans="2:9" x14ac:dyDescent="0.2">
      <c r="D26">
        <f>50/42</f>
        <v>1.1904761904761905</v>
      </c>
      <c r="E26">
        <f>D26-1</f>
        <v>0.19047619047619047</v>
      </c>
    </row>
    <row r="27" spans="2:9" x14ac:dyDescent="0.2">
      <c r="D27">
        <f>55/50</f>
        <v>1.1000000000000001</v>
      </c>
      <c r="E27">
        <f>D27-1</f>
        <v>0.10000000000000009</v>
      </c>
      <c r="F27">
        <f>E27/E26*56</f>
        <v>29.400000000000027</v>
      </c>
    </row>
    <row r="29" spans="2:9" x14ac:dyDescent="0.2">
      <c r="C29">
        <f>C13+C3-C4</f>
        <v>287.21699999999998</v>
      </c>
      <c r="D29">
        <f t="shared" ref="D29:F29" si="2">D13+D3-D4</f>
        <v>1637.3000000000002</v>
      </c>
      <c r="E29">
        <f t="shared" si="2"/>
        <v>43.314</v>
      </c>
      <c r="F29">
        <f t="shared" si="2"/>
        <v>327.53099999999995</v>
      </c>
    </row>
    <row r="30" spans="2:9" x14ac:dyDescent="0.2">
      <c r="D30">
        <f>30/15*19</f>
        <v>38</v>
      </c>
      <c r="G30">
        <f>SUM(D8:D12)</f>
        <v>-300</v>
      </c>
      <c r="H30">
        <f>SUM(D18:D22)</f>
        <v>37.300000000000182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FDB7-39FF-9D4B-9A84-F1423B256FC9}">
  <dimension ref="B3:I30"/>
  <sheetViews>
    <sheetView workbookViewId="0">
      <selection activeCell="F24" sqref="F24"/>
    </sheetView>
  </sheetViews>
  <sheetFormatPr baseColWidth="10" defaultRowHeight="16" x14ac:dyDescent="0.2"/>
  <cols>
    <col min="2" max="2" width="25.6640625" customWidth="1"/>
    <col min="3" max="3" width="15.6640625" customWidth="1"/>
    <col min="4" max="4" width="28.6640625" customWidth="1"/>
    <col min="5" max="5" width="29.83203125" customWidth="1"/>
    <col min="6" max="6" width="23.33203125" customWidth="1"/>
  </cols>
  <sheetData>
    <row r="3" spans="2:9" x14ac:dyDescent="0.2">
      <c r="C3">
        <f>SUM(C18:C22)</f>
        <v>341.5</v>
      </c>
      <c r="D3">
        <f t="shared" ref="D3:F3" si="0">SUM(D18:D22)</f>
        <v>140</v>
      </c>
      <c r="E3">
        <f t="shared" si="0"/>
        <v>4</v>
      </c>
      <c r="F3">
        <f t="shared" si="0"/>
        <v>339.5</v>
      </c>
    </row>
    <row r="4" spans="2:9" x14ac:dyDescent="0.2">
      <c r="C4">
        <f>SUM(C8:C12)</f>
        <v>354</v>
      </c>
      <c r="D4">
        <f t="shared" ref="D4:F4" si="1">SUM(D8:D12)</f>
        <v>-300</v>
      </c>
      <c r="E4">
        <f t="shared" si="1"/>
        <v>-8</v>
      </c>
      <c r="F4">
        <f t="shared" si="1"/>
        <v>343</v>
      </c>
    </row>
    <row r="7" spans="2:9" x14ac:dyDescent="0.2">
      <c r="C7" t="s">
        <v>2</v>
      </c>
      <c r="D7" t="s">
        <v>3</v>
      </c>
      <c r="E7" t="s">
        <v>4</v>
      </c>
      <c r="F7" t="s">
        <v>5</v>
      </c>
    </row>
    <row r="8" spans="2:9" x14ac:dyDescent="0.2">
      <c r="B8" t="s">
        <v>6</v>
      </c>
      <c r="C8">
        <v>113</v>
      </c>
      <c r="D8">
        <v>-100</v>
      </c>
      <c r="E8">
        <v>-3</v>
      </c>
      <c r="F8">
        <v>110</v>
      </c>
    </row>
    <row r="9" spans="2:9" x14ac:dyDescent="0.2">
      <c r="B9" t="s">
        <v>7</v>
      </c>
      <c r="C9">
        <v>123</v>
      </c>
      <c r="D9">
        <v>-1300</v>
      </c>
      <c r="E9">
        <v>-34</v>
      </c>
      <c r="F9">
        <v>89</v>
      </c>
    </row>
    <row r="10" spans="2:9" x14ac:dyDescent="0.2">
      <c r="B10" t="s">
        <v>8</v>
      </c>
      <c r="C10">
        <v>19</v>
      </c>
      <c r="D10">
        <v>0</v>
      </c>
      <c r="E10">
        <v>0</v>
      </c>
      <c r="F10">
        <v>19</v>
      </c>
    </row>
    <row r="11" spans="2:9" x14ac:dyDescent="0.2">
      <c r="B11" t="s">
        <v>9</v>
      </c>
      <c r="C11">
        <v>56</v>
      </c>
      <c r="D11">
        <v>-400</v>
      </c>
      <c r="E11">
        <v>-10</v>
      </c>
      <c r="F11">
        <v>43</v>
      </c>
      <c r="G11" s="1">
        <f>SUM(F9:F11)</f>
        <v>151</v>
      </c>
      <c r="H11" s="1">
        <f>SUM(E9:E11)</f>
        <v>-44</v>
      </c>
      <c r="I11" s="1">
        <f>SUM(C9:C11)</f>
        <v>198</v>
      </c>
    </row>
    <row r="12" spans="2:9" x14ac:dyDescent="0.2">
      <c r="B12" t="s">
        <v>10</v>
      </c>
      <c r="C12">
        <v>43</v>
      </c>
      <c r="D12">
        <v>1500</v>
      </c>
      <c r="E12">
        <v>39</v>
      </c>
      <c r="F12">
        <v>82</v>
      </c>
    </row>
    <row r="13" spans="2:9" x14ac:dyDescent="0.2">
      <c r="B13" t="s">
        <v>11</v>
      </c>
      <c r="C13">
        <v>290</v>
      </c>
      <c r="D13">
        <v>1300</v>
      </c>
      <c r="E13">
        <v>34</v>
      </c>
      <c r="F13">
        <v>324</v>
      </c>
    </row>
    <row r="17" spans="2:9" x14ac:dyDescent="0.2">
      <c r="B17" t="s">
        <v>15</v>
      </c>
      <c r="C17" t="s">
        <v>2</v>
      </c>
      <c r="D17" t="s">
        <v>3</v>
      </c>
      <c r="E17" t="s">
        <v>4</v>
      </c>
      <c r="F17" t="s">
        <v>5</v>
      </c>
    </row>
    <row r="18" spans="2:9" x14ac:dyDescent="0.2">
      <c r="B18" t="s">
        <v>6</v>
      </c>
      <c r="C18">
        <v>113</v>
      </c>
      <c r="D18">
        <v>-100</v>
      </c>
      <c r="E18">
        <v>-3</v>
      </c>
      <c r="F18">
        <v>110</v>
      </c>
    </row>
    <row r="19" spans="2:9" ht="21" x14ac:dyDescent="0.25">
      <c r="B19" t="s">
        <v>7</v>
      </c>
      <c r="C19" s="6">
        <f>123*0.5</f>
        <v>61.5</v>
      </c>
      <c r="D19" s="6">
        <f>-1300*0.5</f>
        <v>-650</v>
      </c>
      <c r="E19" s="6">
        <f>-34*0.5</f>
        <v>-17</v>
      </c>
      <c r="F19" s="6">
        <f>E19+C19</f>
        <v>44.5</v>
      </c>
    </row>
    <row r="20" spans="2:9" x14ac:dyDescent="0.2">
      <c r="B20" t="s">
        <v>13</v>
      </c>
      <c r="C20" s="3">
        <v>38</v>
      </c>
      <c r="D20" s="3">
        <v>0</v>
      </c>
      <c r="E20" s="3">
        <v>0</v>
      </c>
      <c r="F20" s="3">
        <v>38</v>
      </c>
    </row>
    <row r="21" spans="2:9" x14ac:dyDescent="0.2">
      <c r="B21" t="s">
        <v>12</v>
      </c>
      <c r="C21" s="3">
        <v>86</v>
      </c>
      <c r="D21" s="3">
        <v>-610</v>
      </c>
      <c r="E21" s="3">
        <v>-15</v>
      </c>
      <c r="F21" s="3">
        <v>65</v>
      </c>
      <c r="G21" s="1">
        <f>SUM(F19:F21)</f>
        <v>147.5</v>
      </c>
      <c r="H21" s="1">
        <f>SUM(E19:E21)</f>
        <v>-32</v>
      </c>
      <c r="I21" s="1">
        <f>SUM(C19:C21)</f>
        <v>185.5</v>
      </c>
    </row>
    <row r="22" spans="2:9" x14ac:dyDescent="0.2">
      <c r="B22" t="s">
        <v>10</v>
      </c>
      <c r="C22">
        <v>43</v>
      </c>
      <c r="D22">
        <v>1500</v>
      </c>
      <c r="E22">
        <v>39</v>
      </c>
      <c r="F22">
        <v>82</v>
      </c>
    </row>
    <row r="23" spans="2:9" x14ac:dyDescent="0.2">
      <c r="B23" t="s">
        <v>11</v>
      </c>
      <c r="C23">
        <v>278</v>
      </c>
      <c r="D23" s="11">
        <v>1800</v>
      </c>
      <c r="E23">
        <v>46</v>
      </c>
      <c r="F23">
        <v>321</v>
      </c>
    </row>
    <row r="26" spans="2:9" x14ac:dyDescent="0.2">
      <c r="D26">
        <f>50/42</f>
        <v>1.1904761904761905</v>
      </c>
      <c r="E26">
        <f>D26-1</f>
        <v>0.19047619047619047</v>
      </c>
    </row>
    <row r="27" spans="2:9" x14ac:dyDescent="0.2">
      <c r="D27">
        <f>55/50</f>
        <v>1.1000000000000001</v>
      </c>
      <c r="E27">
        <f>D27-1</f>
        <v>0.10000000000000009</v>
      </c>
      <c r="F27">
        <f>E27/E26*56</f>
        <v>29.400000000000027</v>
      </c>
    </row>
    <row r="29" spans="2:9" x14ac:dyDescent="0.2">
      <c r="C29">
        <f>C13+C3-C4</f>
        <v>277.5</v>
      </c>
      <c r="D29">
        <f t="shared" ref="D29:F29" si="2">D13+D3-D4</f>
        <v>1740</v>
      </c>
      <c r="E29">
        <f t="shared" si="2"/>
        <v>46</v>
      </c>
      <c r="F29">
        <f t="shared" si="2"/>
        <v>320.5</v>
      </c>
    </row>
    <row r="30" spans="2:9" x14ac:dyDescent="0.2">
      <c r="D30">
        <f>30/15*19</f>
        <v>38</v>
      </c>
      <c r="G30">
        <f>SUM(D8:D12)</f>
        <v>-300</v>
      </c>
      <c r="H30">
        <f>SUM(D18:D22)</f>
        <v>140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B8AB-580B-4E4C-ADD6-93C2AF585AFD}">
  <dimension ref="C4:G10"/>
  <sheetViews>
    <sheetView topLeftCell="A2" zoomScaleNormal="100" workbookViewId="0">
      <selection activeCell="K10" sqref="K10"/>
    </sheetView>
  </sheetViews>
  <sheetFormatPr baseColWidth="10" defaultRowHeight="16" x14ac:dyDescent="0.2"/>
  <cols>
    <col min="3" max="3" width="47.5" customWidth="1"/>
    <col min="4" max="7" width="20.83203125" customWidth="1"/>
  </cols>
  <sheetData>
    <row r="4" spans="3:7" ht="50" customHeight="1" x14ac:dyDescent="0.25">
      <c r="C4" s="4" t="s">
        <v>16</v>
      </c>
      <c r="D4" s="4" t="s">
        <v>2</v>
      </c>
      <c r="E4" s="4" t="s">
        <v>3</v>
      </c>
      <c r="F4" s="4" t="s">
        <v>4</v>
      </c>
      <c r="G4" s="4" t="s">
        <v>5</v>
      </c>
    </row>
    <row r="5" spans="3:7" ht="50" customHeight="1" x14ac:dyDescent="0.25">
      <c r="C5" s="9" t="s">
        <v>6</v>
      </c>
      <c r="D5" s="5">
        <v>113</v>
      </c>
      <c r="E5" s="5">
        <v>-100</v>
      </c>
      <c r="F5" s="5">
        <v>-3</v>
      </c>
      <c r="G5" s="5">
        <v>110</v>
      </c>
    </row>
    <row r="6" spans="3:7" ht="50" customHeight="1" x14ac:dyDescent="0.25">
      <c r="C6" s="9" t="s">
        <v>7</v>
      </c>
      <c r="D6" s="6">
        <f>123*(1-42.1/100)</f>
        <v>71.216999999999999</v>
      </c>
      <c r="E6" s="6">
        <f>-1300*(1-42.1/100)</f>
        <v>-752.69999999999993</v>
      </c>
      <c r="F6" s="6">
        <f>-34*(1-42.1/100)</f>
        <v>-19.686</v>
      </c>
      <c r="G6" s="6">
        <f>F6+D6</f>
        <v>51.530999999999999</v>
      </c>
    </row>
    <row r="7" spans="3:7" ht="50" customHeight="1" x14ac:dyDescent="0.25">
      <c r="C7" s="9" t="s">
        <v>13</v>
      </c>
      <c r="D7" s="7">
        <v>38</v>
      </c>
      <c r="E7" s="7">
        <v>0</v>
      </c>
      <c r="F7" s="7">
        <v>0</v>
      </c>
      <c r="G7" s="7">
        <v>38</v>
      </c>
    </row>
    <row r="8" spans="3:7" ht="50" customHeight="1" x14ac:dyDescent="0.25">
      <c r="C8" s="9" t="s">
        <v>12</v>
      </c>
      <c r="D8" s="7">
        <v>86</v>
      </c>
      <c r="E8" s="7">
        <v>-610</v>
      </c>
      <c r="F8" s="7">
        <v>-15</v>
      </c>
      <c r="G8" s="7">
        <v>65</v>
      </c>
    </row>
    <row r="9" spans="3:7" ht="50" customHeight="1" x14ac:dyDescent="0.25">
      <c r="C9" s="9" t="s">
        <v>10</v>
      </c>
      <c r="D9" s="5">
        <v>43</v>
      </c>
      <c r="E9" s="5">
        <v>1500</v>
      </c>
      <c r="F9" s="5">
        <v>39</v>
      </c>
      <c r="G9" s="5">
        <v>82</v>
      </c>
    </row>
    <row r="10" spans="3:7" ht="50" customHeight="1" x14ac:dyDescent="0.25">
      <c r="C10" s="10" t="s">
        <v>11</v>
      </c>
      <c r="D10" s="7">
        <v>287</v>
      </c>
      <c r="E10" s="8">
        <v>1700</v>
      </c>
      <c r="F10" s="7">
        <v>43</v>
      </c>
      <c r="G10" s="7">
        <v>328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8656-CF17-2244-A228-3C972ADA62A8}">
  <dimension ref="C4:G10"/>
  <sheetViews>
    <sheetView tabSelected="1" workbookViewId="0">
      <selection activeCell="G12" sqref="G12"/>
    </sheetView>
  </sheetViews>
  <sheetFormatPr baseColWidth="10" defaultRowHeight="16" x14ac:dyDescent="0.2"/>
  <cols>
    <col min="3" max="3" width="47.5" customWidth="1"/>
    <col min="4" max="7" width="20.83203125" customWidth="1"/>
  </cols>
  <sheetData>
    <row r="4" spans="3:7" ht="50" customHeight="1" x14ac:dyDescent="0.25">
      <c r="C4" s="4" t="s">
        <v>16</v>
      </c>
      <c r="D4" s="4" t="s">
        <v>2</v>
      </c>
      <c r="E4" s="4" t="s">
        <v>3</v>
      </c>
      <c r="F4" s="4" t="s">
        <v>4</v>
      </c>
      <c r="G4" s="4" t="s">
        <v>5</v>
      </c>
    </row>
    <row r="5" spans="3:7" ht="50" customHeight="1" x14ac:dyDescent="0.25">
      <c r="C5" s="9" t="s">
        <v>6</v>
      </c>
      <c r="D5" s="5">
        <v>113</v>
      </c>
      <c r="E5" s="5">
        <v>-100</v>
      </c>
      <c r="F5" s="5">
        <v>-3</v>
      </c>
      <c r="G5" s="5">
        <v>110</v>
      </c>
    </row>
    <row r="6" spans="3:7" ht="50" customHeight="1" x14ac:dyDescent="0.25">
      <c r="C6" s="9" t="s">
        <v>7</v>
      </c>
      <c r="D6" s="6">
        <f>123*0.5</f>
        <v>61.5</v>
      </c>
      <c r="E6" s="6">
        <f>-1300*0.5</f>
        <v>-650</v>
      </c>
      <c r="F6" s="6">
        <f>-34*0.5</f>
        <v>-17</v>
      </c>
      <c r="G6" s="6">
        <f>F6+D6</f>
        <v>44.5</v>
      </c>
    </row>
    <row r="7" spans="3:7" ht="50" customHeight="1" x14ac:dyDescent="0.25">
      <c r="C7" s="9" t="s">
        <v>13</v>
      </c>
      <c r="D7" s="7">
        <v>38</v>
      </c>
      <c r="E7" s="7">
        <v>0</v>
      </c>
      <c r="F7" s="7">
        <v>0</v>
      </c>
      <c r="G7" s="7">
        <v>38</v>
      </c>
    </row>
    <row r="8" spans="3:7" ht="50" customHeight="1" x14ac:dyDescent="0.25">
      <c r="C8" s="9" t="s">
        <v>12</v>
      </c>
      <c r="D8" s="7">
        <v>86</v>
      </c>
      <c r="E8" s="7">
        <v>-610</v>
      </c>
      <c r="F8" s="7">
        <v>-15</v>
      </c>
      <c r="G8" s="7">
        <v>65</v>
      </c>
    </row>
    <row r="9" spans="3:7" ht="50" customHeight="1" x14ac:dyDescent="0.25">
      <c r="C9" s="9" t="s">
        <v>10</v>
      </c>
      <c r="D9" s="5">
        <v>43</v>
      </c>
      <c r="E9" s="5">
        <v>1500</v>
      </c>
      <c r="F9" s="5">
        <v>39</v>
      </c>
      <c r="G9" s="5">
        <v>82</v>
      </c>
    </row>
    <row r="10" spans="3:7" ht="50" customHeight="1" x14ac:dyDescent="0.25">
      <c r="C10" s="10" t="s">
        <v>11</v>
      </c>
      <c r="D10" s="7">
        <v>278</v>
      </c>
      <c r="E10" s="8">
        <v>1800</v>
      </c>
      <c r="F10" s="7">
        <v>46</v>
      </c>
      <c r="G10" s="7">
        <v>321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Taul1</vt:lpstr>
      <vt:lpstr>Taul2</vt:lpstr>
      <vt:lpstr>Taul4</vt:lpstr>
      <vt:lpstr>suojaosa lapsiperheille</vt:lpstr>
      <vt:lpstr>150 e suojaosa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2023-08-14T04:49:55Z</dcterms:created>
  <dcterms:modified xsi:type="dcterms:W3CDTF">2023-08-16T15:53:04Z</dcterms:modified>
</cp:coreProperties>
</file>