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/>
  <mc:AlternateContent xmlns:mc="http://schemas.openxmlformats.org/markup-compatibility/2006">
    <mc:Choice Requires="x15">
      <x15ac:absPath xmlns:x15ac="http://schemas.microsoft.com/office/spreadsheetml/2010/11/ac" url="D:\SCHOOL\Senior Design Files\Budget\"/>
    </mc:Choice>
  </mc:AlternateContent>
  <xr:revisionPtr revIDLastSave="0" documentId="13_ncr:1_{D57548E4-6DAF-4E40-9C24-6DCD78E6A056}" xr6:coauthVersionLast="47" xr6:coauthVersionMax="47" xr10:uidLastSave="{00000000-0000-0000-0000-000000000000}"/>
  <bookViews>
    <workbookView xWindow="4245" yWindow="4245" windowWidth="28800" windowHeight="15885" xr2:uid="{00000000-000D-0000-FFFF-FFFF00000000}"/>
  </bookViews>
  <sheets>
    <sheet name="Budget Tracking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4" i="1" l="1"/>
  <c r="G5" i="1" a="1"/>
  <c r="G5" i="1"/>
  <c r="G54" i="1"/>
  <c r="G53" i="1"/>
  <c r="B5" i="1"/>
  <c r="N7" i="1" a="1"/>
  <c r="N7" i="1" s="1"/>
  <c r="P7" i="1" a="1"/>
  <c r="P7" i="1" s="1"/>
  <c r="O7" i="1" a="1"/>
  <c r="O7" i="1" s="1"/>
  <c r="M7" i="1" a="1"/>
  <c r="M7" i="1" s="1"/>
  <c r="L7" i="1" a="1"/>
  <c r="L7" i="1" s="1"/>
  <c r="K7" i="1" a="1"/>
  <c r="K7" i="1" s="1"/>
  <c r="G51" i="1"/>
  <c r="G52" i="1"/>
  <c r="G50" i="1"/>
  <c r="G8" i="1"/>
  <c r="G9" i="1"/>
  <c r="G56" i="1"/>
  <c r="G57" i="1"/>
  <c r="G10" i="1"/>
  <c r="G58" i="1"/>
  <c r="G59" i="1"/>
  <c r="G11" i="1"/>
  <c r="G60" i="1"/>
  <c r="G61" i="1"/>
  <c r="G12" i="1"/>
  <c r="G13" i="1"/>
  <c r="G14" i="1"/>
  <c r="G15" i="1"/>
  <c r="G16" i="1"/>
  <c r="G17" i="1"/>
  <c r="G62" i="1"/>
  <c r="G63" i="1"/>
  <c r="G18" i="1"/>
  <c r="G64" i="1"/>
  <c r="G65" i="1"/>
  <c r="G66" i="1"/>
  <c r="G67" i="1"/>
  <c r="G68" i="1"/>
  <c r="G69" i="1"/>
  <c r="G70" i="1"/>
  <c r="G71" i="1"/>
  <c r="G72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7" i="1"/>
  <c r="G3" i="1" l="1"/>
  <c r="B4" i="1"/>
  <c r="H5" i="1"/>
  <c r="M9" i="1" l="1"/>
  <c r="P9" i="1"/>
  <c r="O9" i="1"/>
  <c r="N9" i="1"/>
  <c r="L9" i="1"/>
  <c r="K9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<sst xmlns="http://schemas.openxmlformats.org/spreadsheetml/2006/main" count="488" uniqueCount="251">
  <si>
    <t>Budget - 205 - Robotic Arm to Assist Motorized Wheelchair Users</t>
  </si>
  <si>
    <t xml:space="preserve">Starting Budget = </t>
  </si>
  <si>
    <t>Est. Shipping Cost=</t>
  </si>
  <si>
    <t>Definitions / Variables</t>
  </si>
  <si>
    <t xml:space="preserve">Projected Budget = </t>
  </si>
  <si>
    <t xml:space="preserve">Projected Used Budget = </t>
  </si>
  <si>
    <t>Verification</t>
  </si>
  <si>
    <t xml:space="preserve">Available Budget = </t>
  </si>
  <si>
    <t xml:space="preserve">Used Budget = </t>
  </si>
  <si>
    <t>Item description</t>
  </si>
  <si>
    <t>Part #</t>
  </si>
  <si>
    <t>URL</t>
  </si>
  <si>
    <t>Vendor</t>
  </si>
  <si>
    <t>Quantity</t>
  </si>
  <si>
    <t>Price Per Unit (No ship or tax)</t>
  </si>
  <si>
    <t>Total Cost</t>
  </si>
  <si>
    <t>Status (OPEN/PURCHASED)</t>
  </si>
  <si>
    <t>Received (Y/N)</t>
  </si>
  <si>
    <t>Month Purchased</t>
  </si>
  <si>
    <t>Nov</t>
  </si>
  <si>
    <t>Dec</t>
  </si>
  <si>
    <t>Jan</t>
  </si>
  <si>
    <t>Feb</t>
  </si>
  <si>
    <t>Mar</t>
  </si>
  <si>
    <t>April</t>
  </si>
  <si>
    <t>Projected Used Budget</t>
  </si>
  <si>
    <t>Shows the budget used regardless of whether item has been purchased yet or not</t>
  </si>
  <si>
    <t>Permobil UniTrack Bar 17-19" seat depth</t>
  </si>
  <si>
    <t>SKU: 321440</t>
  </si>
  <si>
    <t xml:space="preserve">https://buildmywheelchair.com/unitrack-bar-17-18-19-seat-depth-corpus-3g-vs/ </t>
  </si>
  <si>
    <t>Build My Wheelchair</t>
  </si>
  <si>
    <t>PURCHASED</t>
  </si>
  <si>
    <t>Y</t>
  </si>
  <si>
    <t>November</t>
  </si>
  <si>
    <t>Used Budget</t>
  </si>
  <si>
    <t>Shows the budget actually used through completed purchases</t>
  </si>
  <si>
    <t>Waveshare High-torque Serial Bus Servo, RoArm-M2-S Desktop Robotic Arm Kit, Based On ESP32, 4-DOF</t>
  </si>
  <si>
    <t>SKU:25118 Part No.:RoArm-M2-S</t>
  </si>
  <si>
    <t xml:space="preserve">https://www.waveshare.com/product/robotics/robot-arm-control/robot-arm/roarm-m2-s.htm?sku=25118 </t>
  </si>
  <si>
    <t>Waveshare</t>
  </si>
  <si>
    <t>Verifies the used budget with a different formula</t>
  </si>
  <si>
    <t>1/4" Thick 6061 Aluminum Sheet &amp; Plate 1x1ft</t>
  </si>
  <si>
    <t>P314T6</t>
  </si>
  <si>
    <t xml:space="preserve">https://www.metalsdepot.com/aluminum-products/6061-aluminum-sheet-plate </t>
  </si>
  <si>
    <t>Metals Depot</t>
  </si>
  <si>
    <t>January</t>
  </si>
  <si>
    <t>Received</t>
  </si>
  <si>
    <t>Once we receive item, change received to "Y"</t>
  </si>
  <si>
    <t>4-Axis Joystick</t>
  </si>
  <si>
    <t>JH-D400X-R4</t>
  </si>
  <si>
    <t>https://www.amazon.com/SaiDian-4-Axis-Joystick-Potentiometer-JH-D400X-R4/dp/B08CGYGMJL?source=ps-sl-shoppingads-lpcontext&amp;ref_=fplfs&amp;psc=1&amp;smid=A3BTIJESGY43W4</t>
  </si>
  <si>
    <t>Amazon</t>
  </si>
  <si>
    <t>Available Budget</t>
  </si>
  <si>
    <t>Shows the remaining budget after purchases are made</t>
  </si>
  <si>
    <t>Talentcell 12V Lithium ion Battery</t>
  </si>
  <si>
    <t>PB120B1</t>
  </si>
  <si>
    <t xml:space="preserve">https://www.amazon.com/TalentCell-PB120B1-Rechargeable-38400mAh-142-08Wh/dp/B07H8F5HYJ/ref=asc_df_B07H8F5HYJ?mcid=4d9721f459d23e829a73bdaec0a33bbe&amp;tag=hyprod-20&amp;linkCode=df0&amp;hvadid=693416928164&amp;hvpos=&amp;hvnetw=g&amp;hvrand=9170483728425869519&amp;hvpone=&amp;hvptwo=&amp;hvqmt=&amp;hvdev=c&amp;hvdvcmdl=&amp;hvlocint=&amp;hvlocphy=9008695&amp;hvtargid=pla-587156217835&amp;psc=1 </t>
  </si>
  <si>
    <t xml:space="preserve">Talentcell </t>
  </si>
  <si>
    <t>Instructions</t>
  </si>
  <si>
    <t>18" Long T-Track Fixturing Track</t>
  </si>
  <si>
    <t>1850A11</t>
  </si>
  <si>
    <t>https://www.mcmaster.com/1850A11/</t>
  </si>
  <si>
    <t>McMaster</t>
  </si>
  <si>
    <t>Enter item description, part #, and link to vendor</t>
  </si>
  <si>
    <t>1" Long Hex Head Screw for Fixturing Track (10 count)</t>
  </si>
  <si>
    <t>1850A22</t>
  </si>
  <si>
    <t>https://www.mcmaster.com/1850A22/</t>
  </si>
  <si>
    <t>Enter qunatity and price per unit</t>
  </si>
  <si>
    <t>Steel, 3/4" Diameter Lock Nut for Fixturing Track</t>
  </si>
  <si>
    <t>1850A26</t>
  </si>
  <si>
    <t>https://www.mcmaster.com/1850A26/</t>
  </si>
  <si>
    <t>Add to cart and go through purchase process without purchasing to determine tax and shipping</t>
  </si>
  <si>
    <t>18-8 Stainless Steel Pan Head Slotted Screws (100 count)</t>
  </si>
  <si>
    <t>91792A144</t>
  </si>
  <si>
    <t>https://www.mcmaster.com/91792A144/</t>
  </si>
  <si>
    <t>Enter shipping method if applicable (for Cory)</t>
  </si>
  <si>
    <t>1/8" Thick 6061 Aluminum Sheet &amp; Plate 1x1ft</t>
  </si>
  <si>
    <t>S318T6</t>
  </si>
  <si>
    <t>https://www.metalsdepot.com/aluminum-products/6061-aluminum-sheet-plate</t>
  </si>
  <si>
    <t>Total cost is calculated in spreadsheet, validate the value against what the website says</t>
  </si>
  <si>
    <t>Car Shift Boot Cover</t>
  </si>
  <si>
    <t>‎607311_1_0hBkZUDM</t>
  </si>
  <si>
    <t>https://www.amazon.com/InnoHHustle-Universal-Replacement-Waterproof-Handbrake/dp/B0DG8ZPX1Q/ref=sr_1_40?crid=3VXQ8DMN4T809&amp;dib=eyJ2IjoiMSJ9.qaYJpeyQkQtvFn0vXNDL3kMZDCY64C57E5TFJ6CH8l5AS9a1pfJTwhtU4p05l74ChaZrImd6MSCxS1yUp7rYG5LBW1AQTw2lrgtLGLqbI03KMEm0ocJwll2g-Dqaz9OzeblmvTILlEZ499r_ustynTAHWlXxDu7wzPg8n1NEO-poAnrHzvfVA4BY2Nk_IR6QXt0bEmB_fLFkwgGDTbWW10DtGSFwo6xvAOJMY0EA1ebjdDmQ7_gmIH5GzNgi0C2ZumdXKkEk5Xzg--2rj1r1sCjLLGbIFbYV3HUaKXFj-DC0tVqN8QDvVbWZ3BGEzxllPhmOzBt8iX6i67b_18-p6yIe3dMg-9sVIFBoJ8PWGIk.qoGBvdgUfv3u5SJNNsySDgooSOViYovaOA-MMydV3KE&amp;dib_tag=se&amp;keywords=plastic+boot+for+shifter&amp;qid=1738736585&amp;s=automotive&amp;sprefix=plastic+boot+for+shifte%2Cautomotive%2C77&amp;sr=1-40&amp;xpid=WxD8ym98_NuLP</t>
  </si>
  <si>
    <t>InnoHHustle</t>
  </si>
  <si>
    <t>February</t>
  </si>
  <si>
    <t>Send order to Cory</t>
  </si>
  <si>
    <t>WaterProof Sleeve</t>
  </si>
  <si>
    <t>B089K2JLGK</t>
  </si>
  <si>
    <t>https://www.amazon.com/Waterproof-Protector-Oilproof-Oversleeves-Protection/dp/B089K2JLGK/ref=asc_df_B089K2JLGK?mcid=db1de4c9f36636f38d4ba4db89535c1c&amp;hvocijid=8078611659129688909-B089K2JLGK-&amp;hvexpln=73&amp;tag=hyprod-20&amp;linkCode=df0&amp;hvadid=721245378154&amp;hvpos=&amp;hvnetw=g&amp;hvrand=8078611659129688909&amp;hvpone=&amp;hvptwo=&amp;hvqmt=&amp;hvdev=c&amp;hvdvcmdl=&amp;hvlocint=&amp;hvlocphy=9008695&amp;hvtargid=pla-2281435180258&amp;psc=1</t>
  </si>
  <si>
    <t>Once Cory confirms order, change status to "PURCHASED"</t>
  </si>
  <si>
    <t>Waveshare 30KG Serial Bus Servo</t>
  </si>
  <si>
    <t>ST3215 Servo</t>
  </si>
  <si>
    <t>https://www.amazon.com/Precision-Programmable-Magnetic-Feedback-Switchable/dp/B0BZLFJL9S/ref=sr_1_1?crid=8N9BWL3BF90O&amp;dib=eyJ2IjoiMSJ9.ILj5La-vstACRSK6Rps3BqnPAro5H80hsQr0Tm-KVgCwP8sFifdKaAf3HACnfil1KAVmX7KuasfV_2HRwycDe9mkqqIRr7qGIeehB_t4-dFkzHSfdyp1SV09BtXloxhhp-Ll30lZBxXc1XHh7Gs3Fmr_Vn1yShsjG-fMVxbigYsI6THjnk4Oext2vaDbx5hYSUrvJrpI2Y4p-Nb7saF9pl6gk4N02YGRisM526S5gbc.G2RnIZgMcnIrQV-fmHVpt4O-idmyRD07Jd_HISoLBqk&amp;dib_tag=se&amp;keywords=waveshare%2Bst3215&amp;qid=1738353590&amp;sprefix=waveshare%2Bst3215%2Caps%2C176&amp;sr=8-1&amp;th=1</t>
  </si>
  <si>
    <t>Send Meriam the reciept sent with the item</t>
  </si>
  <si>
    <t>Heat-Set Inserts for Plastic</t>
  </si>
  <si>
    <t>94459A340</t>
  </si>
  <si>
    <t>https://www.mcmaster.com/94459A340/</t>
  </si>
  <si>
    <t>Nutsert Screws</t>
  </si>
  <si>
    <t>98164A178</t>
  </si>
  <si>
    <t>https://www.mcmaster.com/98164A178/</t>
  </si>
  <si>
    <t>Easy-Level Lift-Off Panel-Hanging Bracket</t>
  </si>
  <si>
    <t>2152A11</t>
  </si>
  <si>
    <t>https://www.mcmaster.com/2152A11/</t>
  </si>
  <si>
    <t>Male-Female Threaded Hex Standoff</t>
  </si>
  <si>
    <t>91075A467</t>
  </si>
  <si>
    <t>https://www.mcmaster.com/91075A467/</t>
  </si>
  <si>
    <t>5pc Momentary Push Button Switch; Color: (Silver) Size: (Momentary)</t>
  </si>
  <si>
    <t>B0C2G4RC4Q</t>
  </si>
  <si>
    <t>https://www.amazon.com/gp/product/B0C2G4RC4Q/ref=ewc_pr_img_4?smid=A1JR6G2R07EO7U&amp;th=1</t>
  </si>
  <si>
    <t>Nilight 5pcs round rocket switches</t>
  </si>
  <si>
    <t>B0CKXRHJPF</t>
  </si>
  <si>
    <t>https://www.amazon.com/gp/product/B0CKXRHJPF/ref=ewc_pr_img_2?smid=ATVPDKIKX0DER&amp;th=1</t>
  </si>
  <si>
    <t>Silicon Gasket Maker (3 fl. oz, pack of 2, style: ultra black)</t>
  </si>
  <si>
    <t>B0CXPXLCCH</t>
  </si>
  <si>
    <t>https://www.amazon.com/Permatex-82180-Maximum-Resistance-Silicone/dp/B0CXPXLCCH/ref=sr_1_4?crid=1DZPAYSPVKXCY&amp;dib=eyJ2IjoiMSJ9.raxZGSDxAQfK3FhLYpfiQNzQxjI8DIET1mQ8eiFSTFmKpeyj20bv3BWcQ6Ur6opFrQ_lTmRWrU2fKrxIJ3UvQl1SKCoBwcoNsMCGFBBTx0EJWBK3KEPfDkXPGN2AFC2noJh06PDUQmQciQEPRYhC8ifwyWDGOhc1JmW3EmF2_G9FzcG85cQ_iJD3PProwjcp17hSs4Xp27wssYPXiqb-o-xveP-3FWpuq8izXkQRwGjzRbkveGTfQbSFVxQe3esV6l7F-X1Zn7aEgNYon8owNCBK9T8JsS9GUW-11VM8BV8OXhRVE0o2pdrcvTN01dOlIojRPgFQiPrCYKy8CCzM9P-yYXV4nC3R1gk0wEKCVZo.h0SpMZivxNRCQKk-02E6LJ16OZf8xptNYiLwUnNSUTc&amp;dib_tag=se&amp;keywords=fipg%2Bgasket&amp;qid=1738736735&amp;s=automotive&amp;sprefix=fipg%2Bgasket%2Cautomotive%2C70&amp;sr=1-4&amp;th=1</t>
  </si>
  <si>
    <t>Seal Self Fusing Silicone Tape</t>
  </si>
  <si>
    <t>B08B3JSJF3</t>
  </si>
  <si>
    <t>https://www.amazon.com/Seal-Self-Fusing-Silicone-Tape/dp/B08B3JSJF3/ref=sr_1_2_sspa?crid=2UTYSN6N62RBY&amp;dib=eyJ2IjoiMSJ9.wuLo1qO6BwlUChdWrHn_897LTjxkgdZJ2vwQXyuF2FSx-QbVGaE00vZ_LnFG9u3XImmOtzPIjKVe_KhES2hAQCoPslLDi2SvULLilClqnbrBE98sPQePxmSLwP1I-o4ciHFdvJoML968AtZEYS2WSZxNhcar7MPPnllA-fD_zHzh662XmEScwB6Kg-WNqjySXaAwOP_HuH24TiJOQYiWPcBUgTHKyjxFFTR2aspLb6o.RhTuQRnizRtvmTqd2TZ499ktHbrO1-UctkSUjt5bt3o&amp;dib_tag=se&amp;keywords=self%2Bfusion%2Belectric%2Btape&amp;qid=1738736840&amp;sprefix=self%2Bfusion%2Belectric%2Btape%2Caps%2C91&amp;sr=8-2-spons&amp;sp_csd=d2lkZ2V0TmFtZT1zcF9hdGY&amp;th=1</t>
  </si>
  <si>
    <t>90 Degree Male to Male Plug Cable</t>
  </si>
  <si>
    <t>B0BN2YX895</t>
  </si>
  <si>
    <t>https://www.amazon.com/GINTOOYUN-Adapter-Extension-Surveillance-Security/dp/B0BN2YX895/ref=pd_ci_mcx_di_int_sccai_cn_d_sccl_2_3/134-3061273-0299504?pd_rd_w=5S3YT&amp;content-id=amzn1.sym.751acc83-5c05-42d0-a15e-303622651e1e&amp;pf_rd_p=751acc83-5c05-42d0-a15e-303622651e1e&amp;pf_rd_r=AEFHRZ33RM75EE98EEAN&amp;pd_rd_wg=MmC3o&amp;pd_rd_r=a346551a-7897-428c-bf89-fc56aa7c184</t>
  </si>
  <si>
    <t>Button Head Hex Drive Screw</t>
  </si>
  <si>
    <t>92095A211</t>
  </si>
  <si>
    <t>https://www.mcmaster.com/92095A211/</t>
  </si>
  <si>
    <t>Fully Threaded T-Slot Nut</t>
  </si>
  <si>
    <t>90510A232</t>
  </si>
  <si>
    <t>https://www.mcmaster.com/90510A232/</t>
  </si>
  <si>
    <t>18-8 Stainless Steel Washer</t>
  </si>
  <si>
    <t>92141A029</t>
  </si>
  <si>
    <t>https://www.mcmaster.com/92141A029/</t>
  </si>
  <si>
    <t>L-Channel (2ft)</t>
  </si>
  <si>
    <t>8982K124</t>
  </si>
  <si>
    <t>https://www.mcmaster.com/products/l-channels/multipurpose-6061-aluminum-90-angles-7/</t>
  </si>
  <si>
    <t>Alloy Steel Socket Head Screw</t>
  </si>
  <si>
    <t>91290A017</t>
  </si>
  <si>
    <t>https://www.mcmaster.com/91290A017/</t>
  </si>
  <si>
    <t>High-Strength Steel Nylon-Insert Locknut</t>
  </si>
  <si>
    <t>94645A102</t>
  </si>
  <si>
    <t>https://www.mcmaster.com/94645A102/</t>
  </si>
  <si>
    <t>Stainless Steel Wing-Head Thumb Screw (M6)</t>
  </si>
  <si>
    <t>92625A413</t>
  </si>
  <si>
    <t>https://www.mcmaster.com/92625A413/</t>
  </si>
  <si>
    <t>Low-Strength Steel Thin Nylon-Insert Locknut</t>
  </si>
  <si>
    <t>90633A007</t>
  </si>
  <si>
    <t>https://www.mcmaster.com/90633A007/</t>
  </si>
  <si>
    <t>Low-Strength Steel Square Nut</t>
  </si>
  <si>
    <t>96887A319</t>
  </si>
  <si>
    <t>https://www.mcmaster.com/96887A319/</t>
  </si>
  <si>
    <t>Electrocookie PCB</t>
  </si>
  <si>
    <t>B07ZYTZ48N</t>
  </si>
  <si>
    <t xml:space="preserve">https://www.amazon.com/ElectroCookie-Snappable-Arduino-Electronics-Gold-Plated/dp/B07ZYTZ48N?source=ps-sl-shoppingads- </t>
  </si>
  <si>
    <t>JST PH 2-Pin Cable - Female Connector</t>
  </si>
  <si>
    <t>https://www.adafruit.com/product/261</t>
  </si>
  <si>
    <t>Adafruit</t>
  </si>
  <si>
    <t>Drill &amp; Tap Set</t>
  </si>
  <si>
    <t>https://www.lowes.com/pd/IRWIN-HANSON-SAE-2-Pack-Tap-and-Drill-Set/1003087522?store=447&amp;cm_mmc=shp-_-c-_-vf-_-tol-_-ggl-_-PMAX_Irwin-_-1003087522-_-local-_-0-_-0&amp;&amp;ds_a_cid=279391351&amp;gad_source=1&amp;gclid=CjwKCAiAk8G9BhA0EiwAOQxmfvfU-euvISCnnhxrqM0KnWvIT6ck_BjWrh5bhOSS9wiMW0CqRQm9GhoCrr0QAvD_BwE&amp;gclsrc=aw.ds</t>
  </si>
  <si>
    <t>IRWIN</t>
  </si>
  <si>
    <t>Acrylic Panel</t>
  </si>
  <si>
    <t>N/A</t>
  </si>
  <si>
    <t>https://www.canalplastic.com/products/7508-white-opaque-acrylic-sheet?variant=32920759246</t>
  </si>
  <si>
    <t>Canal Plastic</t>
  </si>
  <si>
    <t>Fixed Cupholder</t>
  </si>
  <si>
    <t>‎OH-001</t>
  </si>
  <si>
    <t>https://www.amazon.com/Nearly-Universal-OH-Wheelchair-Holder/dp/B001YJGDY8?source=ps-sl-shoppingads-lpcontext&amp;ref_=fplfs&amp;smid=ATVPDKIKX0DER&amp;gQT=1&amp;th=1</t>
  </si>
  <si>
    <t>Canvas Cupholder</t>
  </si>
  <si>
    <t>CDC1327</t>
  </si>
  <si>
    <t>a</t>
  </si>
  <si>
    <t>Mobilty Aids</t>
  </si>
  <si>
    <t>Adafruit ESP32 Feather V2</t>
  </si>
  <si>
    <t>https://www.adafruit.com/product/5900</t>
  </si>
  <si>
    <t>Hook-up Wire Spool Set</t>
  </si>
  <si>
    <t>https://www.adafruit.com/product/1311</t>
  </si>
  <si>
    <t>Male-Female Headers</t>
  </si>
  <si>
    <t>https://www.adafruit.com/product/5583</t>
  </si>
  <si>
    <t>Male-Male Headera</t>
  </si>
  <si>
    <t>https://www.adafruit.com/product/5584</t>
  </si>
  <si>
    <t>2x23 Male Headers</t>
  </si>
  <si>
    <t>https://www.adafruit.com/product/2076</t>
  </si>
  <si>
    <t>560PCS Heat Shrink Tubing</t>
  </si>
  <si>
    <t>asd-123</t>
  </si>
  <si>
    <t>https://www.amazon.com/560PCS-Heat-Shrink-Tubing-Eventronic/dp/B072PCQ2LW/ref=sr_1_8?crid=18SP8MT7L3M86&amp;dib=eyJ2IjoiMSJ9.SXkRC94fgf4LOuGQ9aeLWYhaVo_IxFv3EldvrAeEU6tzNxHunjxpmBvcDmuNL5BorftXg6qquFmFAATelcuEGI4D3sBe0n5bWa4BBXrmVBU832-j3_Xo5Cy85rwij683LmhTSwnWFKMGzdKtbHa9QKJf1QSHIFXmA0nTGL8UJeJpqaEPhKpWbpTi5znrN8TSiPXzFIudt8SHpEQHtDR85Kpl236ptxq16dBt8uI9VQU.mjXznAGl9zTyl6kxfBWDtmp3TTFdttwtzSKmQV4EvXM&amp;dib_tag=se&amp;keywords=heat+shrink&amp;qid=1740354025&amp;sprefix=heat+shrink%2Caps%2C299&amp;sr=8-8</t>
  </si>
  <si>
    <t>Leather Cupholder</t>
  </si>
  <si>
    <t>https://www.jasonsherron.com/product-page/ready-made-leather-calf-takeaway-cup-holder</t>
  </si>
  <si>
    <t>Jason &amp; Sherron</t>
  </si>
  <si>
    <t>March</t>
  </si>
  <si>
    <t>Paracord Cupholder</t>
  </si>
  <si>
    <t>B0CKGM1G9M</t>
  </si>
  <si>
    <t>https://www.amazon.com/Katsia-ParaSipper-Beverage-Cup-Holder/dp/B0CJ7YMR34/ref=cm_cr_arp_d_bdcrb_top?ie=UTF8&amp;th=1</t>
  </si>
  <si>
    <t>Expensive Joystick</t>
  </si>
  <si>
    <t>HE2</t>
  </si>
  <si>
    <t>https://ruffycontrols.com/product/he2-series-3-axis/</t>
  </si>
  <si>
    <t>Ruffy Controls</t>
  </si>
  <si>
    <t xml:space="preserve">(1/4") White Hole Plugs </t>
  </si>
  <si>
    <t>suiwotin - 220105 - 7</t>
  </si>
  <si>
    <t>https://www.amazon.com/dp/B09Q2RK9LG/ref=sspa_dk_detail_1?pd_rd_i=B09Q2RK9LG&amp;pd_rd_w=P9X8T&amp;content-id=amzn1.sym.f2f1cf8f-cab4-44dc-82ba-0ca811fb90cc&amp;pf_rd_p=f2f1cf8f-cab4-44dc-82ba-0ca811fb90cc&amp;pf_rd_r=RQR57HFT7AMZPYG8NG2J&amp;pd_rd_wg=J7R7h&amp;pd_rd_r=f5314cd1-7869-4c64-b003-e91d36599b31&amp;s=kitchen&amp;sp_csd=d2lkZ2V0TmFtZT1zcF9kZXRhaWxfdGhlbWF0aWM&amp;th=1</t>
  </si>
  <si>
    <t>Aluminum Stick Electrode</t>
  </si>
  <si>
    <t>E4043</t>
  </si>
  <si>
    <t>https://www.forneyind.com/forney-45889-e4043-aluminum-electrode-1-8-in-x-1-2-pound</t>
  </si>
  <si>
    <t>Forney</t>
  </si>
  <si>
    <t>OPEN</t>
  </si>
  <si>
    <t>N</t>
  </si>
  <si>
    <t>Eliminated</t>
  </si>
  <si>
    <t>Gorilla All Weather Outdoor Waterproof Duct Tape</t>
  </si>
  <si>
    <t>https://www.amazon.com/Gorilla-Weather-Waterproof-Temperature-Resistant/dp/B09WB29W9Z?ref_=ast_sto_dp&amp;th=1</t>
  </si>
  <si>
    <t>Gorrila</t>
  </si>
  <si>
    <t>Corner Reinforcing Brackets</t>
  </si>
  <si>
    <t>1088A31</t>
  </si>
  <si>
    <t>https://www.mcmaster.com/1088A31/</t>
  </si>
  <si>
    <t>Rubber Gasket fit 3/32" 20' length</t>
  </si>
  <si>
    <t>https://www.amazon.com/Rubber-Channel-Protector-Length-Shaped/dp/B0BN3HZKY1/ref=asc_df_B09T68F3PD?mcid=9bcbbe47a7b634ab949f484885b9e626&amp;tag=hyprod-20&amp;linkCode=df0&amp;hvadid=693499423661&amp;hvpos=&amp;hvnetw=g&amp;hvrand=18422574931372516801&amp;hvpone=&amp;hvptwo=&amp;hvqmt=&amp;hvdev=c&amp;hvdvcmdl=&amp;hvlocint=&amp;hvlocphy=9008695&amp;hvtargid=pla-1953941611325&amp;th=1</t>
  </si>
  <si>
    <t>Protalwell</t>
  </si>
  <si>
    <t>Cornersunk Black-Oxide Alloy Steel Screws 4-48, 3/8" (25 count)</t>
  </si>
  <si>
    <t>91253A142</t>
  </si>
  <si>
    <t>https://www.mcmaster.com/91253A142/</t>
  </si>
  <si>
    <t>18-8 Stainless Steel Nylon-Insert Locknut  (25 count)</t>
  </si>
  <si>
    <t>91831A173</t>
  </si>
  <si>
    <t>https://www.mcmaster.com/91831A173/</t>
  </si>
  <si>
    <t>Universal Shifter Boot</t>
  </si>
  <si>
    <t>B07G5GTY17</t>
  </si>
  <si>
    <t>https://www.amazon.com/Universal-Manual-Cover%EF%BC%8CPU-Leather-Shifter/dp/B07G5GTY17/ref=asc_df_B07G5GTY17?mcid=e6084ad6d036324dba99cb91fea15ffc&amp;hvocijid=8437419736134577823-B07G5GTY17-&amp;hvexpln=73&amp;tag=hyprod-20&amp;linkCode=df0&amp;hvadid=721245378154&amp;hvpos=&amp;hvnetw=g&amp;hvrand=8437419736134577823&amp;hvpone=&amp;hvptwo=&amp;hvqmt=&amp;hvdev=c&amp;hvdvcmdl=&amp;hvlocint=&amp;hvlocphy=9008695&amp;hvtargid=pla-2281435177658&amp;psc=1</t>
  </si>
  <si>
    <t>Drake Muscle Cars Shifter Boot</t>
  </si>
  <si>
    <t>https://www.americanmuscle.com/scott-drake-mustang-shifter-boot-leather-e7zz-7277-a.html?utm_content=Interior%20-%20Other%7CDrake%20Muscle%20Cars&amp;T5_Var4=425716&amp;utm_source=google-pla&amp;utm_medium=shopping&amp;T5_Var2=shopping&amp;utm_campaign=AM+No+Vehicle+High+LTVTop+LowPriority&amp;intl=0&amp;dialogtech=ppc&amp;gad_source=1&amp;gclid=Cj0KCQiAkoe9BhDYARIsAH85cDPdUcoJwFABWeQ9uc30Hu8xdkEeX8PC7S-BzeQtWr2M0o_HvUCgUSMaAhPzEALw_wcB&amp;gclsrc=aw.ds</t>
  </si>
  <si>
    <t>AmericanMuscle</t>
  </si>
  <si>
    <t>B0D6Y2R9LZ</t>
  </si>
  <si>
    <t>https://www.amazon.com/dp/B0CR1KFP37/ref=sspa_dk_detail_6?psc=1&amp;pd_rd_i=B0CR1KFP37&amp;pd_rd_w=a08Dk&amp;content-id=amzn1.sym.953c7d66-4120-4d22-a777-f19dbfa69309&amp;pf_rd_p=953c7d66-4120-4d22-a777-f19dbfa69309&amp;pf_rd_r=K1XN29QBMNW58YKZGSB4&amp;pd_rd_wg=Lzrqq&amp;pd_rd_r=01810f9e-c119-4cbc-b821-e256b631aa00&amp;s=apparel&amp;sp_csd=d2lkZ2V0TmFtZT1zcF9kZXRhaWwy</t>
  </si>
  <si>
    <t>2 in Dia 3:1 Waterproof Heat Shrink Tubing Kit</t>
  </si>
  <si>
    <t>ASIN ‏ : ‎ B07VSYB41Y</t>
  </si>
  <si>
    <t>https://www.amazon.com/inch-Waterproof-Shrinkable-Insulation-Wear-Resistant/dp/B07VSYB41Y/ref=sxin_16_pa_sp_search_thematic_sspa?content-id=amzn1.sym.76d54fcc-2362-404d-ab9b-b0653e2b2239%3Aamzn1.sym.76d54fcc-2362-404d-ab9b-b0653e2b2239&amp;cv_ct_cx=waterproof%2Bheat%2Bshrink%2Btubing&amp;dib=eyJ2IjoiMSJ9.H-mCBL0_ESr0e9Ic-dLOScY_m6pddPWPnF4ImXXAIBnH5_s1B5KMoOtrL3HivpVe.5h8UP65FeAvs3MspCjX0ksJtbQ11y_lp1-3XJL4YNVk&amp;dib_tag=se&amp;hvadid=616931588815&amp;hvdev=c&amp;hvlocphy=1018739&amp;hvnetw=g&amp;hvqmt=e&amp;hvrand=10641113635396324039&amp;hvtargid=kwd-4884893450&amp;hydadcr=24625_13611729&amp;keywords=waterproof%2Bheat%2Bshrink%2Btubing&amp;pd_rd_i=B07VQ6X5KT&amp;pd_rd_r=d56f15f2-2bc0-4d68-9f24-8dc69ca54e1a&amp;pd_rd_w=o7RT7&amp;pd_rd_wg=Kpxqk&amp;pf_rd_p=76d54fcc-2362-404d-ab9b-b0653e2b2239&amp;pf_rd_r=JX1NA6RY3YNMAZEZ6VQH&amp;qid=1732753824&amp;sbo=RZvfv%2F%2FHxDF%2BO5021pAnSA%3D%3D&amp;sr=1-2-6024b2a3-78e4-4fed-8fed-e1613be3bcce-spons&amp;sp_csd=d2lkZ2V0TmFtZT1zcF9zZWFyY2hfdGhlbWF0aWM&amp;th=1</t>
  </si>
  <si>
    <t>Amazon: YUSKY</t>
  </si>
  <si>
    <t>Lipo Battery Charger Hitec</t>
  </si>
  <si>
    <t>https://maxamps.com/collections/lipo-battery-charger/products/lipo-battery-charger-hitec-rdx1-200-ac-dc-charger-discharger</t>
  </si>
  <si>
    <t>Maxamps</t>
  </si>
  <si>
    <t>Arduino Uno R3 USB Microcontroller</t>
  </si>
  <si>
    <t>SKU: RB-Ard-34</t>
  </si>
  <si>
    <t xml:space="preserve">https://www.robotshop.com/products/arduino-uno-r3-usb-microcontroller </t>
  </si>
  <si>
    <t>RobotShop</t>
  </si>
  <si>
    <t>Arduino Uno Rev4 Wifi</t>
  </si>
  <si>
    <t>SKU: RB-Ard-187</t>
  </si>
  <si>
    <t xml:space="preserve">https://www.robotshop.com/products/arduino-uno-rev4-wifi </t>
  </si>
  <si>
    <t>Arduino Mega 2560 Microcontroller REv3</t>
  </si>
  <si>
    <t>SKU: RB-Ard-33</t>
  </si>
  <si>
    <t xml:space="preserve">https://www.robotshop.com/products/arduino-mega-2560-microcontroller-rev3 </t>
  </si>
  <si>
    <t>Permobil UniTrack Bar 14-16" seat depth</t>
  </si>
  <si>
    <t>SKU: 321434</t>
  </si>
  <si>
    <t>https://buildmywheelchair.com/unitrack-bar-14-15-16-seat-depth-corpus-3g-vs/</t>
  </si>
  <si>
    <t>Graphene LiPo 5200 3S 11.1v Battery Pack</t>
  </si>
  <si>
    <t>SKU: Graphene- Lipo-5200-3S-Pack-2</t>
  </si>
  <si>
    <t xml:space="preserve">https://maxamps.com/collections/3s-lipo-battery-11-1v/products/graphene-lipo-5200-3s-11-1v-battery </t>
  </si>
  <si>
    <t>3S Lipo Battery 11.1V 80C 5200mAh (2 pack)</t>
  </si>
  <si>
    <t>B0BZKYGL1N</t>
  </si>
  <si>
    <t>https://www.amazon.com/EMEPOVGY-Battery-5200mAh-Connector-Vehicles/dp/B0BZKYGL1N?asc_campaign=ff27c2af69359fb71bbfcc193b2835d4&amp;asc_source=01H1P39M5ZSG9J6WR6B1HBK9M0&amp;ref_=fplfs&amp;smid=A3SYA50HCALWU5&amp;source=ps-sl-shoppingads-lpcontext&amp;tag=namespacebran492-20&amp;th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</si>
</sst>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([$$-409]* #,##0.00_);_([$$-409]* \(#,##0.00\);_([$$-409]* &quot;-&quot;??_);_(@_)"/>
  </numFmts>
  <fonts count="1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26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theme="1"/>
      <name val="Aptos Display"/>
      <family val="2"/>
      <scheme val="major"/>
    </font>
    <font>
      <sz val="11"/>
      <color rgb="FF0F1111"/>
      <name val="Aptos Display"/>
      <family val="2"/>
      <scheme val="major"/>
    </font>
    <font>
      <sz val="11"/>
      <color rgb="FF303030"/>
      <name val="Aptos Display"/>
      <family val="2"/>
      <scheme val="major"/>
    </font>
    <font>
      <sz val="11"/>
      <color rgb="FFFF0000"/>
      <name val="Aptos Narrow"/>
      <family val="2"/>
      <scheme val="minor"/>
    </font>
    <font>
      <b/>
      <sz val="11"/>
      <color rgb="FF242424"/>
      <name val="Aptos Narrow"/>
      <family val="2"/>
    </font>
    <font>
      <sz val="11"/>
      <color rgb="FF242424"/>
      <name val="Aptos Narrow"/>
      <charset val="1"/>
    </font>
    <font>
      <sz val="11"/>
      <color rgb="FFFF0000"/>
      <name val="Aptos Narrow"/>
      <charset val="1"/>
    </font>
    <font>
      <sz val="11"/>
      <color theme="1"/>
      <name val="Aptos Display"/>
      <scheme val="major"/>
    </font>
    <font>
      <sz val="11"/>
      <color rgb="FF303030"/>
      <name val="Aptos Display"/>
      <scheme val="major"/>
    </font>
  </fonts>
  <fills count="10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171">
    <xf numFmtId="0" fontId="0" fillId="0" borderId="0" xfId="0"/>
    <xf numFmtId="0" fontId="0" fillId="0" borderId="8" xfId="0" applyBorder="1"/>
    <xf numFmtId="0" fontId="0" fillId="0" borderId="6" xfId="0" applyBorder="1"/>
    <xf numFmtId="0" fontId="0" fillId="0" borderId="9" xfId="0" applyBorder="1"/>
    <xf numFmtId="0" fontId="0" fillId="0" borderId="10" xfId="0" applyBorder="1" applyAlignment="1">
      <alignment wrapText="1"/>
    </xf>
    <xf numFmtId="44" fontId="0" fillId="0" borderId="10" xfId="1" applyFont="1" applyBorder="1" applyAlignment="1">
      <alignment wrapText="1"/>
    </xf>
    <xf numFmtId="0" fontId="0" fillId="0" borderId="1" xfId="0" applyBorder="1"/>
    <xf numFmtId="44" fontId="0" fillId="0" borderId="1" xfId="1" applyFont="1" applyBorder="1" applyAlignment="1"/>
    <xf numFmtId="44" fontId="0" fillId="4" borderId="1" xfId="1" applyFont="1" applyFill="1" applyBorder="1" applyAlignment="1"/>
    <xf numFmtId="44" fontId="0" fillId="5" borderId="1" xfId="1" applyFont="1" applyFill="1" applyBorder="1" applyAlignment="1">
      <alignment horizontal="right"/>
    </xf>
    <xf numFmtId="44" fontId="0" fillId="3" borderId="1" xfId="1" applyFont="1" applyFill="1" applyBorder="1" applyAlignment="1"/>
    <xf numFmtId="0" fontId="0" fillId="0" borderId="14" xfId="0" applyBorder="1"/>
    <xf numFmtId="0" fontId="0" fillId="0" borderId="1" xfId="0" applyBorder="1" applyAlignment="1">
      <alignment wrapText="1"/>
    </xf>
    <xf numFmtId="0" fontId="0" fillId="0" borderId="6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4" fillId="2" borderId="1" xfId="0" applyFont="1" applyFill="1" applyBorder="1" applyAlignment="1">
      <alignment wrapText="1"/>
    </xf>
    <xf numFmtId="0" fontId="4" fillId="6" borderId="1" xfId="0" applyFont="1" applyFill="1" applyBorder="1" applyAlignment="1">
      <alignment wrapText="1"/>
    </xf>
    <xf numFmtId="0" fontId="4" fillId="2" borderId="12" xfId="0" applyFont="1" applyFill="1" applyBorder="1" applyAlignment="1">
      <alignment wrapText="1"/>
    </xf>
    <xf numFmtId="0" fontId="4" fillId="4" borderId="1" xfId="0" applyFont="1" applyFill="1" applyBorder="1" applyAlignment="1">
      <alignment horizontal="right"/>
    </xf>
    <xf numFmtId="0" fontId="4" fillId="0" borderId="1" xfId="0" applyFont="1" applyBorder="1"/>
    <xf numFmtId="0" fontId="4" fillId="3" borderId="1" xfId="0" applyFont="1" applyFill="1" applyBorder="1" applyAlignment="1">
      <alignment horizontal="right"/>
    </xf>
    <xf numFmtId="0" fontId="4" fillId="0" borderId="1" xfId="0" applyFont="1" applyBorder="1" applyAlignment="1">
      <alignment horizontal="right"/>
    </xf>
    <xf numFmtId="0" fontId="4" fillId="5" borderId="1" xfId="0" applyFont="1" applyFill="1" applyBorder="1"/>
    <xf numFmtId="0" fontId="6" fillId="0" borderId="10" xfId="0" applyFont="1" applyBorder="1" applyAlignment="1">
      <alignment horizontal="left" wrapText="1"/>
    </xf>
    <xf numFmtId="0" fontId="4" fillId="0" borderId="10" xfId="0" applyFont="1" applyBorder="1" applyAlignment="1">
      <alignment wrapText="1"/>
    </xf>
    <xf numFmtId="0" fontId="0" fillId="7" borderId="10" xfId="0" applyFill="1" applyBorder="1" applyAlignment="1">
      <alignment wrapText="1"/>
    </xf>
    <xf numFmtId="0" fontId="6" fillId="7" borderId="10" xfId="0" applyFont="1" applyFill="1" applyBorder="1" applyAlignment="1">
      <alignment horizontal="left" wrapText="1"/>
    </xf>
    <xf numFmtId="44" fontId="0" fillId="7" borderId="10" xfId="1" applyFont="1" applyFill="1" applyBorder="1" applyAlignment="1">
      <alignment wrapText="1"/>
    </xf>
    <xf numFmtId="0" fontId="4" fillId="2" borderId="1" xfId="0" applyFont="1" applyFill="1" applyBorder="1"/>
    <xf numFmtId="0" fontId="2" fillId="0" borderId="10" xfId="2" applyBorder="1" applyAlignment="1">
      <alignment vertical="center"/>
    </xf>
    <xf numFmtId="0" fontId="2" fillId="7" borderId="10" xfId="2" applyFill="1" applyBorder="1" applyAlignment="1"/>
    <xf numFmtId="0" fontId="2" fillId="7" borderId="10" xfId="2" applyFill="1" applyBorder="1" applyAlignment="1">
      <alignment vertical="center"/>
    </xf>
    <xf numFmtId="44" fontId="0" fillId="7" borderId="15" xfId="1" applyFont="1" applyFill="1" applyBorder="1" applyAlignment="1">
      <alignment wrapText="1"/>
    </xf>
    <xf numFmtId="0" fontId="2" fillId="0" borderId="10" xfId="2" applyFill="1" applyBorder="1" applyAlignment="1"/>
    <xf numFmtId="0" fontId="7" fillId="0" borderId="0" xfId="0" applyFont="1" applyAlignment="1">
      <alignment horizontal="left" wrapText="1"/>
    </xf>
    <xf numFmtId="0" fontId="0" fillId="0" borderId="15" xfId="0" applyBorder="1" applyAlignment="1">
      <alignment wrapText="1"/>
    </xf>
    <xf numFmtId="0" fontId="0" fillId="7" borderId="15" xfId="0" applyFill="1" applyBorder="1" applyAlignment="1">
      <alignment wrapText="1"/>
    </xf>
    <xf numFmtId="0" fontId="6" fillId="7" borderId="15" xfId="0" applyFont="1" applyFill="1" applyBorder="1" applyAlignment="1">
      <alignment horizontal="left" wrapText="1"/>
    </xf>
    <xf numFmtId="0" fontId="2" fillId="7" borderId="15" xfId="2" applyFill="1" applyBorder="1" applyAlignment="1"/>
    <xf numFmtId="0" fontId="0" fillId="7" borderId="11" xfId="0" applyFill="1" applyBorder="1" applyAlignment="1">
      <alignment wrapText="1"/>
    </xf>
    <xf numFmtId="44" fontId="0" fillId="7" borderId="11" xfId="1" applyFont="1" applyFill="1" applyBorder="1" applyAlignment="1">
      <alignment wrapText="1"/>
    </xf>
    <xf numFmtId="44" fontId="0" fillId="0" borderId="0" xfId="1" applyFont="1"/>
    <xf numFmtId="0" fontId="0" fillId="0" borderId="5" xfId="0" applyBorder="1" applyAlignment="1">
      <alignment wrapText="1"/>
    </xf>
    <xf numFmtId="0" fontId="4" fillId="7" borderId="10" xfId="0" applyFont="1" applyFill="1" applyBorder="1" applyAlignment="1">
      <alignment wrapText="1"/>
    </xf>
    <xf numFmtId="0" fontId="6" fillId="7" borderId="0" xfId="0" applyFont="1" applyFill="1" applyAlignment="1">
      <alignment horizontal="left"/>
    </xf>
    <xf numFmtId="0" fontId="10" fillId="7" borderId="6" xfId="0" applyFont="1" applyFill="1" applyBorder="1"/>
    <xf numFmtId="0" fontId="8" fillId="7" borderId="10" xfId="0" applyFont="1" applyFill="1" applyBorder="1" applyAlignment="1">
      <alignment horizontal="left" wrapText="1"/>
    </xf>
    <xf numFmtId="0" fontId="0" fillId="0" borderId="17" xfId="0" applyBorder="1" applyAlignment="1">
      <alignment wrapText="1"/>
    </xf>
    <xf numFmtId="0" fontId="2" fillId="7" borderId="11" xfId="2" applyFill="1" applyBorder="1"/>
    <xf numFmtId="0" fontId="13" fillId="7" borderId="11" xfId="0" applyFont="1" applyFill="1" applyBorder="1" applyAlignment="1">
      <alignment horizontal="left" wrapText="1"/>
    </xf>
    <xf numFmtId="0" fontId="4" fillId="8" borderId="10" xfId="0" applyFont="1" applyFill="1" applyBorder="1" applyAlignment="1">
      <alignment wrapText="1"/>
    </xf>
    <xf numFmtId="0" fontId="6" fillId="8" borderId="10" xfId="0" applyFont="1" applyFill="1" applyBorder="1" applyAlignment="1">
      <alignment horizontal="left" wrapText="1"/>
    </xf>
    <xf numFmtId="0" fontId="2" fillId="8" borderId="10" xfId="2" applyFill="1" applyBorder="1" applyAlignment="1"/>
    <xf numFmtId="0" fontId="0" fillId="8" borderId="10" xfId="0" applyFill="1" applyBorder="1" applyAlignment="1">
      <alignment wrapText="1"/>
    </xf>
    <xf numFmtId="44" fontId="0" fillId="8" borderId="10" xfId="1" applyFont="1" applyFill="1" applyBorder="1" applyAlignment="1">
      <alignment wrapText="1"/>
    </xf>
    <xf numFmtId="0" fontId="4" fillId="9" borderId="10" xfId="0" applyFont="1" applyFill="1" applyBorder="1" applyAlignment="1">
      <alignment wrapText="1"/>
    </xf>
    <xf numFmtId="0" fontId="6" fillId="9" borderId="10" xfId="0" applyFont="1" applyFill="1" applyBorder="1" applyAlignment="1">
      <alignment horizontal="left" wrapText="1"/>
    </xf>
    <xf numFmtId="0" fontId="2" fillId="9" borderId="10" xfId="2" applyFill="1" applyBorder="1" applyAlignment="1"/>
    <xf numFmtId="0" fontId="0" fillId="9" borderId="10" xfId="0" applyFill="1" applyBorder="1" applyAlignment="1">
      <alignment wrapText="1"/>
    </xf>
    <xf numFmtId="44" fontId="0" fillId="9" borderId="10" xfId="1" applyFont="1" applyFill="1" applyBorder="1" applyAlignment="1">
      <alignment wrapText="1"/>
    </xf>
    <xf numFmtId="0" fontId="4" fillId="9" borderId="0" xfId="0" applyFont="1" applyFill="1"/>
    <xf numFmtId="0" fontId="6" fillId="9" borderId="16" xfId="0" applyFont="1" applyFill="1" applyBorder="1" applyAlignment="1">
      <alignment horizontal="left"/>
    </xf>
    <xf numFmtId="0" fontId="6" fillId="8" borderId="0" xfId="0" applyFont="1" applyFill="1" applyAlignment="1">
      <alignment horizontal="left"/>
    </xf>
    <xf numFmtId="0" fontId="6" fillId="9" borderId="0" xfId="0" applyFont="1" applyFill="1" applyAlignment="1">
      <alignment horizontal="left"/>
    </xf>
    <xf numFmtId="0" fontId="10" fillId="9" borderId="6" xfId="0" applyFont="1" applyFill="1" applyBorder="1"/>
    <xf numFmtId="0" fontId="8" fillId="9" borderId="10" xfId="0" applyFont="1" applyFill="1" applyBorder="1" applyAlignment="1">
      <alignment horizontal="left"/>
    </xf>
    <xf numFmtId="0" fontId="8" fillId="7" borderId="10" xfId="0" applyFont="1" applyFill="1" applyBorder="1" applyAlignment="1">
      <alignment horizontal="left"/>
    </xf>
    <xf numFmtId="0" fontId="14" fillId="9" borderId="10" xfId="0" applyFont="1" applyFill="1" applyBorder="1" applyAlignment="1">
      <alignment horizontal="left"/>
    </xf>
    <xf numFmtId="0" fontId="14" fillId="7" borderId="10" xfId="0" applyFont="1" applyFill="1" applyBorder="1" applyAlignment="1">
      <alignment horizontal="left"/>
    </xf>
    <xf numFmtId="0" fontId="4" fillId="7" borderId="15" xfId="0" applyFont="1" applyFill="1" applyBorder="1" applyAlignment="1">
      <alignment wrapText="1"/>
    </xf>
    <xf numFmtId="0" fontId="4" fillId="7" borderId="11" xfId="0" applyFont="1" applyFill="1" applyBorder="1" applyAlignment="1">
      <alignment wrapText="1"/>
    </xf>
    <xf numFmtId="0" fontId="4" fillId="9" borderId="17" xfId="0" applyFont="1" applyFill="1" applyBorder="1"/>
    <xf numFmtId="0" fontId="0" fillId="9" borderId="18" xfId="0" applyFill="1" applyBorder="1"/>
    <xf numFmtId="0" fontId="2" fillId="9" borderId="18" xfId="2" applyFill="1" applyBorder="1"/>
    <xf numFmtId="44" fontId="0" fillId="9" borderId="18" xfId="0" applyNumberFormat="1" applyFill="1" applyBorder="1"/>
    <xf numFmtId="0" fontId="2" fillId="9" borderId="18" xfId="2" applyFill="1" applyBorder="1" applyAlignment="1">
      <alignment wrapText="1"/>
    </xf>
    <xf numFmtId="0" fontId="0" fillId="9" borderId="18" xfId="0" applyFill="1" applyBorder="1" applyAlignment="1">
      <alignment wrapText="1"/>
    </xf>
    <xf numFmtId="44" fontId="0" fillId="9" borderId="18" xfId="0" applyNumberFormat="1" applyFill="1" applyBorder="1" applyAlignment="1">
      <alignment wrapText="1"/>
    </xf>
    <xf numFmtId="0" fontId="4" fillId="8" borderId="17" xfId="0" applyFont="1" applyFill="1" applyBorder="1"/>
    <xf numFmtId="0" fontId="2" fillId="8" borderId="18" xfId="2" applyFill="1" applyBorder="1"/>
    <xf numFmtId="0" fontId="0" fillId="8" borderId="18" xfId="0" applyFill="1" applyBorder="1"/>
    <xf numFmtId="44" fontId="0" fillId="8" borderId="18" xfId="0" applyNumberFormat="1" applyFill="1" applyBorder="1"/>
    <xf numFmtId="0" fontId="0" fillId="8" borderId="18" xfId="0" applyFill="1" applyBorder="1" applyAlignment="1">
      <alignment wrapText="1"/>
    </xf>
    <xf numFmtId="0" fontId="11" fillId="8" borderId="0" xfId="0" applyFont="1" applyFill="1"/>
    <xf numFmtId="0" fontId="11" fillId="9" borderId="0" xfId="0" applyFont="1" applyFill="1"/>
    <xf numFmtId="0" fontId="0" fillId="8" borderId="17" xfId="0" applyFill="1" applyBorder="1"/>
    <xf numFmtId="0" fontId="0" fillId="0" borderId="17" xfId="0" applyBorder="1"/>
    <xf numFmtId="0" fontId="0" fillId="8" borderId="17" xfId="0" applyFill="1" applyBorder="1" applyAlignment="1">
      <alignment wrapText="1"/>
    </xf>
    <xf numFmtId="0" fontId="11" fillId="8" borderId="17" xfId="0" applyFont="1" applyFill="1" applyBorder="1"/>
    <xf numFmtId="0" fontId="11" fillId="0" borderId="17" xfId="0" applyFont="1" applyBorder="1"/>
    <xf numFmtId="0" fontId="2" fillId="8" borderId="17" xfId="2" applyFill="1" applyBorder="1"/>
    <xf numFmtId="0" fontId="2" fillId="0" borderId="17" xfId="2" applyBorder="1"/>
    <xf numFmtId="44" fontId="0" fillId="8" borderId="17" xfId="0" applyNumberFormat="1" applyFill="1" applyBorder="1" applyAlignment="1">
      <alignment wrapText="1"/>
    </xf>
    <xf numFmtId="44" fontId="0" fillId="8" borderId="17" xfId="0" applyNumberFormat="1" applyFill="1" applyBorder="1"/>
    <xf numFmtId="44" fontId="0" fillId="0" borderId="17" xfId="0" applyNumberFormat="1" applyBorder="1"/>
    <xf numFmtId="164" fontId="0" fillId="0" borderId="17" xfId="0" applyNumberFormat="1" applyBorder="1" applyAlignment="1">
      <alignment wrapText="1"/>
    </xf>
    <xf numFmtId="164" fontId="0" fillId="0" borderId="17" xfId="0" applyNumberFormat="1" applyBorder="1"/>
    <xf numFmtId="0" fontId="0" fillId="0" borderId="18" xfId="0" applyBorder="1"/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44" fontId="0" fillId="0" borderId="18" xfId="0" applyNumberFormat="1" applyBorder="1"/>
    <xf numFmtId="0" fontId="4" fillId="0" borderId="17" xfId="0" applyFont="1" applyBorder="1"/>
    <xf numFmtId="0" fontId="2" fillId="0" borderId="18" xfId="2" applyBorder="1"/>
    <xf numFmtId="164" fontId="0" fillId="8" borderId="17" xfId="0" applyNumberFormat="1" applyFill="1" applyBorder="1" applyAlignment="1">
      <alignment wrapText="1"/>
    </xf>
    <xf numFmtId="0" fontId="0" fillId="0" borderId="19" xfId="0" applyBorder="1" applyAlignment="1">
      <alignment wrapText="1"/>
    </xf>
    <xf numFmtId="0" fontId="0" fillId="0" borderId="20" xfId="0" applyBorder="1" applyAlignment="1">
      <alignment wrapText="1"/>
    </xf>
    <xf numFmtId="0" fontId="0" fillId="0" borderId="21" xfId="0" applyBorder="1" applyAlignment="1">
      <alignment wrapText="1"/>
    </xf>
    <xf numFmtId="0" fontId="0" fillId="0" borderId="18" xfId="0" applyBorder="1" applyAlignment="1">
      <alignment horizontal="left"/>
    </xf>
    <xf numFmtId="0" fontId="0" fillId="8" borderId="18" xfId="0" applyFill="1" applyBorder="1" applyAlignment="1">
      <alignment horizontal="left"/>
    </xf>
    <xf numFmtId="0" fontId="11" fillId="8" borderId="18" xfId="0" applyFont="1" applyFill="1" applyBorder="1" applyAlignment="1">
      <alignment horizontal="left"/>
    </xf>
    <xf numFmtId="0" fontId="0" fillId="7" borderId="10" xfId="2" applyFont="1" applyFill="1" applyBorder="1" applyAlignment="1">
      <alignment wrapText="1"/>
    </xf>
    <xf numFmtId="0" fontId="9" fillId="0" borderId="10" xfId="0" applyFont="1" applyBorder="1"/>
    <xf numFmtId="0" fontId="4" fillId="2" borderId="15" xfId="0" applyFont="1" applyFill="1" applyBorder="1" applyAlignment="1">
      <alignment wrapText="1"/>
    </xf>
    <xf numFmtId="0" fontId="0" fillId="0" borderId="15" xfId="0" applyBorder="1"/>
    <xf numFmtId="0" fontId="0" fillId="0" borderId="13" xfId="0" applyBorder="1"/>
    <xf numFmtId="0" fontId="12" fillId="0" borderId="1" xfId="0" applyFont="1" applyBorder="1"/>
    <xf numFmtId="0" fontId="9" fillId="0" borderId="1" xfId="0" applyFont="1" applyBorder="1"/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0" xfId="0" applyAlignment="1">
      <alignment wrapText="1"/>
    </xf>
    <xf numFmtId="0" fontId="0" fillId="0" borderId="6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44" fontId="0" fillId="0" borderId="0" xfId="1" applyFont="1" applyBorder="1"/>
    <xf numFmtId="0" fontId="0" fillId="0" borderId="1" xfId="0" applyBorder="1" applyAlignment="1">
      <alignment horizontal="center" vertical="center" wrapText="1"/>
    </xf>
    <xf numFmtId="44" fontId="0" fillId="0" borderId="5" xfId="1" applyFont="1" applyBorder="1"/>
    <xf numFmtId="0" fontId="0" fillId="0" borderId="3" xfId="0" applyBorder="1"/>
    <xf numFmtId="44" fontId="0" fillId="0" borderId="2" xfId="1" applyFont="1" applyBorder="1"/>
    <xf numFmtId="0" fontId="0" fillId="0" borderId="2" xfId="0" applyBorder="1"/>
    <xf numFmtId="0" fontId="12" fillId="0" borderId="2" xfId="0" applyFont="1" applyBorder="1"/>
    <xf numFmtId="44" fontId="0" fillId="0" borderId="10" xfId="1" applyFont="1" applyBorder="1"/>
    <xf numFmtId="44" fontId="0" fillId="0" borderId="15" xfId="1" applyFont="1" applyBorder="1"/>
    <xf numFmtId="0" fontId="0" fillId="0" borderId="12" xfId="0" applyBorder="1" applyAlignment="1">
      <alignment horizontal="center" vertical="center" wrapText="1"/>
    </xf>
    <xf numFmtId="0" fontId="9" fillId="0" borderId="2" xfId="0" applyFont="1" applyBorder="1"/>
    <xf numFmtId="44" fontId="0" fillId="0" borderId="11" xfId="1" applyFont="1" applyBorder="1"/>
    <xf numFmtId="0" fontId="0" fillId="0" borderId="4" xfId="0" applyBorder="1"/>
    <xf numFmtId="0" fontId="4" fillId="0" borderId="1" xfId="0" applyFont="1" applyBorder="1" applyAlignment="1">
      <alignment horizontal="center"/>
    </xf>
    <xf numFmtId="44" fontId="0" fillId="0" borderId="3" xfId="0" applyNumberFormat="1" applyBorder="1" applyAlignment="1">
      <alignment horizontal="center" wrapText="1"/>
    </xf>
    <xf numFmtId="0" fontId="13" fillId="8" borderId="10" xfId="0" applyFont="1" applyFill="1" applyBorder="1" applyAlignment="1">
      <alignment horizontal="left" wrapText="1"/>
    </xf>
    <xf numFmtId="0" fontId="2" fillId="8" borderId="10" xfId="2" applyFill="1" applyBorder="1"/>
    <xf numFmtId="44" fontId="0" fillId="9" borderId="22" xfId="1" applyFont="1" applyFill="1" applyBorder="1" applyAlignment="1">
      <alignment wrapText="1"/>
    </xf>
    <xf numFmtId="44" fontId="0" fillId="8" borderId="22" xfId="1" applyFont="1" applyFill="1" applyBorder="1" applyAlignment="1">
      <alignment wrapText="1"/>
    </xf>
    <xf numFmtId="0" fontId="11" fillId="8" borderId="18" xfId="0" applyFont="1" applyFill="1" applyBorder="1"/>
    <xf numFmtId="0" fontId="10" fillId="8" borderId="17" xfId="0" applyFont="1" applyFill="1" applyBorder="1"/>
    <xf numFmtId="0" fontId="10" fillId="9" borderId="17" xfId="0" applyFont="1" applyFill="1" applyBorder="1"/>
    <xf numFmtId="0" fontId="10" fillId="0" borderId="17" xfId="0" applyFont="1" applyBorder="1"/>
    <xf numFmtId="0" fontId="0" fillId="9" borderId="15" xfId="0" applyFill="1" applyBorder="1"/>
    <xf numFmtId="0" fontId="0" fillId="8" borderId="1" xfId="0" applyFill="1" applyBorder="1"/>
    <xf numFmtId="44" fontId="0" fillId="9" borderId="18" xfId="1" applyFont="1" applyFill="1" applyBorder="1" applyAlignment="1">
      <alignment wrapText="1"/>
    </xf>
    <xf numFmtId="44" fontId="0" fillId="8" borderId="18" xfId="1" applyFont="1" applyFill="1" applyBorder="1" applyAlignment="1">
      <alignment wrapText="1"/>
    </xf>
    <xf numFmtId="0" fontId="0" fillId="0" borderId="12" xfId="0" applyBorder="1" applyAlignment="1">
      <alignment wrapText="1"/>
    </xf>
    <xf numFmtId="0" fontId="0" fillId="8" borderId="12" xfId="0" applyFill="1" applyBorder="1" applyAlignment="1">
      <alignment wrapText="1"/>
    </xf>
    <xf numFmtId="0" fontId="0" fillId="7" borderId="13" xfId="0" applyFill="1" applyBorder="1"/>
    <xf numFmtId="0" fontId="0" fillId="7" borderId="1" xfId="0" applyFill="1" applyBorder="1"/>
    <xf numFmtId="0" fontId="4" fillId="0" borderId="0" xfId="0" applyFont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</cellXfs>
  <cellStyles count="3">
    <cellStyle name="Currency" xfId="1" builtinId="4"/>
    <cellStyle name="Hyperlink" xfId="2" builtinId="8"/>
    <cellStyle name="Normal" xfId="0" builtinId="0"/>
  </cellStyles>
  <dxfs count="6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Medium9"/>
  <colors>
    <mruColors>
      <color rgb="FFD9D9D9"/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400"/>
              <a:t>Team 205 Budget expendeture through the year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Expendeture per Month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'Budget Tracking'!$K$6:$P$6</c:f>
              <c:strCache>
                <c:ptCount val="6"/>
                <c:pt idx="0">
                  <c:v>Nov</c:v>
                </c:pt>
                <c:pt idx="1">
                  <c:v>Dec</c:v>
                </c:pt>
                <c:pt idx="2">
                  <c:v>Jan</c:v>
                </c:pt>
                <c:pt idx="3">
                  <c:v>Feb</c:v>
                </c:pt>
                <c:pt idx="4">
                  <c:v>Mar</c:v>
                </c:pt>
                <c:pt idx="5">
                  <c:v>April</c:v>
                </c:pt>
              </c:strCache>
            </c:strRef>
          </c:cat>
          <c:val>
            <c:numRef>
              <c:f>'Budget Tracking'!$K$7:$P$7</c:f>
              <c:numCache>
                <c:formatCode>_("$"* #,##0.00_);_("$"* \(#,##0.00\);_("$"* "-"??_);_(@_)</c:formatCode>
                <c:ptCount val="6"/>
                <c:pt idx="0">
                  <c:v>380.97</c:v>
                </c:pt>
                <c:pt idx="1">
                  <c:v>0</c:v>
                </c:pt>
                <c:pt idx="2">
                  <c:v>127.47999999999999</c:v>
                </c:pt>
                <c:pt idx="3">
                  <c:v>934.4899999999999</c:v>
                </c:pt>
                <c:pt idx="4">
                  <c:v>240.18</c:v>
                </c:pt>
                <c:pt idx="5">
                  <c:v>200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28C-4F53-86B2-E51FEBC74DD1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219"/>
        <c:axId val="422781968"/>
        <c:axId val="422782448"/>
      </c:barChart>
      <c:lineChart>
        <c:grouping val="standard"/>
        <c:varyColors val="0"/>
        <c:ser>
          <c:idx val="1"/>
          <c:order val="1"/>
          <c:tx>
            <c:v>Overall Budget Used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228C-4F53-86B2-E51FEBC74DD1}"/>
                </c:ext>
              </c:extLst>
            </c:dLbl>
            <c:dLbl>
              <c:idx val="1"/>
              <c:layout>
                <c:manualLayout>
                  <c:x val="-5.0728579806755887E-2"/>
                  <c:y val="-6.518277743966798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228C-4F53-86B2-E51FEBC74DD1}"/>
                </c:ext>
              </c:extLst>
            </c:dLbl>
            <c:dLbl>
              <c:idx val="2"/>
              <c:layout>
                <c:manualLayout>
                  <c:x val="-3.9143417836737658E-2"/>
                  <c:y val="-6.1247527614317079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228C-4F53-86B2-E51FEBC74DD1}"/>
                </c:ext>
              </c:extLst>
            </c:dLbl>
            <c:dLbl>
              <c:idx val="3"/>
              <c:layout>
                <c:manualLayout>
                  <c:x val="-4.4263114038463072E-2"/>
                  <c:y val="-6.1247527614317079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228C-4F53-86B2-E51FEBC74DD1}"/>
                </c:ext>
              </c:extLst>
            </c:dLbl>
            <c:dLbl>
              <c:idx val="4"/>
              <c:layout>
                <c:manualLayout>
                  <c:x val="-4.4263114038462989E-2"/>
                  <c:y val="-5.5988380736283323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228C-4F53-86B2-E51FEBC74DD1}"/>
                </c:ext>
              </c:extLst>
            </c:dLbl>
            <c:dLbl>
              <c:idx val="5"/>
              <c:layout>
                <c:manualLayout>
                  <c:x val="-4.4826283937807486E-2"/>
                  <c:y val="-4.8117881085581779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228C-4F53-86B2-E51FEBC74DD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'Budget Tracking'!$K$9:$P$9</c:f>
              <c:numCache>
                <c:formatCode>_("$"* #,##0.00_);_("$"* \(#,##0.00\);_("$"* "-"??_);_(@_)</c:formatCode>
                <c:ptCount val="6"/>
                <c:pt idx="0">
                  <c:v>380.97</c:v>
                </c:pt>
                <c:pt idx="1">
                  <c:v>380.97</c:v>
                </c:pt>
                <c:pt idx="2">
                  <c:v>508.45000000000005</c:v>
                </c:pt>
                <c:pt idx="3">
                  <c:v>1442.94</c:v>
                </c:pt>
                <c:pt idx="4">
                  <c:v>1683.1200000000001</c:v>
                </c:pt>
                <c:pt idx="5">
                  <c:v>1883.1200000000001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28C-4F53-86B2-E51FEBC74DD1}"/>
            </c:ext>
          </c:extLst>
        </c:ser>
        <c:ser>
          <c:idx val="2"/>
          <c:order val="2"/>
          <c:tx>
            <c:v>Total Budget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228C-4F53-86B2-E51FEBC74DD1}"/>
                </c:ext>
              </c:extLst>
            </c:dLbl>
            <c:dLbl>
              <c:idx val="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228C-4F53-86B2-E51FEBC74DD1}"/>
                </c:ext>
              </c:extLst>
            </c:dLbl>
            <c:dLbl>
              <c:idx val="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228C-4F53-86B2-E51FEBC74DD1}"/>
                </c:ext>
              </c:extLst>
            </c:dLbl>
            <c:dLbl>
              <c:idx val="3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228C-4F53-86B2-E51FEBC74DD1}"/>
                </c:ext>
              </c:extLst>
            </c:dLbl>
            <c:dLbl>
              <c:idx val="4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228C-4F53-86B2-E51FEBC74DD1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E4BEB183-45E2-481C-9B5B-485DCE4AB348}" type="VALUE">
                      <a:rPr lang="en-US" sz="2000"/>
                      <a:pPr/>
                      <a:t>[VALUE]</a:t>
                    </a:fld>
                    <a:endParaRPr lang="en-US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E-228C-4F53-86B2-E51FEBC74DD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'Budget Tracking'!$K$10:$P$10</c:f>
              <c:numCache>
                <c:formatCode>_("$"* #,##0.00_);_("$"* \(#,##0.00\);_("$"* "-"??_);_(@_)</c:formatCode>
                <c:ptCount val="6"/>
                <c:pt idx="0">
                  <c:v>5000</c:v>
                </c:pt>
                <c:pt idx="1">
                  <c:v>5000</c:v>
                </c:pt>
                <c:pt idx="2">
                  <c:v>5000</c:v>
                </c:pt>
                <c:pt idx="3">
                  <c:v>5000</c:v>
                </c:pt>
                <c:pt idx="4">
                  <c:v>5000</c:v>
                </c:pt>
                <c:pt idx="5">
                  <c:v>5000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28C-4F53-86B2-E51FEBC74DD1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422781968"/>
        <c:axId val="422782448"/>
      </c:lineChart>
      <c:catAx>
        <c:axId val="4227819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2782448"/>
        <c:crosses val="autoZero"/>
        <c:auto val="1"/>
        <c:lblAlgn val="ctr"/>
        <c:lblOffset val="100"/>
        <c:noMultiLvlLbl val="0"/>
      </c:catAx>
      <c:valAx>
        <c:axId val="422782448"/>
        <c:scaling>
          <c:orientation val="minMax"/>
          <c:max val="5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_);_(@_)" sourceLinked="0"/>
        <c:majorTickMark val="none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27819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egendEntry>
        <c:idx val="0"/>
        <c:txPr>
          <a:bodyPr rot="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legendEntry>
        <c:idx val="1"/>
        <c:txPr>
          <a:bodyPr rot="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legendEntry>
        <c:idx val="2"/>
        <c:txPr>
          <a:bodyPr rot="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layout>
        <c:manualLayout>
          <c:xMode val="edge"/>
          <c:yMode val="edge"/>
          <c:x val="0.81762284749846748"/>
          <c:y val="0.39628058224967533"/>
          <c:w val="0.17605797324515896"/>
          <c:h val="0.4183219290826819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64532</xdr:colOff>
      <xdr:row>19</xdr:row>
      <xdr:rowOff>47587</xdr:rowOff>
    </xdr:from>
    <xdr:to>
      <xdr:col>17</xdr:col>
      <xdr:colOff>3754580</xdr:colOff>
      <xdr:row>45</xdr:row>
      <xdr:rowOff>159328</xdr:rowOff>
    </xdr:to>
    <xdr:graphicFrame macro="">
      <xdr:nvGraphicFramePr>
        <xdr:cNvPr id="11" name="Chart 1">
          <a:extLst>
            <a:ext uri="{FF2B5EF4-FFF2-40B4-BE49-F238E27FC236}">
              <a16:creationId xmlns:a16="http://schemas.microsoft.com/office/drawing/2014/main" id="{763DCE2C-4D00-0855-63A8-CEAE89FB257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mcmaster.com/2152A11/" TargetMode="External"/><Relationship Id="rId21" Type="http://schemas.openxmlformats.org/officeDocument/2006/relationships/hyperlink" Target="https://www.mcmaster.com/91831A173/" TargetMode="External"/><Relationship Id="rId34" Type="http://schemas.openxmlformats.org/officeDocument/2006/relationships/hyperlink" Target="https://www.amazon.com/gp/product/B0CKXRHJPF/ref=ewc_pr_img_2?smid=ATVPDKIKX0DER&amp;th=1" TargetMode="External"/><Relationship Id="rId42" Type="http://schemas.openxmlformats.org/officeDocument/2006/relationships/hyperlink" Target="https://www.mcmaster.com/94645A102/" TargetMode="External"/><Relationship Id="rId47" Type="http://schemas.openxmlformats.org/officeDocument/2006/relationships/hyperlink" Target="https://www.mcmaster.com/98164A178/" TargetMode="External"/><Relationship Id="rId50" Type="http://schemas.openxmlformats.org/officeDocument/2006/relationships/hyperlink" Target="https://www.lowes.com/pd/IRWIN-HANSON-SAE-2-Pack-Tap-and-Drill-Set/1003087522?store=447&amp;cm_mmc=shp-_-c-_-vf-_-tol-_-ggl-_-PMAX_Irwin-_-1003087522-_-local-_-0-_-0&amp;&amp;ds_a_cid=279391351&amp;gad_source=1&amp;gclid=CjwKCAiAk8G9BhA0EiwAOQxmfvfU-euvISCnnhxrqM0KnWvIT6ck_BjWrh5bhOSS9wiMW0CqRQm9GhoCrr0QAvD_BwE&amp;gclsrc=aw.ds" TargetMode="External"/><Relationship Id="rId55" Type="http://schemas.openxmlformats.org/officeDocument/2006/relationships/hyperlink" Target="https://www.adafruit.com/product/1311" TargetMode="External"/><Relationship Id="rId63" Type="http://schemas.openxmlformats.org/officeDocument/2006/relationships/hyperlink" Target="https://ruffycontrols.com/product/he2-series-3-axis/" TargetMode="External"/><Relationship Id="rId7" Type="http://schemas.openxmlformats.org/officeDocument/2006/relationships/hyperlink" Target="https://www.amazon.com/SaiDian-4-Axis-Joystick-Potentiometer-JH-D400X-R4/dp/B08CGYGMJL?source=ps-sl-shoppingads-lpcontext&amp;ref_=fplfs&amp;psc=1&amp;smid=A3BTIJESGY43W4" TargetMode="External"/><Relationship Id="rId2" Type="http://schemas.openxmlformats.org/officeDocument/2006/relationships/hyperlink" Target="https://buildmywheelchair.com/unitrack-bar-17-18-19-seat-depth-corpus-3g-vs/" TargetMode="External"/><Relationship Id="rId16" Type="http://schemas.openxmlformats.org/officeDocument/2006/relationships/hyperlink" Target="https://www.metalsdepot.com/aluminum-products/6061-aluminum-sheet-plate" TargetMode="External"/><Relationship Id="rId29" Type="http://schemas.openxmlformats.org/officeDocument/2006/relationships/hyperlink" Target="https://www.amazon.com/Universal-Manual-Cover%EF%BC%8CPU-Leather-Shifter/dp/B07G5GTY17/ref=asc_df_B07G5GTY17?mcid=e6084ad6d036324dba99cb91fea15ffc&amp;hvocijid=8437419736134577823-B07G5GTY17-&amp;hvexpln=73&amp;tag=hyprod-20&amp;linkCode=df0&amp;hvadid=721245378154&amp;hvpos=&amp;hvnetw=g&amp;hvrand=8437419736134577823&amp;hvpone=&amp;hvptwo=&amp;hvqmt=&amp;hvdev=c&amp;hvdvcmdl=&amp;hvlocint=&amp;hvlocphy=9008695&amp;hvtargid=pla-2281435177658&amp;psc=1" TargetMode="External"/><Relationship Id="rId11" Type="http://schemas.openxmlformats.org/officeDocument/2006/relationships/hyperlink" Target="https://www.mcmaster.com/1850A11/" TargetMode="External"/><Relationship Id="rId24" Type="http://schemas.openxmlformats.org/officeDocument/2006/relationships/hyperlink" Target="https://www.amazon.com/Precision-Programmable-Magnetic-Feedback-Switchable/dp/B0BZLFJL9S/ref=sr_1_1?crid=8N9BWL3BF90O&amp;dib=eyJ2IjoiMSJ9.ILj5La-vstACRSK6Rps3BqnPAro5H80hsQr0Tm-KVgCwP8sFifdKaAf3HACnfil1KAVmX7KuasfV_2HRwycDe9mkqqIRr7qGIeehB_t4-dFkzHSfdyp1SV09BtXloxhhp-Ll30lZBxXc1XHh7Gs3Fmr_Vn1yShsjG-fMVxbigYsI6THjnk4Oext2vaDbx5hYSUrvJrpI2Y4p-Nb7saF9pl6gk4N02YGRisM526S5gbc.G2RnIZgMcnIrQV-fmHVpt4O-idmyRD07Jd_HISoLBqk&amp;dib_tag=se&amp;keywords=waveshare%2Bst3215&amp;qid=1738353590&amp;sprefix=waveshare%2Bst3215%2Caps%2C176&amp;sr=8-1&amp;th=1" TargetMode="External"/><Relationship Id="rId32" Type="http://schemas.openxmlformats.org/officeDocument/2006/relationships/hyperlink" Target="https://www.amazon.com/dp/B0CR1KFP37/ref=sspa_dk_detail_6?psc=1&amp;pd_rd_i=B0CR1KFP37&amp;pd_rd_w=a08Dk&amp;content-id=amzn1.sym.953c7d66-4120-4d22-a777-f19dbfa69309&amp;pf_rd_p=953c7d66-4120-4d22-a777-f19dbfa69309&amp;pf_rd_r=K1XN29QBMNW58YKZGSB4&amp;pd_rd_wg=Lzrqq&amp;pd_rd_r=01810f9e-c119-4cbc-b821-e256b631aa00&amp;s=apparel&amp;sp_csd=d2lkZ2V0TmFtZT1zcF9kZXRhaWwy" TargetMode="External"/><Relationship Id="rId37" Type="http://schemas.openxmlformats.org/officeDocument/2006/relationships/hyperlink" Target="https://www.amazon.com/GINTOOYUN-Adapter-Extension-Surveillance-Security/dp/B0BN2YX895/ref=pd_ci_mcx_di_int_sccai_cn_d_sccl_2_3/134-3061273-0299504?pd_rd_w=5S3YT&amp;content-id=amzn1.sym.751acc83-5c05-42d0-a15e-303622651e1e&amp;pf_rd_p=751acc83-5c05-42d0-a15e-303622651e1e&amp;pf_rd_r=AEFHRZ33RM75EE98EEAN&amp;pd_rd_wg=MmC3o&amp;pd_rd_r=a346551a-7897-428c-bf89-fc56aa7c184" TargetMode="External"/><Relationship Id="rId40" Type="http://schemas.openxmlformats.org/officeDocument/2006/relationships/hyperlink" Target="https://www.mcmaster.com/products/l-channels/multipurpose-6061-aluminum-90-angles-7/" TargetMode="External"/><Relationship Id="rId45" Type="http://schemas.openxmlformats.org/officeDocument/2006/relationships/hyperlink" Target="https://www.mcmaster.com/96887A319/" TargetMode="External"/><Relationship Id="rId53" Type="http://schemas.openxmlformats.org/officeDocument/2006/relationships/hyperlink" Target="https://www.amazon.com/Nearly-Universal-OH-Wheelchair-Holder/dp/B001YJGDY8?source=ps-sl-shoppingads-lpcontext&amp;ref_=fplfs&amp;smid=ATVPDKIKX0DER&amp;gQT=1&amp;th=1" TargetMode="External"/><Relationship Id="rId58" Type="http://schemas.openxmlformats.org/officeDocument/2006/relationships/hyperlink" Target="https://www.adafruit.com/product/2076" TargetMode="External"/><Relationship Id="rId66" Type="http://schemas.openxmlformats.org/officeDocument/2006/relationships/printerSettings" Target="../printerSettings/printerSettings1.bin"/><Relationship Id="rId5" Type="http://schemas.openxmlformats.org/officeDocument/2006/relationships/hyperlink" Target="https://www.forneyind.com/forney-45889-e4043-aluminum-electrode-1-8-in-x-1-2-pound" TargetMode="External"/><Relationship Id="rId61" Type="http://schemas.openxmlformats.org/officeDocument/2006/relationships/hyperlink" Target="https://www.jasonsherron.com/product-page/ready-made-leather-calf-takeaway-cup-holder" TargetMode="External"/><Relationship Id="rId19" Type="http://schemas.openxmlformats.org/officeDocument/2006/relationships/hyperlink" Target="https://www.robotshop.com/products/arduino-mega-2560-microcontroller-rev3" TargetMode="External"/><Relationship Id="rId14" Type="http://schemas.openxmlformats.org/officeDocument/2006/relationships/hyperlink" Target="https://www.mcmaster.com/91792A144/" TargetMode="External"/><Relationship Id="rId22" Type="http://schemas.openxmlformats.org/officeDocument/2006/relationships/hyperlink" Target="https://www.mcmaster.com/91253A142/" TargetMode="External"/><Relationship Id="rId27" Type="http://schemas.openxmlformats.org/officeDocument/2006/relationships/hyperlink" Target="https://www.mcmaster.com/91075A467/" TargetMode="External"/><Relationship Id="rId30" Type="http://schemas.openxmlformats.org/officeDocument/2006/relationships/hyperlink" Target="https://www.americanmuscle.com/scott-drake-mustang-shifter-boot-leather-e7zz-7277-a.html?utm_content=Interior%20-%20Other%7CDrake%20Muscle%20Cars&amp;T5_Var4=425716&amp;utm_source=google-pla&amp;utm_medium=shopping&amp;T5_Var2=shopping&amp;utm_campaign=AM+No+Vehicle+High+LTVTop+LowPriority&amp;intl=0&amp;dialogtech=ppc&amp;gad_source=1&amp;gclid=Cj0KCQiAkoe9BhDYARIsAH85cDPdUcoJwFABWeQ9uc30Hu8xdkEeX8PC7S-BzeQtWr2M0o_HvUCgUSMaAhPzEALw_wcB&amp;gclsrc=aw.ds" TargetMode="External"/><Relationship Id="rId35" Type="http://schemas.openxmlformats.org/officeDocument/2006/relationships/hyperlink" Target="https://www.amazon.com/Permatex-82180-Maximum-Resistance-Silicone/dp/B0CXPXLCCH/ref=sr_1_4?crid=1DZPAYSPVKXCY&amp;dib=eyJ2IjoiMSJ9.raxZGSDxAQfK3FhLYpfiQNzQxjI8DIET1mQ8eiFSTFmKpeyj20bv3BWcQ6Ur6opFrQ_lTmRWrU2fKrxIJ3UvQl1SKCoBwcoNsMCGFBBTx0EJWBK3KEPfDkXPGN2AFC2noJh06PDUQmQciQEPRYhC8ifwyWDGOhc1JmW3EmF2_G9FzcG85cQ_iJD3PProwjcp17hSs4Xp27wssYPXiqb-o-xveP-3FWpuq8izXkQRwGjzRbkveGTfQbSFVxQe3esV6l7F-X1Zn7aEgNYon8owNCBK9T8JsS9GUW-11VM8BV8OXhRVE0o2pdrcvTN01dOlIojRPgFQiPrCYKy8CCzM9P-yYXV4nC3R1gk0wEKCVZo.h0SpMZivxNRCQKk-02E6LJ16OZf8xptNYiLwUnNSUTc&amp;dib_tag=se&amp;keywords=fipg%2Bgasket&amp;qid=1738736735&amp;s=automotive&amp;sprefix=fipg%2Bgasket%2Cautomotive%2C70&amp;sr=1-4&amp;th=1" TargetMode="External"/><Relationship Id="rId43" Type="http://schemas.openxmlformats.org/officeDocument/2006/relationships/hyperlink" Target="https://www.mcmaster.com/92625A413/" TargetMode="External"/><Relationship Id="rId48" Type="http://schemas.openxmlformats.org/officeDocument/2006/relationships/hyperlink" Target="https://www.mcmaster.com/90510A232/" TargetMode="External"/><Relationship Id="rId56" Type="http://schemas.openxmlformats.org/officeDocument/2006/relationships/hyperlink" Target="https://www.adafruit.com/product/5583" TargetMode="External"/><Relationship Id="rId64" Type="http://schemas.openxmlformats.org/officeDocument/2006/relationships/hyperlink" Target="https://www.amazon.com/dp/B09Q2RK9LG/ref=sspa_dk_detail_1?pd_rd_i=B09Q2RK9LG&amp;pd_rd_w=P9X8T&amp;content-id=amzn1.sym.f2f1cf8f-cab4-44dc-82ba-0ca811fb90cc&amp;pf_rd_p=f2f1cf8f-cab4-44dc-82ba-0ca811fb90cc&amp;pf_rd_r=RQR57HFT7AMZPYG8NG2J&amp;pd_rd_wg=J7R7h&amp;pd_rd_r=f5314cd1-7869-4c64-b003-e91d36599b31&amp;s=kitchen&amp;sp_csd=d2lkZ2V0TmFtZT1zcF9kZXRhaWxfdGhlbWF0aWM&amp;th=1" TargetMode="External"/><Relationship Id="rId8" Type="http://schemas.openxmlformats.org/officeDocument/2006/relationships/hyperlink" Target="https://www.amazon.com/EMEPOVGY-Battery-5200mAh-Connector-Vehicles/dp/B0BZKYGL1N?asc_campaign=ff27c2af69359fb71bbfcc193b2835d4&amp;asc_source=01H1P39M5ZSG9J6WR6B1HBK9M0&amp;ref_=fplfs&amp;smid=A3SYA50HCALWU5&amp;source=ps-sl-shoppingads-lpcontext&amp;tag=namespacebran492-20&amp;th=1" TargetMode="External"/><Relationship Id="rId51" Type="http://schemas.openxmlformats.org/officeDocument/2006/relationships/hyperlink" Target="https://www.canalplastic.com/products/7508-white-opaque-acrylic-sheet?variant=32920759246" TargetMode="External"/><Relationship Id="rId3" Type="http://schemas.openxmlformats.org/officeDocument/2006/relationships/hyperlink" Target="https://maxamps.com/collections/3s-lipo-battery-11-1v/products/graphene-lipo-5200-3s-11-1v-battery" TargetMode="External"/><Relationship Id="rId12" Type="http://schemas.openxmlformats.org/officeDocument/2006/relationships/hyperlink" Target="https://www.mcmaster.com/1850A22/" TargetMode="External"/><Relationship Id="rId17" Type="http://schemas.openxmlformats.org/officeDocument/2006/relationships/hyperlink" Target="https://www.robotshop.com/products/arduino-uno-r3-usb-microcontroller" TargetMode="External"/><Relationship Id="rId25" Type="http://schemas.openxmlformats.org/officeDocument/2006/relationships/hyperlink" Target="https://www.mcmaster.com/94459A340/" TargetMode="External"/><Relationship Id="rId33" Type="http://schemas.openxmlformats.org/officeDocument/2006/relationships/hyperlink" Target="https://www.amazon.com/gp/product/B0C2G4RC4Q/ref=ewc_pr_img_4?smid=A1JR6G2R07EO7U&amp;th=1" TargetMode="External"/><Relationship Id="rId38" Type="http://schemas.openxmlformats.org/officeDocument/2006/relationships/hyperlink" Target="https://www.mcmaster.com/92095A211/" TargetMode="External"/><Relationship Id="rId46" Type="http://schemas.openxmlformats.org/officeDocument/2006/relationships/hyperlink" Target="https://www.amazon.com/ElectroCookie-Snappable-Arduino-Electronics-Gold-Plated/dp/B07ZYTZ48N?source=ps-sl-shoppingads-" TargetMode="External"/><Relationship Id="rId59" Type="http://schemas.openxmlformats.org/officeDocument/2006/relationships/hyperlink" Target="https://www.amazon.com/560PCS-Heat-Shrink-Tubing-Eventronic/dp/B072PCQ2LW/ref=sr_1_8?crid=18SP8MT7L3M86&amp;dib=eyJ2IjoiMSJ9.SXkRC94fgf4LOuGQ9aeLWYhaVo_IxFv3EldvrAeEU6tzNxHunjxpmBvcDmuNL5BorftXg6qquFmFAATelcuEGI4D3sBe0n5bWa4BBXrmVBU832-j3_Xo5Cy85rwij683LmhTSwnWFKMGzdKtbHa9QKJf1QSHIFXmA0nTGL8UJeJpqaEPhKpWbpTi5znrN8TSiPXzFIudt8SHpEQHtDR85Kpl236ptxq16dBt8uI9VQU.mjXznAGl9zTyl6kxfBWDtmp3TTFdttwtzSKmQV4EvXM&amp;dib_tag=se&amp;keywords=heat+shrink&amp;qid=1740354025&amp;sprefix=heat+shrink%2Caps%2C299&amp;sr=8-8" TargetMode="External"/><Relationship Id="rId67" Type="http://schemas.openxmlformats.org/officeDocument/2006/relationships/drawing" Target="../drawings/drawing1.xml"/><Relationship Id="rId20" Type="http://schemas.openxmlformats.org/officeDocument/2006/relationships/hyperlink" Target="https://maxamps.com/collections/lipo-battery-charger/products/lipo-battery-charger-hitec-rdx1-200-ac-dc-charger-discharger" TargetMode="External"/><Relationship Id="rId41" Type="http://schemas.openxmlformats.org/officeDocument/2006/relationships/hyperlink" Target="https://www.mcmaster.com/91290A017/" TargetMode="External"/><Relationship Id="rId54" Type="http://schemas.openxmlformats.org/officeDocument/2006/relationships/hyperlink" Target="https://www.adafruit.com/product/5900" TargetMode="External"/><Relationship Id="rId62" Type="http://schemas.openxmlformats.org/officeDocument/2006/relationships/hyperlink" Target="https://www.amazon.com/Katsia-ParaSipper-Beverage-Cup-Holder/dp/B0CJ7YMR34/ref=cm_cr_arp_d_bdcrb_top?ie=UTF8&amp;th=1" TargetMode="External"/><Relationship Id="rId1" Type="http://schemas.openxmlformats.org/officeDocument/2006/relationships/hyperlink" Target="https://buildmywheelchair.com/unitrack-bar-14-15-16-seat-depth-corpus-3g-vs/" TargetMode="External"/><Relationship Id="rId6" Type="http://schemas.openxmlformats.org/officeDocument/2006/relationships/hyperlink" Target="https://www.amazon.com/Gorilla-Weather-Waterproof-Temperature-Resistant/dp/B09WB29W9Z?ref_=ast_sto_dp&amp;th=1" TargetMode="External"/><Relationship Id="rId15" Type="http://schemas.openxmlformats.org/officeDocument/2006/relationships/hyperlink" Target="https://www.amazon.com/Rubber-Channel-Protector-Length-Shaped/dp/B0BN3HZKY1/ref=asc_df_B09T68F3PD?mcid=9bcbbe47a7b634ab949f484885b9e626&amp;tag=hyprod-20&amp;linkCode=df0&amp;hvadid=693499423661&amp;hvpos=&amp;hvnetw=g&amp;hvrand=18422574931372516801&amp;hvpone=&amp;hvptwo=&amp;hvqmt=&amp;hvdev=c&amp;hvdvcmdl=&amp;hvlocint=&amp;hvlocphy=9008695&amp;hvtargid=pla-1953941611325&amp;th=1" TargetMode="External"/><Relationship Id="rId23" Type="http://schemas.openxmlformats.org/officeDocument/2006/relationships/hyperlink" Target="https://www.amazon.com/inch-Waterproof-Shrinkable-Insulation-Wear-Resistant/dp/B07VSYB41Y/ref=sxin_16_pa_sp_search_thematic_sspa?content-id=amzn1.sym.76d54fcc-2362-404d-ab9b-b0653e2b2239%3Aamzn1.sym.76d54fcc-2362-404d-ab9b-b0653e2b2239&amp;cv_ct_cx=waterproof%2Bheat%2Bshrink%2Btubing&amp;dib=eyJ2IjoiMSJ9.H-mCBL0_ESr0e9Ic-dLOScY_m6pddPWPnF4ImXXAIBnH5_s1B5KMoOtrL3HivpVe.5h8UP65FeAvs3MspCjX0ksJtbQ11y_lp1-3XJL4YNVk&amp;dib_tag=se&amp;hvadid=616931588815&amp;hvdev=c&amp;hvlocphy=1018739&amp;hvnetw=g&amp;hvqmt=e&amp;hvrand=10641113635396324039&amp;hvtargid=kwd-4884893450&amp;hydadcr=24625_13611729&amp;keywords=waterproof%2Bheat%2Bshrink%2Btubing&amp;pd_rd_i=B07VQ6X5KT&amp;pd_rd_r=d56f15f2-2bc0-4d68-9f24-8dc69ca54e1a&amp;pd_rd_w=o7RT7&amp;pd_rd_wg=Kpxqk&amp;pf_rd_p=76d54fcc-2362-404d-ab9b-b0653e2b2239&amp;pf_rd_r=JX1NA6RY3YNMAZEZ6VQH&amp;qid=1732753824&amp;sbo=RZvfv%2F%2FHxDF%2BO5021pAnSA%3D%3D&amp;sr=1-2-6024b2a3-78e4-4fed-8fed-e1613be3bcce-spons&amp;sp_csd=d2lkZ2V0TmFtZT1zcF9zZWFyY2hfdGhlbWF0aWM&amp;th=1" TargetMode="External"/><Relationship Id="rId28" Type="http://schemas.openxmlformats.org/officeDocument/2006/relationships/hyperlink" Target="https://www.amazon.com/InnoHHustle-Universal-Replacement-Waterproof-Handbrake/dp/B0DG8ZPX1Q/ref=sr_1_40?crid=3VXQ8DMN4T809&amp;dib=eyJ2IjoiMSJ9.qaYJpeyQkQtvFn0vXNDL3kMZDCY64C57E5TFJ6CH8l5AS9a1pfJTwhtU4p05l74ChaZrImd6MSCxS1yUp7rYG5LBW1AQTw2lrgtLGLqbI03KMEm0ocJwll2g-Dqaz9OzeblmvTILlEZ499r_ustynTAHWlXxDu7wzPg8n1NEO-poAnrHzvfVA4BY2Nk_IR6QXt0bEmB_fLFkwgGDTbWW10DtGSFwo6xvAOJMY0EA1ebjdDmQ7_gmIH5GzNgi0C2ZumdXKkEk5Xzg--2rj1r1sCjLLGbIFbYV3HUaKXFj-DC0tVqN8QDvVbWZ3BGEzxllPhmOzBt8iX6i67b_18-p6yIe3dMg-9sVIFBoJ8PWGIk.qoGBvdgUfv3u5SJNNsySDgooSOViYovaOA-MMydV3KE&amp;dib_tag=se&amp;keywords=plastic+boot+for+shifter&amp;qid=1738736585&amp;s=automotive&amp;sprefix=plastic+boot+for+shifte%2Cautomotive%2C77&amp;sr=1-40&amp;xpid=WxD8ym98_NuLP" TargetMode="External"/><Relationship Id="rId36" Type="http://schemas.openxmlformats.org/officeDocument/2006/relationships/hyperlink" Target="https://www.amazon.com/Seal-Self-Fusing-Silicone-Tape/dp/B08B3JSJF3/ref=sr_1_2_sspa?crid=2UTYSN6N62RBY&amp;dib=eyJ2IjoiMSJ9.wuLo1qO6BwlUChdWrHn_897LTjxkgdZJ2vwQXyuF2FSx-QbVGaE00vZ_LnFG9u3XImmOtzPIjKVe_KhES2hAQCoPslLDi2SvULLilClqnbrBE98sPQePxmSLwP1I-o4ciHFdvJoML968AtZEYS2WSZxNhcar7MPPnllA-fD_zHzh662XmEScwB6Kg-WNqjySXaAwOP_HuH24TiJOQYiWPcBUgTHKyjxFFTR2aspLb6o.RhTuQRnizRtvmTqd2TZ499ktHbrO1-UctkSUjt5bt3o&amp;dib_tag=se&amp;keywords=self%2Bfusion%2Belectric%2Btape&amp;qid=1738736840&amp;sprefix=self%2Bfusion%2Belectric%2Btape%2Caps%2C91&amp;sr=8-2-spons&amp;sp_csd=d2lkZ2V0TmFtZT1zcF9hdGY&amp;th=1" TargetMode="External"/><Relationship Id="rId49" Type="http://schemas.openxmlformats.org/officeDocument/2006/relationships/hyperlink" Target="https://www.adafruit.com/product/261" TargetMode="External"/><Relationship Id="rId57" Type="http://schemas.openxmlformats.org/officeDocument/2006/relationships/hyperlink" Target="https://www.adafruit.com/product/5584" TargetMode="External"/><Relationship Id="rId10" Type="http://schemas.openxmlformats.org/officeDocument/2006/relationships/hyperlink" Target="https://www.amazon.com/TalentCell-PB120B1-Rechargeable-38400mAh-142-08Wh/dp/B07H8F5HYJ/ref=asc_df_B07H8F5HYJ?mcid=4d9721f459d23e829a73bdaec0a33bbe&amp;tag=hyprod-20&amp;linkCode=df0&amp;hvadid=693416928164&amp;hvpos=&amp;hvnetw=g&amp;hvrand=9170483728425869519&amp;hvpone=&amp;hvptwo=&amp;hvqmt=&amp;hvdev=c&amp;hvdvcmdl=&amp;hvlocint=&amp;hvlocphy=9008695&amp;hvtargid=pla-587156217835&amp;psc=1" TargetMode="External"/><Relationship Id="rId31" Type="http://schemas.openxmlformats.org/officeDocument/2006/relationships/hyperlink" Target="https://www.amazon.com/Waterproof-Protector-Oilproof-Oversleeves-Protection/dp/B089K2JLGK/ref=asc_df_B089K2JLGK?mcid=db1de4c9f36636f38d4ba4db89535c1c&amp;hvocijid=8078611659129688909-B089K2JLGK-&amp;hvexpln=73&amp;tag=hyprod-20&amp;linkCode=df0&amp;hvadid=721245378154&amp;hvpos=&amp;hvnetw=g&amp;hvrand=8078611659129688909&amp;hvpone=&amp;hvptwo=&amp;hvqmt=&amp;hvdev=c&amp;hvdvcmdl=&amp;hvlocint=&amp;hvlocphy=9008695&amp;hvtargid=pla-2281435180258&amp;psc=1" TargetMode="External"/><Relationship Id="rId44" Type="http://schemas.openxmlformats.org/officeDocument/2006/relationships/hyperlink" Target="https://www.mcmaster.com/90633A007/" TargetMode="External"/><Relationship Id="rId52" Type="http://schemas.openxmlformats.org/officeDocument/2006/relationships/hyperlink" Target="https://www.mobility-aids.com/product.asp?itemid=6682&amp;utm_source=googleshopping&amp;utm_medium=cse&amp;gad_source=1&amp;gclid=CjwKCAiA2JG9BhAuEiwAH_zf3ieebm-TfXuSqFSjCosTmDyKYAfgRVBTrCglz9ny720HArzTBdz0nxoCxcIQAvD_BwE" TargetMode="External"/><Relationship Id="rId60" Type="http://schemas.openxmlformats.org/officeDocument/2006/relationships/hyperlink" Target="https://www.waveshare.com/product/robotics/robot-arm-control/robot-arm/roarm-m2-s.htm?sku=25118" TargetMode="External"/><Relationship Id="rId65" Type="http://schemas.openxmlformats.org/officeDocument/2006/relationships/hyperlink" Target="https://www.waveshare.com/product/robotics/robot-arm-control/robot-arm/roarm-m2-s.htm?sku=25118" TargetMode="External"/><Relationship Id="rId4" Type="http://schemas.openxmlformats.org/officeDocument/2006/relationships/hyperlink" Target="https://www.metalsdepot.com/aluminum-products/6061-aluminum-sheet-plate" TargetMode="External"/><Relationship Id="rId9" Type="http://schemas.openxmlformats.org/officeDocument/2006/relationships/hyperlink" Target="https://www.mcmaster.com/1088A31/" TargetMode="External"/><Relationship Id="rId13" Type="http://schemas.openxmlformats.org/officeDocument/2006/relationships/hyperlink" Target="https://www.mcmaster.com/1850A26/" TargetMode="External"/><Relationship Id="rId18" Type="http://schemas.openxmlformats.org/officeDocument/2006/relationships/hyperlink" Target="https://www.robotshop.com/products/arduino-uno-rev4-wifi" TargetMode="External"/><Relationship Id="rId39" Type="http://schemas.openxmlformats.org/officeDocument/2006/relationships/hyperlink" Target="https://www.mcmaster.com/92141A029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2"/>
  <sheetViews>
    <sheetView tabSelected="1" topLeftCell="A22" zoomScale="87" zoomScaleNormal="110" workbookViewId="0">
      <selection activeCell="G5" sqref="G5"/>
    </sheetView>
  </sheetViews>
  <sheetFormatPr defaultRowHeight="15" x14ac:dyDescent="0.25"/>
  <cols>
    <col min="1" max="1" width="42.42578125" customWidth="1"/>
    <col min="2" max="2" width="15.85546875" customWidth="1"/>
    <col min="3" max="3" width="11.140625" customWidth="1"/>
    <col min="4" max="4" width="10.7109375" customWidth="1"/>
    <col min="5" max="5" width="8.5703125" customWidth="1"/>
    <col min="6" max="6" width="15" customWidth="1"/>
    <col min="7" max="7" width="14.85546875" customWidth="1"/>
    <col min="8" max="8" width="16" customWidth="1"/>
    <col min="9" max="9" width="5.140625" customWidth="1"/>
    <col min="10" max="10" width="12.140625" customWidth="1"/>
    <col min="11" max="16" width="11.5703125" bestFit="1" customWidth="1"/>
    <col min="17" max="17" width="15.7109375" bestFit="1" customWidth="1"/>
    <col min="18" max="18" width="55.42578125" bestFit="1" customWidth="1"/>
  </cols>
  <sheetData>
    <row r="1" spans="1:18" x14ac:dyDescent="0.25">
      <c r="A1" s="165" t="s">
        <v>0</v>
      </c>
      <c r="B1" s="166"/>
      <c r="C1" s="166"/>
      <c r="D1" s="166"/>
      <c r="E1" s="166"/>
      <c r="F1" s="166"/>
      <c r="G1" s="166"/>
      <c r="H1" s="166"/>
      <c r="I1" s="167"/>
    </row>
    <row r="2" spans="1:18" x14ac:dyDescent="0.25">
      <c r="A2" s="168"/>
      <c r="B2" s="169"/>
      <c r="C2" s="169"/>
      <c r="D2" s="169"/>
      <c r="E2" s="169"/>
      <c r="F2" s="169"/>
      <c r="G2" s="169"/>
      <c r="H2" s="169"/>
      <c r="I2" s="170"/>
    </row>
    <row r="3" spans="1:18" ht="15" customHeight="1" x14ac:dyDescent="0.25">
      <c r="A3" s="21" t="s">
        <v>1</v>
      </c>
      <c r="B3" s="7">
        <v>5000</v>
      </c>
      <c r="C3" s="98"/>
      <c r="D3" s="99"/>
      <c r="E3" s="99"/>
      <c r="F3" s="141" t="s">
        <v>2</v>
      </c>
      <c r="G3" s="142">
        <f>1439.82--G5</f>
        <v>-140.36000000000013</v>
      </c>
      <c r="H3" s="99"/>
      <c r="I3" s="100"/>
      <c r="J3" s="120"/>
      <c r="K3" s="121"/>
      <c r="L3" s="121"/>
      <c r="M3" s="121"/>
      <c r="N3" s="121"/>
      <c r="O3" s="121"/>
      <c r="P3" s="122"/>
      <c r="Q3" s="161" t="s">
        <v>3</v>
      </c>
      <c r="R3" s="162"/>
    </row>
    <row r="4" spans="1:18" x14ac:dyDescent="0.25">
      <c r="A4" s="21" t="s">
        <v>4</v>
      </c>
      <c r="B4" s="7">
        <f xml:space="preserve"> B3 + G4</f>
        <v>3419.8199999999997</v>
      </c>
      <c r="F4" s="19" t="s">
        <v>5</v>
      </c>
      <c r="G4" s="7">
        <f>-SUM(G7:G54)</f>
        <v>-1580.18</v>
      </c>
      <c r="H4" s="22" t="s">
        <v>6</v>
      </c>
      <c r="I4" s="101"/>
      <c r="J4" s="42"/>
      <c r="K4" s="123"/>
      <c r="L4" s="123"/>
      <c r="M4" s="123"/>
      <c r="N4" s="123"/>
      <c r="O4" s="123"/>
      <c r="P4" s="124"/>
      <c r="Q4" s="163"/>
      <c r="R4" s="164"/>
    </row>
    <row r="5" spans="1:18" x14ac:dyDescent="0.25">
      <c r="A5" s="20" t="s">
        <v>7</v>
      </c>
      <c r="B5" s="10">
        <f>B3+G5</f>
        <v>3419.8199999999997</v>
      </c>
      <c r="F5" s="18" t="s">
        <v>8</v>
      </c>
      <c r="G5" s="8" cm="1">
        <f t="array" ref="G5">-SUM(IF(H7:H54="PURCHASED",G7:G54,"0"))</f>
        <v>-1580.18</v>
      </c>
      <c r="H5" s="9">
        <f>-SUM(IF(H7="PURCHASED",G7,"0"),IF(H8="PURCHASED",G8,"0"),IF(H9="PURCHASED",G9,"0"),IF(H56="PURCHASED",G56,"0"),IF(H57="PURCHASED",G57,"0"),IF(H10="PURCHASED",G10,"0"),IF(H58="PURCHASED",G58,"0"),IF(H59="PURCHASED",G59,"0"),IF(H11="PURCHASED",G11,"0"),IF(H60="PURCHASED",G60,"0"),IF(H61="PURCHASED",G61,"0"),IF(H12="PURCHASED",G12,"0"),IF(H13="PURCHASED",G13,"0"),IF(H14="PURCHASED",G14,"0"),IF(H15="PURCHASED",G15,"0"),IF(H16="PURCHASED",G16,"0"),IF(H65="PURCHASED",G65,"0"),IF(H66="PURCHASED",G66,"0"),IF(H67="PURCHASED",G67,"0"), IF(H68="PURCHASED",G68,"0"), IF(H69="PURCHASED",G69,"0"), IF(H70="PURCHASED",G70,"0"), IF(H71="PURCHASED",G71,"0"),IF(H72="PURCHASED",G72,"0"),IF(H19="PURCHASED",G19,"0"),IF(H20="PURCHASED",G20,"0"),IF(H21="PURCHASED",G21,"0"),IF(H22="PURCHASED",G22,"0"),IF(H23="PURCHASED",G23,"0"),IF(H24="PURCHASED",G24,"0"),IF(H25="PURCHASED",G25,"0"),IF(H26="PURCHASED",G26,"0"),IF(H27="PURCHASED",G27,"0"),IF(H28="PURCHASED",G28,"0"),IF(H29="PURCHASED",G29,"0"),IF(H30="PURCHASED",G30,"0"),IF(H31="PURCHASED",G31,"0"),IF(H32="PURCHASED",G32,"0"),IF(H33="PURCHASED",G33,"0"),IF(H34="PURCHASED",G34,"0"),IF(H35="PURCHASED",G35,"0"),IF(H36="PURCHASED",G36,"0"),IF(H37="PURCHASED",G37,"0"),IF(H38="PURCHASED",G38,"0"),IF(H39="PURCHASED",G39,"0"),IF(H40="PURCHASED",G40,"0"),IF(H41="PURCHASED",G41,"0"),IF(H42="PURCHASED",G42,"0"),IF(H43="PURCHASED",G43,"0"),IF(H44="PURCHASED",G44,"0"),IF(H45="PURCHASED",G45,"0"),IF(H46="PURCHASED",G46,"0"),IF(H47="PURCHASED",G47,"0"),IF(H48="PURCHASED",G48,"0"),IF(H49="PURCHASED",G49,"0"),IF(H50="PURCHASED",G50,"0"),IF(H51="PURCHASED",G51,"0"),IF(H52="PURCHASED",G52,"0"))</f>
        <v>-1267.1800000000003</v>
      </c>
      <c r="I5" s="102"/>
      <c r="J5" s="42"/>
      <c r="K5" s="125"/>
      <c r="L5" s="123"/>
      <c r="M5" s="123"/>
      <c r="N5" s="125"/>
      <c r="O5" s="123"/>
      <c r="P5" s="124"/>
      <c r="Q5" s="163"/>
      <c r="R5" s="164"/>
    </row>
    <row r="6" spans="1:18" ht="75" x14ac:dyDescent="0.25">
      <c r="A6" s="15" t="s">
        <v>9</v>
      </c>
      <c r="B6" s="15" t="s">
        <v>10</v>
      </c>
      <c r="C6" s="28" t="s">
        <v>11</v>
      </c>
      <c r="D6" s="15" t="s">
        <v>12</v>
      </c>
      <c r="E6" s="15" t="s">
        <v>13</v>
      </c>
      <c r="F6" s="16" t="s">
        <v>14</v>
      </c>
      <c r="G6" s="16" t="s">
        <v>15</v>
      </c>
      <c r="H6" s="15" t="s">
        <v>16</v>
      </c>
      <c r="I6" s="17" t="s">
        <v>17</v>
      </c>
      <c r="J6" s="115" t="s">
        <v>18</v>
      </c>
      <c r="K6" s="11" t="s">
        <v>19</v>
      </c>
      <c r="L6" s="117" t="s">
        <v>20</v>
      </c>
      <c r="M6" s="6" t="s">
        <v>21</v>
      </c>
      <c r="N6" s="131" t="s">
        <v>22</v>
      </c>
      <c r="O6" s="133" t="s">
        <v>23</v>
      </c>
      <c r="P6" s="6" t="s">
        <v>24</v>
      </c>
      <c r="Q6" s="137" t="s">
        <v>25</v>
      </c>
      <c r="R6" s="127" t="s">
        <v>26</v>
      </c>
    </row>
    <row r="7" spans="1:18" ht="45" x14ac:dyDescent="0.25">
      <c r="A7" s="24" t="s">
        <v>27</v>
      </c>
      <c r="B7" s="23" t="s">
        <v>28</v>
      </c>
      <c r="C7" s="29" t="s">
        <v>29</v>
      </c>
      <c r="D7" s="4" t="s">
        <v>30</v>
      </c>
      <c r="E7" s="4">
        <v>1</v>
      </c>
      <c r="F7" s="5">
        <v>48</v>
      </c>
      <c r="G7" s="5">
        <f t="shared" ref="G7:G54" si="0">F7 *E7</f>
        <v>48</v>
      </c>
      <c r="H7" s="12" t="s">
        <v>31</v>
      </c>
      <c r="I7" s="6" t="s">
        <v>32</v>
      </c>
      <c r="J7" s="116" t="s">
        <v>33</v>
      </c>
      <c r="K7" s="41" cm="1">
        <f t="array" ref="K7">SUM(IF(J7:J52="November",G7:G52,"0"))</f>
        <v>380.97</v>
      </c>
      <c r="L7" s="130" cm="1">
        <f t="array" ref="L7">SUM(IF(J7:J52="December",G7:G52,"0"))</f>
        <v>0</v>
      </c>
      <c r="M7" s="130" cm="1">
        <f t="array" ref="M7">SUM(IF(J7:J52="January",G7:G52,"0"))</f>
        <v>127.47999999999999</v>
      </c>
      <c r="N7" s="132" cm="1">
        <f t="array" ref="N7">SUM(IF(J7:J52="February",G7:G52,"0"),N8)</f>
        <v>934.4899999999999</v>
      </c>
      <c r="O7" s="136" cm="1">
        <f t="array" ref="O7">SUM(IF(J7:J52="March",G7:G52,"0"),O8)</f>
        <v>240.18</v>
      </c>
      <c r="P7" s="128" cm="1">
        <f t="array" ref="P7">SUM(IF(J7:J52="April",G7:G52,"0"),P8)</f>
        <v>200</v>
      </c>
      <c r="Q7" s="129" t="s">
        <v>34</v>
      </c>
      <c r="R7" s="13" t="s">
        <v>35</v>
      </c>
    </row>
    <row r="8" spans="1:18" ht="45" x14ac:dyDescent="0.25">
      <c r="A8" s="50" t="s">
        <v>36</v>
      </c>
      <c r="B8" s="51" t="s">
        <v>37</v>
      </c>
      <c r="C8" s="52" t="s">
        <v>38</v>
      </c>
      <c r="D8" s="53" t="s">
        <v>39</v>
      </c>
      <c r="E8" s="53">
        <v>1</v>
      </c>
      <c r="F8" s="54">
        <v>223.99</v>
      </c>
      <c r="G8" s="54">
        <f t="shared" si="0"/>
        <v>223.99</v>
      </c>
      <c r="H8" s="12" t="s">
        <v>31</v>
      </c>
      <c r="I8" s="6" t="s">
        <v>32</v>
      </c>
      <c r="J8" s="6" t="s">
        <v>33</v>
      </c>
      <c r="K8" s="41"/>
      <c r="L8" s="130"/>
      <c r="M8" s="130"/>
      <c r="N8" s="130">
        <v>200</v>
      </c>
      <c r="O8" s="135">
        <v>200</v>
      </c>
      <c r="P8" s="128">
        <v>200</v>
      </c>
      <c r="Q8" s="129" t="s">
        <v>6</v>
      </c>
      <c r="R8" s="13" t="s">
        <v>40</v>
      </c>
    </row>
    <row r="9" spans="1:18" ht="30" x14ac:dyDescent="0.25">
      <c r="A9" s="55" t="s">
        <v>41</v>
      </c>
      <c r="B9" s="56" t="s">
        <v>42</v>
      </c>
      <c r="C9" s="57" t="s">
        <v>43</v>
      </c>
      <c r="D9" s="58" t="s">
        <v>44</v>
      </c>
      <c r="E9" s="58">
        <v>1</v>
      </c>
      <c r="F9" s="59">
        <v>46.6</v>
      </c>
      <c r="G9" s="5">
        <f t="shared" si="0"/>
        <v>46.6</v>
      </c>
      <c r="H9" s="12" t="s">
        <v>31</v>
      </c>
      <c r="I9" s="117" t="s">
        <v>32</v>
      </c>
      <c r="J9" s="133" t="s">
        <v>45</v>
      </c>
      <c r="K9" s="130">
        <f>SUM(K7)</f>
        <v>380.97</v>
      </c>
      <c r="L9" s="130">
        <f>SUM(K7:L7)</f>
        <v>380.97</v>
      </c>
      <c r="M9" s="130">
        <f>SUM(K7:M7)</f>
        <v>508.45000000000005</v>
      </c>
      <c r="N9" s="130">
        <f>SUM(K7:N7)</f>
        <v>1442.94</v>
      </c>
      <c r="O9" s="135">
        <f>SUM(K7:O7)</f>
        <v>1683.1200000000001</v>
      </c>
      <c r="P9" s="128">
        <f>SUM(K7:P7)</f>
        <v>1883.1200000000001</v>
      </c>
      <c r="Q9" s="126" t="s">
        <v>46</v>
      </c>
      <c r="R9" s="13" t="s">
        <v>47</v>
      </c>
    </row>
    <row r="10" spans="1:18" x14ac:dyDescent="0.25">
      <c r="A10" s="50" t="s">
        <v>48</v>
      </c>
      <c r="B10" s="51" t="s">
        <v>49</v>
      </c>
      <c r="C10" s="52" t="s">
        <v>50</v>
      </c>
      <c r="D10" s="53" t="s">
        <v>51</v>
      </c>
      <c r="E10" s="53">
        <v>1</v>
      </c>
      <c r="F10" s="54">
        <v>17.89</v>
      </c>
      <c r="G10" s="54">
        <f t="shared" si="0"/>
        <v>17.89</v>
      </c>
      <c r="H10" s="12" t="s">
        <v>31</v>
      </c>
      <c r="I10" s="117" t="s">
        <v>32</v>
      </c>
      <c r="J10" s="116" t="s">
        <v>33</v>
      </c>
      <c r="K10" s="130">
        <v>5000</v>
      </c>
      <c r="L10" s="139">
        <v>5000</v>
      </c>
      <c r="M10" s="128">
        <v>5000</v>
      </c>
      <c r="N10" s="130">
        <v>5000</v>
      </c>
      <c r="O10" s="135">
        <v>5000</v>
      </c>
      <c r="P10" s="41">
        <v>5000</v>
      </c>
      <c r="Q10" s="129" t="s">
        <v>52</v>
      </c>
      <c r="R10" s="14" t="s">
        <v>53</v>
      </c>
    </row>
    <row r="11" spans="1:18" x14ac:dyDescent="0.25">
      <c r="A11" s="24" t="s">
        <v>54</v>
      </c>
      <c r="B11" s="34" t="s">
        <v>55</v>
      </c>
      <c r="C11" s="33" t="s">
        <v>56</v>
      </c>
      <c r="D11" s="4" t="s">
        <v>57</v>
      </c>
      <c r="E11" s="4">
        <v>1</v>
      </c>
      <c r="F11" s="4">
        <v>91.09</v>
      </c>
      <c r="G11" s="5">
        <f t="shared" si="0"/>
        <v>91.09</v>
      </c>
      <c r="H11" s="12" t="s">
        <v>31</v>
      </c>
      <c r="I11" s="117" t="s">
        <v>32</v>
      </c>
      <c r="J11" s="116" t="s">
        <v>33</v>
      </c>
      <c r="K11" s="133"/>
      <c r="M11" s="131"/>
      <c r="N11" s="131"/>
      <c r="O11" s="131"/>
      <c r="P11" s="140"/>
      <c r="Q11" s="159" t="s">
        <v>58</v>
      </c>
      <c r="R11" s="160"/>
    </row>
    <row r="12" spans="1:18" x14ac:dyDescent="0.25">
      <c r="A12" s="60" t="s">
        <v>59</v>
      </c>
      <c r="B12" s="61" t="s">
        <v>60</v>
      </c>
      <c r="C12" s="57" t="s">
        <v>61</v>
      </c>
      <c r="D12" s="58" t="s">
        <v>62</v>
      </c>
      <c r="E12" s="58">
        <v>2</v>
      </c>
      <c r="F12" s="59">
        <v>9.83</v>
      </c>
      <c r="G12" s="5">
        <f t="shared" si="0"/>
        <v>19.66</v>
      </c>
      <c r="H12" s="12" t="s">
        <v>31</v>
      </c>
      <c r="I12" s="117" t="s">
        <v>32</v>
      </c>
      <c r="J12" s="6" t="s">
        <v>45</v>
      </c>
      <c r="Q12" s="126">
        <v>1</v>
      </c>
      <c r="R12" s="127" t="s">
        <v>63</v>
      </c>
    </row>
    <row r="13" spans="1:18" ht="30" x14ac:dyDescent="0.25">
      <c r="A13" s="50" t="s">
        <v>64</v>
      </c>
      <c r="B13" s="62" t="s">
        <v>65</v>
      </c>
      <c r="C13" s="52" t="s">
        <v>66</v>
      </c>
      <c r="D13" s="53" t="s">
        <v>62</v>
      </c>
      <c r="E13" s="53">
        <v>1</v>
      </c>
      <c r="F13" s="54">
        <v>1.66</v>
      </c>
      <c r="G13" s="54">
        <f t="shared" si="0"/>
        <v>1.66</v>
      </c>
      <c r="H13" s="12" t="s">
        <v>31</v>
      </c>
      <c r="I13" s="117" t="s">
        <v>32</v>
      </c>
      <c r="J13" s="6" t="s">
        <v>45</v>
      </c>
      <c r="Q13" s="126">
        <v>2</v>
      </c>
      <c r="R13" s="13" t="s">
        <v>67</v>
      </c>
    </row>
    <row r="14" spans="1:18" ht="30" x14ac:dyDescent="0.25">
      <c r="A14" s="55" t="s">
        <v>68</v>
      </c>
      <c r="B14" s="63" t="s">
        <v>69</v>
      </c>
      <c r="C14" s="57" t="s">
        <v>70</v>
      </c>
      <c r="D14" s="58" t="s">
        <v>62</v>
      </c>
      <c r="E14" s="58">
        <v>2</v>
      </c>
      <c r="F14" s="59">
        <v>3.25</v>
      </c>
      <c r="G14" s="5">
        <f t="shared" si="0"/>
        <v>6.5</v>
      </c>
      <c r="H14" s="12" t="s">
        <v>31</v>
      </c>
      <c r="I14" s="117" t="s">
        <v>32</v>
      </c>
      <c r="J14" s="6" t="s">
        <v>45</v>
      </c>
      <c r="Q14" s="126">
        <v>3</v>
      </c>
      <c r="R14" s="13" t="s">
        <v>71</v>
      </c>
    </row>
    <row r="15" spans="1:18" ht="30" x14ac:dyDescent="0.25">
      <c r="A15" s="50" t="s">
        <v>72</v>
      </c>
      <c r="B15" s="62" t="s">
        <v>73</v>
      </c>
      <c r="C15" s="52" t="s">
        <v>74</v>
      </c>
      <c r="D15" s="53" t="s">
        <v>62</v>
      </c>
      <c r="E15" s="53">
        <v>1</v>
      </c>
      <c r="F15" s="54">
        <v>5.74</v>
      </c>
      <c r="G15" s="54">
        <f t="shared" si="0"/>
        <v>5.74</v>
      </c>
      <c r="H15" s="12" t="s">
        <v>31</v>
      </c>
      <c r="I15" s="117" t="s">
        <v>32</v>
      </c>
      <c r="J15" s="6" t="s">
        <v>45</v>
      </c>
      <c r="Q15" s="126">
        <v>4</v>
      </c>
      <c r="R15" s="13" t="s">
        <v>75</v>
      </c>
    </row>
    <row r="16" spans="1:18" ht="30" x14ac:dyDescent="0.25">
      <c r="A16" s="64" t="s">
        <v>76</v>
      </c>
      <c r="B16" s="65" t="s">
        <v>77</v>
      </c>
      <c r="C16" s="57" t="s">
        <v>78</v>
      </c>
      <c r="D16" s="58" t="s">
        <v>44</v>
      </c>
      <c r="E16" s="58">
        <v>1</v>
      </c>
      <c r="F16" s="59">
        <v>47.32</v>
      </c>
      <c r="G16" s="5">
        <f t="shared" si="0"/>
        <v>47.32</v>
      </c>
      <c r="H16" s="35" t="s">
        <v>31</v>
      </c>
      <c r="I16" s="117" t="s">
        <v>32</v>
      </c>
      <c r="J16" s="6" t="s">
        <v>45</v>
      </c>
      <c r="Q16" s="126">
        <v>5</v>
      </c>
      <c r="R16" s="13" t="s">
        <v>79</v>
      </c>
    </row>
    <row r="17" spans="1:18" ht="30" x14ac:dyDescent="0.25">
      <c r="A17" s="45" t="s">
        <v>80</v>
      </c>
      <c r="B17" s="66" t="s">
        <v>81</v>
      </c>
      <c r="C17" s="30" t="s">
        <v>82</v>
      </c>
      <c r="D17" s="25" t="s">
        <v>83</v>
      </c>
      <c r="E17" s="25">
        <v>1</v>
      </c>
      <c r="F17" s="27">
        <v>5.95</v>
      </c>
      <c r="G17" s="27">
        <f t="shared" si="0"/>
        <v>5.95</v>
      </c>
      <c r="H17" s="36" t="s">
        <v>31</v>
      </c>
      <c r="I17" s="157" t="s">
        <v>32</v>
      </c>
      <c r="J17" s="158" t="s">
        <v>84</v>
      </c>
      <c r="Q17" s="126">
        <v>6</v>
      </c>
      <c r="R17" s="13" t="s">
        <v>85</v>
      </c>
    </row>
    <row r="18" spans="1:18" x14ac:dyDescent="0.25">
      <c r="A18" s="64" t="s">
        <v>86</v>
      </c>
      <c r="B18" s="67" t="s">
        <v>87</v>
      </c>
      <c r="C18" s="57" t="s">
        <v>88</v>
      </c>
      <c r="D18" s="58" t="s">
        <v>51</v>
      </c>
      <c r="E18" s="58">
        <v>1</v>
      </c>
      <c r="F18" s="59">
        <v>9.99</v>
      </c>
      <c r="G18" s="5">
        <f t="shared" si="0"/>
        <v>9.99</v>
      </c>
      <c r="H18" s="35" t="s">
        <v>31</v>
      </c>
      <c r="I18" s="117" t="s">
        <v>32</v>
      </c>
      <c r="J18" s="6" t="s">
        <v>84</v>
      </c>
      <c r="Q18" s="126">
        <v>7</v>
      </c>
      <c r="R18" s="13" t="s">
        <v>89</v>
      </c>
    </row>
    <row r="19" spans="1:18" x14ac:dyDescent="0.25">
      <c r="A19" s="71" t="s">
        <v>90</v>
      </c>
      <c r="B19" s="72" t="s">
        <v>91</v>
      </c>
      <c r="C19" s="73" t="s">
        <v>92</v>
      </c>
      <c r="D19" s="72" t="s">
        <v>39</v>
      </c>
      <c r="E19" s="72">
        <v>2</v>
      </c>
      <c r="F19" s="74">
        <v>30.9</v>
      </c>
      <c r="G19" s="5">
        <f t="shared" si="0"/>
        <v>61.8</v>
      </c>
      <c r="H19" s="107" t="s">
        <v>31</v>
      </c>
      <c r="I19" s="11" t="s">
        <v>32</v>
      </c>
      <c r="J19" s="6" t="s">
        <v>84</v>
      </c>
      <c r="Q19" s="126">
        <v>9</v>
      </c>
      <c r="R19" s="14" t="s">
        <v>93</v>
      </c>
    </row>
    <row r="20" spans="1:18" x14ac:dyDescent="0.25">
      <c r="A20" s="78" t="s">
        <v>94</v>
      </c>
      <c r="B20" s="83" t="s">
        <v>95</v>
      </c>
      <c r="C20" s="79" t="s">
        <v>96</v>
      </c>
      <c r="D20" s="80" t="s">
        <v>62</v>
      </c>
      <c r="E20" s="80">
        <v>3</v>
      </c>
      <c r="F20" s="81">
        <v>12.36</v>
      </c>
      <c r="G20" s="54">
        <f t="shared" si="0"/>
        <v>37.08</v>
      </c>
      <c r="H20" s="108" t="s">
        <v>31</v>
      </c>
      <c r="I20" s="11" t="s">
        <v>32</v>
      </c>
      <c r="J20" s="6" t="s">
        <v>84</v>
      </c>
    </row>
    <row r="21" spans="1:18" x14ac:dyDescent="0.25">
      <c r="A21" s="71" t="s">
        <v>97</v>
      </c>
      <c r="B21" s="84" t="s">
        <v>98</v>
      </c>
      <c r="C21" s="73" t="s">
        <v>99</v>
      </c>
      <c r="D21" s="72" t="s">
        <v>62</v>
      </c>
      <c r="E21" s="72">
        <v>2</v>
      </c>
      <c r="F21" s="74">
        <v>9.82</v>
      </c>
      <c r="G21" s="5">
        <f t="shared" si="0"/>
        <v>19.64</v>
      </c>
      <c r="H21" s="108" t="s">
        <v>31</v>
      </c>
      <c r="I21" s="11" t="s">
        <v>32</v>
      </c>
      <c r="J21" s="6" t="s">
        <v>84</v>
      </c>
    </row>
    <row r="22" spans="1:18" x14ac:dyDescent="0.25">
      <c r="A22" s="148" t="s">
        <v>100</v>
      </c>
      <c r="B22" s="83" t="s">
        <v>101</v>
      </c>
      <c r="C22" s="79" t="s">
        <v>102</v>
      </c>
      <c r="D22" s="80" t="s">
        <v>62</v>
      </c>
      <c r="E22" s="83">
        <v>1</v>
      </c>
      <c r="F22" s="81">
        <v>8.24</v>
      </c>
      <c r="G22" s="54">
        <f t="shared" si="0"/>
        <v>8.24</v>
      </c>
      <c r="H22" s="108" t="s">
        <v>31</v>
      </c>
      <c r="I22" s="11" t="s">
        <v>32</v>
      </c>
      <c r="J22" s="6" t="s">
        <v>84</v>
      </c>
    </row>
    <row r="23" spans="1:18" ht="60" x14ac:dyDescent="0.25">
      <c r="A23" s="149" t="s">
        <v>103</v>
      </c>
      <c r="B23" s="84" t="s">
        <v>104</v>
      </c>
      <c r="C23" s="75" t="s">
        <v>105</v>
      </c>
      <c r="D23" s="76" t="s">
        <v>62</v>
      </c>
      <c r="E23" s="76">
        <v>1</v>
      </c>
      <c r="F23" s="77">
        <v>3.62</v>
      </c>
      <c r="G23" s="5">
        <f t="shared" si="0"/>
        <v>3.62</v>
      </c>
      <c r="H23" s="108" t="s">
        <v>31</v>
      </c>
      <c r="I23" s="11" t="s">
        <v>32</v>
      </c>
      <c r="J23" s="6" t="s">
        <v>84</v>
      </c>
    </row>
    <row r="24" spans="1:18" x14ac:dyDescent="0.25">
      <c r="A24" s="148" t="s">
        <v>106</v>
      </c>
      <c r="B24" s="88" t="s">
        <v>107</v>
      </c>
      <c r="C24" s="90" t="s">
        <v>108</v>
      </c>
      <c r="D24" s="85" t="s">
        <v>51</v>
      </c>
      <c r="E24" s="85">
        <v>2</v>
      </c>
      <c r="F24" s="93">
        <v>12.49</v>
      </c>
      <c r="G24" s="54">
        <f t="shared" si="0"/>
        <v>24.98</v>
      </c>
      <c r="H24" s="108" t="s">
        <v>31</v>
      </c>
      <c r="I24" s="11" t="s">
        <v>32</v>
      </c>
      <c r="J24" s="6" t="s">
        <v>84</v>
      </c>
    </row>
    <row r="25" spans="1:18" x14ac:dyDescent="0.25">
      <c r="A25" s="150" t="s">
        <v>109</v>
      </c>
      <c r="B25" s="89" t="s">
        <v>110</v>
      </c>
      <c r="C25" s="91" t="s">
        <v>111</v>
      </c>
      <c r="D25" s="86" t="s">
        <v>51</v>
      </c>
      <c r="E25" s="86">
        <v>1</v>
      </c>
      <c r="F25" s="94">
        <v>8.09</v>
      </c>
      <c r="G25" s="5">
        <f t="shared" si="0"/>
        <v>8.09</v>
      </c>
      <c r="H25" s="108" t="s">
        <v>31</v>
      </c>
      <c r="I25" s="11" t="s">
        <v>32</v>
      </c>
      <c r="J25" s="6" t="s">
        <v>84</v>
      </c>
    </row>
    <row r="26" spans="1:18" x14ac:dyDescent="0.25">
      <c r="A26" s="148" t="s">
        <v>112</v>
      </c>
      <c r="B26" s="88" t="s">
        <v>113</v>
      </c>
      <c r="C26" s="90" t="s">
        <v>114</v>
      </c>
      <c r="D26" s="85" t="s">
        <v>51</v>
      </c>
      <c r="E26" s="85">
        <v>1</v>
      </c>
      <c r="F26" s="93">
        <v>14.96</v>
      </c>
      <c r="G26" s="54">
        <f t="shared" si="0"/>
        <v>14.96</v>
      </c>
      <c r="H26" s="108" t="s">
        <v>31</v>
      </c>
      <c r="I26" s="11" t="s">
        <v>32</v>
      </c>
      <c r="J26" s="6" t="s">
        <v>84</v>
      </c>
      <c r="P26" s="2"/>
    </row>
    <row r="27" spans="1:18" x14ac:dyDescent="0.25">
      <c r="A27" s="150" t="s">
        <v>115</v>
      </c>
      <c r="B27" s="89" t="s">
        <v>116</v>
      </c>
      <c r="C27" s="91" t="s">
        <v>117</v>
      </c>
      <c r="D27" s="86" t="s">
        <v>51</v>
      </c>
      <c r="E27" s="86">
        <v>1</v>
      </c>
      <c r="F27" s="94">
        <v>9.99</v>
      </c>
      <c r="G27" s="5">
        <f t="shared" si="0"/>
        <v>9.99</v>
      </c>
      <c r="H27" s="108" t="s">
        <v>31</v>
      </c>
      <c r="I27" s="11" t="s">
        <v>32</v>
      </c>
      <c r="J27" s="6" t="s">
        <v>84</v>
      </c>
      <c r="P27" s="2"/>
    </row>
    <row r="28" spans="1:18" x14ac:dyDescent="0.25">
      <c r="A28" s="148" t="s">
        <v>118</v>
      </c>
      <c r="B28" s="88" t="s">
        <v>119</v>
      </c>
      <c r="C28" s="90" t="s">
        <v>120</v>
      </c>
      <c r="D28" s="87" t="s">
        <v>51</v>
      </c>
      <c r="E28" s="82">
        <v>1</v>
      </c>
      <c r="F28" s="92">
        <v>8.99</v>
      </c>
      <c r="G28" s="54">
        <f t="shared" si="0"/>
        <v>8.99</v>
      </c>
      <c r="H28" s="108" t="s">
        <v>31</v>
      </c>
      <c r="I28" s="11" t="s">
        <v>32</v>
      </c>
      <c r="J28" s="6" t="s">
        <v>84</v>
      </c>
      <c r="P28" s="2"/>
    </row>
    <row r="29" spans="1:18" x14ac:dyDescent="0.25">
      <c r="A29" s="150" t="s">
        <v>121</v>
      </c>
      <c r="B29" s="89" t="s">
        <v>122</v>
      </c>
      <c r="C29" s="91" t="s">
        <v>123</v>
      </c>
      <c r="D29" s="47" t="s">
        <v>62</v>
      </c>
      <c r="E29" s="47">
        <v>1</v>
      </c>
      <c r="F29" s="95">
        <v>10.01</v>
      </c>
      <c r="G29" s="5">
        <f t="shared" si="0"/>
        <v>10.01</v>
      </c>
      <c r="H29" s="108" t="s">
        <v>31</v>
      </c>
      <c r="I29" s="11" t="s">
        <v>32</v>
      </c>
      <c r="J29" s="6" t="s">
        <v>84</v>
      </c>
      <c r="P29" s="2"/>
    </row>
    <row r="30" spans="1:18" x14ac:dyDescent="0.25">
      <c r="A30" s="148" t="s">
        <v>124</v>
      </c>
      <c r="B30" s="88" t="s">
        <v>125</v>
      </c>
      <c r="C30" s="90" t="s">
        <v>126</v>
      </c>
      <c r="D30" s="87" t="s">
        <v>62</v>
      </c>
      <c r="E30" s="87">
        <v>6</v>
      </c>
      <c r="F30" s="106">
        <v>1.94</v>
      </c>
      <c r="G30" s="54">
        <f t="shared" si="0"/>
        <v>11.64</v>
      </c>
      <c r="H30" s="108" t="s">
        <v>31</v>
      </c>
      <c r="I30" s="11" t="s">
        <v>32</v>
      </c>
      <c r="J30" s="6" t="s">
        <v>84</v>
      </c>
      <c r="P30" s="2"/>
    </row>
    <row r="31" spans="1:18" x14ac:dyDescent="0.25">
      <c r="A31" s="150" t="s">
        <v>127</v>
      </c>
      <c r="B31" s="89" t="s">
        <v>128</v>
      </c>
      <c r="C31" s="91" t="s">
        <v>129</v>
      </c>
      <c r="D31" s="86" t="s">
        <v>62</v>
      </c>
      <c r="E31" s="86">
        <v>1</v>
      </c>
      <c r="F31" s="96">
        <v>5.5</v>
      </c>
      <c r="G31" s="5">
        <f t="shared" si="0"/>
        <v>5.5</v>
      </c>
      <c r="H31" s="108" t="s">
        <v>31</v>
      </c>
      <c r="I31" s="11" t="s">
        <v>32</v>
      </c>
      <c r="J31" s="6" t="s">
        <v>84</v>
      </c>
      <c r="P31" s="2"/>
    </row>
    <row r="32" spans="1:18" x14ac:dyDescent="0.25">
      <c r="A32" s="78" t="s">
        <v>130</v>
      </c>
      <c r="B32" s="80" t="s">
        <v>131</v>
      </c>
      <c r="C32" s="79" t="s">
        <v>132</v>
      </c>
      <c r="D32" s="80" t="s">
        <v>62</v>
      </c>
      <c r="E32" s="80">
        <v>1</v>
      </c>
      <c r="F32" s="81">
        <v>24.92</v>
      </c>
      <c r="G32" s="54">
        <f t="shared" si="0"/>
        <v>24.92</v>
      </c>
      <c r="H32" s="108" t="s">
        <v>31</v>
      </c>
      <c r="I32" s="11" t="s">
        <v>32</v>
      </c>
      <c r="J32" s="6" t="s">
        <v>84</v>
      </c>
      <c r="P32" s="2"/>
    </row>
    <row r="33" spans="1:16" x14ac:dyDescent="0.25">
      <c r="A33" s="104" t="s">
        <v>133</v>
      </c>
      <c r="B33" s="97" t="s">
        <v>134</v>
      </c>
      <c r="C33" s="105" t="s">
        <v>135</v>
      </c>
      <c r="D33" s="97" t="s">
        <v>62</v>
      </c>
      <c r="E33" s="97">
        <v>1</v>
      </c>
      <c r="F33" s="103">
        <v>15.56</v>
      </c>
      <c r="G33" s="5">
        <f t="shared" si="0"/>
        <v>15.56</v>
      </c>
      <c r="H33" s="108" t="s">
        <v>31</v>
      </c>
      <c r="I33" s="11" t="s">
        <v>32</v>
      </c>
      <c r="J33" s="6" t="s">
        <v>84</v>
      </c>
      <c r="P33" s="2"/>
    </row>
    <row r="34" spans="1:16" x14ac:dyDescent="0.25">
      <c r="A34" s="78" t="s">
        <v>136</v>
      </c>
      <c r="B34" s="80" t="s">
        <v>137</v>
      </c>
      <c r="C34" s="79" t="s">
        <v>138</v>
      </c>
      <c r="D34" s="80" t="s">
        <v>62</v>
      </c>
      <c r="E34" s="80">
        <v>1</v>
      </c>
      <c r="F34" s="81">
        <v>16.62</v>
      </c>
      <c r="G34" s="54">
        <f t="shared" si="0"/>
        <v>16.62</v>
      </c>
      <c r="H34" s="108" t="s">
        <v>31</v>
      </c>
      <c r="I34" s="11" t="s">
        <v>32</v>
      </c>
      <c r="J34" s="6" t="s">
        <v>84</v>
      </c>
      <c r="P34" s="2"/>
    </row>
    <row r="35" spans="1:16" x14ac:dyDescent="0.25">
      <c r="A35" s="150" t="s">
        <v>139</v>
      </c>
      <c r="B35" s="97" t="s">
        <v>140</v>
      </c>
      <c r="C35" s="105" t="s">
        <v>141</v>
      </c>
      <c r="D35" s="97" t="s">
        <v>62</v>
      </c>
      <c r="E35" s="97">
        <v>4</v>
      </c>
      <c r="F35" s="103">
        <v>4.4400000000000004</v>
      </c>
      <c r="G35" s="5">
        <f t="shared" si="0"/>
        <v>17.760000000000002</v>
      </c>
      <c r="H35" s="108" t="s">
        <v>31</v>
      </c>
      <c r="I35" s="11" t="s">
        <v>32</v>
      </c>
      <c r="J35" s="6" t="s">
        <v>84</v>
      </c>
      <c r="P35" s="2"/>
    </row>
    <row r="36" spans="1:16" x14ac:dyDescent="0.25">
      <c r="A36" s="148" t="s">
        <v>142</v>
      </c>
      <c r="B36" s="80" t="s">
        <v>143</v>
      </c>
      <c r="C36" s="79" t="s">
        <v>144</v>
      </c>
      <c r="D36" s="80" t="s">
        <v>62</v>
      </c>
      <c r="E36" s="80">
        <v>1</v>
      </c>
      <c r="F36" s="81">
        <v>10.199999999999999</v>
      </c>
      <c r="G36" s="54">
        <f t="shared" si="0"/>
        <v>10.199999999999999</v>
      </c>
      <c r="H36" s="108" t="s">
        <v>31</v>
      </c>
      <c r="I36" s="11" t="s">
        <v>32</v>
      </c>
      <c r="J36" s="6" t="s">
        <v>84</v>
      </c>
      <c r="P36" s="2"/>
    </row>
    <row r="37" spans="1:16" x14ac:dyDescent="0.25">
      <c r="A37" s="104" t="s">
        <v>145</v>
      </c>
      <c r="B37" s="97" t="s">
        <v>146</v>
      </c>
      <c r="C37" s="105" t="s">
        <v>147</v>
      </c>
      <c r="D37" s="97" t="s">
        <v>62</v>
      </c>
      <c r="E37" s="97">
        <v>1</v>
      </c>
      <c r="F37" s="103">
        <v>14.4</v>
      </c>
      <c r="G37" s="5">
        <f t="shared" si="0"/>
        <v>14.4</v>
      </c>
      <c r="H37" s="108" t="s">
        <v>31</v>
      </c>
      <c r="I37" s="11" t="s">
        <v>32</v>
      </c>
      <c r="J37" s="6" t="s">
        <v>84</v>
      </c>
      <c r="P37" s="2"/>
    </row>
    <row r="38" spans="1:16" x14ac:dyDescent="0.25">
      <c r="A38" s="78" t="s">
        <v>148</v>
      </c>
      <c r="B38" s="82" t="s">
        <v>149</v>
      </c>
      <c r="C38" s="79" t="s">
        <v>150</v>
      </c>
      <c r="D38" s="80" t="s">
        <v>51</v>
      </c>
      <c r="E38" s="80">
        <v>1</v>
      </c>
      <c r="F38" s="81">
        <v>9.99</v>
      </c>
      <c r="G38" s="54">
        <f t="shared" si="0"/>
        <v>9.99</v>
      </c>
      <c r="H38" s="109" t="s">
        <v>31</v>
      </c>
      <c r="I38" s="11" t="s">
        <v>32</v>
      </c>
      <c r="J38" s="6" t="s">
        <v>84</v>
      </c>
      <c r="P38" s="2"/>
    </row>
    <row r="39" spans="1:16" x14ac:dyDescent="0.25">
      <c r="A39" s="104" t="s">
        <v>151</v>
      </c>
      <c r="B39" s="110">
        <v>261</v>
      </c>
      <c r="C39" s="105" t="s">
        <v>152</v>
      </c>
      <c r="D39" s="97" t="s">
        <v>153</v>
      </c>
      <c r="E39" s="97">
        <v>3</v>
      </c>
      <c r="F39" s="103">
        <v>0.75</v>
      </c>
      <c r="G39" s="5">
        <f t="shared" si="0"/>
        <v>2.25</v>
      </c>
      <c r="H39" s="109" t="s">
        <v>31</v>
      </c>
      <c r="I39" s="11" t="s">
        <v>32</v>
      </c>
      <c r="J39" s="6" t="s">
        <v>84</v>
      </c>
      <c r="K39" s="1"/>
      <c r="L39" s="1"/>
      <c r="M39" s="1"/>
      <c r="N39" s="1"/>
      <c r="O39" s="1"/>
      <c r="P39" s="3"/>
    </row>
    <row r="40" spans="1:16" ht="16.5" customHeight="1" x14ac:dyDescent="0.25">
      <c r="A40" s="78" t="s">
        <v>154</v>
      </c>
      <c r="B40" s="111">
        <v>1765531</v>
      </c>
      <c r="C40" s="79" t="s">
        <v>155</v>
      </c>
      <c r="D40" s="80" t="s">
        <v>156</v>
      </c>
      <c r="E40" s="80">
        <v>1</v>
      </c>
      <c r="F40" s="81">
        <v>5.98</v>
      </c>
      <c r="G40" s="54">
        <f t="shared" si="0"/>
        <v>5.98</v>
      </c>
      <c r="H40" s="109" t="s">
        <v>31</v>
      </c>
      <c r="I40" s="11" t="s">
        <v>32</v>
      </c>
      <c r="J40" s="6" t="s">
        <v>84</v>
      </c>
    </row>
    <row r="41" spans="1:16" x14ac:dyDescent="0.25">
      <c r="A41" s="104" t="s">
        <v>157</v>
      </c>
      <c r="B41" s="110" t="s">
        <v>158</v>
      </c>
      <c r="C41" s="105" t="s">
        <v>159</v>
      </c>
      <c r="D41" s="97" t="s">
        <v>160</v>
      </c>
      <c r="E41" s="97">
        <v>4</v>
      </c>
      <c r="F41" s="103">
        <v>7.35</v>
      </c>
      <c r="G41" s="5">
        <f t="shared" si="0"/>
        <v>29.4</v>
      </c>
      <c r="H41" s="109" t="s">
        <v>31</v>
      </c>
      <c r="I41" s="11" t="s">
        <v>32</v>
      </c>
      <c r="J41" s="6" t="s">
        <v>84</v>
      </c>
    </row>
    <row r="42" spans="1:16" x14ac:dyDescent="0.25">
      <c r="A42" s="78" t="s">
        <v>161</v>
      </c>
      <c r="B42" s="111" t="s">
        <v>162</v>
      </c>
      <c r="C42" s="79" t="s">
        <v>163</v>
      </c>
      <c r="D42" s="80" t="s">
        <v>51</v>
      </c>
      <c r="E42" s="80">
        <v>1</v>
      </c>
      <c r="F42" s="81">
        <v>21.95</v>
      </c>
      <c r="G42" s="54">
        <f t="shared" si="0"/>
        <v>21.95</v>
      </c>
      <c r="H42" s="109" t="s">
        <v>31</v>
      </c>
      <c r="I42" s="11" t="s">
        <v>32</v>
      </c>
      <c r="J42" s="6" t="s">
        <v>84</v>
      </c>
    </row>
    <row r="43" spans="1:16" x14ac:dyDescent="0.25">
      <c r="A43" s="104" t="s">
        <v>164</v>
      </c>
      <c r="B43" s="110" t="s">
        <v>165</v>
      </c>
      <c r="C43" s="105" t="s">
        <v>166</v>
      </c>
      <c r="D43" s="97" t="s">
        <v>167</v>
      </c>
      <c r="E43" s="97">
        <v>1</v>
      </c>
      <c r="F43" s="103">
        <v>29.95</v>
      </c>
      <c r="G43" s="5">
        <f t="shared" si="0"/>
        <v>29.95</v>
      </c>
      <c r="H43" s="109" t="s">
        <v>31</v>
      </c>
      <c r="I43" s="11" t="s">
        <v>32</v>
      </c>
      <c r="J43" s="6" t="s">
        <v>84</v>
      </c>
    </row>
    <row r="44" spans="1:16" x14ac:dyDescent="0.25">
      <c r="A44" s="78" t="s">
        <v>168</v>
      </c>
      <c r="B44" s="112">
        <v>5900</v>
      </c>
      <c r="C44" s="79" t="s">
        <v>169</v>
      </c>
      <c r="D44" s="80" t="s">
        <v>153</v>
      </c>
      <c r="E44" s="80">
        <v>2</v>
      </c>
      <c r="F44" s="81">
        <v>20.95</v>
      </c>
      <c r="G44" s="54">
        <f t="shared" si="0"/>
        <v>41.9</v>
      </c>
      <c r="H44" s="109" t="s">
        <v>31</v>
      </c>
      <c r="I44" s="11" t="s">
        <v>32</v>
      </c>
      <c r="J44" s="6" t="s">
        <v>84</v>
      </c>
    </row>
    <row r="45" spans="1:16" x14ac:dyDescent="0.25">
      <c r="A45" s="104" t="s">
        <v>170</v>
      </c>
      <c r="B45" s="110">
        <v>1311</v>
      </c>
      <c r="C45" s="105" t="s">
        <v>171</v>
      </c>
      <c r="D45" s="97" t="s">
        <v>153</v>
      </c>
      <c r="E45" s="97">
        <v>1</v>
      </c>
      <c r="F45" s="103">
        <v>15.95</v>
      </c>
      <c r="G45" s="5">
        <f t="shared" si="0"/>
        <v>15.95</v>
      </c>
      <c r="H45" s="109" t="s">
        <v>31</v>
      </c>
      <c r="I45" s="11" t="s">
        <v>32</v>
      </c>
      <c r="J45" s="6" t="s">
        <v>84</v>
      </c>
    </row>
    <row r="46" spans="1:16" x14ac:dyDescent="0.25">
      <c r="A46" s="78" t="s">
        <v>172</v>
      </c>
      <c r="B46" s="111">
        <v>5583</v>
      </c>
      <c r="C46" s="79" t="s">
        <v>173</v>
      </c>
      <c r="D46" s="80" t="s">
        <v>153</v>
      </c>
      <c r="E46" s="80">
        <v>2</v>
      </c>
      <c r="F46" s="81">
        <v>0.95</v>
      </c>
      <c r="G46" s="54">
        <f t="shared" si="0"/>
        <v>1.9</v>
      </c>
      <c r="H46" s="109" t="s">
        <v>31</v>
      </c>
      <c r="I46" s="11" t="s">
        <v>32</v>
      </c>
      <c r="J46" s="6" t="s">
        <v>84</v>
      </c>
    </row>
    <row r="47" spans="1:16" x14ac:dyDescent="0.25">
      <c r="A47" s="104" t="s">
        <v>174</v>
      </c>
      <c r="B47" s="110">
        <v>5584</v>
      </c>
      <c r="C47" s="105" t="s">
        <v>175</v>
      </c>
      <c r="D47" s="97" t="s">
        <v>153</v>
      </c>
      <c r="E47" s="97">
        <v>2</v>
      </c>
      <c r="F47" s="103">
        <v>0.95</v>
      </c>
      <c r="G47" s="5">
        <f t="shared" si="0"/>
        <v>1.9</v>
      </c>
      <c r="H47" s="109" t="s">
        <v>31</v>
      </c>
      <c r="I47" s="11" t="s">
        <v>32</v>
      </c>
      <c r="J47" s="6" t="s">
        <v>84</v>
      </c>
    </row>
    <row r="48" spans="1:16" x14ac:dyDescent="0.25">
      <c r="A48" s="78" t="s">
        <v>176</v>
      </c>
      <c r="B48" s="111">
        <v>2076</v>
      </c>
      <c r="C48" s="79" t="s">
        <v>177</v>
      </c>
      <c r="D48" s="80" t="s">
        <v>153</v>
      </c>
      <c r="E48" s="80">
        <v>2</v>
      </c>
      <c r="F48" s="81">
        <v>1.5</v>
      </c>
      <c r="G48" s="54">
        <f t="shared" si="0"/>
        <v>3</v>
      </c>
      <c r="H48" s="109" t="s">
        <v>31</v>
      </c>
      <c r="I48" s="11" t="s">
        <v>32</v>
      </c>
      <c r="J48" s="6" t="s">
        <v>84</v>
      </c>
    </row>
    <row r="49" spans="1:10" x14ac:dyDescent="0.25">
      <c r="A49" s="104" t="s">
        <v>178</v>
      </c>
      <c r="B49" s="110" t="s">
        <v>179</v>
      </c>
      <c r="C49" s="105" t="s">
        <v>180</v>
      </c>
      <c r="D49" s="97" t="s">
        <v>51</v>
      </c>
      <c r="E49" s="97">
        <v>1</v>
      </c>
      <c r="F49" s="103">
        <v>6.39</v>
      </c>
      <c r="G49" s="5">
        <f t="shared" si="0"/>
        <v>6.39</v>
      </c>
      <c r="H49" s="109" t="s">
        <v>31</v>
      </c>
      <c r="I49" s="11" t="s">
        <v>32</v>
      </c>
      <c r="J49" s="6" t="s">
        <v>84</v>
      </c>
    </row>
    <row r="50" spans="1:10" ht="45" x14ac:dyDescent="0.25">
      <c r="A50" s="50" t="s">
        <v>36</v>
      </c>
      <c r="B50" s="143" t="s">
        <v>37</v>
      </c>
      <c r="C50" s="144" t="s">
        <v>38</v>
      </c>
      <c r="D50" s="53" t="s">
        <v>39</v>
      </c>
      <c r="E50" s="53">
        <v>1</v>
      </c>
      <c r="F50" s="54">
        <v>223.99</v>
      </c>
      <c r="G50" s="54">
        <f t="shared" si="0"/>
        <v>223.99</v>
      </c>
      <c r="H50" s="12" t="s">
        <v>31</v>
      </c>
      <c r="I50" s="6" t="s">
        <v>32</v>
      </c>
      <c r="J50" s="116" t="s">
        <v>84</v>
      </c>
    </row>
    <row r="51" spans="1:10" x14ac:dyDescent="0.25">
      <c r="A51" s="104" t="s">
        <v>181</v>
      </c>
      <c r="B51" s="97" t="s">
        <v>158</v>
      </c>
      <c r="C51" s="105" t="s">
        <v>182</v>
      </c>
      <c r="D51" s="97" t="s">
        <v>183</v>
      </c>
      <c r="E51" s="97">
        <v>1</v>
      </c>
      <c r="F51" s="103">
        <v>28.19</v>
      </c>
      <c r="G51" s="145">
        <f t="shared" si="0"/>
        <v>28.19</v>
      </c>
      <c r="H51" s="12" t="s">
        <v>31</v>
      </c>
      <c r="I51" s="6" t="s">
        <v>32</v>
      </c>
      <c r="J51" s="116" t="s">
        <v>184</v>
      </c>
    </row>
    <row r="52" spans="1:10" x14ac:dyDescent="0.25">
      <c r="A52" s="78" t="s">
        <v>185</v>
      </c>
      <c r="B52" s="147" t="s">
        <v>186</v>
      </c>
      <c r="C52" s="79" t="s">
        <v>187</v>
      </c>
      <c r="D52" s="80" t="s">
        <v>51</v>
      </c>
      <c r="E52" s="80">
        <v>1</v>
      </c>
      <c r="F52" s="81">
        <v>11.99</v>
      </c>
      <c r="G52" s="146">
        <f t="shared" si="0"/>
        <v>11.99</v>
      </c>
      <c r="H52" s="12" t="s">
        <v>31</v>
      </c>
      <c r="I52" s="6" t="s">
        <v>32</v>
      </c>
      <c r="J52" s="116" t="s">
        <v>184</v>
      </c>
    </row>
    <row r="53" spans="1:10" x14ac:dyDescent="0.25">
      <c r="A53" s="104" t="s">
        <v>188</v>
      </c>
      <c r="B53" s="97" t="s">
        <v>189</v>
      </c>
      <c r="C53" s="105" t="s">
        <v>190</v>
      </c>
      <c r="D53" s="97" t="s">
        <v>191</v>
      </c>
      <c r="E53" s="97">
        <v>1</v>
      </c>
      <c r="F53" s="103">
        <v>290.07</v>
      </c>
      <c r="G53" s="153">
        <f t="shared" si="0"/>
        <v>290.07</v>
      </c>
      <c r="H53" s="155" t="s">
        <v>31</v>
      </c>
      <c r="I53" s="6" t="s">
        <v>32</v>
      </c>
      <c r="J53" s="116" t="s">
        <v>184</v>
      </c>
    </row>
    <row r="54" spans="1:10" ht="30" x14ac:dyDescent="0.25">
      <c r="A54" s="78" t="s">
        <v>192</v>
      </c>
      <c r="B54" s="82" t="s">
        <v>193</v>
      </c>
      <c r="C54" s="79" t="s">
        <v>194</v>
      </c>
      <c r="D54" s="80" t="s">
        <v>51</v>
      </c>
      <c r="E54" s="80">
        <v>1</v>
      </c>
      <c r="F54" s="81">
        <v>6.99</v>
      </c>
      <c r="G54" s="154">
        <f t="shared" si="0"/>
        <v>6.99</v>
      </c>
      <c r="H54" s="156" t="s">
        <v>31</v>
      </c>
      <c r="I54" s="152" t="s">
        <v>32</v>
      </c>
      <c r="J54" s="151" t="s">
        <v>184</v>
      </c>
    </row>
    <row r="56" spans="1:10" x14ac:dyDescent="0.25">
      <c r="A56" s="43" t="s">
        <v>195</v>
      </c>
      <c r="B56" s="26" t="s">
        <v>196</v>
      </c>
      <c r="C56" s="30" t="s">
        <v>197</v>
      </c>
      <c r="D56" s="25" t="s">
        <v>198</v>
      </c>
      <c r="E56" s="25">
        <v>1</v>
      </c>
      <c r="F56" s="27">
        <v>31.99</v>
      </c>
      <c r="G56" s="27">
        <f t="shared" ref="G56:G72" si="1">F56 *E56</f>
        <v>31.99</v>
      </c>
      <c r="H56" s="12" t="s">
        <v>199</v>
      </c>
      <c r="I56" s="117" t="s">
        <v>200</v>
      </c>
      <c r="J56" s="134" t="s">
        <v>201</v>
      </c>
    </row>
    <row r="57" spans="1:10" ht="30" x14ac:dyDescent="0.25">
      <c r="A57" s="43" t="s">
        <v>202</v>
      </c>
      <c r="B57" s="26">
        <v>6009002</v>
      </c>
      <c r="C57" s="30" t="s">
        <v>203</v>
      </c>
      <c r="D57" s="25" t="s">
        <v>204</v>
      </c>
      <c r="E57" s="25">
        <v>1</v>
      </c>
      <c r="F57" s="27">
        <v>25.96</v>
      </c>
      <c r="G57" s="27">
        <f t="shared" si="1"/>
        <v>25.96</v>
      </c>
      <c r="H57" s="12" t="s">
        <v>199</v>
      </c>
      <c r="I57" s="117" t="s">
        <v>200</v>
      </c>
      <c r="J57" s="138" t="s">
        <v>201</v>
      </c>
    </row>
    <row r="58" spans="1:10" x14ac:dyDescent="0.25">
      <c r="A58" s="43" t="s">
        <v>205</v>
      </c>
      <c r="B58" s="26" t="s">
        <v>206</v>
      </c>
      <c r="C58" s="30" t="s">
        <v>207</v>
      </c>
      <c r="D58" s="25" t="s">
        <v>62</v>
      </c>
      <c r="E58" s="25">
        <v>10</v>
      </c>
      <c r="F58" s="27">
        <v>3.92</v>
      </c>
      <c r="G58" s="27">
        <f t="shared" si="1"/>
        <v>39.200000000000003</v>
      </c>
      <c r="H58" s="12" t="s">
        <v>199</v>
      </c>
      <c r="I58" s="117" t="s">
        <v>200</v>
      </c>
      <c r="J58" s="119" t="s">
        <v>201</v>
      </c>
    </row>
    <row r="59" spans="1:10" x14ac:dyDescent="0.25">
      <c r="A59" s="43" t="s">
        <v>208</v>
      </c>
      <c r="B59" s="26"/>
      <c r="C59" s="30" t="s">
        <v>209</v>
      </c>
      <c r="D59" s="113" t="s">
        <v>210</v>
      </c>
      <c r="E59" s="25">
        <v>1</v>
      </c>
      <c r="F59" s="27">
        <v>15.99</v>
      </c>
      <c r="G59" s="27">
        <f t="shared" si="1"/>
        <v>15.99</v>
      </c>
      <c r="H59" s="12" t="s">
        <v>199</v>
      </c>
      <c r="I59" s="6" t="s">
        <v>200</v>
      </c>
      <c r="J59" s="114" t="s">
        <v>201</v>
      </c>
    </row>
    <row r="60" spans="1:10" ht="30" x14ac:dyDescent="0.25">
      <c r="A60" s="43" t="s">
        <v>211</v>
      </c>
      <c r="B60" s="44" t="s">
        <v>212</v>
      </c>
      <c r="C60" s="30" t="s">
        <v>213</v>
      </c>
      <c r="D60" s="25" t="s">
        <v>62</v>
      </c>
      <c r="E60" s="25">
        <v>3</v>
      </c>
      <c r="F60" s="27">
        <v>10.76</v>
      </c>
      <c r="G60" s="27">
        <f t="shared" si="1"/>
        <v>32.28</v>
      </c>
      <c r="H60" s="12" t="s">
        <v>199</v>
      </c>
      <c r="I60" s="117" t="s">
        <v>200</v>
      </c>
      <c r="J60" s="118" t="s">
        <v>201</v>
      </c>
    </row>
    <row r="61" spans="1:10" ht="30" x14ac:dyDescent="0.25">
      <c r="A61" s="43" t="s">
        <v>214</v>
      </c>
      <c r="B61" s="44" t="s">
        <v>215</v>
      </c>
      <c r="C61" s="30" t="s">
        <v>216</v>
      </c>
      <c r="D61" s="25" t="s">
        <v>62</v>
      </c>
      <c r="E61" s="25">
        <v>3</v>
      </c>
      <c r="F61" s="27">
        <v>4.72</v>
      </c>
      <c r="G61" s="27">
        <f t="shared" si="1"/>
        <v>14.16</v>
      </c>
      <c r="H61" s="12" t="s">
        <v>199</v>
      </c>
      <c r="I61" s="117" t="s">
        <v>200</v>
      </c>
      <c r="J61" s="118" t="s">
        <v>201</v>
      </c>
    </row>
    <row r="62" spans="1:10" x14ac:dyDescent="0.25">
      <c r="A62" s="45" t="s">
        <v>217</v>
      </c>
      <c r="B62" s="66" t="s">
        <v>218</v>
      </c>
      <c r="C62" s="30" t="s">
        <v>219</v>
      </c>
      <c r="D62" s="25" t="s">
        <v>51</v>
      </c>
      <c r="E62" s="25">
        <v>1</v>
      </c>
      <c r="F62" s="27">
        <v>9.06</v>
      </c>
      <c r="G62" s="27">
        <f t="shared" si="1"/>
        <v>9.06</v>
      </c>
      <c r="H62" s="35" t="s">
        <v>199</v>
      </c>
      <c r="I62" s="117" t="s">
        <v>200</v>
      </c>
      <c r="J62" s="6" t="s">
        <v>201</v>
      </c>
    </row>
    <row r="63" spans="1:10" ht="30" x14ac:dyDescent="0.25">
      <c r="A63" s="45" t="s">
        <v>220</v>
      </c>
      <c r="B63" s="66">
        <v>425716</v>
      </c>
      <c r="C63" s="30" t="s">
        <v>221</v>
      </c>
      <c r="D63" s="25" t="s">
        <v>222</v>
      </c>
      <c r="E63" s="25">
        <v>1</v>
      </c>
      <c r="F63" s="27">
        <v>32.869999999999997</v>
      </c>
      <c r="G63" s="27">
        <f t="shared" si="1"/>
        <v>32.869999999999997</v>
      </c>
      <c r="H63" s="35" t="s">
        <v>199</v>
      </c>
      <c r="I63" s="117" t="s">
        <v>200</v>
      </c>
      <c r="J63" s="6" t="s">
        <v>201</v>
      </c>
    </row>
    <row r="64" spans="1:10" x14ac:dyDescent="0.25">
      <c r="A64" s="45" t="s">
        <v>86</v>
      </c>
      <c r="B64" s="68" t="s">
        <v>223</v>
      </c>
      <c r="C64" s="30" t="s">
        <v>224</v>
      </c>
      <c r="D64" s="25" t="s">
        <v>51</v>
      </c>
      <c r="E64" s="25">
        <v>1</v>
      </c>
      <c r="F64" s="27">
        <v>9.99</v>
      </c>
      <c r="G64" s="27">
        <f t="shared" si="1"/>
        <v>9.99</v>
      </c>
      <c r="H64" s="35" t="s">
        <v>199</v>
      </c>
      <c r="I64" s="117" t="s">
        <v>200</v>
      </c>
      <c r="J64" s="118" t="s">
        <v>201</v>
      </c>
    </row>
    <row r="65" spans="1:10" ht="30" x14ac:dyDescent="0.25">
      <c r="A65" s="45" t="s">
        <v>225</v>
      </c>
      <c r="B65" s="46" t="s">
        <v>226</v>
      </c>
      <c r="C65" s="30" t="s">
        <v>227</v>
      </c>
      <c r="D65" s="25" t="s">
        <v>228</v>
      </c>
      <c r="E65" s="25">
        <v>1</v>
      </c>
      <c r="F65" s="27">
        <v>13.89</v>
      </c>
      <c r="G65" s="27">
        <f t="shared" si="1"/>
        <v>13.89</v>
      </c>
      <c r="H65" s="35" t="s">
        <v>199</v>
      </c>
      <c r="I65" s="117" t="s">
        <v>200</v>
      </c>
      <c r="J65" s="118" t="s">
        <v>201</v>
      </c>
    </row>
    <row r="66" spans="1:10" x14ac:dyDescent="0.25">
      <c r="A66" s="69" t="s">
        <v>229</v>
      </c>
      <c r="B66" s="37"/>
      <c r="C66" s="38" t="s">
        <v>230</v>
      </c>
      <c r="D66" s="36" t="s">
        <v>231</v>
      </c>
      <c r="E66" s="36">
        <v>1</v>
      </c>
      <c r="F66" s="32">
        <v>79</v>
      </c>
      <c r="G66" s="27">
        <f t="shared" si="1"/>
        <v>79</v>
      </c>
      <c r="H66" s="12" t="s">
        <v>199</v>
      </c>
      <c r="I66" s="117" t="s">
        <v>200</v>
      </c>
      <c r="J66" s="118" t="s">
        <v>201</v>
      </c>
    </row>
    <row r="67" spans="1:10" x14ac:dyDescent="0.25">
      <c r="A67" s="43" t="s">
        <v>232</v>
      </c>
      <c r="B67" s="26" t="s">
        <v>233</v>
      </c>
      <c r="C67" s="30" t="s">
        <v>234</v>
      </c>
      <c r="D67" s="25" t="s">
        <v>235</v>
      </c>
      <c r="E67" s="25">
        <v>1</v>
      </c>
      <c r="F67" s="27">
        <v>27.6</v>
      </c>
      <c r="G67" s="27">
        <f t="shared" si="1"/>
        <v>27.6</v>
      </c>
      <c r="H67" s="12" t="s">
        <v>199</v>
      </c>
      <c r="I67" s="117" t="s">
        <v>200</v>
      </c>
      <c r="J67" s="118" t="s">
        <v>201</v>
      </c>
    </row>
    <row r="68" spans="1:10" ht="30" x14ac:dyDescent="0.25">
      <c r="A68" s="43" t="s">
        <v>236</v>
      </c>
      <c r="B68" s="26" t="s">
        <v>237</v>
      </c>
      <c r="C68" s="30" t="s">
        <v>238</v>
      </c>
      <c r="D68" s="25" t="s">
        <v>235</v>
      </c>
      <c r="E68" s="25">
        <v>1</v>
      </c>
      <c r="F68" s="27">
        <v>30.07</v>
      </c>
      <c r="G68" s="27">
        <f t="shared" si="1"/>
        <v>30.07</v>
      </c>
      <c r="H68" s="12" t="s">
        <v>199</v>
      </c>
      <c r="I68" s="117" t="s">
        <v>200</v>
      </c>
      <c r="J68" s="118" t="s">
        <v>201</v>
      </c>
    </row>
    <row r="69" spans="1:10" x14ac:dyDescent="0.25">
      <c r="A69" s="43" t="s">
        <v>239</v>
      </c>
      <c r="B69" s="26" t="s">
        <v>240</v>
      </c>
      <c r="C69" s="30" t="s">
        <v>241</v>
      </c>
      <c r="D69" s="25" t="s">
        <v>235</v>
      </c>
      <c r="E69" s="25">
        <v>1</v>
      </c>
      <c r="F69" s="27">
        <v>48.4</v>
      </c>
      <c r="G69" s="27">
        <f t="shared" si="1"/>
        <v>48.4</v>
      </c>
      <c r="H69" s="12" t="s">
        <v>199</v>
      </c>
      <c r="I69" s="117" t="s">
        <v>200</v>
      </c>
      <c r="J69" s="118" t="s">
        <v>201</v>
      </c>
    </row>
    <row r="70" spans="1:10" ht="45" x14ac:dyDescent="0.25">
      <c r="A70" s="43" t="s">
        <v>242</v>
      </c>
      <c r="B70" s="26" t="s">
        <v>243</v>
      </c>
      <c r="C70" s="31" t="s">
        <v>244</v>
      </c>
      <c r="D70" s="25" t="s">
        <v>30</v>
      </c>
      <c r="E70" s="25">
        <v>1</v>
      </c>
      <c r="F70" s="27">
        <v>48</v>
      </c>
      <c r="G70" s="27">
        <f t="shared" si="1"/>
        <v>48</v>
      </c>
      <c r="H70" s="12" t="s">
        <v>199</v>
      </c>
      <c r="I70" s="117" t="s">
        <v>200</v>
      </c>
      <c r="J70" s="119" t="s">
        <v>201</v>
      </c>
    </row>
    <row r="71" spans="1:10" ht="45" x14ac:dyDescent="0.25">
      <c r="A71" s="43" t="s">
        <v>245</v>
      </c>
      <c r="B71" s="26" t="s">
        <v>246</v>
      </c>
      <c r="C71" s="30" t="s">
        <v>247</v>
      </c>
      <c r="D71" s="25" t="s">
        <v>231</v>
      </c>
      <c r="E71" s="25">
        <v>1</v>
      </c>
      <c r="F71" s="27">
        <v>134</v>
      </c>
      <c r="G71" s="27">
        <f t="shared" si="1"/>
        <v>134</v>
      </c>
      <c r="H71" s="12" t="s">
        <v>199</v>
      </c>
      <c r="I71" s="117" t="s">
        <v>200</v>
      </c>
      <c r="J71" s="119" t="s">
        <v>201</v>
      </c>
    </row>
    <row r="72" spans="1:10" x14ac:dyDescent="0.25">
      <c r="A72" s="70" t="s">
        <v>248</v>
      </c>
      <c r="B72" s="49" t="s">
        <v>249</v>
      </c>
      <c r="C72" s="48" t="s">
        <v>250</v>
      </c>
      <c r="D72" s="39" t="s">
        <v>51</v>
      </c>
      <c r="E72" s="39">
        <v>1</v>
      </c>
      <c r="F72" s="40">
        <v>39.99</v>
      </c>
      <c r="G72" s="27">
        <f t="shared" si="1"/>
        <v>39.99</v>
      </c>
      <c r="H72" s="35" t="s">
        <v>199</v>
      </c>
      <c r="I72" s="117" t="s">
        <v>200</v>
      </c>
      <c r="J72" s="119" t="s">
        <v>201</v>
      </c>
    </row>
  </sheetData>
  <mergeCells count="3">
    <mergeCell ref="Q11:R11"/>
    <mergeCell ref="Q3:R5"/>
    <mergeCell ref="A1:I2"/>
  </mergeCells>
  <phoneticPr fontId="5" type="noConversion"/>
  <conditionalFormatting sqref="H7:H54 H56:H72">
    <cfRule type="containsText" dxfId="5" priority="4" operator="containsText" text="PURCHASED">
      <formula>NOT(ISERROR(SEARCH("PURCHASED",H7)))</formula>
    </cfRule>
    <cfRule type="containsText" dxfId="4" priority="5" operator="containsText" text="OPEN">
      <formula>NOT(ISERROR(SEARCH("OPEN",H7)))</formula>
    </cfRule>
    <cfRule type="containsText" dxfId="3" priority="6" operator="containsText" text="PURCHASED">
      <formula>NOT(ISERROR(SEARCH("PURCHASED",H7)))</formula>
    </cfRule>
    <cfRule type="containsText" dxfId="2" priority="8" operator="containsText" text="OPEN">
      <formula>NOT(ISERROR(SEARCH("OPEN",H7)))</formula>
    </cfRule>
  </conditionalFormatting>
  <conditionalFormatting sqref="I7:I54 I56:I72">
    <cfRule type="containsText" dxfId="1" priority="1" operator="containsText" text="Y">
      <formula>NOT(ISERROR(SEARCH("Y",I7)))</formula>
    </cfRule>
    <cfRule type="containsText" dxfId="0" priority="2" operator="containsText" text="N">
      <formula>NOT(ISERROR(SEARCH("N",I7)))</formula>
    </cfRule>
  </conditionalFormatting>
  <hyperlinks>
    <hyperlink ref="C70" r:id="rId1" xr:uid="{77C48372-604F-4B8E-A0D2-029DFC7B5763}"/>
    <hyperlink ref="C7" r:id="rId2" display="https://buildmywheelchair.com/unitrack-bar-17-18-19-seat-depth-corpus-3g-vs/" xr:uid="{10E39BF9-303B-43DA-A53D-BF9C20F456C2}"/>
    <hyperlink ref="C71" r:id="rId3" xr:uid="{84542333-F30C-4CE3-83D0-8981D5633227}"/>
    <hyperlink ref="C9" r:id="rId4" xr:uid="{256F45D4-801E-4298-B833-943C892059F5}"/>
    <hyperlink ref="C56" r:id="rId5" xr:uid="{67DA9B5B-EC38-4A0C-9900-92385E1C5199}"/>
    <hyperlink ref="C57" r:id="rId6" xr:uid="{2B355E17-6CF3-42BC-A388-C812CBB42BB4}"/>
    <hyperlink ref="C10" r:id="rId7" xr:uid="{F5E84AD5-8C97-436B-B3E4-6F41E9793B12}"/>
    <hyperlink ref="C72" r:id="rId8" display="https://www.amazon.com/EMEPOVGY-Battery-5200mAh-Connector-Vehicles/dp/B0BZKYGL1N?asc_campaign=ff27c2af69359fb71bbfcc193b2835d4&amp;asc_source=01H1P39M5ZSG9J6WR6B1HBK9M0&amp;ref_=fplfs&amp;smid=A3SYA50HCALWU5&amp;source=ps-sl-shoppingads-lpcontext&amp;tag=namespacebran492-20&amp;th=1" xr:uid="{3D220810-9136-49DD-A3FF-B1CFE253810B}"/>
    <hyperlink ref="C58" r:id="rId9" xr:uid="{F344A5B9-F189-4197-AA73-F34E70D8BD79}"/>
    <hyperlink ref="C11" r:id="rId10" display="https://www.amazon.com/TalentCell-PB120B1-Rechargeable-38400mAh-142-08Wh/dp/B07H8F5HYJ/ref=asc_df_B07H8F5HYJ?mcid=4d9721f459d23e829a73bdaec0a33bbe&amp;tag=hyprod-20&amp;linkCode=df0&amp;hvadid=693416928164&amp;hvpos=&amp;hvnetw=g&amp;hvrand=9170483728425869519&amp;hvpone=&amp;hvptwo=&amp;hvqmt=&amp;hvdev=c&amp;hvdvcmdl=&amp;hvlocint=&amp;hvlocphy=9008695&amp;hvtargid=pla-587156217835&amp;psc=1 " xr:uid="{C5302EC4-4743-47FC-AA7B-D754CB72306D}"/>
    <hyperlink ref="C12" r:id="rId11" xr:uid="{0032AEA5-63A7-4AEF-98DA-223AE5E757F3}"/>
    <hyperlink ref="C13" r:id="rId12" xr:uid="{5A9AC5AF-DB88-4B2C-AC2E-3D83818ADAE0}"/>
    <hyperlink ref="C14" r:id="rId13" xr:uid="{2688C7DD-AA16-4833-A8A4-C36675B079ED}"/>
    <hyperlink ref="C15" r:id="rId14" xr:uid="{5398FEDF-5352-4C93-8245-38D9C5308476}"/>
    <hyperlink ref="C59" r:id="rId15" display="https://www.amazon.com/Rubber-Channel-Protector-Length-Shaped/dp/B0BN3HZKY1/ref=asc_df_B09T68F3PD?mcid=9bcbbe47a7b634ab949f484885b9e626&amp;tag=hyprod-20&amp;linkCode=df0&amp;hvadid=693499423661&amp;hvpos=&amp;hvnetw=g&amp;hvrand=18422574931372516801&amp;hvpone=&amp;hvptwo=&amp;hvqmt=&amp;hvdev=c&amp;hvdvcmdl=&amp;hvlocint=&amp;hvlocphy=9008695&amp;hvtargid=pla-1953941611325&amp;th=1" xr:uid="{B693FCB2-CA34-4798-95EA-D67AF14A5345}"/>
    <hyperlink ref="C16" r:id="rId16" xr:uid="{65218D6D-A6AF-4FD1-A571-0287200BF60D}"/>
    <hyperlink ref="C67" r:id="rId17" xr:uid="{2655688E-7069-4D05-86B2-FA0C307FC17C}"/>
    <hyperlink ref="C68" r:id="rId18" xr:uid="{CF03F67B-CAB1-4B66-A260-68AFEDA832B0}"/>
    <hyperlink ref="C69" r:id="rId19" xr:uid="{474D6639-64F3-42C8-A703-0F84D994F9C4}"/>
    <hyperlink ref="C66" r:id="rId20" xr:uid="{FC3FA795-A97C-4E0D-AC2D-C6E11CD9CE23}"/>
    <hyperlink ref="C61" r:id="rId21" xr:uid="{FCE023F0-F5F7-435A-A63B-F00FA24C789F}"/>
    <hyperlink ref="C60" r:id="rId22" xr:uid="{E5B6F552-EB83-4E78-91FB-CF78700D4EFA}"/>
    <hyperlink ref="C65" r:id="rId23" display="https://www.amazon.com/inch-Waterproof-Shrinkable-Insulation-Wear-Resistant/dp/B07VSYB41Y/ref=sxin_16_pa_sp_search_thematic_sspa?content-id=amzn1.sym.76d54fcc-2362-404d-ab9b-b0653e2b2239%3Aamzn1.sym.76d54fcc-2362-404d-ab9b-b0653e2b2239&amp;cv_ct_cx=waterproof%2Bheat%2Bshrink%2Btubing&amp;dib=eyJ2IjoiMSJ9.H-mCBL0_ESr0e9Ic-dLOScY_m6pddPWPnF4ImXXAIBnH5_s1B5KMoOtrL3HivpVe.5h8UP65FeAvs3MspCjX0ksJtbQ11y_lp1-3XJL4YNVk&amp;dib_tag=se&amp;hvadid=616931588815&amp;hvdev=c&amp;hvlocphy=1018739&amp;hvnetw=g&amp;hvqmt=e&amp;hvrand=10641113635396324039&amp;hvtargid=kwd-4884893450&amp;hydadcr=24625_13611729&amp;keywords=waterproof%2Bheat%2Bshrink%2Btubing&amp;pd_rd_i=B07VQ6X5KT&amp;pd_rd_r=d56f15f2-2bc0-4d68-9f24-8dc69ca54e1a&amp;pd_rd_w=o7RT7&amp;pd_rd_wg=Kpxqk&amp;pf_rd_p=76d54fcc-2362-404d-ab9b-b0653e2b2239&amp;pf_rd_r=JX1NA6RY3YNMAZEZ6VQH&amp;qid=1732753824&amp;sbo=RZvfv%2F%2FHxDF%2BO5021pAnSA%3D%3D&amp;sr=1-2-6024b2a3-78e4-4fed-8fed-e1613be3bcce-spons&amp;sp_csd=d2lkZ2V0TmFtZT1zcF9zZWFyY2hfdGhlbWF0aWM&amp;th=1" xr:uid="{212EA88C-BE38-4031-8665-2748568BD8A8}"/>
    <hyperlink ref="C19" r:id="rId24" display="https://www.amazon.com/Precision-Programmable-Magnetic-Feedback-Switchable/dp/B0BZLFJL9S/ref=sr_1_1?crid=8N9BWL3BF90O&amp;dib=eyJ2IjoiMSJ9.ILj5La-vstACRSK6Rps3BqnPAro5H80hsQr0Tm-KVgCwP8sFifdKaAf3HACnfil1KAVmX7KuasfV_2HRwycDe9mkqqIRr7qGIeehB_t4-dFkzHSfdyp1SV09BtXloxhhp-Ll30lZBxXc1XHh7Gs3Fmr_Vn1yShsjG-fMVxbigYsI6THjnk4Oext2vaDbx5hYSUrvJrpI2Y4p-Nb7saF9pl6gk4N02YGRisM526S5gbc.G2RnIZgMcnIrQV-fmHVpt4O-idmyRD07Jd_HISoLBqk&amp;dib_tag=se&amp;keywords=waveshare%2Bst3215&amp;qid=1738353590&amp;sprefix=waveshare%2Bst3215%2Caps%2C176&amp;sr=8-1&amp;th=1" xr:uid="{3CF80D66-EDDD-4B99-9CBC-4B4C01C53F7B}"/>
    <hyperlink ref="C20" r:id="rId25" xr:uid="{2AB6EA3F-BCCF-4DC6-A1DB-14104663B0FA}"/>
    <hyperlink ref="C22" r:id="rId26" xr:uid="{5DA8CB30-D7DC-4681-ADB1-D942147CFA1F}"/>
    <hyperlink ref="C23" r:id="rId27" xr:uid="{AEF96576-01CB-42AB-B20B-98CC65707843}"/>
    <hyperlink ref="C17" r:id="rId28" display="https://www.amazon.com/InnoHHustle-Universal-Replacement-Waterproof-Handbrake/dp/B0DG8ZPX1Q/ref=sr_1_40?crid=3VXQ8DMN4T809&amp;dib=eyJ2IjoiMSJ9.qaYJpeyQkQtvFn0vXNDL3kMZDCY64C57E5TFJ6CH8l5AS9a1pfJTwhtU4p05l74ChaZrImd6MSCxS1yUp7rYG5LBW1AQTw2lrgtLGLqbI03KMEm0ocJwll2g-Dqaz9OzeblmvTILlEZ499r_ustynTAHWlXxDu7wzPg8n1NEO-poAnrHzvfVA4BY2Nk_IR6QXt0bEmB_fLFkwgGDTbWW10DtGSFwo6xvAOJMY0EA1ebjdDmQ7_gmIH5GzNgi0C2ZumdXKkEk5Xzg--2rj1r1sCjLLGbIFbYV3HUaKXFj-DC0tVqN8QDvVbWZ3BGEzxllPhmOzBt8iX6i67b_18-p6yIe3dMg-9sVIFBoJ8PWGIk.qoGBvdgUfv3u5SJNNsySDgooSOViYovaOA-MMydV3KE&amp;dib_tag=se&amp;keywords=plastic+boot+for+shifter&amp;qid=1738736585&amp;s=automotive&amp;sprefix=plastic+boot+for+shifte%2Cautomotive%2C77&amp;sr=1-40&amp;xpid=WxD8ym98_NuLP" xr:uid="{12843DC0-9235-4595-9F90-429DA4E63FFC}"/>
    <hyperlink ref="C62" r:id="rId29" display="https://www.amazon.com/Universal-Manual-Cover%EF%BC%8CPU-Leather-Shifter/dp/B07G5GTY17/ref=asc_df_B07G5GTY17?mcid=e6084ad6d036324dba99cb91fea15ffc&amp;hvocijid=8437419736134577823-B07G5GTY17-&amp;hvexpln=73&amp;tag=hyprod-20&amp;linkCode=df0&amp;hvadid=721245378154&amp;hvpos=&amp;hvnetw=g&amp;hvrand=8437419736134577823&amp;hvpone=&amp;hvptwo=&amp;hvqmt=&amp;hvdev=c&amp;hvdvcmdl=&amp;hvlocint=&amp;hvlocphy=9008695&amp;hvtargid=pla-2281435177658&amp;psc=1" xr:uid="{90A3CF96-20BC-4746-AB2C-C0FF7A1951D5}"/>
    <hyperlink ref="C63" r:id="rId30" display="https://www.americanmuscle.com/scott-drake-mustang-shifter-boot-leather-e7zz-7277-a.html?utm_content=Interior%20-%20Other%7CDrake%20Muscle%20Cars&amp;T5_Var4=425716&amp;utm_source=google-pla&amp;utm_medium=shopping&amp;T5_Var2=shopping&amp;utm_campaign=AM+No+Vehicle+High+LTVTop+LowPriority&amp;intl=0&amp;dialogtech=ppc&amp;gad_source=1&amp;gclid=Cj0KCQiAkoe9BhDYARIsAH85cDPdUcoJwFABWeQ9uc30Hu8xdkEeX8PC7S-BzeQtWr2M0o_HvUCgUSMaAhPzEALw_wcB&amp;gclsrc=aw.ds" xr:uid="{A4FE0106-CE68-49A1-9BBE-9085189AC90C}"/>
    <hyperlink ref="C18" r:id="rId31" display="https://www.amazon.com/Waterproof-Protector-Oilproof-Oversleeves-Protection/dp/B089K2JLGK/ref=asc_df_B089K2JLGK?mcid=db1de4c9f36636f38d4ba4db89535c1c&amp;hvocijid=8078611659129688909-B089K2JLGK-&amp;hvexpln=73&amp;tag=hyprod-20&amp;linkCode=df0&amp;hvadid=721245378154&amp;hvpos=&amp;hvnetw=g&amp;hvrand=8078611659129688909&amp;hvpone=&amp;hvptwo=&amp;hvqmt=&amp;hvdev=c&amp;hvdvcmdl=&amp;hvlocint=&amp;hvlocphy=9008695&amp;hvtargid=pla-2281435180258&amp;psc=1" xr:uid="{4F854E0B-EA28-4807-98F9-34C5352DF5EC}"/>
    <hyperlink ref="C64" r:id="rId32" display="https://www.amazon.com/dp/B0CR1KFP37/ref=sspa_dk_detail_6?psc=1&amp;pd_rd_i=B0CR1KFP37&amp;pd_rd_w=a08Dk&amp;content-id=amzn1.sym.953c7d66-4120-4d22-a777-f19dbfa69309&amp;pf_rd_p=953c7d66-4120-4d22-a777-f19dbfa69309&amp;pf_rd_r=K1XN29QBMNW58YKZGSB4&amp;pd_rd_wg=Lzrqq&amp;pd_rd_r=01810f9e-c119-4cbc-b821-e256b631aa00&amp;s=apparel&amp;sp_csd=d2lkZ2V0TmFtZT1zcF9kZXRhaWwy" xr:uid="{42E115FC-DA8D-4AAF-8773-74C26DCC0381}"/>
    <hyperlink ref="C24" r:id="rId33" xr:uid="{1CB94CD7-41F9-4E69-8439-380DB98F21C5}"/>
    <hyperlink ref="C25" r:id="rId34" xr:uid="{AAD5B4C9-5DB3-4F6C-AF37-1B080858CA2D}"/>
    <hyperlink ref="C26" r:id="rId35" display="https://www.amazon.com/Permatex-82180-Maximum-Resistance-Silicone/dp/B0CXPXLCCH/ref=sr_1_4?crid=1DZPAYSPVKXCY&amp;dib=eyJ2IjoiMSJ9.raxZGSDxAQfK3FhLYpfiQNzQxjI8DIET1mQ8eiFSTFmKpeyj20bv3BWcQ6Ur6opFrQ_lTmRWrU2fKrxIJ3UvQl1SKCoBwcoNsMCGFBBTx0EJWBK3KEPfDkXPGN2AFC2noJh06PDUQmQciQEPRYhC8ifwyWDGOhc1JmW3EmF2_G9FzcG85cQ_iJD3PProwjcp17hSs4Xp27wssYPXiqb-o-xveP-3FWpuq8izXkQRwGjzRbkveGTfQbSFVxQe3esV6l7F-X1Zn7aEgNYon8owNCBK9T8JsS9GUW-11VM8BV8OXhRVE0o2pdrcvTN01dOlIojRPgFQiPrCYKy8CCzM9P-yYXV4nC3R1gk0wEKCVZo.h0SpMZivxNRCQKk-02E6LJ16OZf8xptNYiLwUnNSUTc&amp;dib_tag=se&amp;keywords=fipg%2Bgasket&amp;qid=1738736735&amp;s=automotive&amp;sprefix=fipg%2Bgasket%2Cautomotive%2C70&amp;sr=1-4&amp;th=1" xr:uid="{43417C2C-1371-4166-8310-5EA8863B5E6B}"/>
    <hyperlink ref="C27" r:id="rId36" display="https://www.amazon.com/Seal-Self-Fusing-Silicone-Tape/dp/B08B3JSJF3/ref=sr_1_2_sspa?crid=2UTYSN6N62RBY&amp;dib=eyJ2IjoiMSJ9.wuLo1qO6BwlUChdWrHn_897LTjxkgdZJ2vwQXyuF2FSx-QbVGaE00vZ_LnFG9u3XImmOtzPIjKVe_KhES2hAQCoPslLDi2SvULLilClqnbrBE98sPQePxmSLwP1I-o4ciHFdvJoML968AtZEYS2WSZxNhcar7MPPnllA-fD_zHzh662XmEScwB6Kg-WNqjySXaAwOP_HuH24TiJOQYiWPcBUgTHKyjxFFTR2aspLb6o.RhTuQRnizRtvmTqd2TZ499ktHbrO1-UctkSUjt5bt3o&amp;dib_tag=se&amp;keywords=self%2Bfusion%2Belectric%2Btape&amp;qid=1738736840&amp;sprefix=self%2Bfusion%2Belectric%2Btape%2Caps%2C91&amp;sr=8-2-spons&amp;sp_csd=d2lkZ2V0TmFtZT1zcF9hdGY&amp;th=1" xr:uid="{FA65FE7D-D5ED-492F-B53F-7D725803FF1F}"/>
    <hyperlink ref="C28" r:id="rId37" display="https://www.amazon.com/GINTOOYUN-Adapter-Extension-Surveillance-Security/dp/B0BN2YX895/ref=pd_ci_mcx_di_int_sccai_cn_d_sccl_2_3/134-3061273-0299504?pd_rd_w=5S3YT&amp;content-id=amzn1.sym.751acc83-5c05-42d0-a15e-303622651e1e&amp;pf_rd_p=751acc83-5c05-42d0-a15e-303622651e1e&amp;pf_rd_r=AEFHRZ33RM75EE98EEAN&amp;pd_rd_wg=MmC3o&amp;pd_rd_r=a346551a-7897-428c-bf89-fc56aa7c184" xr:uid="{873E9A88-266D-4DD8-8560-7E75575EFF46}"/>
    <hyperlink ref="C29" r:id="rId38" xr:uid="{6AD3C454-47D5-4432-9CF7-2884E7D793AB}"/>
    <hyperlink ref="C31" r:id="rId39" xr:uid="{5E63327C-01A2-4204-8EEA-439C8BB9C85D}"/>
    <hyperlink ref="C32" r:id="rId40" xr:uid="{F3C18A85-EC68-4767-931C-E44F80984087}"/>
    <hyperlink ref="C33" r:id="rId41" xr:uid="{494E3224-DFF7-429D-8DEE-E3BFBD692BB4}"/>
    <hyperlink ref="C34" r:id="rId42" xr:uid="{035988DB-D573-4913-8415-9DA431086589}"/>
    <hyperlink ref="C35" r:id="rId43" xr:uid="{FA87CACA-F117-4151-B0FB-2F8C701FF7A0}"/>
    <hyperlink ref="C36" r:id="rId44" xr:uid="{79F9620B-73B2-4ED0-BBFF-DAEC0EE4984B}"/>
    <hyperlink ref="C37" r:id="rId45" xr:uid="{0D8A6370-3ABD-4882-837A-F07B5D55EEE4}"/>
    <hyperlink ref="C38" r:id="rId46" xr:uid="{D911E454-B4B7-4054-9C10-F56DAF473E97}"/>
    <hyperlink ref="C21" r:id="rId47" xr:uid="{A99F2DA6-D365-48E9-A624-4422FC6C5E15}"/>
    <hyperlink ref="C30" r:id="rId48" xr:uid="{C5BE4B0E-064D-45C2-A976-F77D7A12B5E7}"/>
    <hyperlink ref="C39" r:id="rId49" xr:uid="{F8831451-3B5B-4A0D-9E30-CF08F01C40A7}"/>
    <hyperlink ref="C40" r:id="rId50" display="https://www.lowes.com/pd/IRWIN-HANSON-SAE-2-Pack-Tap-and-Drill-Set/1003087522?store=447&amp;cm_mmc=shp-_-c-_-vf-_-tol-_-ggl-_-PMAX_Irwin-_-1003087522-_-local-_-0-_-0&amp;&amp;ds_a_cid=279391351&amp;gad_source=1&amp;gclid=CjwKCAiAk8G9BhA0EiwAOQxmfvfU-euvISCnnhxrqM0KnWvIT6ck_BjWrh5bhOSS9wiMW0CqRQm9GhoCrr0QAvD_BwE&amp;gclsrc=aw.ds" xr:uid="{113FE50A-B24E-4463-8BE6-CE3F126D0D80}"/>
    <hyperlink ref="C41" r:id="rId51" xr:uid="{2787443B-1CEB-4465-9391-DAD0DB6A733B}"/>
    <hyperlink ref="C43" r:id="rId52" xr:uid="{F1AF7800-0287-420F-B3D4-11542BB51BD0}"/>
    <hyperlink ref="C42" r:id="rId53" xr:uid="{022DE92C-1B34-44A4-8338-2541E2D815A9}"/>
    <hyperlink ref="C44" r:id="rId54" xr:uid="{B1C1275F-E970-4067-A2F0-82B0612BEF17}"/>
    <hyperlink ref="C45" r:id="rId55" xr:uid="{17624895-E182-4C8E-8EEF-AFF15C68177D}"/>
    <hyperlink ref="C46" r:id="rId56" xr:uid="{F99695FC-DF27-46E3-B0EC-B6A3E17A7C0D}"/>
    <hyperlink ref="C47" r:id="rId57" xr:uid="{1812D5F5-2A4B-4346-882E-9C9897E40D2C}"/>
    <hyperlink ref="C48" r:id="rId58" xr:uid="{AAE1B8B1-51D7-4CAA-B4FA-8BCE159611FC}"/>
    <hyperlink ref="C49" r:id="rId59" display="https://www.amazon.com/560PCS-Heat-Shrink-Tubing-Eventronic/dp/B072PCQ2LW/ref=sr_1_8?crid=18SP8MT7L3M86&amp;dib=eyJ2IjoiMSJ9.SXkRC94fgf4LOuGQ9aeLWYhaVo_IxFv3EldvrAeEU6tzNxHunjxpmBvcDmuNL5BorftXg6qquFmFAATelcuEGI4D3sBe0n5bWa4BBXrmVBU832-j3_Xo5Cy85rwij683LmhTSwnWFKMGzdKtbHa9QKJf1QSHIFXmA0nTGL8UJeJpqaEPhKpWbpTi5znrN8TSiPXzFIudt8SHpEQHtDR85Kpl236ptxq16dBt8uI9VQU.mjXznAGl9zTyl6kxfBWDtmp3TTFdttwtzSKmQV4EvXM&amp;dib_tag=se&amp;keywords=heat+shrink&amp;qid=1740354025&amp;sprefix=heat+shrink%2Caps%2C299&amp;sr=8-8" xr:uid="{F3127D61-55DD-4E9B-98E0-2A8A7FE1F4F5}"/>
    <hyperlink ref="C50" r:id="rId60" display="https://www.waveshare.com/product/robotics/robot-arm-control/robot-arm/roarm-m2-s.htm?sku=25118" xr:uid="{6168D334-F41D-4EAC-956F-7042D80F4313}"/>
    <hyperlink ref="C51" r:id="rId61" xr:uid="{679992F5-8023-4E3E-A9D7-7C9462F435EE}"/>
    <hyperlink ref="C52" r:id="rId62" xr:uid="{A3BDD98D-9355-4014-9A98-148718806855}"/>
    <hyperlink ref="C53" r:id="rId63" xr:uid="{333F8F40-5A21-422C-B1FC-408B0F5D6AD7}"/>
    <hyperlink ref="C54" r:id="rId64" display="https://www.amazon.com/dp/B09Q2RK9LG/ref=sspa_dk_detail_1?pd_rd_i=B09Q2RK9LG&amp;pd_rd_w=P9X8T&amp;content-id=amzn1.sym.f2f1cf8f-cab4-44dc-82ba-0ca811fb90cc&amp;pf_rd_p=f2f1cf8f-cab4-44dc-82ba-0ca811fb90cc&amp;pf_rd_r=RQR57HFT7AMZPYG8NG2J&amp;pd_rd_wg=J7R7h&amp;pd_rd_r=f5314cd1-7869-4c64-b003-e91d36599b31&amp;s=kitchen&amp;sp_csd=d2lkZ2V0TmFtZT1zcF9kZXRhaWxfdGhlbWF0aWM&amp;th=1" xr:uid="{37D74B27-AC07-448D-8E81-361F7EA25DC2}"/>
    <hyperlink ref="C8" r:id="rId65" xr:uid="{2D66B137-F8BE-4B27-80C9-3456AC90CC55}"/>
  </hyperlinks>
  <pageMargins left="0.7" right="0.7" top="0.75" bottom="0.75" header="0.3" footer="0.3"/>
  <pageSetup orientation="portrait" r:id="rId66"/>
  <drawing r:id="rId67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D21841975915F41A8985461301676F8" ma:contentTypeVersion="13" ma:contentTypeDescription="Create a new document." ma:contentTypeScope="" ma:versionID="6e1bccc0d24f48af4172e8e13f907998">
  <xsd:schema xmlns:xsd="http://www.w3.org/2001/XMLSchema" xmlns:xs="http://www.w3.org/2001/XMLSchema" xmlns:p="http://schemas.microsoft.com/office/2006/metadata/properties" xmlns:ns2="db82c03e-2837-4be0-8727-e5fbd754f691" targetNamespace="http://schemas.microsoft.com/office/2006/metadata/properties" ma:root="true" ma:fieldsID="fbe851d2d5980bc69f5c3afe59ba1e51" ns2:_="">
    <xsd:import namespace="db82c03e-2837-4be0-8727-e5fbd754f69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2:MediaServiceOCR" minOccurs="0"/>
                <xsd:element ref="ns2:MediaLengthInSeconds" minOccurs="0"/>
                <xsd:element ref="ns2:MediaServiceBillingMetadata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b82c03e-2837-4be0-8727-e5fbd754f69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886477d7-ad29-47e7-b319-eaa6f194967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BillingMetadata" ma:index="19" nillable="true" ma:displayName="MediaServiceBillingMetadata" ma:hidden="true" ma:internalName="MediaServiceBillingMetadata" ma:readOnly="true">
      <xsd:simpleType>
        <xsd:restriction base="dms:Note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b82c03e-2837-4be0-8727-e5fbd754f691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FF85B58-D732-4926-8CC6-3D57573984D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b82c03e-2837-4be0-8727-e5fbd754f69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7D51AAE-F7BA-4A25-8B43-02327EFC7A1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2B0B533-75DD-4593-B285-AD2CAC3EC4BB}">
  <ds:schemaRefs>
    <ds:schemaRef ds:uri="http://schemas.microsoft.com/office/2006/metadata/properties"/>
    <ds:schemaRef ds:uri="http://schemas.microsoft.com/office/infopath/2007/PartnerControls"/>
    <ds:schemaRef ds:uri="db82c03e-2837-4be0-8727-e5fbd754f691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Budget Tracking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Baum, Andrew</cp:lastModifiedBy>
  <cp:revision/>
  <dcterms:created xsi:type="dcterms:W3CDTF">2024-10-08T19:38:40Z</dcterms:created>
  <dcterms:modified xsi:type="dcterms:W3CDTF">2025-05-14T16:13:31Z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0x0101003D21841975915F41A8985461301676F8</vt:lpwstr>
  </property>
  <property fmtid="{D5CDD505-2E9C-101B-9397-08002B2CF9AE}" pid="3" name="MediaServiceImageTags">
    <vt:lpwstr/>
  </property>
</Properties>
</file>