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unjee Selvam\Desktop\Classwork\07-Project-1-Week-1\Project_1\"/>
    </mc:Choice>
  </mc:AlternateContent>
  <xr:revisionPtr revIDLastSave="0" documentId="13_ncr:1_{710FA228-1447-444A-955D-4C2F8AFB0802}" xr6:coauthVersionLast="47" xr6:coauthVersionMax="47" xr10:uidLastSave="{00000000-0000-0000-0000-000000000000}"/>
  <bookViews>
    <workbookView xWindow="28680" yWindow="-120" windowWidth="29040" windowHeight="15720" xr2:uid="{548BA3F5-972B-47C0-8AB4-B59DD713E458}"/>
  </bookViews>
  <sheets>
    <sheet name="Data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J7" i="1"/>
  <c r="I7" i="1"/>
  <c r="H7" i="1"/>
  <c r="G7" i="1"/>
  <c r="F7" i="1"/>
  <c r="E7" i="1"/>
  <c r="D7" i="1"/>
  <c r="C7" i="1"/>
  <c r="B7" i="1"/>
  <c r="M7" i="1"/>
  <c r="L7" i="1"/>
  <c r="K6" i="1"/>
  <c r="J6" i="1"/>
  <c r="I6" i="1"/>
  <c r="H6" i="1"/>
  <c r="G6" i="1"/>
  <c r="F6" i="1"/>
  <c r="E6" i="1"/>
  <c r="D6" i="1"/>
  <c r="C6" i="1"/>
  <c r="B6" i="1"/>
  <c r="M6" i="1"/>
  <c r="L6" i="1"/>
  <c r="K5" i="1"/>
  <c r="J5" i="1"/>
  <c r="I5" i="1"/>
  <c r="H5" i="1"/>
  <c r="G5" i="1"/>
  <c r="F5" i="1"/>
  <c r="E5" i="1"/>
  <c r="D5" i="1"/>
  <c r="C5" i="1"/>
  <c r="B5" i="1"/>
  <c r="L5" i="1"/>
  <c r="M5" i="1"/>
  <c r="K8" i="1"/>
  <c r="J8" i="1"/>
  <c r="I8" i="1"/>
  <c r="H8" i="1"/>
  <c r="G8" i="1"/>
  <c r="F8" i="1"/>
  <c r="B8" i="1"/>
  <c r="E8" i="1"/>
  <c r="D8" i="1"/>
  <c r="C8" i="1"/>
  <c r="M8" i="1"/>
  <c r="L8" i="1"/>
  <c r="K4" i="1"/>
  <c r="J4" i="1"/>
  <c r="I4" i="1"/>
  <c r="H4" i="1"/>
  <c r="G4" i="1"/>
  <c r="F4" i="1"/>
  <c r="E4" i="1"/>
  <c r="D4" i="1"/>
  <c r="C4" i="1"/>
  <c r="B4" i="1"/>
  <c r="M4" i="1"/>
  <c r="L4" i="1"/>
  <c r="M3" i="1"/>
  <c r="L3" i="1"/>
  <c r="K3" i="1"/>
  <c r="I3" i="1"/>
  <c r="G3" i="1"/>
  <c r="E3" i="1"/>
  <c r="C3" i="1"/>
  <c r="J3" i="1"/>
  <c r="H3" i="1"/>
  <c r="F3" i="1"/>
  <c r="D3" i="1"/>
  <c r="B3" i="1"/>
</calcChain>
</file>

<file path=xl/sharedStrings.xml><?xml version="1.0" encoding="utf-8"?>
<sst xmlns="http://schemas.openxmlformats.org/spreadsheetml/2006/main" count="28" uniqueCount="27">
  <si>
    <t>Year</t>
  </si>
  <si>
    <t>Used - Overall Total</t>
  </si>
  <si>
    <t>Not Used - Overall Total</t>
  </si>
  <si>
    <t xml:space="preserve">Used - Females
</t>
  </si>
  <si>
    <t xml:space="preserve">Not Used - Females
</t>
  </si>
  <si>
    <t xml:space="preserve">Used - Males
</t>
  </si>
  <si>
    <t xml:space="preserve">Not Used - Males
</t>
  </si>
  <si>
    <t xml:space="preserve">Used - 16-19
</t>
  </si>
  <si>
    <t xml:space="preserve">Not Used - 16-19
</t>
  </si>
  <si>
    <t xml:space="preserve">Used - 20-24
</t>
  </si>
  <si>
    <t xml:space="preserve">Not Used - 20-24
</t>
  </si>
  <si>
    <t xml:space="preserve">Used - 25+
</t>
  </si>
  <si>
    <t xml:space="preserve">Not Used - 25+
</t>
  </si>
  <si>
    <t>Cannabis use, by sex and age group, Canada, 2017-2022</t>
  </si>
  <si>
    <t>https://epe.lac-bac.gc.ca/100/200/301/pwgsc-tpsgc/por-ef/health/2017/102-16-e/index.html</t>
  </si>
  <si>
    <t>https://epe.lac-bac.gc.ca/100/200/301/pwgsc-tpsgc/por-ef/health/2018/006-18-e/index.html</t>
  </si>
  <si>
    <t>https://epe.lac-bac.gc.ca/100/200/301/pwgsc-tpsgc/por-ef/health/2019/130-18-e/CCS2019_DetailedTables_EN_LAC.csv</t>
  </si>
  <si>
    <t>https://epe.lac-bac.gc.ca/100/200/301/pwgsc-tpsgc/por-ef/health/2020/114-19-e/CCS2020_DetailedTables_ENG.csv</t>
  </si>
  <si>
    <t>https://epe.lac-bac.gc.ca/100/200/301/pwgsc-tpsgc/por-ef/health/2021/102-20-e/CCS2021_DetailedTables_09DEC2021.csv</t>
  </si>
  <si>
    <t>2017 Canadian Cannabis Survey</t>
  </si>
  <si>
    <t>2018 Canadian Cannabis Survey</t>
  </si>
  <si>
    <t>2019 Canadian Cannabis Survey</t>
  </si>
  <si>
    <t>2020 Canadian Cannabis Survey</t>
  </si>
  <si>
    <t>2021 Canadian Cannabis Survey</t>
  </si>
  <si>
    <t>2022 Canadian Cannabis Survey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</si>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</sst>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8798-AEFE-47C6-872D-EF2E2F71DEFD}">
  <dimension ref="A1:M8"/>
  <sheetViews>
    <sheetView tabSelected="1" zoomScale="115" zoomScaleNormal="115" workbookViewId="0">
      <selection activeCell="E14" sqref="E14"/>
    </sheetView>
  </sheetViews>
  <sheetFormatPr defaultRowHeight="15" x14ac:dyDescent="0.25"/>
  <cols>
    <col min="1" max="1" width="5.5703125" bestFit="1" customWidth="1"/>
    <col min="2" max="2" width="16.5703125" bestFit="1" customWidth="1"/>
    <col min="3" max="3" width="19.85546875" bestFit="1" customWidth="1"/>
    <col min="4" max="4" width="14.7109375" bestFit="1" customWidth="1"/>
    <col min="5" max="5" width="18" bestFit="1" customWidth="1"/>
    <col min="6" max="6" width="13.85546875" bestFit="1" customWidth="1"/>
    <col min="7" max="7" width="17" bestFit="1" customWidth="1"/>
    <col min="8" max="8" width="13.85546875" bestFit="1" customWidth="1"/>
    <col min="9" max="9" width="17" bestFit="1" customWidth="1"/>
    <col min="10" max="10" width="12.28515625" bestFit="1" customWidth="1"/>
    <col min="11" max="11" width="15.5703125" bestFit="1" customWidth="1"/>
    <col min="12" max="12" width="16.5703125" bestFit="1" customWidth="1"/>
    <col min="13" max="13" width="19.85546875" bestFit="1" customWidth="1"/>
  </cols>
  <sheetData>
    <row r="1" spans="1:13" x14ac:dyDescent="0.25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4"/>
      <c r="L1" s="1"/>
      <c r="M1" s="1"/>
    </row>
    <row r="2" spans="1:13" ht="15" customHeight="1" x14ac:dyDescent="0.25">
      <c r="A2" s="1" t="s">
        <v>0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</v>
      </c>
      <c r="M2" s="5" t="s">
        <v>2</v>
      </c>
    </row>
    <row r="3" spans="1:13" x14ac:dyDescent="0.25">
      <c r="A3" s="2">
        <v>2017</v>
      </c>
      <c r="B3" s="2">
        <f>14798000*0.175</f>
        <v>2589650</v>
      </c>
      <c r="C3" s="2">
        <f>14798000*0.825</f>
        <v>12208350</v>
      </c>
      <c r="D3" s="2">
        <f>14008000*0.261</f>
        <v>3656088</v>
      </c>
      <c r="E3" s="2">
        <f>14008000*0.739</f>
        <v>10351912</v>
      </c>
      <c r="F3" s="2">
        <f>1621*1000*0.411</f>
        <v>666231</v>
      </c>
      <c r="G3" s="2">
        <f>1621000*0.589</f>
        <v>954769</v>
      </c>
      <c r="H3" s="2">
        <f>2243*1000*0.447</f>
        <v>1002621</v>
      </c>
      <c r="I3" s="2">
        <f>2243000*0.553</f>
        <v>1240379</v>
      </c>
      <c r="J3" s="2">
        <f>25043*1000*0.184</f>
        <v>4607912</v>
      </c>
      <c r="K3" s="2">
        <f>25043000*0.816</f>
        <v>20435088</v>
      </c>
      <c r="L3" s="2">
        <f>28907000*0.217</f>
        <v>6272819</v>
      </c>
      <c r="M3" s="2">
        <f>28907000*0.783</f>
        <v>22634181</v>
      </c>
    </row>
    <row r="4" spans="1:13" x14ac:dyDescent="0.25">
      <c r="A4" s="2">
        <v>2018</v>
      </c>
      <c r="B4" s="2">
        <f>13906000*0.176</f>
        <v>2447456</v>
      </c>
      <c r="C4" s="2">
        <f>13906000*0.824</f>
        <v>11458544</v>
      </c>
      <c r="D4" s="2">
        <f>14670000*0.265</f>
        <v>3887550</v>
      </c>
      <c r="E4" s="2">
        <f>14670000*0.735</f>
        <v>10782450</v>
      </c>
      <c r="F4" s="2">
        <f>1621000*0.365</f>
        <v>591665</v>
      </c>
      <c r="G4" s="2">
        <f>1621000*0.635</f>
        <v>1029335</v>
      </c>
      <c r="H4" s="2">
        <f>2243000*0.438</f>
        <v>982434</v>
      </c>
      <c r="I4" s="2">
        <f>2243000*0.562</f>
        <v>1260566.0000000002</v>
      </c>
      <c r="J4" s="2">
        <f>25043000*0.189</f>
        <v>4733127</v>
      </c>
      <c r="K4" s="2">
        <f>25043000*0.811</f>
        <v>20309873</v>
      </c>
      <c r="L4" s="2">
        <f>28906000*0.219</f>
        <v>6330414</v>
      </c>
      <c r="M4" s="2">
        <f>28906000*0.781</f>
        <v>22575586</v>
      </c>
    </row>
    <row r="5" spans="1:13" x14ac:dyDescent="0.25">
      <c r="A5" s="2">
        <v>2019</v>
      </c>
      <c r="B5" s="2">
        <f>14841000*0.207</f>
        <v>3072087</v>
      </c>
      <c r="C5" s="2">
        <f>14841000*0.793</f>
        <v>11768913</v>
      </c>
      <c r="D5" s="2">
        <f>14062000*0.286</f>
        <v>4021731.9999999995</v>
      </c>
      <c r="E5" s="2">
        <f>14062000*0.714</f>
        <v>10040268</v>
      </c>
      <c r="F5" s="2">
        <f>1621000*0.443</f>
        <v>718103</v>
      </c>
      <c r="G5" s="2">
        <f>1621000*0.557</f>
        <v>902897.00000000012</v>
      </c>
      <c r="H5" s="2">
        <f>2243000*0.513</f>
        <v>1150659</v>
      </c>
      <c r="I5" s="2">
        <f>2243000*0.487</f>
        <v>1092341</v>
      </c>
      <c r="J5" s="2">
        <f>25043000*0.209</f>
        <v>5233987</v>
      </c>
      <c r="K5" s="2">
        <f>25043000*0.791</f>
        <v>19809013</v>
      </c>
      <c r="L5" s="2">
        <f>28907000*0.246</f>
        <v>7111122</v>
      </c>
      <c r="M5" s="2">
        <f>28907000*0.754</f>
        <v>21795878</v>
      </c>
    </row>
    <row r="6" spans="1:13" x14ac:dyDescent="0.25">
      <c r="A6" s="2">
        <v>2020</v>
      </c>
      <c r="B6" s="2">
        <f>14843000*0.234</f>
        <v>3473262</v>
      </c>
      <c r="C6" s="2">
        <f>14843000*0.766</f>
        <v>11369738</v>
      </c>
      <c r="D6" s="2">
        <f>14063000*0.307</f>
        <v>4317341</v>
      </c>
      <c r="E6" s="2">
        <f>14063000*0.693</f>
        <v>9745659</v>
      </c>
      <c r="F6" s="2">
        <f>1621000*0.435</f>
        <v>705135</v>
      </c>
      <c r="G6" s="2">
        <f>1621000*0.656</f>
        <v>1063376</v>
      </c>
      <c r="H6" s="2">
        <f>2243000*0.525</f>
        <v>1177575</v>
      </c>
      <c r="I6" s="2">
        <f>2243000*0.475</f>
        <v>1065425</v>
      </c>
      <c r="J6" s="2">
        <f>25043000*0.236</f>
        <v>5910148</v>
      </c>
      <c r="K6" s="2">
        <f>25043000*0.764</f>
        <v>19132852</v>
      </c>
      <c r="L6" s="2">
        <f>28907000*0.269</f>
        <v>7775983.0000000009</v>
      </c>
      <c r="M6" s="2">
        <f>28907000*0.731</f>
        <v>21131017</v>
      </c>
    </row>
    <row r="7" spans="1:13" x14ac:dyDescent="0.25">
      <c r="A7" s="2">
        <v>2021</v>
      </c>
      <c r="B7" s="2">
        <f>14843000*0.221</f>
        <v>3280303</v>
      </c>
      <c r="C7" s="2">
        <f>14843000*0.779</f>
        <v>11562697</v>
      </c>
      <c r="D7" s="2">
        <f>14063000*0.286</f>
        <v>4022017.9999999995</v>
      </c>
      <c r="E7" s="2">
        <f>14063000*0.714</f>
        <v>10040982</v>
      </c>
      <c r="F7" s="2">
        <f>1621000*0.367</f>
        <v>594907</v>
      </c>
      <c r="G7" s="2">
        <f>1621000*0.632</f>
        <v>1024472</v>
      </c>
      <c r="H7" s="2">
        <f>2243000*0.486</f>
        <v>1090098</v>
      </c>
      <c r="I7" s="2">
        <f>2243000*0.514</f>
        <v>1152902</v>
      </c>
      <c r="J7" s="2">
        <f>25043000*0.224</f>
        <v>5609632</v>
      </c>
      <c r="K7" s="2">
        <f>25043000*0.776</f>
        <v>19433368</v>
      </c>
      <c r="L7" s="2">
        <f>28907000*0.252</f>
        <v>7284564</v>
      </c>
      <c r="M7" s="2">
        <f>28907000*0.748</f>
        <v>21622436</v>
      </c>
    </row>
    <row r="8" spans="1:13" x14ac:dyDescent="0.25">
      <c r="A8" s="2">
        <v>2022</v>
      </c>
      <c r="B8" s="2">
        <f>15642000*0.247</f>
        <v>3863574</v>
      </c>
      <c r="C8" s="2">
        <f>15642000*0.753</f>
        <v>11778426</v>
      </c>
      <c r="D8" s="2">
        <f>14930000*0.297</f>
        <v>4434210</v>
      </c>
      <c r="E8" s="2">
        <f>14930000*0.703</f>
        <v>10495790</v>
      </c>
      <c r="F8" s="2">
        <f>1606000*0.368</f>
        <v>591008</v>
      </c>
      <c r="G8" s="2">
        <f>1606000*0.632</f>
        <v>1014992</v>
      </c>
      <c r="H8" s="2">
        <f>2202000*0.502</f>
        <v>1105404</v>
      </c>
      <c r="I8" s="2">
        <f>2202000*0.498</f>
        <v>1096596</v>
      </c>
      <c r="J8" s="2">
        <f>26763000*0.247</f>
        <v>6610461</v>
      </c>
      <c r="K8" s="2">
        <f>26763000*0.753</f>
        <v>20152539</v>
      </c>
      <c r="L8" s="2">
        <f>30572000*0.272</f>
        <v>8315584.0000000009</v>
      </c>
      <c r="M8" s="2">
        <f>30572000*0.728</f>
        <v>22256416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1509B-B8DB-41D8-BF32-63F8F9D426C9}">
  <dimension ref="A1:B7"/>
  <sheetViews>
    <sheetView zoomScale="160" zoomScaleNormal="160" workbookViewId="0">
      <selection sqref="A1:B1"/>
    </sheetView>
  </sheetViews>
  <sheetFormatPr defaultRowHeight="15" x14ac:dyDescent="0.25"/>
  <cols>
    <col min="1" max="1" width="29" bestFit="1" customWidth="1"/>
    <col min="2" max="2" width="111.85546875" bestFit="1" customWidth="1"/>
  </cols>
  <sheetData>
    <row r="1" spans="1:2" x14ac:dyDescent="0.25">
      <c r="A1" s="1" t="s">
        <v>25</v>
      </c>
      <c r="B1" s="1" t="s">
        <v>26</v>
      </c>
    </row>
    <row r="2" spans="1:2" x14ac:dyDescent="0.25">
      <c r="A2" t="s">
        <v>19</v>
      </c>
      <c r="B2" t="s">
        <v>14</v>
      </c>
    </row>
    <row r="3" spans="1:2" x14ac:dyDescent="0.25">
      <c r="A3" t="s">
        <v>20</v>
      </c>
      <c r="B3" t="s">
        <v>15</v>
      </c>
    </row>
    <row r="4" spans="1:2" x14ac:dyDescent="0.25">
      <c r="A4" t="s">
        <v>21</v>
      </c>
      <c r="B4" t="s">
        <v>16</v>
      </c>
    </row>
    <row r="5" spans="1:2" x14ac:dyDescent="0.25">
      <c r="A5" t="s">
        <v>22</v>
      </c>
      <c r="B5" t="s">
        <v>17</v>
      </c>
    </row>
    <row r="6" spans="1:2" x14ac:dyDescent="0.25">
      <c r="A6" t="s">
        <v>23</v>
      </c>
      <c r="B6" t="s">
        <v>18</v>
      </c>
    </row>
    <row r="7" spans="1:2" x14ac:dyDescent="0.25">
      <c r="A7" t="s">
        <v>24</v>
      </c>
      <c r="B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Ajunjee Selvam</dc:creator>
  <cp:lastModifiedBy>Ajunjee Selvam</cp:lastModifiedBy>
  <dcterms:created xsi:type="dcterms:W3CDTF">2024-02-12T16:55:22Z</dcterms:created>
  <dcterms:modified xsi:type="dcterms:W3CDTF">2024-02-12T17:29:49Z</dcterms:modified>
</cp:coreProperties>
</file>