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d9953e3fcaacd/Desktop/"/>
    </mc:Choice>
  </mc:AlternateContent>
  <xr:revisionPtr revIDLastSave="0" documentId="8_{70FDA169-20A0-4EC9-9A13-DB1A61234A03}" xr6:coauthVersionLast="47" xr6:coauthVersionMax="47" xr10:uidLastSave="{00000000-0000-0000-0000-000000000000}"/>
  <bookViews>
    <workbookView xWindow="-120" yWindow="-120" windowWidth="29040" windowHeight="15720" xr2:uid="{2EA326A7-712C-4991-8AEB-CFAEC2A6246A}"/>
  </bookViews>
  <sheets>
    <sheet name="Raw Data" sheetId="1" r:id="rId1"/>
    <sheet name="Pivot Tables and Charts" sheetId="3" r:id="rId2"/>
    <sheet name="Dashboard" sheetId="4" r:id="rId3"/>
  </sheets>
  <definedNames>
    <definedName name="_xlnm._FilterDatabase" localSheetId="0" hidden="1">'Raw Data'!$A$1:$A$119</definedName>
  </definedNames>
  <calcPr calcId="191029"/>
  <pivotCaches>
    <pivotCache cacheId="4" r:id="rId4"/>
    <pivotCache cacheId="5" r:id="rId5"/>
    <pivotCache cacheId="6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0" i="3" l="1"/>
  <c r="G209" i="3"/>
  <c r="F209" i="3"/>
  <c r="D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209" i="3"/>
  <c r="F18" i="4"/>
  <c r="F19" i="4"/>
  <c r="F20" i="4"/>
  <c r="F21" i="4"/>
  <c r="F22" i="4"/>
  <c r="F23" i="4"/>
  <c r="F24" i="4"/>
  <c r="F25" i="4"/>
  <c r="C204" i="3"/>
  <c r="D177" i="3"/>
  <c r="D178" i="3"/>
  <c r="D179" i="3"/>
  <c r="D180" i="3"/>
  <c r="D181" i="3"/>
  <c r="D182" i="3"/>
  <c r="D183" i="3"/>
  <c r="D176" i="3"/>
  <c r="AY22" i="1"/>
  <c r="AY23" i="1"/>
  <c r="AY25" i="1"/>
  <c r="AY29" i="1"/>
  <c r="AY34" i="1"/>
  <c r="AY35" i="1"/>
  <c r="AY37" i="1"/>
  <c r="AY41" i="1"/>
  <c r="AY46" i="1"/>
  <c r="AY47" i="1"/>
  <c r="AY49" i="1"/>
  <c r="AY61" i="1"/>
  <c r="AY70" i="1"/>
  <c r="AY73" i="1"/>
  <c r="AY82" i="1"/>
  <c r="AY85" i="1"/>
  <c r="AY94" i="1"/>
  <c r="AY95" i="1"/>
  <c r="AY97" i="1"/>
  <c r="AY101" i="1"/>
  <c r="AY106" i="1"/>
  <c r="AY113" i="1"/>
  <c r="AW76" i="1"/>
  <c r="AY76" i="1" s="1"/>
  <c r="AW90" i="1"/>
  <c r="AY90" i="1" s="1"/>
  <c r="AW3" i="1"/>
  <c r="AY3" i="1" s="1"/>
  <c r="AW85" i="1"/>
  <c r="AW89" i="1"/>
  <c r="AY89" i="1" s="1"/>
  <c r="AW15" i="1"/>
  <c r="AY15" i="1" s="1"/>
  <c r="AW51" i="1"/>
  <c r="AY51" i="1" s="1"/>
  <c r="AW47" i="1"/>
  <c r="AW73" i="1"/>
  <c r="AW59" i="1"/>
  <c r="AY59" i="1" s="1"/>
  <c r="AW117" i="1"/>
  <c r="AY117" i="1" s="1"/>
  <c r="AW12" i="1"/>
  <c r="AY12" i="1" s="1"/>
  <c r="AW112" i="1"/>
  <c r="AY112" i="1" s="1"/>
  <c r="AW81" i="1"/>
  <c r="AY81" i="1" s="1"/>
  <c r="AW115" i="1"/>
  <c r="AY115" i="1" s="1"/>
  <c r="AW67" i="1"/>
  <c r="AY67" i="1" s="1"/>
  <c r="AW34" i="1"/>
  <c r="AW29" i="1"/>
  <c r="AW42" i="1"/>
  <c r="AY42" i="1" s="1"/>
  <c r="AW21" i="1"/>
  <c r="AY21" i="1" s="1"/>
  <c r="AW99" i="1"/>
  <c r="AY99" i="1" s="1"/>
  <c r="AW109" i="1"/>
  <c r="AY109" i="1" s="1"/>
  <c r="AW94" i="1"/>
  <c r="AW25" i="1"/>
  <c r="AW104" i="1"/>
  <c r="AY104" i="1" s="1"/>
  <c r="AW87" i="1"/>
  <c r="AY87" i="1" s="1"/>
  <c r="AW110" i="1"/>
  <c r="AY110" i="1" s="1"/>
  <c r="AW92" i="1"/>
  <c r="AY92" i="1" s="1"/>
  <c r="AW2" i="1"/>
  <c r="AY2" i="1" s="1"/>
  <c r="AW28" i="1"/>
  <c r="AY28" i="1" s="1"/>
  <c r="AW46" i="1"/>
  <c r="AW45" i="1"/>
  <c r="AY45" i="1" s="1"/>
  <c r="AW8" i="1"/>
  <c r="AY8" i="1" s="1"/>
  <c r="AW33" i="1"/>
  <c r="AY33" i="1" s="1"/>
  <c r="AW71" i="1"/>
  <c r="AY71" i="1" s="1"/>
  <c r="AW75" i="1"/>
  <c r="AY75" i="1" s="1"/>
  <c r="AW118" i="1"/>
  <c r="AY118" i="1" s="1"/>
  <c r="AW50" i="1"/>
  <c r="AY50" i="1" s="1"/>
  <c r="AW66" i="1"/>
  <c r="AY66" i="1" s="1"/>
  <c r="AW11" i="1"/>
  <c r="AY11" i="1" s="1"/>
  <c r="AW84" i="1"/>
  <c r="AY84" i="1" s="1"/>
  <c r="AW63" i="1"/>
  <c r="AY63" i="1" s="1"/>
  <c r="AW20" i="1"/>
  <c r="AY20" i="1" s="1"/>
  <c r="AW80" i="1"/>
  <c r="AY80" i="1" s="1"/>
  <c r="AW98" i="1"/>
  <c r="AY98" i="1" s="1"/>
  <c r="AW108" i="1"/>
  <c r="AY108" i="1" s="1"/>
  <c r="AW102" i="1"/>
  <c r="AY102" i="1" s="1"/>
  <c r="AW41" i="1"/>
  <c r="AW58" i="1"/>
  <c r="AY58" i="1" s="1"/>
  <c r="AW54" i="1"/>
  <c r="AY54" i="1" s="1"/>
  <c r="AW38" i="1"/>
  <c r="AY38" i="1" s="1"/>
  <c r="AW44" i="1"/>
  <c r="AY44" i="1" s="1"/>
  <c r="AW62" i="1"/>
  <c r="AY62" i="1" s="1"/>
  <c r="AW24" i="1"/>
  <c r="AY24" i="1" s="1"/>
  <c r="AW7" i="1"/>
  <c r="AY7" i="1" s="1"/>
  <c r="AW79" i="1"/>
  <c r="AY79" i="1" s="1"/>
  <c r="AW57" i="1"/>
  <c r="AY57" i="1" s="1"/>
  <c r="AW114" i="1"/>
  <c r="AY114" i="1" s="1"/>
  <c r="AW119" i="1"/>
  <c r="AY119" i="1" s="1"/>
  <c r="AW97" i="1"/>
  <c r="AW10" i="1"/>
  <c r="AY10" i="1" s="1"/>
  <c r="AW101" i="1"/>
  <c r="AW105" i="1"/>
  <c r="AY105" i="1" s="1"/>
  <c r="AW56" i="1"/>
  <c r="AY56" i="1" s="1"/>
  <c r="AW32" i="1"/>
  <c r="AY32" i="1" s="1"/>
  <c r="AW93" i="1"/>
  <c r="AY93" i="1" s="1"/>
  <c r="AW78" i="1"/>
  <c r="AY78" i="1" s="1"/>
  <c r="AW19" i="1"/>
  <c r="AY19" i="1" s="1"/>
  <c r="AW70" i="1"/>
  <c r="AW107" i="1"/>
  <c r="AY107" i="1" s="1"/>
  <c r="AW65" i="1"/>
  <c r="AY65" i="1" s="1"/>
  <c r="AW88" i="1"/>
  <c r="AY88" i="1" s="1"/>
  <c r="AW83" i="1"/>
  <c r="AY83" i="1" s="1"/>
  <c r="AW40" i="1"/>
  <c r="AY40" i="1" s="1"/>
  <c r="AW37" i="1"/>
  <c r="AW61" i="1"/>
  <c r="AW53" i="1"/>
  <c r="AY53" i="1" s="1"/>
  <c r="AW49" i="1"/>
  <c r="AW27" i="1"/>
  <c r="AY27" i="1" s="1"/>
  <c r="AW74" i="1"/>
  <c r="AY74" i="1" s="1"/>
  <c r="AW23" i="1"/>
  <c r="AW111" i="1"/>
  <c r="AY111" i="1" s="1"/>
  <c r="AW55" i="1"/>
  <c r="AY55" i="1" s="1"/>
  <c r="AW82" i="1"/>
  <c r="AW5" i="1"/>
  <c r="AY5" i="1" s="1"/>
  <c r="AW64" i="1"/>
  <c r="AY64" i="1" s="1"/>
  <c r="AW113" i="1"/>
  <c r="AW77" i="1"/>
  <c r="AY77" i="1" s="1"/>
  <c r="AW116" i="1"/>
  <c r="AY116" i="1" s="1"/>
  <c r="AW17" i="1"/>
  <c r="AY17" i="1" s="1"/>
  <c r="AW106" i="1"/>
  <c r="AW72" i="1"/>
  <c r="AY72" i="1" s="1"/>
  <c r="AW86" i="1"/>
  <c r="AY86" i="1" s="1"/>
  <c r="AW4" i="1"/>
  <c r="AY4" i="1" s="1"/>
  <c r="AW103" i="1"/>
  <c r="AY103" i="1" s="1"/>
  <c r="AW13" i="1"/>
  <c r="AY13" i="1" s="1"/>
  <c r="AW16" i="1"/>
  <c r="AY16" i="1" s="1"/>
  <c r="AW68" i="1"/>
  <c r="AY68" i="1" s="1"/>
  <c r="AW9" i="1"/>
  <c r="AY9" i="1" s="1"/>
  <c r="AW100" i="1"/>
  <c r="AY100" i="1" s="1"/>
  <c r="AW30" i="1"/>
  <c r="AY30" i="1" s="1"/>
  <c r="AW35" i="1"/>
  <c r="AW95" i="1"/>
  <c r="AW52" i="1"/>
  <c r="AY52" i="1" s="1"/>
  <c r="AW26" i="1"/>
  <c r="AY26" i="1" s="1"/>
  <c r="AW60" i="1"/>
  <c r="AY60" i="1" s="1"/>
  <c r="AW43" i="1"/>
  <c r="AY43" i="1" s="1"/>
  <c r="AW22" i="1"/>
  <c r="AW18" i="1"/>
  <c r="AY18" i="1" s="1"/>
  <c r="AW36" i="1"/>
  <c r="AY36" i="1" s="1"/>
  <c r="AW96" i="1"/>
  <c r="AY96" i="1" s="1"/>
  <c r="AW69" i="1"/>
  <c r="AY69" i="1" s="1"/>
  <c r="AW31" i="1"/>
  <c r="AY31" i="1" s="1"/>
  <c r="AW48" i="1"/>
  <c r="AY48" i="1" s="1"/>
  <c r="AW6" i="1"/>
  <c r="AY6" i="1" s="1"/>
  <c r="AW39" i="1"/>
  <c r="AY39" i="1" s="1"/>
  <c r="AW91" i="1"/>
  <c r="AY91" i="1" s="1"/>
  <c r="AW14" i="1"/>
  <c r="AY14" i="1" s="1"/>
  <c r="AX76" i="1"/>
  <c r="AX90" i="1"/>
  <c r="AX3" i="1"/>
  <c r="AX85" i="1"/>
  <c r="AX89" i="1"/>
  <c r="AX15" i="1"/>
  <c r="AX51" i="1"/>
  <c r="AX47" i="1"/>
  <c r="AX73" i="1"/>
  <c r="AX59" i="1"/>
  <c r="AX117" i="1"/>
  <c r="AX12" i="1"/>
  <c r="AX112" i="1"/>
  <c r="AX81" i="1"/>
  <c r="AX115" i="1"/>
  <c r="AX67" i="1"/>
  <c r="AX34" i="1"/>
  <c r="AX29" i="1"/>
  <c r="AX42" i="1"/>
  <c r="AX21" i="1"/>
  <c r="AX99" i="1"/>
  <c r="AX109" i="1"/>
  <c r="AX94" i="1"/>
  <c r="AX25" i="1"/>
  <c r="AX104" i="1"/>
  <c r="AX87" i="1"/>
  <c r="AX110" i="1"/>
  <c r="AX92" i="1"/>
  <c r="AX2" i="1"/>
  <c r="AX28" i="1"/>
  <c r="AX46" i="1"/>
  <c r="AX45" i="1"/>
  <c r="AX8" i="1"/>
  <c r="AX33" i="1"/>
  <c r="AX71" i="1"/>
  <c r="AX75" i="1"/>
  <c r="AX118" i="1"/>
  <c r="AX50" i="1"/>
  <c r="AX66" i="1"/>
  <c r="AX11" i="1"/>
  <c r="AX84" i="1"/>
  <c r="AX63" i="1"/>
  <c r="AX20" i="1"/>
  <c r="AX80" i="1"/>
  <c r="AX98" i="1"/>
  <c r="AX108" i="1"/>
  <c r="AX102" i="1"/>
  <c r="AX41" i="1"/>
  <c r="AX58" i="1"/>
  <c r="AX54" i="1"/>
  <c r="AX38" i="1"/>
  <c r="AX44" i="1"/>
  <c r="AX62" i="1"/>
  <c r="AX24" i="1"/>
  <c r="AX7" i="1"/>
  <c r="AX79" i="1"/>
  <c r="AX57" i="1"/>
  <c r="AX114" i="1"/>
  <c r="AX119" i="1"/>
  <c r="AX97" i="1"/>
  <c r="AX10" i="1"/>
  <c r="AX101" i="1"/>
  <c r="AX105" i="1"/>
  <c r="AX56" i="1"/>
  <c r="AX32" i="1"/>
  <c r="AX93" i="1"/>
  <c r="AX78" i="1"/>
  <c r="AX19" i="1"/>
  <c r="AX70" i="1"/>
  <c r="AX107" i="1"/>
  <c r="AX65" i="1"/>
  <c r="AX88" i="1"/>
  <c r="AX83" i="1"/>
  <c r="AX40" i="1"/>
  <c r="AX37" i="1"/>
  <c r="AX61" i="1"/>
  <c r="AX53" i="1"/>
  <c r="AX49" i="1"/>
  <c r="AX27" i="1"/>
  <c r="AX74" i="1"/>
  <c r="AX23" i="1"/>
  <c r="AX111" i="1"/>
  <c r="AX55" i="1"/>
  <c r="AX82" i="1"/>
  <c r="AX5" i="1"/>
  <c r="AX64" i="1"/>
  <c r="AX113" i="1"/>
  <c r="AX77" i="1"/>
  <c r="AX116" i="1"/>
  <c r="AX17" i="1"/>
  <c r="AX106" i="1"/>
  <c r="AX72" i="1"/>
  <c r="AX86" i="1"/>
  <c r="AX4" i="1"/>
  <c r="AX103" i="1"/>
  <c r="AX13" i="1"/>
  <c r="AX16" i="1"/>
  <c r="AX68" i="1"/>
  <c r="AX9" i="1"/>
  <c r="AX100" i="1"/>
  <c r="AX30" i="1"/>
  <c r="AX35" i="1"/>
  <c r="AX95" i="1"/>
  <c r="AX52" i="1"/>
  <c r="AX26" i="1"/>
  <c r="AX60" i="1"/>
  <c r="AX43" i="1"/>
  <c r="AX22" i="1"/>
  <c r="AX18" i="1"/>
  <c r="AX36" i="1"/>
  <c r="AX96" i="1"/>
  <c r="AX69" i="1"/>
  <c r="AX31" i="1"/>
  <c r="AX48" i="1"/>
  <c r="AX6" i="1"/>
  <c r="AX39" i="1"/>
  <c r="AX91" i="1"/>
  <c r="AX14" i="1"/>
  <c r="C98" i="3"/>
  <c r="C99" i="3"/>
  <c r="C100" i="3"/>
  <c r="C101" i="3"/>
  <c r="C102" i="3"/>
  <c r="C103" i="3"/>
  <c r="C104" i="3"/>
  <c r="G91" i="3"/>
  <c r="G92" i="3"/>
  <c r="G93" i="3"/>
  <c r="G94" i="3"/>
  <c r="G95" i="3"/>
  <c r="G96" i="3"/>
  <c r="G90" i="3"/>
  <c r="F91" i="3"/>
  <c r="F92" i="3"/>
  <c r="F93" i="3"/>
  <c r="F94" i="3"/>
  <c r="F95" i="3"/>
  <c r="F96" i="3"/>
  <c r="F90" i="3"/>
  <c r="F81" i="3" a="1"/>
  <c r="F81" i="3" s="1"/>
  <c r="E71" i="3"/>
  <c r="E72" i="3"/>
  <c r="E73" i="3"/>
  <c r="E74" i="3"/>
  <c r="E75" i="3"/>
  <c r="E76" i="3"/>
  <c r="E70" i="3"/>
  <c r="F71" i="3"/>
  <c r="F72" i="3"/>
  <c r="F73" i="3"/>
  <c r="F74" i="3"/>
  <c r="F75" i="3"/>
  <c r="F76" i="3"/>
  <c r="F70" i="3"/>
  <c r="AV14" i="1"/>
  <c r="D36" i="3"/>
  <c r="E36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35" i="3"/>
  <c r="E35" i="3" s="1"/>
  <c r="B91" i="1"/>
  <c r="B39" i="1"/>
  <c r="B6" i="1"/>
  <c r="B48" i="1"/>
  <c r="B31" i="1"/>
  <c r="B69" i="1"/>
  <c r="B96" i="1"/>
  <c r="B36" i="1"/>
  <c r="B18" i="1"/>
  <c r="B22" i="1"/>
  <c r="B43" i="1"/>
  <c r="B60" i="1"/>
  <c r="B26" i="1"/>
  <c r="B52" i="1"/>
  <c r="B95" i="1"/>
  <c r="B35" i="1"/>
  <c r="B30" i="1"/>
  <c r="B100" i="1"/>
  <c r="B9" i="1"/>
  <c r="B68" i="1"/>
  <c r="B16" i="1"/>
  <c r="B13" i="1"/>
  <c r="B103" i="1"/>
  <c r="B4" i="1"/>
  <c r="B86" i="1"/>
  <c r="B72" i="1"/>
  <c r="B106" i="1"/>
  <c r="B17" i="1"/>
  <c r="B116" i="1"/>
  <c r="B77" i="1"/>
  <c r="B113" i="1"/>
  <c r="B64" i="1"/>
  <c r="B5" i="1"/>
  <c r="B82" i="1"/>
  <c r="B55" i="1"/>
  <c r="B111" i="1"/>
  <c r="B23" i="1"/>
  <c r="B74" i="1"/>
  <c r="B27" i="1"/>
  <c r="B49" i="1"/>
  <c r="B53" i="1"/>
  <c r="B61" i="1"/>
  <c r="B37" i="1"/>
  <c r="B40" i="1"/>
  <c r="B83" i="1"/>
  <c r="B88" i="1"/>
  <c r="B65" i="1"/>
  <c r="B107" i="1"/>
  <c r="B70" i="1"/>
  <c r="B19" i="1"/>
  <c r="B78" i="1"/>
  <c r="B93" i="1"/>
  <c r="B32" i="1"/>
  <c r="B56" i="1"/>
  <c r="B105" i="1"/>
  <c r="B101" i="1"/>
  <c r="B10" i="1"/>
  <c r="B97" i="1"/>
  <c r="B119" i="1"/>
  <c r="B114" i="1"/>
  <c r="B57" i="1"/>
  <c r="B79" i="1"/>
  <c r="B7" i="1"/>
  <c r="B24" i="1"/>
  <c r="B62" i="1"/>
  <c r="B44" i="1"/>
  <c r="B38" i="1"/>
  <c r="B54" i="1"/>
  <c r="B58" i="1"/>
  <c r="B41" i="1"/>
  <c r="B102" i="1"/>
  <c r="B108" i="1"/>
  <c r="B98" i="1"/>
  <c r="B80" i="1"/>
  <c r="B20" i="1"/>
  <c r="B63" i="1"/>
  <c r="B84" i="1"/>
  <c r="B11" i="1"/>
  <c r="B66" i="1"/>
  <c r="B50" i="1"/>
  <c r="B118" i="1"/>
  <c r="B75" i="1"/>
  <c r="B71" i="1"/>
  <c r="B33" i="1"/>
  <c r="B8" i="1"/>
  <c r="B45" i="1"/>
  <c r="B46" i="1"/>
  <c r="B28" i="1"/>
  <c r="B2" i="1"/>
  <c r="B92" i="1"/>
  <c r="B110" i="1"/>
  <c r="B87" i="1"/>
  <c r="B104" i="1"/>
  <c r="B25" i="1"/>
  <c r="B94" i="1"/>
  <c r="B109" i="1"/>
  <c r="B99" i="1"/>
  <c r="B21" i="1"/>
  <c r="B42" i="1"/>
  <c r="B29" i="1"/>
  <c r="B34" i="1"/>
  <c r="B67" i="1"/>
  <c r="B115" i="1"/>
  <c r="B81" i="1"/>
  <c r="B112" i="1"/>
  <c r="B12" i="1"/>
  <c r="B117" i="1"/>
  <c r="B59" i="1"/>
  <c r="B73" i="1"/>
  <c r="B47" i="1"/>
  <c r="B51" i="1"/>
  <c r="B15" i="1"/>
  <c r="B89" i="1"/>
  <c r="B85" i="1"/>
  <c r="B3" i="1"/>
  <c r="B90" i="1"/>
  <c r="B76" i="1"/>
  <c r="B14" i="1"/>
  <c r="AT119" i="1"/>
  <c r="AV119" i="1"/>
  <c r="H119" i="1"/>
  <c r="M119" i="1"/>
  <c r="N119" i="1" s="1"/>
  <c r="AP119" i="1"/>
  <c r="AQ119" i="1"/>
  <c r="AM119" i="1"/>
  <c r="AN119" i="1" s="1"/>
  <c r="Q119" i="1"/>
  <c r="R119" i="1" s="1"/>
  <c r="S119" i="1"/>
  <c r="T119" i="1" s="1"/>
  <c r="X119" i="1"/>
  <c r="V119" i="1"/>
  <c r="W119" i="1" s="1"/>
  <c r="E119" i="1"/>
  <c r="AT118" i="1"/>
  <c r="AV118" i="1"/>
  <c r="H118" i="1"/>
  <c r="M118" i="1"/>
  <c r="N118" i="1" s="1"/>
  <c r="AP118" i="1"/>
  <c r="AQ118" i="1"/>
  <c r="AM118" i="1"/>
  <c r="AN118" i="1" s="1"/>
  <c r="Q118" i="1"/>
  <c r="R118" i="1" s="1"/>
  <c r="S118" i="1"/>
  <c r="T118" i="1" s="1"/>
  <c r="X118" i="1"/>
  <c r="V118" i="1"/>
  <c r="W118" i="1" s="1"/>
  <c r="E118" i="1"/>
  <c r="AM48" i="1"/>
  <c r="AN48" i="1" s="1"/>
  <c r="AM49" i="1"/>
  <c r="AN49" i="1" s="1"/>
  <c r="AM50" i="1"/>
  <c r="AN50" i="1" s="1"/>
  <c r="AM51" i="1"/>
  <c r="AN51" i="1" s="1"/>
  <c r="AM52" i="1"/>
  <c r="AN52" i="1" s="1"/>
  <c r="AM53" i="1"/>
  <c r="AN53" i="1" s="1"/>
  <c r="AM54" i="1"/>
  <c r="AN54" i="1" s="1"/>
  <c r="AM55" i="1"/>
  <c r="AN55" i="1" s="1"/>
  <c r="AM56" i="1"/>
  <c r="AN56" i="1" s="1"/>
  <c r="AM57" i="1"/>
  <c r="AN57" i="1" s="1"/>
  <c r="AM58" i="1"/>
  <c r="AN58" i="1" s="1"/>
  <c r="AM59" i="1"/>
  <c r="AN59" i="1" s="1"/>
  <c r="AM60" i="1"/>
  <c r="AN60" i="1" s="1"/>
  <c r="AM61" i="1"/>
  <c r="AN61" i="1" s="1"/>
  <c r="AM62" i="1"/>
  <c r="AN62" i="1" s="1"/>
  <c r="AM63" i="1"/>
  <c r="AN63" i="1" s="1"/>
  <c r="AM64" i="1"/>
  <c r="AN64" i="1" s="1"/>
  <c r="AM65" i="1"/>
  <c r="AN65" i="1" s="1"/>
  <c r="AM66" i="1"/>
  <c r="AN66" i="1" s="1"/>
  <c r="AM67" i="1"/>
  <c r="AN67" i="1" s="1"/>
  <c r="AM68" i="1"/>
  <c r="AN68" i="1" s="1"/>
  <c r="AM69" i="1"/>
  <c r="AN69" i="1" s="1"/>
  <c r="AM70" i="1"/>
  <c r="AN70" i="1" s="1"/>
  <c r="AM71" i="1"/>
  <c r="AN71" i="1" s="1"/>
  <c r="AM73" i="1"/>
  <c r="AN73" i="1" s="1"/>
  <c r="AM72" i="1"/>
  <c r="AN72" i="1" s="1"/>
  <c r="AM74" i="1"/>
  <c r="AN74" i="1" s="1"/>
  <c r="AM75" i="1"/>
  <c r="AN75" i="1" s="1"/>
  <c r="AM76" i="1"/>
  <c r="AN76" i="1" s="1"/>
  <c r="AM77" i="1"/>
  <c r="AN77" i="1" s="1"/>
  <c r="AM78" i="1"/>
  <c r="AN78" i="1" s="1"/>
  <c r="AM79" i="1"/>
  <c r="AN79" i="1" s="1"/>
  <c r="AM80" i="1"/>
  <c r="AN80" i="1" s="1"/>
  <c r="AM81" i="1"/>
  <c r="AN81" i="1" s="1"/>
  <c r="AM82" i="1"/>
  <c r="AN82" i="1" s="1"/>
  <c r="AM83" i="1"/>
  <c r="AN83" i="1" s="1"/>
  <c r="AM84" i="1"/>
  <c r="AN84" i="1" s="1"/>
  <c r="AM85" i="1"/>
  <c r="AN85" i="1" s="1"/>
  <c r="AM86" i="1"/>
  <c r="AN86" i="1" s="1"/>
  <c r="AM87" i="1"/>
  <c r="AN87" i="1" s="1"/>
  <c r="AM88" i="1"/>
  <c r="AN88" i="1" s="1"/>
  <c r="AM89" i="1"/>
  <c r="AN89" i="1" s="1"/>
  <c r="AM90" i="1"/>
  <c r="AN90" i="1" s="1"/>
  <c r="AM91" i="1"/>
  <c r="AN91" i="1" s="1"/>
  <c r="AM92" i="1"/>
  <c r="AN92" i="1" s="1"/>
  <c r="AM93" i="1"/>
  <c r="AN93" i="1" s="1"/>
  <c r="AM94" i="1"/>
  <c r="AN94" i="1" s="1"/>
  <c r="AM95" i="1"/>
  <c r="AN95" i="1" s="1"/>
  <c r="AM96" i="1"/>
  <c r="AN96" i="1" s="1"/>
  <c r="AM97" i="1"/>
  <c r="AN97" i="1" s="1"/>
  <c r="AM98" i="1"/>
  <c r="AN98" i="1" s="1"/>
  <c r="AM99" i="1"/>
  <c r="AN99" i="1" s="1"/>
  <c r="AM100" i="1"/>
  <c r="AN100" i="1" s="1"/>
  <c r="AM101" i="1"/>
  <c r="AN101" i="1" s="1"/>
  <c r="AM102" i="1"/>
  <c r="AN102" i="1" s="1"/>
  <c r="AM104" i="1"/>
  <c r="AN104" i="1" s="1"/>
  <c r="AM103" i="1"/>
  <c r="AN103" i="1" s="1"/>
  <c r="AM105" i="1"/>
  <c r="AN105" i="1" s="1"/>
  <c r="AM106" i="1"/>
  <c r="AN106" i="1" s="1"/>
  <c r="AM107" i="1"/>
  <c r="AN107" i="1" s="1"/>
  <c r="AM108" i="1"/>
  <c r="AN108" i="1" s="1"/>
  <c r="AM109" i="1"/>
  <c r="AN109" i="1" s="1"/>
  <c r="AM110" i="1"/>
  <c r="AN110" i="1" s="1"/>
  <c r="AM111" i="1"/>
  <c r="AN111" i="1" s="1"/>
  <c r="AM112" i="1"/>
  <c r="AN112" i="1" s="1"/>
  <c r="AM113" i="1"/>
  <c r="AN113" i="1" s="1"/>
  <c r="AM114" i="1"/>
  <c r="AN114" i="1" s="1"/>
  <c r="AM115" i="1"/>
  <c r="AN115" i="1" s="1"/>
  <c r="AM116" i="1"/>
  <c r="AN116" i="1" s="1"/>
  <c r="AM117" i="1"/>
  <c r="AN117" i="1" s="1"/>
  <c r="AT117" i="1"/>
  <c r="AV117" i="1"/>
  <c r="H117" i="1"/>
  <c r="M117" i="1"/>
  <c r="N117" i="1" s="1"/>
  <c r="AP117" i="1"/>
  <c r="AQ117" i="1"/>
  <c r="Q117" i="1"/>
  <c r="R117" i="1" s="1"/>
  <c r="S117" i="1"/>
  <c r="T117" i="1" s="1"/>
  <c r="X117" i="1"/>
  <c r="V117" i="1"/>
  <c r="W117" i="1" s="1"/>
  <c r="E1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3" i="1"/>
  <c r="H72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4" i="1"/>
  <c r="H103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3" i="1"/>
  <c r="X72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4" i="1"/>
  <c r="X103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2" i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3" i="1"/>
  <c r="T73" i="1" s="1"/>
  <c r="S72" i="1"/>
  <c r="T72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4" i="1"/>
  <c r="T104" i="1" s="1"/>
  <c r="S103" i="1"/>
  <c r="T103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2" i="1"/>
  <c r="T2" i="1" s="1"/>
  <c r="Q2" i="1"/>
  <c r="R2" i="1" s="1"/>
  <c r="Q3" i="1"/>
  <c r="R3" i="1" s="1"/>
  <c r="Q7" i="1"/>
  <c r="R7" i="1" s="1"/>
  <c r="V3" i="1"/>
  <c r="W3" i="1" s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3" i="1"/>
  <c r="W73" i="1" s="1"/>
  <c r="V72" i="1"/>
  <c r="W72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4" i="1"/>
  <c r="W104" i="1" s="1"/>
  <c r="V103" i="1"/>
  <c r="W103" i="1" s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2" i="1"/>
  <c r="W2" i="1" s="1"/>
  <c r="Q5" i="1"/>
  <c r="R5" i="1" s="1"/>
  <c r="Q4" i="1"/>
  <c r="R4" i="1" s="1"/>
  <c r="Q6" i="1"/>
  <c r="R6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3" i="1"/>
  <c r="R73" i="1" s="1"/>
  <c r="Q72" i="1"/>
  <c r="R72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4" i="1"/>
  <c r="R104" i="1" s="1"/>
  <c r="Q103" i="1"/>
  <c r="R103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3" i="1"/>
  <c r="N73" i="1" s="1"/>
  <c r="M72" i="1"/>
  <c r="N72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4" i="1"/>
  <c r="N104" i="1" s="1"/>
  <c r="M103" i="1"/>
  <c r="N103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2" i="1"/>
  <c r="N2" i="1" s="1"/>
  <c r="AV2" i="1"/>
  <c r="AT46" i="1"/>
  <c r="AT16" i="1"/>
  <c r="AP26" i="1"/>
  <c r="AT7" i="1"/>
  <c r="AV3" i="1"/>
  <c r="AV4" i="1"/>
  <c r="AV5" i="1"/>
  <c r="AV6" i="1"/>
  <c r="AV7" i="1"/>
  <c r="AV8" i="1"/>
  <c r="AV9" i="1"/>
  <c r="AV10" i="1"/>
  <c r="AV11" i="1"/>
  <c r="AV12" i="1"/>
  <c r="AV13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3" i="1"/>
  <c r="AV72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4" i="1"/>
  <c r="AV103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3" i="1"/>
  <c r="AQ72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4" i="1"/>
  <c r="AQ103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2" i="1"/>
  <c r="AQ3" i="1"/>
  <c r="AQ4" i="1"/>
  <c r="AQ5" i="1"/>
  <c r="AQ6" i="1"/>
  <c r="AQ7" i="1"/>
  <c r="AQ8" i="1"/>
  <c r="AQ9" i="1"/>
  <c r="AQ10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4" i="1"/>
  <c r="AT103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4" i="1"/>
  <c r="AP103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E91" i="1"/>
  <c r="E92" i="1"/>
  <c r="E93" i="1"/>
  <c r="E94" i="1"/>
  <c r="E95" i="1"/>
  <c r="E96" i="1"/>
  <c r="E97" i="1"/>
  <c r="E98" i="1"/>
  <c r="E99" i="1"/>
  <c r="E100" i="1"/>
  <c r="E101" i="1"/>
  <c r="E102" i="1"/>
  <c r="E104" i="1"/>
  <c r="E103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5" i="1"/>
  <c r="AM5" i="1"/>
  <c r="AN5" i="1" s="1"/>
  <c r="AP5" i="1"/>
  <c r="AT5" i="1"/>
  <c r="AT3" i="1"/>
  <c r="AT4" i="1"/>
  <c r="AT6" i="1"/>
  <c r="AT8" i="1"/>
  <c r="AT9" i="1"/>
  <c r="AT10" i="1"/>
  <c r="AT11" i="1"/>
  <c r="AT12" i="1"/>
  <c r="AT13" i="1"/>
  <c r="AT14" i="1"/>
  <c r="AT15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3" i="1"/>
  <c r="AT72" i="1"/>
  <c r="AT74" i="1"/>
  <c r="AT75" i="1"/>
  <c r="AT76" i="1"/>
  <c r="AT77" i="1"/>
  <c r="AT2" i="1"/>
  <c r="AP3" i="1"/>
  <c r="AP4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3" i="1"/>
  <c r="AP72" i="1"/>
  <c r="AP74" i="1"/>
  <c r="AP75" i="1"/>
  <c r="AP76" i="1"/>
  <c r="AP77" i="1"/>
  <c r="AP2" i="1"/>
  <c r="AM3" i="1"/>
  <c r="AN3" i="1" s="1"/>
  <c r="AM4" i="1"/>
  <c r="AN4" i="1" s="1"/>
  <c r="AM6" i="1"/>
  <c r="AN6" i="1" s="1"/>
  <c r="AM7" i="1"/>
  <c r="AN7" i="1" s="1"/>
  <c r="AM8" i="1"/>
  <c r="AN8" i="1" s="1"/>
  <c r="AM9" i="1"/>
  <c r="AN9" i="1" s="1"/>
  <c r="AM10" i="1"/>
  <c r="AN10" i="1" s="1"/>
  <c r="AM11" i="1"/>
  <c r="AN11" i="1" s="1"/>
  <c r="AM12" i="1"/>
  <c r="AN12" i="1" s="1"/>
  <c r="AM13" i="1"/>
  <c r="AN13" i="1" s="1"/>
  <c r="AM14" i="1"/>
  <c r="AN14" i="1" s="1"/>
  <c r="AM15" i="1"/>
  <c r="AN15" i="1" s="1"/>
  <c r="AM16" i="1"/>
  <c r="AN16" i="1" s="1"/>
  <c r="AM17" i="1"/>
  <c r="AN17" i="1" s="1"/>
  <c r="AM18" i="1"/>
  <c r="AN18" i="1" s="1"/>
  <c r="AM19" i="1"/>
  <c r="AN19" i="1" s="1"/>
  <c r="AM20" i="1"/>
  <c r="AN20" i="1" s="1"/>
  <c r="AM21" i="1"/>
  <c r="AN21" i="1" s="1"/>
  <c r="AM22" i="1"/>
  <c r="AN22" i="1" s="1"/>
  <c r="AM23" i="1"/>
  <c r="AN23" i="1" s="1"/>
  <c r="AM24" i="1"/>
  <c r="AN24" i="1" s="1"/>
  <c r="AM25" i="1"/>
  <c r="AN25" i="1" s="1"/>
  <c r="AM26" i="1"/>
  <c r="AN26" i="1" s="1"/>
  <c r="AM27" i="1"/>
  <c r="AN27" i="1" s="1"/>
  <c r="AM28" i="1"/>
  <c r="AN28" i="1" s="1"/>
  <c r="AM29" i="1"/>
  <c r="AN29" i="1" s="1"/>
  <c r="AM30" i="1"/>
  <c r="AN30" i="1" s="1"/>
  <c r="AM31" i="1"/>
  <c r="AN31" i="1" s="1"/>
  <c r="AM32" i="1"/>
  <c r="AN32" i="1" s="1"/>
  <c r="AM33" i="1"/>
  <c r="AN33" i="1" s="1"/>
  <c r="AM34" i="1"/>
  <c r="AN34" i="1" s="1"/>
  <c r="AM35" i="1"/>
  <c r="AN35" i="1" s="1"/>
  <c r="AM36" i="1"/>
  <c r="AN36" i="1" s="1"/>
  <c r="AM37" i="1"/>
  <c r="AN37" i="1" s="1"/>
  <c r="AM38" i="1"/>
  <c r="AN38" i="1" s="1"/>
  <c r="AM39" i="1"/>
  <c r="AN39" i="1" s="1"/>
  <c r="AM40" i="1"/>
  <c r="AN40" i="1" s="1"/>
  <c r="AM41" i="1"/>
  <c r="AN41" i="1" s="1"/>
  <c r="AM42" i="1"/>
  <c r="AN42" i="1" s="1"/>
  <c r="AM43" i="1"/>
  <c r="AN43" i="1" s="1"/>
  <c r="AM44" i="1"/>
  <c r="AN44" i="1" s="1"/>
  <c r="AM45" i="1"/>
  <c r="AN45" i="1" s="1"/>
  <c r="AM46" i="1"/>
  <c r="AN46" i="1" s="1"/>
  <c r="AM47" i="1"/>
  <c r="AN47" i="1" s="1"/>
  <c r="AM2" i="1"/>
  <c r="AN2" i="1" s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3" i="1"/>
  <c r="E72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2" i="1"/>
  <c r="B23" i="3"/>
  <c r="B22" i="3"/>
  <c r="B20" i="3"/>
  <c r="B25" i="3"/>
  <c r="B21" i="3"/>
  <c r="B24" i="3"/>
  <c r="D202" i="3"/>
  <c r="C202" i="3"/>
  <c r="D201" i="3"/>
  <c r="C201" i="3"/>
  <c r="D200" i="3"/>
  <c r="C200" i="3"/>
  <c r="D199" i="3"/>
  <c r="C199" i="3"/>
  <c r="D198" i="3"/>
  <c r="C198" i="3"/>
  <c r="D197" i="3"/>
  <c r="C197" i="3"/>
  <c r="D196" i="3"/>
  <c r="C196" i="3"/>
  <c r="J222" i="3"/>
  <c r="D20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AJ's PC</author>
  </authors>
  <commentList>
    <comment ref="AQ26" authorId="0" shapeId="0" xr:uid="{E1C4C60A-00A8-456A-A518-5EDDF92116BC}">
      <text>
        <r>
          <rPr>
            <b/>
            <sz val="9"/>
            <color rgb="FF000000"/>
            <rFont val="Tahoma"/>
            <family val="2"/>
          </rPr>
          <t>AJ's 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 Category charge $1.00
</t>
        </r>
      </text>
    </comment>
    <comment ref="AQ28" authorId="0" shapeId="0" xr:uid="{C1587DD4-F52C-4306-B509-08D9E7753FE9}">
      <text>
        <r>
          <rPr>
            <b/>
            <sz val="9"/>
            <color rgb="FF000000"/>
            <rFont val="Tahoma"/>
            <family val="2"/>
          </rPr>
          <t>AJ's 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category charge $5.00</t>
        </r>
      </text>
    </comment>
    <comment ref="AQ40" authorId="0" shapeId="0" xr:uid="{BBF3BBF5-C5CD-449B-9916-B8E2F38E0826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6.00
</t>
        </r>
      </text>
    </comment>
    <comment ref="AQ46" authorId="0" shapeId="0" xr:uid="{15CE7DAC-C135-47C9-846D-B07982FC09E0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$4.00</t>
        </r>
      </text>
    </comment>
    <comment ref="AQ51" authorId="0" shapeId="0" xr:uid="{178A6B30-0388-42BD-A512-222245C3CE5C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$2.00</t>
        </r>
      </text>
    </comment>
    <comment ref="AQ58" authorId="0" shapeId="0" xr:uid="{805BF2F9-EDEA-4784-AAD9-D368F0F6F509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$32.00</t>
        </r>
      </text>
    </comment>
    <comment ref="AQ69" authorId="0" shapeId="0" xr:uid="{F9451BCA-BB8B-4FAC-A6AF-67CF602C1782}">
      <text>
        <r>
          <rPr>
            <b/>
            <sz val="9"/>
            <color rgb="FF000000"/>
            <rFont val="Tahoma"/>
            <family val="2"/>
          </rPr>
          <t>AJ's 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category charge $46.00</t>
        </r>
      </text>
    </comment>
    <comment ref="AQ71" authorId="0" shapeId="0" xr:uid="{04F644F6-B9EA-4CD2-B4DA-201842ED3002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$5.00</t>
        </r>
      </text>
    </comment>
    <comment ref="AQ78" authorId="0" shapeId="0" xr:uid="{13028DD1-1E83-41E4-9C3B-78F9B7E6AAF7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$6.00
</t>
        </r>
      </text>
    </comment>
    <comment ref="AQ106" authorId="0" shapeId="0" xr:uid="{9F5E7293-8210-437E-B0A7-166D4886FC07}">
      <text>
        <r>
          <rPr>
            <b/>
            <sz val="9"/>
            <color indexed="81"/>
            <rFont val="Tahoma"/>
            <family val="2"/>
          </rPr>
          <t>AJ's PC:</t>
        </r>
        <r>
          <rPr>
            <sz val="9"/>
            <color indexed="81"/>
            <rFont val="Tahoma"/>
            <family val="2"/>
          </rPr>
          <t xml:space="preserve">
NO category charge $5.00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AJ's PC</author>
  </authors>
  <commentList>
    <comment ref="D35" authorId="0" shapeId="0" xr:uid="{B704B736-F897-4823-83CF-5650097605AB}">
      <text>
        <r>
          <rPr>
            <b/>
            <sz val="9"/>
            <color rgb="FF000000"/>
            <rFont val="Tahoma"/>
            <family val="2"/>
          </rPr>
          <t>AJ's PC: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convert day format to decimal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<sst xmlns="http://schemas.openxmlformats.org/spreadsheetml/2006/main" count="252" uniqueCount="128">
  <si>
    <t>Date</t>
  </si>
  <si>
    <t>Day</t>
  </si>
  <si>
    <t>Total guest served</t>
  </si>
  <si>
    <t>Average spend per guest</t>
  </si>
  <si>
    <t>Total auto gratuity</t>
  </si>
  <si>
    <t>Non-cash tips (total)</t>
  </si>
  <si>
    <t>Bar tipout</t>
  </si>
  <si>
    <t>Support tipout</t>
  </si>
  <si>
    <t>total tipout</t>
  </si>
  <si>
    <t>Bottled Beer quantiy</t>
  </si>
  <si>
    <t>Bottled beer sales</t>
  </si>
  <si>
    <t>Draft beer quant</t>
  </si>
  <si>
    <t>Draft beer sales</t>
  </si>
  <si>
    <t>food quant</t>
  </si>
  <si>
    <t>food sales</t>
  </si>
  <si>
    <t>liquor quant</t>
  </si>
  <si>
    <t>liquor sales</t>
  </si>
  <si>
    <t>NA beverage quant</t>
  </si>
  <si>
    <t>NA beverage sales</t>
  </si>
  <si>
    <t>Non-gratuity serverice charges quant</t>
  </si>
  <si>
    <t>non gratutity servercice charge sales</t>
  </si>
  <si>
    <t>Total Net sales</t>
  </si>
  <si>
    <t>Tax</t>
  </si>
  <si>
    <t>Gross Sales</t>
  </si>
  <si>
    <t>total check</t>
  </si>
  <si>
    <t>Shift Start time</t>
  </si>
  <si>
    <t>Shift end time</t>
  </si>
  <si>
    <t>Hours worked</t>
  </si>
  <si>
    <t>Average guest spend check</t>
  </si>
  <si>
    <t xml:space="preserve">collected cash sales (cash owed to resturant) </t>
  </si>
  <si>
    <t>Bar tipout check (7%?)</t>
  </si>
  <si>
    <t>support tipout check (4%?)</t>
  </si>
  <si>
    <t>"items" sold</t>
  </si>
  <si>
    <t>net sales check</t>
  </si>
  <si>
    <t>gross sales check</t>
  </si>
  <si>
    <t>total (gross + tips)</t>
  </si>
  <si>
    <t>Friday</t>
  </si>
  <si>
    <t>wine quantity</t>
  </si>
  <si>
    <t>wine sales</t>
  </si>
  <si>
    <t>total tipout check</t>
  </si>
  <si>
    <t>Thursday</t>
  </si>
  <si>
    <t>Saturday</t>
  </si>
  <si>
    <t>Sunday</t>
  </si>
  <si>
    <t>Wednesday</t>
  </si>
  <si>
    <t>Tuesday</t>
  </si>
  <si>
    <t>Monday</t>
  </si>
  <si>
    <t>difference</t>
  </si>
  <si>
    <t>Non cash tips reported</t>
  </si>
  <si>
    <t xml:space="preserve">non cash tips actual </t>
  </si>
  <si>
    <t>Difference from 20%</t>
  </si>
  <si>
    <t>bar tipout diff</t>
  </si>
  <si>
    <t>support tip diff</t>
  </si>
  <si>
    <t>total tipout % of sales</t>
  </si>
  <si>
    <t>tipout % of non cash tips</t>
  </si>
  <si>
    <t xml:space="preserve">average "item" price </t>
  </si>
  <si>
    <t>foodtagros</t>
  </si>
  <si>
    <t>Row Labels</t>
  </si>
  <si>
    <t>Grand Total</t>
  </si>
  <si>
    <t>Average Total</t>
  </si>
  <si>
    <t>Total Sales</t>
  </si>
  <si>
    <t>Gross + Tips</t>
  </si>
  <si>
    <t>Gross</t>
  </si>
  <si>
    <t>Net Sales</t>
  </si>
  <si>
    <t>Total Guests served</t>
  </si>
  <si>
    <t>Count of Day</t>
  </si>
  <si>
    <t>Sum of Bottled Beer quantiy</t>
  </si>
  <si>
    <t>Sum of Bottled beer sales</t>
  </si>
  <si>
    <t>Sum of Draft beer quant</t>
  </si>
  <si>
    <t>Sum of Draft beer sales</t>
  </si>
  <si>
    <t>Sum of food quant</t>
  </si>
  <si>
    <t>Sum of liquor quant</t>
  </si>
  <si>
    <t>Sum of wine quantity</t>
  </si>
  <si>
    <t>Sum of food sales</t>
  </si>
  <si>
    <t>Sum of liquor sales</t>
  </si>
  <si>
    <t>Sum of wine sales</t>
  </si>
  <si>
    <t>Sum of NA beverage sales</t>
  </si>
  <si>
    <t>Wine</t>
  </si>
  <si>
    <t>Item Type</t>
  </si>
  <si>
    <t>Food</t>
  </si>
  <si>
    <t>Liquor</t>
  </si>
  <si>
    <t>Bottle Beer</t>
  </si>
  <si>
    <t>Draft Beer</t>
  </si>
  <si>
    <t>NA Beverage</t>
  </si>
  <si>
    <t>Sum of NA beverage quant</t>
  </si>
  <si>
    <t>Sum of non gratutity servercice charge sales</t>
  </si>
  <si>
    <t>Sum of Non-gratuity serverice charges quant</t>
  </si>
  <si>
    <t>Sum of Total Net sales</t>
  </si>
  <si>
    <t>Sum of Hours worked</t>
  </si>
  <si>
    <t>sales per hour</t>
  </si>
  <si>
    <t>Sales per Hour</t>
  </si>
  <si>
    <t xml:space="preserve"> </t>
  </si>
  <si>
    <t>Sum of total tipout</t>
  </si>
  <si>
    <t>Sum of Total auto gratuity</t>
  </si>
  <si>
    <t>Sum of Non-cash tips (total)</t>
  </si>
  <si>
    <t>Jan</t>
  </si>
  <si>
    <t>Feb</t>
  </si>
  <si>
    <t>Mar</t>
  </si>
  <si>
    <t>Apr</t>
  </si>
  <si>
    <t>Oct</t>
  </si>
  <si>
    <t>Nov</t>
  </si>
  <si>
    <t>Dec</t>
  </si>
  <si>
    <t>Earned tips</t>
  </si>
  <si>
    <t>Count of Date</t>
  </si>
  <si>
    <t>avg sales per day</t>
  </si>
  <si>
    <t>avg tips per shift</t>
  </si>
  <si>
    <t>tip % by sales</t>
  </si>
  <si>
    <t>take home tips</t>
  </si>
  <si>
    <t>gross tips</t>
  </si>
  <si>
    <t>Sales by Category</t>
  </si>
  <si>
    <t>Sales and Tip Summary by Day of Week</t>
  </si>
  <si>
    <t>Sum of gross tips</t>
  </si>
  <si>
    <t>gross tip percentage</t>
  </si>
  <si>
    <t>Gross Tips</t>
  </si>
  <si>
    <t>Column1</t>
  </si>
  <si>
    <t>Column2</t>
  </si>
  <si>
    <t>Column3</t>
  </si>
  <si>
    <t>Column4</t>
  </si>
  <si>
    <t>Total</t>
  </si>
  <si>
    <t>Tip %</t>
  </si>
  <si>
    <t>Liqour</t>
  </si>
  <si>
    <t>NA beverage</t>
  </si>
  <si>
    <t>Service Charge</t>
  </si>
  <si>
    <t>Item type</t>
  </si>
  <si>
    <t>Sales</t>
  </si>
  <si>
    <t>Quantity</t>
  </si>
  <si>
    <t>No Category</t>
  </si>
  <si>
    <t>total hours</t>
  </si>
  <si>
    <t>avg tip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</si>
</sst>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[h]:mm"/>
    <numFmt numFmtId="165" formatCode="&quot;$&quot;#,##0.00"/>
    <numFmt numFmtId="166" formatCode="m/d/yy;@"/>
    <numFmt numFmtId="167" formatCode="h:mm;@"/>
    <numFmt numFmtId="168" formatCode="h:mm:ss;@"/>
    <numFmt numFmtId="169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  <xf numFmtId="10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2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44" fontId="0" fillId="0" borderId="0" xfId="0" applyNumberFormat="1"/>
    <xf numFmtId="4" fontId="0" fillId="0" borderId="0" xfId="0" applyNumberFormat="1"/>
    <xf numFmtId="165" fontId="6" fillId="2" borderId="1" xfId="0" applyNumberFormat="1" applyFont="1" applyFill="1" applyBorder="1"/>
    <xf numFmtId="0" fontId="0" fillId="7" borderId="2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165" fontId="0" fillId="7" borderId="3" xfId="0" applyNumberFormat="1" applyFill="1" applyBorder="1" applyAlignment="1">
      <alignment horizontal="right"/>
    </xf>
    <xf numFmtId="10" fontId="0" fillId="7" borderId="4" xfId="0" applyNumberFormat="1" applyFill="1" applyBorder="1" applyAlignment="1">
      <alignment horizontal="right"/>
    </xf>
    <xf numFmtId="165" fontId="0" fillId="8" borderId="3" xfId="0" applyNumberFormat="1" applyFill="1" applyBorder="1" applyAlignment="1">
      <alignment horizontal="right"/>
    </xf>
    <xf numFmtId="10" fontId="0" fillId="8" borderId="4" xfId="0" applyNumberFormat="1" applyFill="1" applyBorder="1" applyAlignment="1">
      <alignment horizontal="right"/>
    </xf>
    <xf numFmtId="165" fontId="8" fillId="6" borderId="1" xfId="0" applyNumberFormat="1" applyFont="1" applyFill="1" applyBorder="1" applyAlignment="1">
      <alignment horizontal="right"/>
    </xf>
    <xf numFmtId="10" fontId="8" fillId="5" borderId="6" xfId="0" applyNumberFormat="1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8" fillId="5" borderId="5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right"/>
    </xf>
    <xf numFmtId="165" fontId="0" fillId="8" borderId="0" xfId="0" applyNumberFormat="1" applyFill="1" applyAlignment="1">
      <alignment horizontal="right"/>
    </xf>
    <xf numFmtId="0" fontId="8" fillId="5" borderId="0" xfId="0" applyFont="1" applyFill="1" applyAlignment="1">
      <alignment horizontal="right"/>
    </xf>
    <xf numFmtId="165" fontId="8" fillId="5" borderId="0" xfId="0" applyNumberFormat="1" applyFont="1" applyFill="1" applyAlignment="1">
      <alignment horizontal="right"/>
    </xf>
    <xf numFmtId="0" fontId="0" fillId="8" borderId="0" xfId="0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numFmt numFmtId="165" formatCode="&quot;$&quot;#,##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  <dxf>
      <numFmt numFmtId="165" formatCode="&quot;$&quot;#,##0.00"/>
    </dxf>
    <dxf>
      <numFmt numFmtId="14" formatCode="0.00%"/>
    </dxf>
    <dxf>
      <numFmt numFmtId="165" formatCode="&quot;$&quot;#,##0.00"/>
    </dxf>
    <dxf>
      <numFmt numFmtId="165" formatCode="&quot;$&quot;#,##0.00"/>
    </dxf>
    <dxf>
      <alignment horizontal="left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Sales: Total Sales Vs.Daily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 Daily Sales 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44651.39</c:v>
              </c:pt>
              <c:pt idx="1">
                <c:v>4034.44</c:v>
              </c:pt>
              <c:pt idx="2">
                <c:v>9274.06</c:v>
              </c:pt>
              <c:pt idx="3">
                <c:v>9026.86</c:v>
              </c:pt>
              <c:pt idx="4">
                <c:v>51104.41</c:v>
              </c:pt>
              <c:pt idx="5">
                <c:v>41310.230000000003</c:v>
              </c:pt>
              <c:pt idx="6">
                <c:v>38324.400000000009</c:v>
              </c:pt>
            </c:numLit>
          </c:val>
          <c:extLst>
            <c:ext xmlns:c16="http://schemas.microsoft.com/office/drawing/2014/chart" uri="{C3380CC4-5D6E-409C-BE32-E72D297353CC}">
              <c16:uniqueId val="{00000000-BAA7-4928-803B-77973477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819375"/>
        <c:axId val="339819855"/>
      </c:barChart>
      <c:lineChart>
        <c:grouping val="standard"/>
        <c:varyColors val="0"/>
        <c:ser>
          <c:idx val="1"/>
          <c:order val="1"/>
          <c:tx>
            <c:v>Daily Average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1440.3674193548386</c:v>
              </c:pt>
              <c:pt idx="1">
                <c:v>1344.8133333333333</c:v>
              </c:pt>
              <c:pt idx="2">
                <c:v>2318.5149999999999</c:v>
              </c:pt>
              <c:pt idx="3">
                <c:v>1504.4766666666667</c:v>
              </c:pt>
              <c:pt idx="4">
                <c:v>1965.5542307692308</c:v>
              </c:pt>
              <c:pt idx="5">
                <c:v>1652.4092000000001</c:v>
              </c:pt>
              <c:pt idx="6">
                <c:v>1666.2782608695657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AA7-4928-803B-77973477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827055"/>
        <c:axId val="339826575"/>
      </c:lineChart>
      <c:catAx>
        <c:axId val="33981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19855"/>
        <c:crosses val="autoZero"/>
        <c:auto val="1"/>
        <c:lblAlgn val="ctr"/>
        <c:lblOffset val="100"/>
        <c:noMultiLvlLbl val="0"/>
      </c:catAx>
      <c:valAx>
        <c:axId val="33981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19375"/>
        <c:crosses val="autoZero"/>
        <c:crossBetween val="between"/>
      </c:valAx>
      <c:valAx>
        <c:axId val="339826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27055"/>
        <c:crosses val="max"/>
        <c:crossBetween val="between"/>
      </c:valAx>
      <c:catAx>
        <c:axId val="33982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98265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 and Charts'!$B$19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00B-46F4-B44E-57D810C3DB91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00B-46F4-B44E-57D810C3DB9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00B-46F4-B44E-57D810C3DB9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00B-46F4-B44E-57D810C3DB9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00B-46F4-B44E-57D810C3DB91}"/>
              </c:ext>
            </c:extLst>
          </c:dPt>
          <c:dLbls>
            <c:dLbl>
              <c:idx val="0"/>
              <c:layout>
                <c:manualLayout>
                  <c:x val="-5.5555555555555809E-3"/>
                  <c:y val="-0.347222222222222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00B-46F4-B44E-57D810C3DB91}"/>
                </c:ext>
              </c:extLst>
            </c:dLbl>
            <c:dLbl>
              <c:idx val="1"/>
              <c:layout>
                <c:manualLayout>
                  <c:x val="-1.0185067526415994E-16"/>
                  <c:y val="-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0B-46F4-B44E-57D810C3DB91}"/>
                </c:ext>
              </c:extLst>
            </c:dLbl>
            <c:dLbl>
              <c:idx val="2"/>
              <c:layout>
                <c:manualLayout>
                  <c:x val="2.7777777777777779E-3"/>
                  <c:y val="-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0B-46F4-B44E-57D810C3DB91}"/>
                </c:ext>
              </c:extLst>
            </c:dLbl>
            <c:dLbl>
              <c:idx val="3"/>
              <c:layout>
                <c:manualLayout>
                  <c:x val="2.777777777777676E-3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0B-46F4-B44E-57D810C3DB91}"/>
                </c:ext>
              </c:extLst>
            </c:dLbl>
            <c:dLbl>
              <c:idx val="4"/>
              <c:layout>
                <c:manualLayout>
                  <c:x val="0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0B-46F4-B44E-57D810C3DB91}"/>
                </c:ext>
              </c:extLst>
            </c:dLbl>
            <c:dLbl>
              <c:idx val="5"/>
              <c:layout>
                <c:manualLayout>
                  <c:x val="0"/>
                  <c:y val="-4.16666666666668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0B-46F4-B44E-57D810C3DB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and Charts'!$A$20:$A$25</c:f>
              <c:strCache>
                <c:ptCount val="6"/>
                <c:pt idx="0">
                  <c:v>Food</c:v>
                </c:pt>
                <c:pt idx="1">
                  <c:v>Draft Beer</c:v>
                </c:pt>
                <c:pt idx="2">
                  <c:v>Liquor</c:v>
                </c:pt>
                <c:pt idx="3">
                  <c:v>NA Beverage</c:v>
                </c:pt>
                <c:pt idx="4">
                  <c:v>Bottle Beer</c:v>
                </c:pt>
                <c:pt idx="5">
                  <c:v>Wine</c:v>
                </c:pt>
              </c:strCache>
            </c:strRef>
          </c:cat>
          <c:val>
            <c:numRef>
              <c:f>'Pivot Tables and Charts'!$B$20:$B$25</c:f>
              <c:numCache>
                <c:formatCode>"$"#,##0.00</c:formatCode>
                <c:ptCount val="6"/>
                <c:pt idx="0">
                  <c:v>107372.66</c:v>
                </c:pt>
                <c:pt idx="1">
                  <c:v>17475.039999999997</c:v>
                </c:pt>
                <c:pt idx="2">
                  <c:v>14921.599999999999</c:v>
                </c:pt>
                <c:pt idx="3">
                  <c:v>5671.7900000000009</c:v>
                </c:pt>
                <c:pt idx="4">
                  <c:v>3685.08</c:v>
                </c:pt>
                <c:pt idx="5">
                  <c:v>2822.21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B-46F4-B44E-57D810C3D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3596064"/>
        <c:axId val="1133598464"/>
      </c:barChart>
      <c:catAx>
        <c:axId val="11335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98464"/>
        <c:crosses val="autoZero"/>
        <c:auto val="1"/>
        <c:lblAlgn val="ctr"/>
        <c:lblOffset val="100"/>
        <c:noMultiLvlLbl val="0"/>
      </c:catAx>
      <c:valAx>
        <c:axId val="1133598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9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Sales per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Charts'!$A$46:$A$52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Charts'!$B$46:$B$52</c:f>
              <c:numCache>
                <c:formatCode>_("$"* #,##0.00_);_("$"* \(#,##0.00\);_("$"* "-"??_);_(@_)</c:formatCode>
                <c:ptCount val="7"/>
                <c:pt idx="0">
                  <c:v>201.66559170745754</c:v>
                </c:pt>
                <c:pt idx="1">
                  <c:v>180.79848771266543</c:v>
                </c:pt>
                <c:pt idx="2">
                  <c:v>261.51288566243193</c:v>
                </c:pt>
                <c:pt idx="3">
                  <c:v>181.84967824967828</c:v>
                </c:pt>
                <c:pt idx="4">
                  <c:v>235.7980586331993</c:v>
                </c:pt>
                <c:pt idx="5">
                  <c:v>212.24397630019749</c:v>
                </c:pt>
                <c:pt idx="6">
                  <c:v>203.17919999999998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B-4EA8-A2A0-9F0A1C4C4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879808"/>
        <c:axId val="1311895168"/>
      </c:lineChart>
      <c:catAx>
        <c:axId val="13118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95168"/>
        <c:crosses val="autoZero"/>
        <c:auto val="1"/>
        <c:lblAlgn val="ctr"/>
        <c:lblOffset val="100"/>
        <c:noMultiLvlLbl val="0"/>
      </c:catAx>
      <c:valAx>
        <c:axId val="1311895168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DA-4C0D-BA89-57D8AA174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DA-4C0D-BA89-57D8AA174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3DA-4C0D-BA89-57D8AA174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DA-4C0D-BA89-57D8AA174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3DA-4C0D-BA89-57D8AA174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DA-4C0D-BA89-57D8AA174F05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DA-4C0D-BA89-57D8AA174F05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DA-4C0D-BA89-57D8AA174F05}"/>
                </c:ext>
              </c:extLst>
            </c:dLbl>
            <c:dLbl>
              <c:idx val="2"/>
              <c:layout>
                <c:manualLayout>
                  <c:x val="-2.9186134791002391E-2"/>
                  <c:y val="3.6766329475719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3DA-4C0D-BA89-57D8AA174F05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3DA-4C0D-BA89-57D8AA174F05}"/>
                </c:ext>
              </c:extLst>
            </c:dLbl>
            <c:dLbl>
              <c:idx val="4"/>
              <c:layout>
                <c:manualLayout>
                  <c:x val="-2.5670158998720202E-2"/>
                  <c:y val="-2.98584918878022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3DA-4C0D-BA89-57D8AA174F05}"/>
                </c:ext>
              </c:extLst>
            </c:dLbl>
            <c:dLbl>
              <c:idx val="5"/>
              <c:layout>
                <c:manualLayout>
                  <c:x val="0.11440760504110539"/>
                  <c:y val="-1.5488366445297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3DA-4C0D-BA89-57D8AA174F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'Pivot Tables and Charts'!$A$20:$A$25</c:f>
              <c:strCache>
                <c:ptCount val="6"/>
                <c:pt idx="0">
                  <c:v>Food</c:v>
                </c:pt>
                <c:pt idx="1">
                  <c:v>Draft Beer</c:v>
                </c:pt>
                <c:pt idx="2">
                  <c:v>Liquor</c:v>
                </c:pt>
                <c:pt idx="3">
                  <c:v>NA Beverage</c:v>
                </c:pt>
                <c:pt idx="4">
                  <c:v>Bottle Beer</c:v>
                </c:pt>
                <c:pt idx="5">
                  <c:v>Wine</c:v>
                </c:pt>
              </c:strCache>
            </c:strRef>
          </c:cat>
          <c:val>
            <c:numRef>
              <c:f>'Pivot Tables and Charts'!$B$20:$B$25</c:f>
              <c:numCache>
                <c:formatCode>"$"#,##0.00</c:formatCode>
                <c:ptCount val="6"/>
                <c:pt idx="0">
                  <c:v>107372.66</c:v>
                </c:pt>
                <c:pt idx="1">
                  <c:v>17475.039999999997</c:v>
                </c:pt>
                <c:pt idx="2">
                  <c:v>14921.599999999999</c:v>
                </c:pt>
                <c:pt idx="3">
                  <c:v>5671.7900000000009</c:v>
                </c:pt>
                <c:pt idx="4">
                  <c:v>3685.08</c:v>
                </c:pt>
                <c:pt idx="5">
                  <c:v>2822.21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A-4C0D-BA89-57D8AA174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276618547681545"/>
          <c:y val="0.26250765912876056"/>
          <c:w val="0.23113407699037619"/>
          <c:h val="0.3684215911914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Monthy</a:t>
            </a:r>
            <a:r>
              <a:rPr lang="en-US" baseline="0"/>
              <a:t> Tip Earnings vs Tipout(%)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Earned Tips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Charts'!$E$70:$E$76</c:f>
              <c:numCache>
                <c:formatCode>"$"#,##0.00</c:formatCode>
                <c:ptCount val="7"/>
                <c:pt idx="0">
                  <c:v>4924.6499999999996</c:v>
                </c:pt>
                <c:pt idx="1">
                  <c:v>3769.8599999999997</c:v>
                </c:pt>
                <c:pt idx="2">
                  <c:v>4951.88</c:v>
                </c:pt>
                <c:pt idx="3">
                  <c:v>3640.0400000000004</c:v>
                </c:pt>
                <c:pt idx="4">
                  <c:v>2287.9800000000005</c:v>
                </c:pt>
                <c:pt idx="5">
                  <c:v>4856.67</c:v>
                </c:pt>
                <c:pt idx="6">
                  <c:v>5108.46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B-4195-8E83-797A23F4E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7511728"/>
        <c:axId val="1957518928"/>
      </c:barChart>
      <c:lineChart>
        <c:grouping val="standard"/>
        <c:varyColors val="0"/>
        <c:ser>
          <c:idx val="1"/>
          <c:order val="1"/>
          <c:tx>
            <c:v>Tipout 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Charts'!$F$70:$F$76</c:f>
              <c:numCache>
                <c:formatCode>0.00%</c:formatCode>
                <c:ptCount val="7"/>
                <c:pt idx="0">
                  <c:v>0.2419461281512392</c:v>
                </c:pt>
                <c:pt idx="1">
                  <c:v>0.25823770644002697</c:v>
                </c:pt>
                <c:pt idx="2">
                  <c:v>0.22806893543462278</c:v>
                </c:pt>
                <c:pt idx="3">
                  <c:v>0.23484357314754778</c:v>
                </c:pt>
                <c:pt idx="4">
                  <c:v>0.24177221828862133</c:v>
                </c:pt>
                <c:pt idx="5">
                  <c:v>0.23829908146940185</c:v>
                </c:pt>
                <c:pt idx="6">
                  <c:v>0.22803741244915299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B-4195-8E83-797A23F4E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504048"/>
        <c:axId val="1957520368"/>
      </c:lineChart>
      <c:catAx>
        <c:axId val="19575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18928"/>
        <c:crosses val="autoZero"/>
        <c:auto val="1"/>
        <c:lblAlgn val="ctr"/>
        <c:lblOffset val="100"/>
        <c:noMultiLvlLbl val="0"/>
      </c:catAx>
      <c:valAx>
        <c:axId val="19575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11728"/>
        <c:crosses val="autoZero"/>
        <c:crossBetween val="between"/>
      </c:valAx>
      <c:valAx>
        <c:axId val="195752036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04048"/>
        <c:crosses val="max"/>
        <c:crossBetween val="between"/>
      </c:valAx>
      <c:catAx>
        <c:axId val="195750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7520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Earned Tips</a:t>
            </a:r>
            <a:r>
              <a:rPr lang="en-US" baseline="0"/>
              <a:t> vs Tipout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Earned Tips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Charts'!$D$70:$D$76</c:f>
              <c:numCache>
                <c:formatCode>"$"#,##0.00</c:formatCode>
                <c:ptCount val="7"/>
                <c:pt idx="0">
                  <c:v>1191.5</c:v>
                </c:pt>
                <c:pt idx="1">
                  <c:v>973.52</c:v>
                </c:pt>
                <c:pt idx="2">
                  <c:v>1129.3699999999999</c:v>
                </c:pt>
                <c:pt idx="3">
                  <c:v>854.83999999999992</c:v>
                </c:pt>
                <c:pt idx="4">
                  <c:v>553.16999999999996</c:v>
                </c:pt>
                <c:pt idx="5">
                  <c:v>1157.3399999999999</c:v>
                </c:pt>
                <c:pt idx="6">
                  <c:v>1164.92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4-43A0-9C7F-40FD58E9A1D5}"/>
            </c:ext>
          </c:extLst>
        </c:ser>
        <c:ser>
          <c:idx val="1"/>
          <c:order val="1"/>
          <c:tx>
            <c:v>Tipout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Charts'!$E$70:$E$76</c:f>
              <c:numCache>
                <c:formatCode>"$"#,##0.00</c:formatCode>
                <c:ptCount val="7"/>
                <c:pt idx="0">
                  <c:v>4924.6499999999996</c:v>
                </c:pt>
                <c:pt idx="1">
                  <c:v>3769.8599999999997</c:v>
                </c:pt>
                <c:pt idx="2">
                  <c:v>4951.88</c:v>
                </c:pt>
                <c:pt idx="3">
                  <c:v>3640.0400000000004</c:v>
                </c:pt>
                <c:pt idx="4">
                  <c:v>2287.9800000000005</c:v>
                </c:pt>
                <c:pt idx="5">
                  <c:v>4856.67</c:v>
                </c:pt>
                <c:pt idx="6">
                  <c:v>5108.46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4-43A0-9C7F-40FD58E9A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7517488"/>
        <c:axId val="1957505488"/>
      </c:barChart>
      <c:catAx>
        <c:axId val="19575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05488"/>
        <c:crosses val="autoZero"/>
        <c:auto val="1"/>
        <c:lblAlgn val="ctr"/>
        <c:lblOffset val="100"/>
        <c:noMultiLvlLbl val="0"/>
      </c:catAx>
      <c:valAx>
        <c:axId val="19575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1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Earned Tips by Day of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 Sales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Charts'!$A$98:$A$104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Charts'!$B$98:$B$104</c:f>
              <c:numCache>
                <c:formatCode>"$"#,##0.00</c:formatCode>
                <c:ptCount val="7"/>
                <c:pt idx="0">
                  <c:v>35019.23000000001</c:v>
                </c:pt>
                <c:pt idx="1">
                  <c:v>3188.0800000000004</c:v>
                </c:pt>
                <c:pt idx="2">
                  <c:v>7204.68</c:v>
                </c:pt>
                <c:pt idx="3">
                  <c:v>7064.86</c:v>
                </c:pt>
                <c:pt idx="4">
                  <c:v>40081.74</c:v>
                </c:pt>
                <c:pt idx="5">
                  <c:v>32239.86</c:v>
                </c:pt>
                <c:pt idx="6">
                  <c:v>30053.59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9-4D8C-AB25-C4891EF2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60671"/>
        <c:axId val="1121218576"/>
      </c:barChart>
      <c:lineChart>
        <c:grouping val="standard"/>
        <c:varyColors val="0"/>
        <c:ser>
          <c:idx val="1"/>
          <c:order val="1"/>
          <c:tx>
            <c:v>Earned Tips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Charts'!$A$98:$A$104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Charts'!$C$98:$C$104</c:f>
              <c:numCache>
                <c:formatCode>"$"#,##0.00</c:formatCode>
                <c:ptCount val="7"/>
                <c:pt idx="0">
                  <c:v>6668.39</c:v>
                </c:pt>
                <c:pt idx="1">
                  <c:v>552.03</c:v>
                </c:pt>
                <c:pt idx="2">
                  <c:v>1445.04</c:v>
                </c:pt>
                <c:pt idx="3">
                  <c:v>1357.17</c:v>
                </c:pt>
                <c:pt idx="4">
                  <c:v>7583.6</c:v>
                </c:pt>
                <c:pt idx="5">
                  <c:v>6247.6699999999983</c:v>
                </c:pt>
                <c:pt idx="6">
                  <c:v>5685.6399999999994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9-4D8C-AB25-C4891EF2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060671"/>
        <c:axId val="1121218576"/>
      </c:lineChart>
      <c:catAx>
        <c:axId val="64406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18576"/>
        <c:crosses val="autoZero"/>
        <c:auto val="1"/>
        <c:lblAlgn val="ctr"/>
        <c:lblOffset val="100"/>
        <c:noMultiLvlLbl val="0"/>
      </c:catAx>
      <c:valAx>
        <c:axId val="11212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</a:t>
            </a:r>
            <a:r>
              <a:rPr lang="en-US" baseline="0"/>
              <a:t> Percentage by day of the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Charts'!$H$90:$H$96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Charts'!$I$90:$I$96</c:f>
              <c:numCache>
                <c:formatCode>0.00%</c:formatCode>
                <c:ptCount val="7"/>
                <c:pt idx="0">
                  <c:v>0.19042080594005059</c:v>
                </c:pt>
                <c:pt idx="1">
                  <c:v>0.17315437504705022</c:v>
                </c:pt>
                <c:pt idx="2">
                  <c:v>0.20056962974066855</c:v>
                </c:pt>
                <c:pt idx="3">
                  <c:v>0.19210147122519061</c:v>
                </c:pt>
                <c:pt idx="4">
                  <c:v>0.18920336292785694</c:v>
                </c:pt>
                <c:pt idx="5">
                  <c:v>0.19378713182997687</c:v>
                </c:pt>
                <c:pt idx="6">
                  <c:v>0.18918338873991425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8-4FA6-A39F-175727B5C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605456"/>
        <c:axId val="1060604496"/>
      </c:barChart>
      <c:catAx>
        <c:axId val="10606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04496"/>
        <c:crosses val="autoZero"/>
        <c:auto val="1"/>
        <c:lblAlgn val="ctr"/>
        <c:lblOffset val="100"/>
        <c:noMultiLvlLbl val="0"/>
      </c:catAx>
      <c:valAx>
        <c:axId val="10606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Tips Vs. Net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Data'!$AX$1</c:f>
              <c:strCache>
                <c:ptCount val="1"/>
                <c:pt idx="0">
                  <c:v>take home tips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014121223839404E-2"/>
                  <c:y val="8.2118808063352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Data'!$AO$2:$AO$119</c:f>
              <c:numCache>
                <c:formatCode>"$"#,##0.00</c:formatCode>
                <c:ptCount val="118"/>
                <c:pt idx="0">
                  <c:v>1669.49</c:v>
                </c:pt>
                <c:pt idx="1">
                  <c:v>872.93</c:v>
                </c:pt>
                <c:pt idx="2">
                  <c:v>1244.43</c:v>
                </c:pt>
                <c:pt idx="3">
                  <c:v>833.55</c:v>
                </c:pt>
                <c:pt idx="4">
                  <c:v>898.78</c:v>
                </c:pt>
                <c:pt idx="5">
                  <c:v>683.34</c:v>
                </c:pt>
                <c:pt idx="6">
                  <c:v>988.44</c:v>
                </c:pt>
                <c:pt idx="7">
                  <c:v>1273.6400000000001</c:v>
                </c:pt>
                <c:pt idx="8">
                  <c:v>1118.27</c:v>
                </c:pt>
                <c:pt idx="9">
                  <c:v>1691.79</c:v>
                </c:pt>
                <c:pt idx="10">
                  <c:v>1380.33</c:v>
                </c:pt>
                <c:pt idx="11">
                  <c:v>1317.06</c:v>
                </c:pt>
                <c:pt idx="12">
                  <c:v>1022.03</c:v>
                </c:pt>
                <c:pt idx="13">
                  <c:v>1393.74</c:v>
                </c:pt>
                <c:pt idx="14">
                  <c:v>1228.17</c:v>
                </c:pt>
                <c:pt idx="15">
                  <c:v>1149.6300000000001</c:v>
                </c:pt>
                <c:pt idx="16">
                  <c:v>902.21</c:v>
                </c:pt>
                <c:pt idx="17">
                  <c:v>1276.47</c:v>
                </c:pt>
                <c:pt idx="18">
                  <c:v>2134.59</c:v>
                </c:pt>
                <c:pt idx="19">
                  <c:v>1976.65</c:v>
                </c:pt>
                <c:pt idx="20">
                  <c:v>1923.92</c:v>
                </c:pt>
                <c:pt idx="21">
                  <c:v>1806.94</c:v>
                </c:pt>
                <c:pt idx="22">
                  <c:v>501.86</c:v>
                </c:pt>
                <c:pt idx="23">
                  <c:v>2362.25</c:v>
                </c:pt>
                <c:pt idx="24">
                  <c:v>1442.88</c:v>
                </c:pt>
                <c:pt idx="25">
                  <c:v>1516.37</c:v>
                </c:pt>
                <c:pt idx="26">
                  <c:v>1950.66</c:v>
                </c:pt>
                <c:pt idx="27">
                  <c:v>1891.71</c:v>
                </c:pt>
                <c:pt idx="28">
                  <c:v>1485.66</c:v>
                </c:pt>
                <c:pt idx="29">
                  <c:v>756.76</c:v>
                </c:pt>
                <c:pt idx="30">
                  <c:v>1228.92</c:v>
                </c:pt>
                <c:pt idx="31">
                  <c:v>1111.58</c:v>
                </c:pt>
                <c:pt idx="32">
                  <c:v>1799.91</c:v>
                </c:pt>
                <c:pt idx="33">
                  <c:v>1323.56</c:v>
                </c:pt>
                <c:pt idx="34">
                  <c:v>878.38</c:v>
                </c:pt>
                <c:pt idx="35">
                  <c:v>1495.02</c:v>
                </c:pt>
                <c:pt idx="36">
                  <c:v>1717.67</c:v>
                </c:pt>
                <c:pt idx="37">
                  <c:v>1029.3800000000001</c:v>
                </c:pt>
                <c:pt idx="38">
                  <c:v>1391.39</c:v>
                </c:pt>
                <c:pt idx="39">
                  <c:v>2602.67</c:v>
                </c:pt>
                <c:pt idx="40">
                  <c:v>1874.84</c:v>
                </c:pt>
                <c:pt idx="41">
                  <c:v>1553.72</c:v>
                </c:pt>
                <c:pt idx="42">
                  <c:v>456.77</c:v>
                </c:pt>
                <c:pt idx="43">
                  <c:v>922.64</c:v>
                </c:pt>
                <c:pt idx="44">
                  <c:v>737.6</c:v>
                </c:pt>
                <c:pt idx="45">
                  <c:v>1319.76</c:v>
                </c:pt>
                <c:pt idx="46">
                  <c:v>742.24</c:v>
                </c:pt>
                <c:pt idx="47">
                  <c:v>1717.79</c:v>
                </c:pt>
                <c:pt idx="48">
                  <c:v>1429.55</c:v>
                </c:pt>
                <c:pt idx="49">
                  <c:v>1294.3699999999999</c:v>
                </c:pt>
                <c:pt idx="50">
                  <c:v>1287.8599999999999</c:v>
                </c:pt>
                <c:pt idx="51">
                  <c:v>1634.19</c:v>
                </c:pt>
                <c:pt idx="52">
                  <c:v>3094</c:v>
                </c:pt>
                <c:pt idx="53">
                  <c:v>771.5</c:v>
                </c:pt>
                <c:pt idx="54">
                  <c:v>1000.99</c:v>
                </c:pt>
                <c:pt idx="55">
                  <c:v>734.77</c:v>
                </c:pt>
                <c:pt idx="56">
                  <c:v>2482.35</c:v>
                </c:pt>
                <c:pt idx="57">
                  <c:v>1438.12</c:v>
                </c:pt>
                <c:pt idx="58">
                  <c:v>1418.53</c:v>
                </c:pt>
                <c:pt idx="59">
                  <c:v>1456.07</c:v>
                </c:pt>
                <c:pt idx="60">
                  <c:v>410.72</c:v>
                </c:pt>
                <c:pt idx="61">
                  <c:v>2002.75</c:v>
                </c:pt>
                <c:pt idx="62">
                  <c:v>829.84</c:v>
                </c:pt>
                <c:pt idx="63">
                  <c:v>1078.8</c:v>
                </c:pt>
                <c:pt idx="64">
                  <c:v>1521.98</c:v>
                </c:pt>
                <c:pt idx="65">
                  <c:v>1445.76</c:v>
                </c:pt>
                <c:pt idx="66">
                  <c:v>1239.5</c:v>
                </c:pt>
                <c:pt idx="67">
                  <c:v>1184.6600000000001</c:v>
                </c:pt>
                <c:pt idx="68">
                  <c:v>1120.6600000000001</c:v>
                </c:pt>
                <c:pt idx="69">
                  <c:v>1187.1600000000001</c:v>
                </c:pt>
                <c:pt idx="70">
                  <c:v>1091.3900000000001</c:v>
                </c:pt>
                <c:pt idx="71">
                  <c:v>1352.38</c:v>
                </c:pt>
                <c:pt idx="72">
                  <c:v>1366.15</c:v>
                </c:pt>
                <c:pt idx="73">
                  <c:v>1302.22</c:v>
                </c:pt>
                <c:pt idx="74">
                  <c:v>261.77999999999997</c:v>
                </c:pt>
                <c:pt idx="75">
                  <c:v>1077.42</c:v>
                </c:pt>
                <c:pt idx="76">
                  <c:v>1144.28</c:v>
                </c:pt>
                <c:pt idx="77">
                  <c:v>649.46</c:v>
                </c:pt>
                <c:pt idx="78">
                  <c:v>1979.03</c:v>
                </c:pt>
                <c:pt idx="79">
                  <c:v>1511.87</c:v>
                </c:pt>
                <c:pt idx="80">
                  <c:v>682.89</c:v>
                </c:pt>
                <c:pt idx="81">
                  <c:v>1347.2</c:v>
                </c:pt>
                <c:pt idx="82">
                  <c:v>1502.97</c:v>
                </c:pt>
                <c:pt idx="83">
                  <c:v>1126.83</c:v>
                </c:pt>
                <c:pt idx="84">
                  <c:v>1093.56</c:v>
                </c:pt>
                <c:pt idx="85">
                  <c:v>338.58</c:v>
                </c:pt>
                <c:pt idx="86">
                  <c:v>1170.3699999999999</c:v>
                </c:pt>
                <c:pt idx="87">
                  <c:v>1100.72</c:v>
                </c:pt>
                <c:pt idx="88">
                  <c:v>639.11</c:v>
                </c:pt>
                <c:pt idx="89">
                  <c:v>985.59</c:v>
                </c:pt>
                <c:pt idx="90">
                  <c:v>1242.6099999999999</c:v>
                </c:pt>
                <c:pt idx="91">
                  <c:v>1113.72</c:v>
                </c:pt>
                <c:pt idx="92">
                  <c:v>1938.45</c:v>
                </c:pt>
                <c:pt idx="93">
                  <c:v>1337.01</c:v>
                </c:pt>
                <c:pt idx="94">
                  <c:v>1024.26</c:v>
                </c:pt>
                <c:pt idx="95">
                  <c:v>918.72</c:v>
                </c:pt>
                <c:pt idx="96">
                  <c:v>2110.31</c:v>
                </c:pt>
                <c:pt idx="97">
                  <c:v>1694.28</c:v>
                </c:pt>
                <c:pt idx="98">
                  <c:v>1176.53</c:v>
                </c:pt>
                <c:pt idx="99">
                  <c:v>867.24</c:v>
                </c:pt>
                <c:pt idx="100">
                  <c:v>2215.77</c:v>
                </c:pt>
                <c:pt idx="101">
                  <c:v>1119.8800000000001</c:v>
                </c:pt>
                <c:pt idx="102">
                  <c:v>2147.9699999999998</c:v>
                </c:pt>
                <c:pt idx="103">
                  <c:v>931.37</c:v>
                </c:pt>
                <c:pt idx="104">
                  <c:v>1087.05</c:v>
                </c:pt>
                <c:pt idx="105">
                  <c:v>1046.32</c:v>
                </c:pt>
                <c:pt idx="106">
                  <c:v>2201.7800000000002</c:v>
                </c:pt>
                <c:pt idx="107">
                  <c:v>1729.61</c:v>
                </c:pt>
                <c:pt idx="108">
                  <c:v>1182.1600000000001</c:v>
                </c:pt>
                <c:pt idx="109">
                  <c:v>1978</c:v>
                </c:pt>
                <c:pt idx="110">
                  <c:v>1314.74</c:v>
                </c:pt>
                <c:pt idx="111">
                  <c:v>886.7</c:v>
                </c:pt>
                <c:pt idx="112">
                  <c:v>928.31</c:v>
                </c:pt>
                <c:pt idx="113">
                  <c:v>1520.95</c:v>
                </c:pt>
                <c:pt idx="114">
                  <c:v>902.81</c:v>
                </c:pt>
                <c:pt idx="115">
                  <c:v>1487.28</c:v>
                </c:pt>
                <c:pt idx="116">
                  <c:v>1392.21</c:v>
                </c:pt>
                <c:pt idx="117">
                  <c:v>969.68</c:v>
                </c:pt>
              </c:numCache>
            </c:numRef>
          </c:xVal>
          <c:yVal>
            <c:numRef>
              <c:f>'Raw Data'!$AX$2:$AX$119</c:f>
              <c:numCache>
                <c:formatCode>"$"#,##0.00</c:formatCode>
                <c:ptCount val="118"/>
                <c:pt idx="0">
                  <c:v>292.69</c:v>
                </c:pt>
                <c:pt idx="1">
                  <c:v>150.22</c:v>
                </c:pt>
                <c:pt idx="2">
                  <c:v>190.39</c:v>
                </c:pt>
                <c:pt idx="3">
                  <c:v>130.84</c:v>
                </c:pt>
                <c:pt idx="4">
                  <c:v>138.69</c:v>
                </c:pt>
                <c:pt idx="5">
                  <c:v>64.16</c:v>
                </c:pt>
                <c:pt idx="6">
                  <c:v>92.20999999999998</c:v>
                </c:pt>
                <c:pt idx="7">
                  <c:v>139.32</c:v>
                </c:pt>
                <c:pt idx="8">
                  <c:v>157.37</c:v>
                </c:pt>
                <c:pt idx="9">
                  <c:v>247.15</c:v>
                </c:pt>
                <c:pt idx="10">
                  <c:v>131.76999999999998</c:v>
                </c:pt>
                <c:pt idx="11">
                  <c:v>182.82</c:v>
                </c:pt>
                <c:pt idx="12">
                  <c:v>153.42000000000002</c:v>
                </c:pt>
                <c:pt idx="13">
                  <c:v>202.64</c:v>
                </c:pt>
                <c:pt idx="14">
                  <c:v>179.93</c:v>
                </c:pt>
                <c:pt idx="15">
                  <c:v>166.8</c:v>
                </c:pt>
                <c:pt idx="16">
                  <c:v>122.39000000000001</c:v>
                </c:pt>
                <c:pt idx="17">
                  <c:v>166.7</c:v>
                </c:pt>
                <c:pt idx="18">
                  <c:v>296.72999999999996</c:v>
                </c:pt>
                <c:pt idx="19">
                  <c:v>275.14</c:v>
                </c:pt>
                <c:pt idx="20">
                  <c:v>275.98</c:v>
                </c:pt>
                <c:pt idx="21">
                  <c:v>251.74</c:v>
                </c:pt>
                <c:pt idx="22">
                  <c:v>80.099999999999994</c:v>
                </c:pt>
                <c:pt idx="23">
                  <c:v>343.88</c:v>
                </c:pt>
                <c:pt idx="24">
                  <c:v>204.93</c:v>
                </c:pt>
                <c:pt idx="25">
                  <c:v>284.98</c:v>
                </c:pt>
                <c:pt idx="26">
                  <c:v>285.65000000000003</c:v>
                </c:pt>
                <c:pt idx="27">
                  <c:v>225.5</c:v>
                </c:pt>
                <c:pt idx="28">
                  <c:v>207.89</c:v>
                </c:pt>
                <c:pt idx="29">
                  <c:v>116.31</c:v>
                </c:pt>
                <c:pt idx="30">
                  <c:v>159.54999999999998</c:v>
                </c:pt>
                <c:pt idx="31">
                  <c:v>182.76000000000002</c:v>
                </c:pt>
                <c:pt idx="32">
                  <c:v>280.79000000000002</c:v>
                </c:pt>
                <c:pt idx="33">
                  <c:v>205.91999999999996</c:v>
                </c:pt>
                <c:pt idx="34">
                  <c:v>108.37</c:v>
                </c:pt>
                <c:pt idx="35">
                  <c:v>195.65999999999997</c:v>
                </c:pt>
                <c:pt idx="36">
                  <c:v>159.72999999999999</c:v>
                </c:pt>
                <c:pt idx="37">
                  <c:v>183.73000000000002</c:v>
                </c:pt>
                <c:pt idx="38">
                  <c:v>220.82000000000002</c:v>
                </c:pt>
                <c:pt idx="39">
                  <c:v>408.38</c:v>
                </c:pt>
                <c:pt idx="40">
                  <c:v>244.31</c:v>
                </c:pt>
                <c:pt idx="41">
                  <c:v>223.44</c:v>
                </c:pt>
                <c:pt idx="42">
                  <c:v>95.66</c:v>
                </c:pt>
                <c:pt idx="43">
                  <c:v>145.97</c:v>
                </c:pt>
                <c:pt idx="44">
                  <c:v>117.53999999999999</c:v>
                </c:pt>
                <c:pt idx="45">
                  <c:v>239.94</c:v>
                </c:pt>
                <c:pt idx="46">
                  <c:v>129.25</c:v>
                </c:pt>
                <c:pt idx="47">
                  <c:v>317.52000000000004</c:v>
                </c:pt>
                <c:pt idx="48">
                  <c:v>233.34</c:v>
                </c:pt>
                <c:pt idx="49">
                  <c:v>211.43</c:v>
                </c:pt>
                <c:pt idx="50">
                  <c:v>157.19999999999999</c:v>
                </c:pt>
                <c:pt idx="51">
                  <c:v>266.48</c:v>
                </c:pt>
                <c:pt idx="52">
                  <c:v>341.99</c:v>
                </c:pt>
                <c:pt idx="53">
                  <c:v>120.55999999999999</c:v>
                </c:pt>
                <c:pt idx="54">
                  <c:v>135.13</c:v>
                </c:pt>
                <c:pt idx="55">
                  <c:v>78.650000000000006</c:v>
                </c:pt>
                <c:pt idx="56">
                  <c:v>337.75</c:v>
                </c:pt>
                <c:pt idx="57">
                  <c:v>235.48000000000002</c:v>
                </c:pt>
                <c:pt idx="58">
                  <c:v>236.44</c:v>
                </c:pt>
                <c:pt idx="59">
                  <c:v>198.89</c:v>
                </c:pt>
                <c:pt idx="60">
                  <c:v>49.129999999999995</c:v>
                </c:pt>
                <c:pt idx="61">
                  <c:v>386.84</c:v>
                </c:pt>
                <c:pt idx="62">
                  <c:v>131.34</c:v>
                </c:pt>
                <c:pt idx="63">
                  <c:v>189.85000000000002</c:v>
                </c:pt>
                <c:pt idx="64">
                  <c:v>176.16000000000003</c:v>
                </c:pt>
                <c:pt idx="65">
                  <c:v>246.48999999999998</c:v>
                </c:pt>
                <c:pt idx="66">
                  <c:v>138.89000000000001</c:v>
                </c:pt>
                <c:pt idx="67">
                  <c:v>127.2</c:v>
                </c:pt>
                <c:pt idx="68">
                  <c:v>160.01</c:v>
                </c:pt>
                <c:pt idx="69">
                  <c:v>143.04</c:v>
                </c:pt>
                <c:pt idx="70">
                  <c:v>115.74000000000001</c:v>
                </c:pt>
                <c:pt idx="71">
                  <c:v>216.17</c:v>
                </c:pt>
                <c:pt idx="72">
                  <c:v>183.84</c:v>
                </c:pt>
                <c:pt idx="73">
                  <c:v>202.39999999999998</c:v>
                </c:pt>
                <c:pt idx="74">
                  <c:v>18.769999999999996</c:v>
                </c:pt>
                <c:pt idx="75">
                  <c:v>103.95</c:v>
                </c:pt>
                <c:pt idx="76">
                  <c:v>191.63</c:v>
                </c:pt>
                <c:pt idx="77">
                  <c:v>94.19</c:v>
                </c:pt>
                <c:pt idx="78">
                  <c:v>212.26999999999998</c:v>
                </c:pt>
                <c:pt idx="79">
                  <c:v>208.95</c:v>
                </c:pt>
                <c:pt idx="80">
                  <c:v>120.37</c:v>
                </c:pt>
                <c:pt idx="81">
                  <c:v>171.98</c:v>
                </c:pt>
                <c:pt idx="82">
                  <c:v>193.51</c:v>
                </c:pt>
                <c:pt idx="83">
                  <c:v>193.43</c:v>
                </c:pt>
                <c:pt idx="84">
                  <c:v>164.32999999999998</c:v>
                </c:pt>
                <c:pt idx="85">
                  <c:v>46.260000000000005</c:v>
                </c:pt>
                <c:pt idx="86">
                  <c:v>182.43</c:v>
                </c:pt>
                <c:pt idx="87">
                  <c:v>166.03</c:v>
                </c:pt>
                <c:pt idx="88">
                  <c:v>114.48000000000002</c:v>
                </c:pt>
                <c:pt idx="89">
                  <c:v>138.34</c:v>
                </c:pt>
                <c:pt idx="90">
                  <c:v>142.83999999999997</c:v>
                </c:pt>
                <c:pt idx="91">
                  <c:v>180.4</c:v>
                </c:pt>
                <c:pt idx="92">
                  <c:v>328.71999999999997</c:v>
                </c:pt>
                <c:pt idx="93">
                  <c:v>219.69</c:v>
                </c:pt>
                <c:pt idx="94">
                  <c:v>189.10999999999999</c:v>
                </c:pt>
                <c:pt idx="95">
                  <c:v>133.18</c:v>
                </c:pt>
                <c:pt idx="96">
                  <c:v>324.98</c:v>
                </c:pt>
                <c:pt idx="97">
                  <c:v>180.26999999999998</c:v>
                </c:pt>
                <c:pt idx="98">
                  <c:v>204.17999999999998</c:v>
                </c:pt>
                <c:pt idx="99">
                  <c:v>101.8</c:v>
                </c:pt>
                <c:pt idx="100">
                  <c:v>341.25</c:v>
                </c:pt>
                <c:pt idx="101">
                  <c:v>205.18</c:v>
                </c:pt>
                <c:pt idx="102">
                  <c:v>309.18</c:v>
                </c:pt>
                <c:pt idx="103">
                  <c:v>149.85999999999999</c:v>
                </c:pt>
                <c:pt idx="104">
                  <c:v>125.63999999999999</c:v>
                </c:pt>
                <c:pt idx="105">
                  <c:v>125.85999999999999</c:v>
                </c:pt>
                <c:pt idx="106">
                  <c:v>370.77</c:v>
                </c:pt>
                <c:pt idx="107">
                  <c:v>284.97000000000003</c:v>
                </c:pt>
                <c:pt idx="108">
                  <c:v>143.29</c:v>
                </c:pt>
                <c:pt idx="109">
                  <c:v>313.19000000000005</c:v>
                </c:pt>
                <c:pt idx="110">
                  <c:v>203.41000000000003</c:v>
                </c:pt>
                <c:pt idx="111">
                  <c:v>159.24</c:v>
                </c:pt>
                <c:pt idx="112">
                  <c:v>117.86</c:v>
                </c:pt>
                <c:pt idx="113">
                  <c:v>195.29000000000002</c:v>
                </c:pt>
                <c:pt idx="114">
                  <c:v>107.75</c:v>
                </c:pt>
                <c:pt idx="115">
                  <c:v>252.38</c:v>
                </c:pt>
                <c:pt idx="116">
                  <c:v>212.13</c:v>
                </c:pt>
                <c:pt idx="117">
                  <c:v>173.42000000000002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F-0B4B-9992-76381EBC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714176"/>
        <c:axId val="1994715888"/>
      </c:scatterChart>
      <c:valAx>
        <c:axId val="19947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15888"/>
        <c:crosses val="autoZero"/>
        <c:crossBetween val="midCat"/>
      </c:valAx>
      <c:valAx>
        <c:axId val="19947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Take</a:t>
                </a:r>
                <a:r>
                  <a:rPr lang="en-US" baseline="0"/>
                  <a:t> home Tips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1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Tips Vs Net Sales</a:t>
            </a:r>
            <a:endParaRPr lang="en-US"/>
          </a:p>
        </c:rich>
      </c:tx>
      <c:layout>
        <c:manualLayout>
          <c:xMode val="edge"/>
          <c:yMode val="edge"/>
          <c:x val="0.39478168597991103"/>
          <c:y val="7.7461207351642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66480568183188"/>
          <c:y val="0.15890736581838619"/>
          <c:w val="0.798865602133358"/>
          <c:h val="0.71537534110328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Data'!$AW$1</c:f>
              <c:strCache>
                <c:ptCount val="1"/>
                <c:pt idx="0">
                  <c:v>gross tips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935850285176833E-2"/>
                  <c:y val="4.91011092747754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Data'!$AO$2:$AO$119</c:f>
              <c:numCache>
                <c:formatCode>"$"#,##0.00</c:formatCode>
                <c:ptCount val="118"/>
                <c:pt idx="0">
                  <c:v>1669.49</c:v>
                </c:pt>
                <c:pt idx="1">
                  <c:v>872.93</c:v>
                </c:pt>
                <c:pt idx="2">
                  <c:v>1244.43</c:v>
                </c:pt>
                <c:pt idx="3">
                  <c:v>833.55</c:v>
                </c:pt>
                <c:pt idx="4">
                  <c:v>898.78</c:v>
                </c:pt>
                <c:pt idx="5">
                  <c:v>683.34</c:v>
                </c:pt>
                <c:pt idx="6">
                  <c:v>988.44</c:v>
                </c:pt>
                <c:pt idx="7">
                  <c:v>1273.6400000000001</c:v>
                </c:pt>
                <c:pt idx="8">
                  <c:v>1118.27</c:v>
                </c:pt>
                <c:pt idx="9">
                  <c:v>1691.79</c:v>
                </c:pt>
                <c:pt idx="10">
                  <c:v>1380.33</c:v>
                </c:pt>
                <c:pt idx="11">
                  <c:v>1317.06</c:v>
                </c:pt>
                <c:pt idx="12">
                  <c:v>1022.03</c:v>
                </c:pt>
                <c:pt idx="13">
                  <c:v>1393.74</c:v>
                </c:pt>
                <c:pt idx="14">
                  <c:v>1228.17</c:v>
                </c:pt>
                <c:pt idx="15">
                  <c:v>1149.6300000000001</c:v>
                </c:pt>
                <c:pt idx="16">
                  <c:v>902.21</c:v>
                </c:pt>
                <c:pt idx="17">
                  <c:v>1276.47</c:v>
                </c:pt>
                <c:pt idx="18">
                  <c:v>2134.59</c:v>
                </c:pt>
                <c:pt idx="19">
                  <c:v>1976.65</c:v>
                </c:pt>
                <c:pt idx="20">
                  <c:v>1923.92</c:v>
                </c:pt>
                <c:pt idx="21">
                  <c:v>1806.94</c:v>
                </c:pt>
                <c:pt idx="22">
                  <c:v>501.86</c:v>
                </c:pt>
                <c:pt idx="23">
                  <c:v>2362.25</c:v>
                </c:pt>
                <c:pt idx="24">
                  <c:v>1442.88</c:v>
                </c:pt>
                <c:pt idx="25">
                  <c:v>1516.37</c:v>
                </c:pt>
                <c:pt idx="26">
                  <c:v>1950.66</c:v>
                </c:pt>
                <c:pt idx="27">
                  <c:v>1891.71</c:v>
                </c:pt>
                <c:pt idx="28">
                  <c:v>1485.66</c:v>
                </c:pt>
                <c:pt idx="29">
                  <c:v>756.76</c:v>
                </c:pt>
                <c:pt idx="30">
                  <c:v>1228.92</c:v>
                </c:pt>
                <c:pt idx="31">
                  <c:v>1111.58</c:v>
                </c:pt>
                <c:pt idx="32">
                  <c:v>1799.91</c:v>
                </c:pt>
                <c:pt idx="33">
                  <c:v>1323.56</c:v>
                </c:pt>
                <c:pt idx="34">
                  <c:v>878.38</c:v>
                </c:pt>
                <c:pt idx="35">
                  <c:v>1495.02</c:v>
                </c:pt>
                <c:pt idx="36">
                  <c:v>1717.67</c:v>
                </c:pt>
                <c:pt idx="37">
                  <c:v>1029.3800000000001</c:v>
                </c:pt>
                <c:pt idx="38">
                  <c:v>1391.39</c:v>
                </c:pt>
                <c:pt idx="39">
                  <c:v>2602.67</c:v>
                </c:pt>
                <c:pt idx="40">
                  <c:v>1874.84</c:v>
                </c:pt>
                <c:pt idx="41">
                  <c:v>1553.72</c:v>
                </c:pt>
                <c:pt idx="42">
                  <c:v>456.77</c:v>
                </c:pt>
                <c:pt idx="43">
                  <c:v>922.64</c:v>
                </c:pt>
                <c:pt idx="44">
                  <c:v>737.6</c:v>
                </c:pt>
                <c:pt idx="45">
                  <c:v>1319.76</c:v>
                </c:pt>
                <c:pt idx="46">
                  <c:v>742.24</c:v>
                </c:pt>
                <c:pt idx="47">
                  <c:v>1717.79</c:v>
                </c:pt>
                <c:pt idx="48">
                  <c:v>1429.55</c:v>
                </c:pt>
                <c:pt idx="49">
                  <c:v>1294.3699999999999</c:v>
                </c:pt>
                <c:pt idx="50">
                  <c:v>1287.8599999999999</c:v>
                </c:pt>
                <c:pt idx="51">
                  <c:v>1634.19</c:v>
                </c:pt>
                <c:pt idx="52">
                  <c:v>3094</c:v>
                </c:pt>
                <c:pt idx="53">
                  <c:v>771.5</c:v>
                </c:pt>
                <c:pt idx="54">
                  <c:v>1000.99</c:v>
                </c:pt>
                <c:pt idx="55">
                  <c:v>734.77</c:v>
                </c:pt>
                <c:pt idx="56">
                  <c:v>2482.35</c:v>
                </c:pt>
                <c:pt idx="57">
                  <c:v>1438.12</c:v>
                </c:pt>
                <c:pt idx="58">
                  <c:v>1418.53</c:v>
                </c:pt>
                <c:pt idx="59">
                  <c:v>1456.07</c:v>
                </c:pt>
                <c:pt idx="60">
                  <c:v>410.72</c:v>
                </c:pt>
                <c:pt idx="61">
                  <c:v>2002.75</c:v>
                </c:pt>
                <c:pt idx="62">
                  <c:v>829.84</c:v>
                </c:pt>
                <c:pt idx="63">
                  <c:v>1078.8</c:v>
                </c:pt>
                <c:pt idx="64">
                  <c:v>1521.98</c:v>
                </c:pt>
                <c:pt idx="65">
                  <c:v>1445.76</c:v>
                </c:pt>
                <c:pt idx="66">
                  <c:v>1239.5</c:v>
                </c:pt>
                <c:pt idx="67">
                  <c:v>1184.6600000000001</c:v>
                </c:pt>
                <c:pt idx="68">
                  <c:v>1120.6600000000001</c:v>
                </c:pt>
                <c:pt idx="69">
                  <c:v>1187.1600000000001</c:v>
                </c:pt>
                <c:pt idx="70">
                  <c:v>1091.3900000000001</c:v>
                </c:pt>
                <c:pt idx="71">
                  <c:v>1352.38</c:v>
                </c:pt>
                <c:pt idx="72">
                  <c:v>1366.15</c:v>
                </c:pt>
                <c:pt idx="73">
                  <c:v>1302.22</c:v>
                </c:pt>
                <c:pt idx="74">
                  <c:v>261.77999999999997</c:v>
                </c:pt>
                <c:pt idx="75">
                  <c:v>1077.42</c:v>
                </c:pt>
                <c:pt idx="76">
                  <c:v>1144.28</c:v>
                </c:pt>
                <c:pt idx="77">
                  <c:v>649.46</c:v>
                </c:pt>
                <c:pt idx="78">
                  <c:v>1979.03</c:v>
                </c:pt>
                <c:pt idx="79">
                  <c:v>1511.87</c:v>
                </c:pt>
                <c:pt idx="80">
                  <c:v>682.89</c:v>
                </c:pt>
                <c:pt idx="81">
                  <c:v>1347.2</c:v>
                </c:pt>
                <c:pt idx="82">
                  <c:v>1502.97</c:v>
                </c:pt>
                <c:pt idx="83">
                  <c:v>1126.83</c:v>
                </c:pt>
                <c:pt idx="84">
                  <c:v>1093.56</c:v>
                </c:pt>
                <c:pt idx="85">
                  <c:v>338.58</c:v>
                </c:pt>
                <c:pt idx="86">
                  <c:v>1170.3699999999999</c:v>
                </c:pt>
                <c:pt idx="87">
                  <c:v>1100.72</c:v>
                </c:pt>
                <c:pt idx="88">
                  <c:v>639.11</c:v>
                </c:pt>
                <c:pt idx="89">
                  <c:v>985.59</c:v>
                </c:pt>
                <c:pt idx="90">
                  <c:v>1242.6099999999999</c:v>
                </c:pt>
                <c:pt idx="91">
                  <c:v>1113.72</c:v>
                </c:pt>
                <c:pt idx="92">
                  <c:v>1938.45</c:v>
                </c:pt>
                <c:pt idx="93">
                  <c:v>1337.01</c:v>
                </c:pt>
                <c:pt idx="94">
                  <c:v>1024.26</c:v>
                </c:pt>
                <c:pt idx="95">
                  <c:v>918.72</c:v>
                </c:pt>
                <c:pt idx="96">
                  <c:v>2110.31</c:v>
                </c:pt>
                <c:pt idx="97">
                  <c:v>1694.28</c:v>
                </c:pt>
                <c:pt idx="98">
                  <c:v>1176.53</c:v>
                </c:pt>
                <c:pt idx="99">
                  <c:v>867.24</c:v>
                </c:pt>
                <c:pt idx="100">
                  <c:v>2215.77</c:v>
                </c:pt>
                <c:pt idx="101">
                  <c:v>1119.8800000000001</c:v>
                </c:pt>
                <c:pt idx="102">
                  <c:v>2147.9699999999998</c:v>
                </c:pt>
                <c:pt idx="103">
                  <c:v>931.37</c:v>
                </c:pt>
                <c:pt idx="104">
                  <c:v>1087.05</c:v>
                </c:pt>
                <c:pt idx="105">
                  <c:v>1046.32</c:v>
                </c:pt>
                <c:pt idx="106">
                  <c:v>2201.7800000000002</c:v>
                </c:pt>
                <c:pt idx="107">
                  <c:v>1729.61</c:v>
                </c:pt>
                <c:pt idx="108">
                  <c:v>1182.1600000000001</c:v>
                </c:pt>
                <c:pt idx="109">
                  <c:v>1978</c:v>
                </c:pt>
                <c:pt idx="110">
                  <c:v>1314.74</c:v>
                </c:pt>
                <c:pt idx="111">
                  <c:v>886.7</c:v>
                </c:pt>
                <c:pt idx="112">
                  <c:v>928.31</c:v>
                </c:pt>
                <c:pt idx="113">
                  <c:v>1520.95</c:v>
                </c:pt>
                <c:pt idx="114">
                  <c:v>902.81</c:v>
                </c:pt>
                <c:pt idx="115">
                  <c:v>1487.28</c:v>
                </c:pt>
                <c:pt idx="116">
                  <c:v>1392.21</c:v>
                </c:pt>
                <c:pt idx="117">
                  <c:v>969.68</c:v>
                </c:pt>
              </c:numCache>
            </c:numRef>
          </c:xVal>
          <c:yVal>
            <c:numRef>
              <c:f>'Raw Data'!$AW$2:$AW$119</c:f>
              <c:numCache>
                <c:formatCode>"$"#,##0.00</c:formatCode>
                <c:ptCount val="118"/>
                <c:pt idx="0">
                  <c:v>369.8</c:v>
                </c:pt>
                <c:pt idx="1">
                  <c:v>188.07</c:v>
                </c:pt>
                <c:pt idx="2">
                  <c:v>242.2</c:v>
                </c:pt>
                <c:pt idx="3">
                  <c:v>167.08</c:v>
                </c:pt>
                <c:pt idx="4">
                  <c:v>180.6</c:v>
                </c:pt>
                <c:pt idx="5">
                  <c:v>92.06</c:v>
                </c:pt>
                <c:pt idx="6">
                  <c:v>131.41999999999999</c:v>
                </c:pt>
                <c:pt idx="7">
                  <c:v>193.18</c:v>
                </c:pt>
                <c:pt idx="8">
                  <c:v>206.51</c:v>
                </c:pt>
                <c:pt idx="9">
                  <c:v>319</c:v>
                </c:pt>
                <c:pt idx="10">
                  <c:v>198.06</c:v>
                </c:pt>
                <c:pt idx="11">
                  <c:v>242.28</c:v>
                </c:pt>
                <c:pt idx="12">
                  <c:v>198.89000000000001</c:v>
                </c:pt>
                <c:pt idx="13">
                  <c:v>264.95999999999998</c:v>
                </c:pt>
                <c:pt idx="14">
                  <c:v>230.4</c:v>
                </c:pt>
                <c:pt idx="15">
                  <c:v>214.88</c:v>
                </c:pt>
                <c:pt idx="16">
                  <c:v>160.87</c:v>
                </c:pt>
                <c:pt idx="17">
                  <c:v>223.79</c:v>
                </c:pt>
                <c:pt idx="18">
                  <c:v>393.21</c:v>
                </c:pt>
                <c:pt idx="19">
                  <c:v>362.94</c:v>
                </c:pt>
                <c:pt idx="20">
                  <c:v>369.88</c:v>
                </c:pt>
                <c:pt idx="21">
                  <c:v>327.17</c:v>
                </c:pt>
                <c:pt idx="22">
                  <c:v>100.38</c:v>
                </c:pt>
                <c:pt idx="23">
                  <c:v>457.86</c:v>
                </c:pt>
                <c:pt idx="24">
                  <c:v>271.8</c:v>
                </c:pt>
                <c:pt idx="25">
                  <c:v>355.2</c:v>
                </c:pt>
                <c:pt idx="26">
                  <c:v>373.48</c:v>
                </c:pt>
                <c:pt idx="27">
                  <c:v>308.68</c:v>
                </c:pt>
                <c:pt idx="28">
                  <c:v>274.19</c:v>
                </c:pt>
                <c:pt idx="29">
                  <c:v>148.81</c:v>
                </c:pt>
                <c:pt idx="30">
                  <c:v>216.26</c:v>
                </c:pt>
                <c:pt idx="31">
                  <c:v>226.27</c:v>
                </c:pt>
                <c:pt idx="32">
                  <c:v>361.48</c:v>
                </c:pt>
                <c:pt idx="33">
                  <c:v>262.77999999999997</c:v>
                </c:pt>
                <c:pt idx="34">
                  <c:v>149.65</c:v>
                </c:pt>
                <c:pt idx="35">
                  <c:v>259.27999999999997</c:v>
                </c:pt>
                <c:pt idx="36">
                  <c:v>233.88</c:v>
                </c:pt>
                <c:pt idx="37">
                  <c:v>227.99</c:v>
                </c:pt>
                <c:pt idx="38">
                  <c:v>280.60000000000002</c:v>
                </c:pt>
                <c:pt idx="39">
                  <c:v>536.13</c:v>
                </c:pt>
                <c:pt idx="40">
                  <c:v>329.17</c:v>
                </c:pt>
                <c:pt idx="41">
                  <c:v>301.3</c:v>
                </c:pt>
                <c:pt idx="42">
                  <c:v>116.25</c:v>
                </c:pt>
                <c:pt idx="43">
                  <c:v>185.29</c:v>
                </c:pt>
                <c:pt idx="44">
                  <c:v>152.72</c:v>
                </c:pt>
                <c:pt idx="45">
                  <c:v>298.14</c:v>
                </c:pt>
                <c:pt idx="46">
                  <c:v>159.35999999999999</c:v>
                </c:pt>
                <c:pt idx="47">
                  <c:v>388.91</c:v>
                </c:pt>
                <c:pt idx="48">
                  <c:v>300.62</c:v>
                </c:pt>
                <c:pt idx="49">
                  <c:v>272.24</c:v>
                </c:pt>
                <c:pt idx="50">
                  <c:v>214.73</c:v>
                </c:pt>
                <c:pt idx="51">
                  <c:v>347.33</c:v>
                </c:pt>
                <c:pt idx="52">
                  <c:v>499.22</c:v>
                </c:pt>
                <c:pt idx="53">
                  <c:v>153.72999999999999</c:v>
                </c:pt>
                <c:pt idx="54">
                  <c:v>176.09</c:v>
                </c:pt>
                <c:pt idx="55">
                  <c:v>111.34</c:v>
                </c:pt>
                <c:pt idx="56">
                  <c:v>463.84</c:v>
                </c:pt>
                <c:pt idx="57">
                  <c:v>303.86</c:v>
                </c:pt>
                <c:pt idx="58">
                  <c:v>307.07</c:v>
                </c:pt>
                <c:pt idx="59">
                  <c:v>262.77</c:v>
                </c:pt>
                <c:pt idx="60">
                  <c:v>65.63</c:v>
                </c:pt>
                <c:pt idx="61">
                  <c:v>475.64</c:v>
                </c:pt>
                <c:pt idx="62">
                  <c:v>171.19</c:v>
                </c:pt>
                <c:pt idx="63">
                  <c:v>241.3</c:v>
                </c:pt>
                <c:pt idx="64">
                  <c:v>245.9</c:v>
                </c:pt>
                <c:pt idx="65">
                  <c:v>312.14999999999998</c:v>
                </c:pt>
                <c:pt idx="66">
                  <c:v>194.23000000000002</c:v>
                </c:pt>
                <c:pt idx="67">
                  <c:v>180.65</c:v>
                </c:pt>
                <c:pt idx="68">
                  <c:v>213.71</c:v>
                </c:pt>
                <c:pt idx="69">
                  <c:v>197.81</c:v>
                </c:pt>
                <c:pt idx="70">
                  <c:v>161.77000000000001</c:v>
                </c:pt>
                <c:pt idx="71">
                  <c:v>275.14999999999998</c:v>
                </c:pt>
                <c:pt idx="72">
                  <c:v>253.62</c:v>
                </c:pt>
                <c:pt idx="73">
                  <c:v>257.08999999999997</c:v>
                </c:pt>
                <c:pt idx="74">
                  <c:v>29.99</c:v>
                </c:pt>
                <c:pt idx="75">
                  <c:v>150.65</c:v>
                </c:pt>
                <c:pt idx="76">
                  <c:v>252.62</c:v>
                </c:pt>
                <c:pt idx="77">
                  <c:v>123</c:v>
                </c:pt>
                <c:pt idx="78">
                  <c:v>319.64999999999998</c:v>
                </c:pt>
                <c:pt idx="79">
                  <c:v>273.7</c:v>
                </c:pt>
                <c:pt idx="80">
                  <c:v>148.09</c:v>
                </c:pt>
                <c:pt idx="81">
                  <c:v>234</c:v>
                </c:pt>
                <c:pt idx="82">
                  <c:v>257.64</c:v>
                </c:pt>
                <c:pt idx="83">
                  <c:v>246.49</c:v>
                </c:pt>
                <c:pt idx="84">
                  <c:v>209.39</c:v>
                </c:pt>
                <c:pt idx="85">
                  <c:v>61.63</c:v>
                </c:pt>
                <c:pt idx="86">
                  <c:v>232.02</c:v>
                </c:pt>
                <c:pt idx="87">
                  <c:v>211.49</c:v>
                </c:pt>
                <c:pt idx="88">
                  <c:v>141.55000000000001</c:v>
                </c:pt>
                <c:pt idx="89">
                  <c:v>185.28</c:v>
                </c:pt>
                <c:pt idx="90">
                  <c:v>201.51</c:v>
                </c:pt>
                <c:pt idx="91">
                  <c:v>226.21</c:v>
                </c:pt>
                <c:pt idx="92">
                  <c:v>418.76</c:v>
                </c:pt>
                <c:pt idx="93">
                  <c:v>273.62</c:v>
                </c:pt>
                <c:pt idx="94">
                  <c:v>233.95</c:v>
                </c:pt>
                <c:pt idx="95">
                  <c:v>174.28</c:v>
                </c:pt>
                <c:pt idx="96">
                  <c:v>429.17</c:v>
                </c:pt>
                <c:pt idx="97">
                  <c:v>254.22</c:v>
                </c:pt>
                <c:pt idx="98">
                  <c:v>257.02</c:v>
                </c:pt>
                <c:pt idx="99">
                  <c:v>139.85</c:v>
                </c:pt>
                <c:pt idx="100">
                  <c:v>452.25</c:v>
                </c:pt>
                <c:pt idx="101">
                  <c:v>253.94</c:v>
                </c:pt>
                <c:pt idx="102">
                  <c:v>403.76</c:v>
                </c:pt>
                <c:pt idx="103">
                  <c:v>191.98</c:v>
                </c:pt>
                <c:pt idx="104">
                  <c:v>170.63</c:v>
                </c:pt>
                <c:pt idx="105">
                  <c:v>175.45</c:v>
                </c:pt>
                <c:pt idx="106">
                  <c:v>487.8</c:v>
                </c:pt>
                <c:pt idx="107">
                  <c:v>362.24</c:v>
                </c:pt>
                <c:pt idx="108">
                  <c:v>196.35</c:v>
                </c:pt>
                <c:pt idx="109">
                  <c:v>402.03000000000003</c:v>
                </c:pt>
                <c:pt idx="110">
                  <c:v>261.8</c:v>
                </c:pt>
                <c:pt idx="111">
                  <c:v>197.32</c:v>
                </c:pt>
                <c:pt idx="112">
                  <c:v>157.47</c:v>
                </c:pt>
                <c:pt idx="113">
                  <c:v>262.61</c:v>
                </c:pt>
                <c:pt idx="114">
                  <c:v>152.75</c:v>
                </c:pt>
                <c:pt idx="115">
                  <c:v>328.44</c:v>
                </c:pt>
                <c:pt idx="116">
                  <c:v>273.63</c:v>
                </c:pt>
                <c:pt idx="117">
                  <c:v>211.52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A-2D4D-8448-2AA0A3F43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24064"/>
        <c:axId val="2093104480"/>
      </c:scatterChart>
      <c:valAx>
        <c:axId val="210482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04480"/>
        <c:crosses val="autoZero"/>
        <c:crossBetween val="midCat"/>
      </c:valAx>
      <c:valAx>
        <c:axId val="20931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  <a:r>
                  <a:rPr lang="en-US" baseline="0"/>
                  <a:t> Tips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2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Sales: Total Sales Vs.Daily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 Daily Sales 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44651.39</c:v>
              </c:pt>
              <c:pt idx="1">
                <c:v>4034.44</c:v>
              </c:pt>
              <c:pt idx="2">
                <c:v>9274.06</c:v>
              </c:pt>
              <c:pt idx="3">
                <c:v>9026.86</c:v>
              </c:pt>
              <c:pt idx="4">
                <c:v>51104.41</c:v>
              </c:pt>
              <c:pt idx="5">
                <c:v>41310.230000000003</c:v>
              </c:pt>
              <c:pt idx="6">
                <c:v>38324.400000000009</c:v>
              </c:pt>
            </c:numLit>
          </c:val>
          <c:extLst>
            <c:ext xmlns:c16="http://schemas.microsoft.com/office/drawing/2014/chart" uri="{C3380CC4-5D6E-409C-BE32-E72D297353CC}">
              <c16:uniqueId val="{00000000-64C7-4EC1-A9A5-4F495E2F0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819375"/>
        <c:axId val="339819855"/>
      </c:barChart>
      <c:lineChart>
        <c:grouping val="standard"/>
        <c:varyColors val="0"/>
        <c:ser>
          <c:idx val="1"/>
          <c:order val="1"/>
          <c:tx>
            <c:v>Daily Average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1440.3674193548386</c:v>
              </c:pt>
              <c:pt idx="1">
                <c:v>1344.8133333333333</c:v>
              </c:pt>
              <c:pt idx="2">
                <c:v>2318.5149999999999</c:v>
              </c:pt>
              <c:pt idx="3">
                <c:v>1504.4766666666667</c:v>
              </c:pt>
              <c:pt idx="4">
                <c:v>1965.5542307692308</c:v>
              </c:pt>
              <c:pt idx="5">
                <c:v>1652.4092000000001</c:v>
              </c:pt>
              <c:pt idx="6">
                <c:v>1666.2782608695657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4C7-4EC1-A9A5-4F495E2F0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827055"/>
        <c:axId val="339826575"/>
      </c:lineChart>
      <c:catAx>
        <c:axId val="33981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19855"/>
        <c:crosses val="autoZero"/>
        <c:auto val="1"/>
        <c:lblAlgn val="ctr"/>
        <c:lblOffset val="100"/>
        <c:noMultiLvlLbl val="0"/>
      </c:catAx>
      <c:valAx>
        <c:axId val="33981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19375"/>
        <c:crosses val="autoZero"/>
        <c:crossBetween val="between"/>
      </c:valAx>
      <c:valAx>
        <c:axId val="339826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827055"/>
        <c:crosses val="max"/>
        <c:crossBetween val="between"/>
      </c:valAx>
      <c:catAx>
        <c:axId val="339827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98265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 and Charts'!$B$19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1B-4EDF-B43E-205E2F66648C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1B-4EDF-B43E-205E2F66648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1B-4EDF-B43E-205E2F66648C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31B-4EDF-B43E-205E2F66648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31B-4EDF-B43E-205E2F66648C}"/>
              </c:ext>
            </c:extLst>
          </c:dPt>
          <c:dLbls>
            <c:dLbl>
              <c:idx val="0"/>
              <c:layout>
                <c:manualLayout>
                  <c:x val="4.5377987039116715E-4"/>
                  <c:y val="-0.328703703703703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31B-4EDF-B43E-205E2F66648C}"/>
                </c:ext>
              </c:extLst>
            </c:dLbl>
            <c:dLbl>
              <c:idx val="1"/>
              <c:layout>
                <c:manualLayout>
                  <c:x val="-2.1032862605723256E-2"/>
                  <c:y val="-9.25925925925925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31B-4EDF-B43E-205E2F66648C}"/>
                </c:ext>
              </c:extLst>
            </c:dLbl>
            <c:dLbl>
              <c:idx val="2"/>
              <c:layout>
                <c:manualLayout>
                  <c:x val="2.7777777777777779E-3"/>
                  <c:y val="-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31B-4EDF-B43E-205E2F66648C}"/>
                </c:ext>
              </c:extLst>
            </c:dLbl>
            <c:dLbl>
              <c:idx val="3"/>
              <c:layout>
                <c:manualLayout>
                  <c:x val="2.777777777777676E-3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31B-4EDF-B43E-205E2F66648C}"/>
                </c:ext>
              </c:extLst>
            </c:dLbl>
            <c:dLbl>
              <c:idx val="4"/>
              <c:layout>
                <c:manualLayout>
                  <c:x val="0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31B-4EDF-B43E-205E2F66648C}"/>
                </c:ext>
              </c:extLst>
            </c:dLbl>
            <c:dLbl>
              <c:idx val="5"/>
              <c:layout>
                <c:manualLayout>
                  <c:x val="0"/>
                  <c:y val="-4.16666666666668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31B-4EDF-B43E-205E2F6664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 and Charts'!$A$20:$A$25</c:f>
              <c:strCache>
                <c:ptCount val="6"/>
                <c:pt idx="0">
                  <c:v>Food</c:v>
                </c:pt>
                <c:pt idx="1">
                  <c:v>Draft Beer</c:v>
                </c:pt>
                <c:pt idx="2">
                  <c:v>Liquor</c:v>
                </c:pt>
                <c:pt idx="3">
                  <c:v>NA Beverage</c:v>
                </c:pt>
                <c:pt idx="4">
                  <c:v>Bottle Beer</c:v>
                </c:pt>
                <c:pt idx="5">
                  <c:v>Wine</c:v>
                </c:pt>
              </c:strCache>
            </c:strRef>
          </c:cat>
          <c:val>
            <c:numRef>
              <c:f>'Pivot Tables and Charts'!$B$20:$B$25</c:f>
              <c:numCache>
                <c:formatCode>"$"#,##0.00</c:formatCode>
                <c:ptCount val="6"/>
                <c:pt idx="0">
                  <c:v>107372.66</c:v>
                </c:pt>
                <c:pt idx="1">
                  <c:v>17475.039999999997</c:v>
                </c:pt>
                <c:pt idx="2">
                  <c:v>14921.599999999999</c:v>
                </c:pt>
                <c:pt idx="3">
                  <c:v>5671.7900000000009</c:v>
                </c:pt>
                <c:pt idx="4">
                  <c:v>3685.08</c:v>
                </c:pt>
                <c:pt idx="5">
                  <c:v>2822.21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1B-4EDF-B43E-205E2F66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3596064"/>
        <c:axId val="1133598464"/>
      </c:barChart>
      <c:catAx>
        <c:axId val="11335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98464"/>
        <c:crosses val="autoZero"/>
        <c:auto val="1"/>
        <c:lblAlgn val="ctr"/>
        <c:lblOffset val="100"/>
        <c:noMultiLvlLbl val="0"/>
      </c:catAx>
      <c:valAx>
        <c:axId val="1133598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9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Sales per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Charts'!$A$46:$A$52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Charts'!$B$46:$B$52</c:f>
              <c:numCache>
                <c:formatCode>_("$"* #,##0.00_);_("$"* \(#,##0.00\);_("$"* "-"??_);_(@_)</c:formatCode>
                <c:ptCount val="7"/>
                <c:pt idx="0">
                  <c:v>201.66559170745754</c:v>
                </c:pt>
                <c:pt idx="1">
                  <c:v>180.79848771266543</c:v>
                </c:pt>
                <c:pt idx="2">
                  <c:v>261.51288566243193</c:v>
                </c:pt>
                <c:pt idx="3">
                  <c:v>181.84967824967828</c:v>
                </c:pt>
                <c:pt idx="4">
                  <c:v>235.7980586331993</c:v>
                </c:pt>
                <c:pt idx="5">
                  <c:v>212.24397630019749</c:v>
                </c:pt>
                <c:pt idx="6">
                  <c:v>203.17919999999998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5-418B-8B61-FF5EBBC5D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879808"/>
        <c:axId val="1311895168"/>
      </c:lineChart>
      <c:catAx>
        <c:axId val="13118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95168"/>
        <c:crosses val="autoZero"/>
        <c:auto val="1"/>
        <c:lblAlgn val="ctr"/>
        <c:lblOffset val="100"/>
        <c:noMultiLvlLbl val="0"/>
      </c:catAx>
      <c:valAx>
        <c:axId val="1311895168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8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Monthy</a:t>
            </a:r>
            <a:r>
              <a:rPr lang="en-US" baseline="0"/>
              <a:t> Tip Earnings vs Tipout(%)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Earned Tips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Charts'!$E$70:$E$76</c:f>
              <c:numCache>
                <c:formatCode>"$"#,##0.00</c:formatCode>
                <c:ptCount val="7"/>
                <c:pt idx="0">
                  <c:v>4924.6499999999996</c:v>
                </c:pt>
                <c:pt idx="1">
                  <c:v>3769.8599999999997</c:v>
                </c:pt>
                <c:pt idx="2">
                  <c:v>4951.88</c:v>
                </c:pt>
                <c:pt idx="3">
                  <c:v>3640.0400000000004</c:v>
                </c:pt>
                <c:pt idx="4">
                  <c:v>2287.9800000000005</c:v>
                </c:pt>
                <c:pt idx="5">
                  <c:v>4856.67</c:v>
                </c:pt>
                <c:pt idx="6">
                  <c:v>5108.46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C-474D-A246-E4E75BDE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7511728"/>
        <c:axId val="1957518928"/>
      </c:barChart>
      <c:lineChart>
        <c:grouping val="standard"/>
        <c:varyColors val="0"/>
        <c:ser>
          <c:idx val="1"/>
          <c:order val="1"/>
          <c:tx>
            <c:v>Tipout (%)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Charts'!$F$70:$F$76</c:f>
              <c:numCache>
                <c:formatCode>0.00%</c:formatCode>
                <c:ptCount val="7"/>
                <c:pt idx="0">
                  <c:v>0.2419461281512392</c:v>
                </c:pt>
                <c:pt idx="1">
                  <c:v>0.25823770644002697</c:v>
                </c:pt>
                <c:pt idx="2">
                  <c:v>0.22806893543462278</c:v>
                </c:pt>
                <c:pt idx="3">
                  <c:v>0.23484357314754778</c:v>
                </c:pt>
                <c:pt idx="4">
                  <c:v>0.24177221828862133</c:v>
                </c:pt>
                <c:pt idx="5">
                  <c:v>0.23829908146940185</c:v>
                </c:pt>
                <c:pt idx="6">
                  <c:v>0.22803741244915299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C-474D-A246-E4E75BDE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504048"/>
        <c:axId val="1957520368"/>
      </c:lineChart>
      <c:catAx>
        <c:axId val="19575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18928"/>
        <c:crosses val="autoZero"/>
        <c:auto val="1"/>
        <c:lblAlgn val="ctr"/>
        <c:lblOffset val="100"/>
        <c:noMultiLvlLbl val="0"/>
      </c:catAx>
      <c:valAx>
        <c:axId val="19575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11728"/>
        <c:crosses val="autoZero"/>
        <c:crossBetween val="between"/>
      </c:valAx>
      <c:valAx>
        <c:axId val="195752036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04048"/>
        <c:crosses val="max"/>
        <c:crossBetween val="between"/>
      </c:valAx>
      <c:catAx>
        <c:axId val="195750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7520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Earned Tips</a:t>
            </a:r>
            <a:r>
              <a:rPr lang="en-US" baseline="0"/>
              <a:t> vs Tipout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Earned Tips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Charts'!$D$70:$D$76</c:f>
              <c:numCache>
                <c:formatCode>"$"#,##0.00</c:formatCode>
                <c:ptCount val="7"/>
                <c:pt idx="0">
                  <c:v>1191.5</c:v>
                </c:pt>
                <c:pt idx="1">
                  <c:v>973.52</c:v>
                </c:pt>
                <c:pt idx="2">
                  <c:v>1129.3699999999999</c:v>
                </c:pt>
                <c:pt idx="3">
                  <c:v>854.83999999999992</c:v>
                </c:pt>
                <c:pt idx="4">
                  <c:v>553.16999999999996</c:v>
                </c:pt>
                <c:pt idx="5">
                  <c:v>1157.3399999999999</c:v>
                </c:pt>
                <c:pt idx="6">
                  <c:v>1164.92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3-4284-B638-BAD3C9F488F0}"/>
            </c:ext>
          </c:extLst>
        </c:ser>
        <c:ser>
          <c:idx val="1"/>
          <c:order val="1"/>
          <c:tx>
            <c:v>Tipout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 and Charts'!$A$70:$A$76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'Pivot Tables and Charts'!$E$70:$E$76</c:f>
              <c:numCache>
                <c:formatCode>"$"#,##0.00</c:formatCode>
                <c:ptCount val="7"/>
                <c:pt idx="0">
                  <c:v>4924.6499999999996</c:v>
                </c:pt>
                <c:pt idx="1">
                  <c:v>3769.8599999999997</c:v>
                </c:pt>
                <c:pt idx="2">
                  <c:v>4951.88</c:v>
                </c:pt>
                <c:pt idx="3">
                  <c:v>3640.0400000000004</c:v>
                </c:pt>
                <c:pt idx="4">
                  <c:v>2287.9800000000005</c:v>
                </c:pt>
                <c:pt idx="5">
                  <c:v>4856.67</c:v>
                </c:pt>
                <c:pt idx="6">
                  <c:v>5108.46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3-4284-B638-BAD3C9F48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7517488"/>
        <c:axId val="1957505488"/>
      </c:barChart>
      <c:catAx>
        <c:axId val="19575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05488"/>
        <c:crosses val="autoZero"/>
        <c:auto val="1"/>
        <c:lblAlgn val="ctr"/>
        <c:lblOffset val="100"/>
        <c:noMultiLvlLbl val="0"/>
      </c:catAx>
      <c:valAx>
        <c:axId val="19575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51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Vs Earned Tips by Day of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Net Sales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Charts'!$A$98:$A$104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Charts'!$B$98:$B$104</c:f>
              <c:numCache>
                <c:formatCode>"$"#,##0.00</c:formatCode>
                <c:ptCount val="7"/>
                <c:pt idx="0">
                  <c:v>35019.23000000001</c:v>
                </c:pt>
                <c:pt idx="1">
                  <c:v>3188.0800000000004</c:v>
                </c:pt>
                <c:pt idx="2">
                  <c:v>7204.68</c:v>
                </c:pt>
                <c:pt idx="3">
                  <c:v>7064.86</c:v>
                </c:pt>
                <c:pt idx="4">
                  <c:v>40081.74</c:v>
                </c:pt>
                <c:pt idx="5">
                  <c:v>32239.86</c:v>
                </c:pt>
                <c:pt idx="6">
                  <c:v>30053.59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C-4C52-A6F7-D4D54EBE4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060671"/>
        <c:axId val="1121218576"/>
      </c:barChart>
      <c:lineChart>
        <c:grouping val="standard"/>
        <c:varyColors val="0"/>
        <c:ser>
          <c:idx val="1"/>
          <c:order val="1"/>
          <c:tx>
            <c:v>Earned Tips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 and Charts'!$A$98:$A$104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Charts'!$C$98:$C$104</c:f>
              <c:numCache>
                <c:formatCode>"$"#,##0.00</c:formatCode>
                <c:ptCount val="7"/>
                <c:pt idx="0">
                  <c:v>6668.39</c:v>
                </c:pt>
                <c:pt idx="1">
                  <c:v>552.03</c:v>
                </c:pt>
                <c:pt idx="2">
                  <c:v>1445.04</c:v>
                </c:pt>
                <c:pt idx="3">
                  <c:v>1357.17</c:v>
                </c:pt>
                <c:pt idx="4">
                  <c:v>7583.6</c:v>
                </c:pt>
                <c:pt idx="5">
                  <c:v>6247.6699999999983</c:v>
                </c:pt>
                <c:pt idx="6">
                  <c:v>5685.6399999999994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C-4C52-A6F7-D4D54EBE4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060671"/>
        <c:axId val="1121218576"/>
      </c:lineChart>
      <c:catAx>
        <c:axId val="64406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18576"/>
        <c:crosses val="autoZero"/>
        <c:auto val="1"/>
        <c:lblAlgn val="ctr"/>
        <c:lblOffset val="100"/>
        <c:noMultiLvlLbl val="0"/>
      </c:catAx>
      <c:valAx>
        <c:axId val="11212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6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</a:t>
            </a:r>
            <a:r>
              <a:rPr lang="en-US" baseline="0"/>
              <a:t> Percentage by day of the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 and Charts'!$H$90:$H$96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'Pivot Tables and Charts'!$I$90:$I$96</c:f>
              <c:numCache>
                <c:formatCode>0.00%</c:formatCode>
                <c:ptCount val="7"/>
                <c:pt idx="0">
                  <c:v>0.19042080594005059</c:v>
                </c:pt>
                <c:pt idx="1">
                  <c:v>0.17315437504705022</c:v>
                </c:pt>
                <c:pt idx="2">
                  <c:v>0.20056962974066855</c:v>
                </c:pt>
                <c:pt idx="3">
                  <c:v>0.19210147122519061</c:v>
                </c:pt>
                <c:pt idx="4">
                  <c:v>0.18920336292785694</c:v>
                </c:pt>
                <c:pt idx="5">
                  <c:v>0.19378713182997687</c:v>
                </c:pt>
                <c:pt idx="6">
                  <c:v>0.18918338873991425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2-45C5-87EF-F2C9E6CC3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605456"/>
        <c:axId val="1060604496"/>
      </c:barChart>
      <c:catAx>
        <c:axId val="10606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04496"/>
        <c:crosses val="autoZero"/>
        <c:auto val="1"/>
        <c:lblAlgn val="ctr"/>
        <c:lblOffset val="100"/>
        <c:noMultiLvlLbl val="0"/>
      </c:catAx>
      <c:valAx>
        <c:axId val="106060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Tips Vs Net Sales</a:t>
            </a:r>
            <a:endParaRPr lang="en-US"/>
          </a:p>
        </c:rich>
      </c:tx>
      <c:layout>
        <c:manualLayout>
          <c:xMode val="edge"/>
          <c:yMode val="edge"/>
          <c:x val="0.35647040798424362"/>
          <c:y val="3.01347472618130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82871218983219"/>
          <c:y val="0.14070478376141704"/>
          <c:w val="0.798865602133358"/>
          <c:h val="0.733577829751262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Data'!$AW$1</c:f>
              <c:strCache>
                <c:ptCount val="1"/>
                <c:pt idx="0">
                  <c:v>gross tips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899200670652E-2"/>
                  <c:y val="-4.62163013600853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Data'!$AO$2:$AO$119</c:f>
              <c:numCache>
                <c:formatCode>"$"#,##0.00</c:formatCode>
                <c:ptCount val="118"/>
                <c:pt idx="0">
                  <c:v>1669.49</c:v>
                </c:pt>
                <c:pt idx="1">
                  <c:v>872.93</c:v>
                </c:pt>
                <c:pt idx="2">
                  <c:v>1244.43</c:v>
                </c:pt>
                <c:pt idx="3">
                  <c:v>833.55</c:v>
                </c:pt>
                <c:pt idx="4">
                  <c:v>898.78</c:v>
                </c:pt>
                <c:pt idx="5">
                  <c:v>683.34</c:v>
                </c:pt>
                <c:pt idx="6">
                  <c:v>988.44</c:v>
                </c:pt>
                <c:pt idx="7">
                  <c:v>1273.6400000000001</c:v>
                </c:pt>
                <c:pt idx="8">
                  <c:v>1118.27</c:v>
                </c:pt>
                <c:pt idx="9">
                  <c:v>1691.79</c:v>
                </c:pt>
                <c:pt idx="10">
                  <c:v>1380.33</c:v>
                </c:pt>
                <c:pt idx="11">
                  <c:v>1317.06</c:v>
                </c:pt>
                <c:pt idx="12">
                  <c:v>1022.03</c:v>
                </c:pt>
                <c:pt idx="13">
                  <c:v>1393.74</c:v>
                </c:pt>
                <c:pt idx="14">
                  <c:v>1228.17</c:v>
                </c:pt>
                <c:pt idx="15">
                  <c:v>1149.6300000000001</c:v>
                </c:pt>
                <c:pt idx="16">
                  <c:v>902.21</c:v>
                </c:pt>
                <c:pt idx="17">
                  <c:v>1276.47</c:v>
                </c:pt>
                <c:pt idx="18">
                  <c:v>2134.59</c:v>
                </c:pt>
                <c:pt idx="19">
                  <c:v>1976.65</c:v>
                </c:pt>
                <c:pt idx="20">
                  <c:v>1923.92</c:v>
                </c:pt>
                <c:pt idx="21">
                  <c:v>1806.94</c:v>
                </c:pt>
                <c:pt idx="22">
                  <c:v>501.86</c:v>
                </c:pt>
                <c:pt idx="23">
                  <c:v>2362.25</c:v>
                </c:pt>
                <c:pt idx="24">
                  <c:v>1442.88</c:v>
                </c:pt>
                <c:pt idx="25">
                  <c:v>1516.37</c:v>
                </c:pt>
                <c:pt idx="26">
                  <c:v>1950.66</c:v>
                </c:pt>
                <c:pt idx="27">
                  <c:v>1891.71</c:v>
                </c:pt>
                <c:pt idx="28">
                  <c:v>1485.66</c:v>
                </c:pt>
                <c:pt idx="29">
                  <c:v>756.76</c:v>
                </c:pt>
                <c:pt idx="30">
                  <c:v>1228.92</c:v>
                </c:pt>
                <c:pt idx="31">
                  <c:v>1111.58</c:v>
                </c:pt>
                <c:pt idx="32">
                  <c:v>1799.91</c:v>
                </c:pt>
                <c:pt idx="33">
                  <c:v>1323.56</c:v>
                </c:pt>
                <c:pt idx="34">
                  <c:v>878.38</c:v>
                </c:pt>
                <c:pt idx="35">
                  <c:v>1495.02</c:v>
                </c:pt>
                <c:pt idx="36">
                  <c:v>1717.67</c:v>
                </c:pt>
                <c:pt idx="37">
                  <c:v>1029.3800000000001</c:v>
                </c:pt>
                <c:pt idx="38">
                  <c:v>1391.39</c:v>
                </c:pt>
                <c:pt idx="39">
                  <c:v>2602.67</c:v>
                </c:pt>
                <c:pt idx="40">
                  <c:v>1874.84</c:v>
                </c:pt>
                <c:pt idx="41">
                  <c:v>1553.72</c:v>
                </c:pt>
                <c:pt idx="42">
                  <c:v>456.77</c:v>
                </c:pt>
                <c:pt idx="43">
                  <c:v>922.64</c:v>
                </c:pt>
                <c:pt idx="44">
                  <c:v>737.6</c:v>
                </c:pt>
                <c:pt idx="45">
                  <c:v>1319.76</c:v>
                </c:pt>
                <c:pt idx="46">
                  <c:v>742.24</c:v>
                </c:pt>
                <c:pt idx="47">
                  <c:v>1717.79</c:v>
                </c:pt>
                <c:pt idx="48">
                  <c:v>1429.55</c:v>
                </c:pt>
                <c:pt idx="49">
                  <c:v>1294.3699999999999</c:v>
                </c:pt>
                <c:pt idx="50">
                  <c:v>1287.8599999999999</c:v>
                </c:pt>
                <c:pt idx="51">
                  <c:v>1634.19</c:v>
                </c:pt>
                <c:pt idx="52">
                  <c:v>3094</c:v>
                </c:pt>
                <c:pt idx="53">
                  <c:v>771.5</c:v>
                </c:pt>
                <c:pt idx="54">
                  <c:v>1000.99</c:v>
                </c:pt>
                <c:pt idx="55">
                  <c:v>734.77</c:v>
                </c:pt>
                <c:pt idx="56">
                  <c:v>2482.35</c:v>
                </c:pt>
                <c:pt idx="57">
                  <c:v>1438.12</c:v>
                </c:pt>
                <c:pt idx="58">
                  <c:v>1418.53</c:v>
                </c:pt>
                <c:pt idx="59">
                  <c:v>1456.07</c:v>
                </c:pt>
                <c:pt idx="60">
                  <c:v>410.72</c:v>
                </c:pt>
                <c:pt idx="61">
                  <c:v>2002.75</c:v>
                </c:pt>
                <c:pt idx="62">
                  <c:v>829.84</c:v>
                </c:pt>
                <c:pt idx="63">
                  <c:v>1078.8</c:v>
                </c:pt>
                <c:pt idx="64">
                  <c:v>1521.98</c:v>
                </c:pt>
                <c:pt idx="65">
                  <c:v>1445.76</c:v>
                </c:pt>
                <c:pt idx="66">
                  <c:v>1239.5</c:v>
                </c:pt>
                <c:pt idx="67">
                  <c:v>1184.6600000000001</c:v>
                </c:pt>
                <c:pt idx="68">
                  <c:v>1120.6600000000001</c:v>
                </c:pt>
                <c:pt idx="69">
                  <c:v>1187.1600000000001</c:v>
                </c:pt>
                <c:pt idx="70">
                  <c:v>1091.3900000000001</c:v>
                </c:pt>
                <c:pt idx="71">
                  <c:v>1352.38</c:v>
                </c:pt>
                <c:pt idx="72">
                  <c:v>1366.15</c:v>
                </c:pt>
                <c:pt idx="73">
                  <c:v>1302.22</c:v>
                </c:pt>
                <c:pt idx="74">
                  <c:v>261.77999999999997</c:v>
                </c:pt>
                <c:pt idx="75">
                  <c:v>1077.42</c:v>
                </c:pt>
                <c:pt idx="76">
                  <c:v>1144.28</c:v>
                </c:pt>
                <c:pt idx="77">
                  <c:v>649.46</c:v>
                </c:pt>
                <c:pt idx="78">
                  <c:v>1979.03</c:v>
                </c:pt>
                <c:pt idx="79">
                  <c:v>1511.87</c:v>
                </c:pt>
                <c:pt idx="80">
                  <c:v>682.89</c:v>
                </c:pt>
                <c:pt idx="81">
                  <c:v>1347.2</c:v>
                </c:pt>
                <c:pt idx="82">
                  <c:v>1502.97</c:v>
                </c:pt>
                <c:pt idx="83">
                  <c:v>1126.83</c:v>
                </c:pt>
                <c:pt idx="84">
                  <c:v>1093.56</c:v>
                </c:pt>
                <c:pt idx="85">
                  <c:v>338.58</c:v>
                </c:pt>
                <c:pt idx="86">
                  <c:v>1170.3699999999999</c:v>
                </c:pt>
                <c:pt idx="87">
                  <c:v>1100.72</c:v>
                </c:pt>
                <c:pt idx="88">
                  <c:v>639.11</c:v>
                </c:pt>
                <c:pt idx="89">
                  <c:v>985.59</c:v>
                </c:pt>
                <c:pt idx="90">
                  <c:v>1242.6099999999999</c:v>
                </c:pt>
                <c:pt idx="91">
                  <c:v>1113.72</c:v>
                </c:pt>
                <c:pt idx="92">
                  <c:v>1938.45</c:v>
                </c:pt>
                <c:pt idx="93">
                  <c:v>1337.01</c:v>
                </c:pt>
                <c:pt idx="94">
                  <c:v>1024.26</c:v>
                </c:pt>
                <c:pt idx="95">
                  <c:v>918.72</c:v>
                </c:pt>
                <c:pt idx="96">
                  <c:v>2110.31</c:v>
                </c:pt>
                <c:pt idx="97">
                  <c:v>1694.28</c:v>
                </c:pt>
                <c:pt idx="98">
                  <c:v>1176.53</c:v>
                </c:pt>
                <c:pt idx="99">
                  <c:v>867.24</c:v>
                </c:pt>
                <c:pt idx="100">
                  <c:v>2215.77</c:v>
                </c:pt>
                <c:pt idx="101">
                  <c:v>1119.8800000000001</c:v>
                </c:pt>
                <c:pt idx="102">
                  <c:v>2147.9699999999998</c:v>
                </c:pt>
                <c:pt idx="103">
                  <c:v>931.37</c:v>
                </c:pt>
                <c:pt idx="104">
                  <c:v>1087.05</c:v>
                </c:pt>
                <c:pt idx="105">
                  <c:v>1046.32</c:v>
                </c:pt>
                <c:pt idx="106">
                  <c:v>2201.7800000000002</c:v>
                </c:pt>
                <c:pt idx="107">
                  <c:v>1729.61</c:v>
                </c:pt>
                <c:pt idx="108">
                  <c:v>1182.1600000000001</c:v>
                </c:pt>
                <c:pt idx="109">
                  <c:v>1978</c:v>
                </c:pt>
                <c:pt idx="110">
                  <c:v>1314.74</c:v>
                </c:pt>
                <c:pt idx="111">
                  <c:v>886.7</c:v>
                </c:pt>
                <c:pt idx="112">
                  <c:v>928.31</c:v>
                </c:pt>
                <c:pt idx="113">
                  <c:v>1520.95</c:v>
                </c:pt>
                <c:pt idx="114">
                  <c:v>902.81</c:v>
                </c:pt>
                <c:pt idx="115">
                  <c:v>1487.28</c:v>
                </c:pt>
                <c:pt idx="116">
                  <c:v>1392.21</c:v>
                </c:pt>
                <c:pt idx="117">
                  <c:v>969.68</c:v>
                </c:pt>
              </c:numCache>
            </c:numRef>
          </c:xVal>
          <c:yVal>
            <c:numRef>
              <c:f>'Raw Data'!$AW$2:$AW$119</c:f>
              <c:numCache>
                <c:formatCode>"$"#,##0.00</c:formatCode>
                <c:ptCount val="118"/>
                <c:pt idx="0">
                  <c:v>369.8</c:v>
                </c:pt>
                <c:pt idx="1">
                  <c:v>188.07</c:v>
                </c:pt>
                <c:pt idx="2">
                  <c:v>242.2</c:v>
                </c:pt>
                <c:pt idx="3">
                  <c:v>167.08</c:v>
                </c:pt>
                <c:pt idx="4">
                  <c:v>180.6</c:v>
                </c:pt>
                <c:pt idx="5">
                  <c:v>92.06</c:v>
                </c:pt>
                <c:pt idx="6">
                  <c:v>131.41999999999999</c:v>
                </c:pt>
                <c:pt idx="7">
                  <c:v>193.18</c:v>
                </c:pt>
                <c:pt idx="8">
                  <c:v>206.51</c:v>
                </c:pt>
                <c:pt idx="9">
                  <c:v>319</c:v>
                </c:pt>
                <c:pt idx="10">
                  <c:v>198.06</c:v>
                </c:pt>
                <c:pt idx="11">
                  <c:v>242.28</c:v>
                </c:pt>
                <c:pt idx="12">
                  <c:v>198.89000000000001</c:v>
                </c:pt>
                <c:pt idx="13">
                  <c:v>264.95999999999998</c:v>
                </c:pt>
                <c:pt idx="14">
                  <c:v>230.4</c:v>
                </c:pt>
                <c:pt idx="15">
                  <c:v>214.88</c:v>
                </c:pt>
                <c:pt idx="16">
                  <c:v>160.87</c:v>
                </c:pt>
                <c:pt idx="17">
                  <c:v>223.79</c:v>
                </c:pt>
                <c:pt idx="18">
                  <c:v>393.21</c:v>
                </c:pt>
                <c:pt idx="19">
                  <c:v>362.94</c:v>
                </c:pt>
                <c:pt idx="20">
                  <c:v>369.88</c:v>
                </c:pt>
                <c:pt idx="21">
                  <c:v>327.17</c:v>
                </c:pt>
                <c:pt idx="22">
                  <c:v>100.38</c:v>
                </c:pt>
                <c:pt idx="23">
                  <c:v>457.86</c:v>
                </c:pt>
                <c:pt idx="24">
                  <c:v>271.8</c:v>
                </c:pt>
                <c:pt idx="25">
                  <c:v>355.2</c:v>
                </c:pt>
                <c:pt idx="26">
                  <c:v>373.48</c:v>
                </c:pt>
                <c:pt idx="27">
                  <c:v>308.68</c:v>
                </c:pt>
                <c:pt idx="28">
                  <c:v>274.19</c:v>
                </c:pt>
                <c:pt idx="29">
                  <c:v>148.81</c:v>
                </c:pt>
                <c:pt idx="30">
                  <c:v>216.26</c:v>
                </c:pt>
                <c:pt idx="31">
                  <c:v>226.27</c:v>
                </c:pt>
                <c:pt idx="32">
                  <c:v>361.48</c:v>
                </c:pt>
                <c:pt idx="33">
                  <c:v>262.77999999999997</c:v>
                </c:pt>
                <c:pt idx="34">
                  <c:v>149.65</c:v>
                </c:pt>
                <c:pt idx="35">
                  <c:v>259.27999999999997</c:v>
                </c:pt>
                <c:pt idx="36">
                  <c:v>233.88</c:v>
                </c:pt>
                <c:pt idx="37">
                  <c:v>227.99</c:v>
                </c:pt>
                <c:pt idx="38">
                  <c:v>280.60000000000002</c:v>
                </c:pt>
                <c:pt idx="39">
                  <c:v>536.13</c:v>
                </c:pt>
                <c:pt idx="40">
                  <c:v>329.17</c:v>
                </c:pt>
                <c:pt idx="41">
                  <c:v>301.3</c:v>
                </c:pt>
                <c:pt idx="42">
                  <c:v>116.25</c:v>
                </c:pt>
                <c:pt idx="43">
                  <c:v>185.29</c:v>
                </c:pt>
                <c:pt idx="44">
                  <c:v>152.72</c:v>
                </c:pt>
                <c:pt idx="45">
                  <c:v>298.14</c:v>
                </c:pt>
                <c:pt idx="46">
                  <c:v>159.35999999999999</c:v>
                </c:pt>
                <c:pt idx="47">
                  <c:v>388.91</c:v>
                </c:pt>
                <c:pt idx="48">
                  <c:v>300.62</c:v>
                </c:pt>
                <c:pt idx="49">
                  <c:v>272.24</c:v>
                </c:pt>
                <c:pt idx="50">
                  <c:v>214.73</c:v>
                </c:pt>
                <c:pt idx="51">
                  <c:v>347.33</c:v>
                </c:pt>
                <c:pt idx="52">
                  <c:v>499.22</c:v>
                </c:pt>
                <c:pt idx="53">
                  <c:v>153.72999999999999</c:v>
                </c:pt>
                <c:pt idx="54">
                  <c:v>176.09</c:v>
                </c:pt>
                <c:pt idx="55">
                  <c:v>111.34</c:v>
                </c:pt>
                <c:pt idx="56">
                  <c:v>463.84</c:v>
                </c:pt>
                <c:pt idx="57">
                  <c:v>303.86</c:v>
                </c:pt>
                <c:pt idx="58">
                  <c:v>307.07</c:v>
                </c:pt>
                <c:pt idx="59">
                  <c:v>262.77</c:v>
                </c:pt>
                <c:pt idx="60">
                  <c:v>65.63</c:v>
                </c:pt>
                <c:pt idx="61">
                  <c:v>475.64</c:v>
                </c:pt>
                <c:pt idx="62">
                  <c:v>171.19</c:v>
                </c:pt>
                <c:pt idx="63">
                  <c:v>241.3</c:v>
                </c:pt>
                <c:pt idx="64">
                  <c:v>245.9</c:v>
                </c:pt>
                <c:pt idx="65">
                  <c:v>312.14999999999998</c:v>
                </c:pt>
                <c:pt idx="66">
                  <c:v>194.23000000000002</c:v>
                </c:pt>
                <c:pt idx="67">
                  <c:v>180.65</c:v>
                </c:pt>
                <c:pt idx="68">
                  <c:v>213.71</c:v>
                </c:pt>
                <c:pt idx="69">
                  <c:v>197.81</c:v>
                </c:pt>
                <c:pt idx="70">
                  <c:v>161.77000000000001</c:v>
                </c:pt>
                <c:pt idx="71">
                  <c:v>275.14999999999998</c:v>
                </c:pt>
                <c:pt idx="72">
                  <c:v>253.62</c:v>
                </c:pt>
                <c:pt idx="73">
                  <c:v>257.08999999999997</c:v>
                </c:pt>
                <c:pt idx="74">
                  <c:v>29.99</c:v>
                </c:pt>
                <c:pt idx="75">
                  <c:v>150.65</c:v>
                </c:pt>
                <c:pt idx="76">
                  <c:v>252.62</c:v>
                </c:pt>
                <c:pt idx="77">
                  <c:v>123</c:v>
                </c:pt>
                <c:pt idx="78">
                  <c:v>319.64999999999998</c:v>
                </c:pt>
                <c:pt idx="79">
                  <c:v>273.7</c:v>
                </c:pt>
                <c:pt idx="80">
                  <c:v>148.09</c:v>
                </c:pt>
                <c:pt idx="81">
                  <c:v>234</c:v>
                </c:pt>
                <c:pt idx="82">
                  <c:v>257.64</c:v>
                </c:pt>
                <c:pt idx="83">
                  <c:v>246.49</c:v>
                </c:pt>
                <c:pt idx="84">
                  <c:v>209.39</c:v>
                </c:pt>
                <c:pt idx="85">
                  <c:v>61.63</c:v>
                </c:pt>
                <c:pt idx="86">
                  <c:v>232.02</c:v>
                </c:pt>
                <c:pt idx="87">
                  <c:v>211.49</c:v>
                </c:pt>
                <c:pt idx="88">
                  <c:v>141.55000000000001</c:v>
                </c:pt>
                <c:pt idx="89">
                  <c:v>185.28</c:v>
                </c:pt>
                <c:pt idx="90">
                  <c:v>201.51</c:v>
                </c:pt>
                <c:pt idx="91">
                  <c:v>226.21</c:v>
                </c:pt>
                <c:pt idx="92">
                  <c:v>418.76</c:v>
                </c:pt>
                <c:pt idx="93">
                  <c:v>273.62</c:v>
                </c:pt>
                <c:pt idx="94">
                  <c:v>233.95</c:v>
                </c:pt>
                <c:pt idx="95">
                  <c:v>174.28</c:v>
                </c:pt>
                <c:pt idx="96">
                  <c:v>429.17</c:v>
                </c:pt>
                <c:pt idx="97">
                  <c:v>254.22</c:v>
                </c:pt>
                <c:pt idx="98">
                  <c:v>257.02</c:v>
                </c:pt>
                <c:pt idx="99">
                  <c:v>139.85</c:v>
                </c:pt>
                <c:pt idx="100">
                  <c:v>452.25</c:v>
                </c:pt>
                <c:pt idx="101">
                  <c:v>253.94</c:v>
                </c:pt>
                <c:pt idx="102">
                  <c:v>403.76</c:v>
                </c:pt>
                <c:pt idx="103">
                  <c:v>191.98</c:v>
                </c:pt>
                <c:pt idx="104">
                  <c:v>170.63</c:v>
                </c:pt>
                <c:pt idx="105">
                  <c:v>175.45</c:v>
                </c:pt>
                <c:pt idx="106">
                  <c:v>487.8</c:v>
                </c:pt>
                <c:pt idx="107">
                  <c:v>362.24</c:v>
                </c:pt>
                <c:pt idx="108">
                  <c:v>196.35</c:v>
                </c:pt>
                <c:pt idx="109">
                  <c:v>402.03000000000003</c:v>
                </c:pt>
                <c:pt idx="110">
                  <c:v>261.8</c:v>
                </c:pt>
                <c:pt idx="111">
                  <c:v>197.32</c:v>
                </c:pt>
                <c:pt idx="112">
                  <c:v>157.47</c:v>
                </c:pt>
                <c:pt idx="113">
                  <c:v>262.61</c:v>
                </c:pt>
                <c:pt idx="114">
                  <c:v>152.75</c:v>
                </c:pt>
                <c:pt idx="115">
                  <c:v>328.44</c:v>
                </c:pt>
                <c:pt idx="116">
                  <c:v>273.63</c:v>
                </c:pt>
                <c:pt idx="117">
                  <c:v>211.52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0D-4C74-9FF8-F87157E25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24064"/>
        <c:axId val="2093104480"/>
      </c:scatterChart>
      <c:valAx>
        <c:axId val="210482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04480"/>
        <c:crosses val="autoZero"/>
        <c:crossBetween val="midCat"/>
      </c:valAx>
      <c:valAx>
        <c:axId val="20931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  <a:r>
                  <a:rPr lang="en-US" baseline="0"/>
                  <a:t> Tips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2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Tips Vs. Net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58687039228654"/>
          <c:y val="0.13548858447488585"/>
          <c:w val="0.8084150180220202"/>
          <c:h val="0.7573943120123682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'Raw Data'!$AX$1</c:f>
              <c:strCache>
                <c:ptCount val="1"/>
                <c:pt idx="0">
                  <c:v>take home tips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463528391151664E-2"/>
                  <c:y val="-4.14479559918024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Data'!$AO$2:$AO$119</c:f>
              <c:numCache>
                <c:formatCode>"$"#,##0.00</c:formatCode>
                <c:ptCount val="118"/>
                <c:pt idx="0">
                  <c:v>1669.49</c:v>
                </c:pt>
                <c:pt idx="1">
                  <c:v>872.93</c:v>
                </c:pt>
                <c:pt idx="2">
                  <c:v>1244.43</c:v>
                </c:pt>
                <c:pt idx="3">
                  <c:v>833.55</c:v>
                </c:pt>
                <c:pt idx="4">
                  <c:v>898.78</c:v>
                </c:pt>
                <c:pt idx="5">
                  <c:v>683.34</c:v>
                </c:pt>
                <c:pt idx="6">
                  <c:v>988.44</c:v>
                </c:pt>
                <c:pt idx="7">
                  <c:v>1273.6400000000001</c:v>
                </c:pt>
                <c:pt idx="8">
                  <c:v>1118.27</c:v>
                </c:pt>
                <c:pt idx="9">
                  <c:v>1691.79</c:v>
                </c:pt>
                <c:pt idx="10">
                  <c:v>1380.33</c:v>
                </c:pt>
                <c:pt idx="11">
                  <c:v>1317.06</c:v>
                </c:pt>
                <c:pt idx="12">
                  <c:v>1022.03</c:v>
                </c:pt>
                <c:pt idx="13">
                  <c:v>1393.74</c:v>
                </c:pt>
                <c:pt idx="14">
                  <c:v>1228.17</c:v>
                </c:pt>
                <c:pt idx="15">
                  <c:v>1149.6300000000001</c:v>
                </c:pt>
                <c:pt idx="16">
                  <c:v>902.21</c:v>
                </c:pt>
                <c:pt idx="17">
                  <c:v>1276.47</c:v>
                </c:pt>
                <c:pt idx="18">
                  <c:v>2134.59</c:v>
                </c:pt>
                <c:pt idx="19">
                  <c:v>1976.65</c:v>
                </c:pt>
                <c:pt idx="20">
                  <c:v>1923.92</c:v>
                </c:pt>
                <c:pt idx="21">
                  <c:v>1806.94</c:v>
                </c:pt>
                <c:pt idx="22">
                  <c:v>501.86</c:v>
                </c:pt>
                <c:pt idx="23">
                  <c:v>2362.25</c:v>
                </c:pt>
                <c:pt idx="24">
                  <c:v>1442.88</c:v>
                </c:pt>
                <c:pt idx="25">
                  <c:v>1516.37</c:v>
                </c:pt>
                <c:pt idx="26">
                  <c:v>1950.66</c:v>
                </c:pt>
                <c:pt idx="27">
                  <c:v>1891.71</c:v>
                </c:pt>
                <c:pt idx="28">
                  <c:v>1485.66</c:v>
                </c:pt>
                <c:pt idx="29">
                  <c:v>756.76</c:v>
                </c:pt>
                <c:pt idx="30">
                  <c:v>1228.92</c:v>
                </c:pt>
                <c:pt idx="31">
                  <c:v>1111.58</c:v>
                </c:pt>
                <c:pt idx="32">
                  <c:v>1799.91</c:v>
                </c:pt>
                <c:pt idx="33">
                  <c:v>1323.56</c:v>
                </c:pt>
                <c:pt idx="34">
                  <c:v>878.38</c:v>
                </c:pt>
                <c:pt idx="35">
                  <c:v>1495.02</c:v>
                </c:pt>
                <c:pt idx="36">
                  <c:v>1717.67</c:v>
                </c:pt>
                <c:pt idx="37">
                  <c:v>1029.3800000000001</c:v>
                </c:pt>
                <c:pt idx="38">
                  <c:v>1391.39</c:v>
                </c:pt>
                <c:pt idx="39">
                  <c:v>2602.67</c:v>
                </c:pt>
                <c:pt idx="40">
                  <c:v>1874.84</c:v>
                </c:pt>
                <c:pt idx="41">
                  <c:v>1553.72</c:v>
                </c:pt>
                <c:pt idx="42">
                  <c:v>456.77</c:v>
                </c:pt>
                <c:pt idx="43">
                  <c:v>922.64</c:v>
                </c:pt>
                <c:pt idx="44">
                  <c:v>737.6</c:v>
                </c:pt>
                <c:pt idx="45">
                  <c:v>1319.76</c:v>
                </c:pt>
                <c:pt idx="46">
                  <c:v>742.24</c:v>
                </c:pt>
                <c:pt idx="47">
                  <c:v>1717.79</c:v>
                </c:pt>
                <c:pt idx="48">
                  <c:v>1429.55</c:v>
                </c:pt>
                <c:pt idx="49">
                  <c:v>1294.3699999999999</c:v>
                </c:pt>
                <c:pt idx="50">
                  <c:v>1287.8599999999999</c:v>
                </c:pt>
                <c:pt idx="51">
                  <c:v>1634.19</c:v>
                </c:pt>
                <c:pt idx="52">
                  <c:v>3094</c:v>
                </c:pt>
                <c:pt idx="53">
                  <c:v>771.5</c:v>
                </c:pt>
                <c:pt idx="54">
                  <c:v>1000.99</c:v>
                </c:pt>
                <c:pt idx="55">
                  <c:v>734.77</c:v>
                </c:pt>
                <c:pt idx="56">
                  <c:v>2482.35</c:v>
                </c:pt>
                <c:pt idx="57">
                  <c:v>1438.12</c:v>
                </c:pt>
                <c:pt idx="58">
                  <c:v>1418.53</c:v>
                </c:pt>
                <c:pt idx="59">
                  <c:v>1456.07</c:v>
                </c:pt>
                <c:pt idx="60">
                  <c:v>410.72</c:v>
                </c:pt>
                <c:pt idx="61">
                  <c:v>2002.75</c:v>
                </c:pt>
                <c:pt idx="62">
                  <c:v>829.84</c:v>
                </c:pt>
                <c:pt idx="63">
                  <c:v>1078.8</c:v>
                </c:pt>
                <c:pt idx="64">
                  <c:v>1521.98</c:v>
                </c:pt>
                <c:pt idx="65">
                  <c:v>1445.76</c:v>
                </c:pt>
                <c:pt idx="66">
                  <c:v>1239.5</c:v>
                </c:pt>
                <c:pt idx="67">
                  <c:v>1184.6600000000001</c:v>
                </c:pt>
                <c:pt idx="68">
                  <c:v>1120.6600000000001</c:v>
                </c:pt>
                <c:pt idx="69">
                  <c:v>1187.1600000000001</c:v>
                </c:pt>
                <c:pt idx="70">
                  <c:v>1091.3900000000001</c:v>
                </c:pt>
                <c:pt idx="71">
                  <c:v>1352.38</c:v>
                </c:pt>
                <c:pt idx="72">
                  <c:v>1366.15</c:v>
                </c:pt>
                <c:pt idx="73">
                  <c:v>1302.22</c:v>
                </c:pt>
                <c:pt idx="74">
                  <c:v>261.77999999999997</c:v>
                </c:pt>
                <c:pt idx="75">
                  <c:v>1077.42</c:v>
                </c:pt>
                <c:pt idx="76">
                  <c:v>1144.28</c:v>
                </c:pt>
                <c:pt idx="77">
                  <c:v>649.46</c:v>
                </c:pt>
                <c:pt idx="78">
                  <c:v>1979.03</c:v>
                </c:pt>
                <c:pt idx="79">
                  <c:v>1511.87</c:v>
                </c:pt>
                <c:pt idx="80">
                  <c:v>682.89</c:v>
                </c:pt>
                <c:pt idx="81">
                  <c:v>1347.2</c:v>
                </c:pt>
                <c:pt idx="82">
                  <c:v>1502.97</c:v>
                </c:pt>
                <c:pt idx="83">
                  <c:v>1126.83</c:v>
                </c:pt>
                <c:pt idx="84">
                  <c:v>1093.56</c:v>
                </c:pt>
                <c:pt idx="85">
                  <c:v>338.58</c:v>
                </c:pt>
                <c:pt idx="86">
                  <c:v>1170.3699999999999</c:v>
                </c:pt>
                <c:pt idx="87">
                  <c:v>1100.72</c:v>
                </c:pt>
                <c:pt idx="88">
                  <c:v>639.11</c:v>
                </c:pt>
                <c:pt idx="89">
                  <c:v>985.59</c:v>
                </c:pt>
                <c:pt idx="90">
                  <c:v>1242.6099999999999</c:v>
                </c:pt>
                <c:pt idx="91">
                  <c:v>1113.72</c:v>
                </c:pt>
                <c:pt idx="92">
                  <c:v>1938.45</c:v>
                </c:pt>
                <c:pt idx="93">
                  <c:v>1337.01</c:v>
                </c:pt>
                <c:pt idx="94">
                  <c:v>1024.26</c:v>
                </c:pt>
                <c:pt idx="95">
                  <c:v>918.72</c:v>
                </c:pt>
                <c:pt idx="96">
                  <c:v>2110.31</c:v>
                </c:pt>
                <c:pt idx="97">
                  <c:v>1694.28</c:v>
                </c:pt>
                <c:pt idx="98">
                  <c:v>1176.53</c:v>
                </c:pt>
                <c:pt idx="99">
                  <c:v>867.24</c:v>
                </c:pt>
                <c:pt idx="100">
                  <c:v>2215.77</c:v>
                </c:pt>
                <c:pt idx="101">
                  <c:v>1119.8800000000001</c:v>
                </c:pt>
                <c:pt idx="102">
                  <c:v>2147.9699999999998</c:v>
                </c:pt>
                <c:pt idx="103">
                  <c:v>931.37</c:v>
                </c:pt>
                <c:pt idx="104">
                  <c:v>1087.05</c:v>
                </c:pt>
                <c:pt idx="105">
                  <c:v>1046.32</c:v>
                </c:pt>
                <c:pt idx="106">
                  <c:v>2201.7800000000002</c:v>
                </c:pt>
                <c:pt idx="107">
                  <c:v>1729.61</c:v>
                </c:pt>
                <c:pt idx="108">
                  <c:v>1182.1600000000001</c:v>
                </c:pt>
                <c:pt idx="109">
                  <c:v>1978</c:v>
                </c:pt>
                <c:pt idx="110">
                  <c:v>1314.74</c:v>
                </c:pt>
                <c:pt idx="111">
                  <c:v>886.7</c:v>
                </c:pt>
                <c:pt idx="112">
                  <c:v>928.31</c:v>
                </c:pt>
                <c:pt idx="113">
                  <c:v>1520.95</c:v>
                </c:pt>
                <c:pt idx="114">
                  <c:v>902.81</c:v>
                </c:pt>
                <c:pt idx="115">
                  <c:v>1487.28</c:v>
                </c:pt>
                <c:pt idx="116">
                  <c:v>1392.21</c:v>
                </c:pt>
                <c:pt idx="117">
                  <c:v>969.68</c:v>
                </c:pt>
              </c:numCache>
            </c:numRef>
          </c:xVal>
          <c:yVal>
            <c:numRef>
              <c:f>'Raw Data'!$AX$2:$AX$119</c:f>
              <c:numCache>
                <c:formatCode>"$"#,##0.00</c:formatCode>
                <c:ptCount val="118"/>
                <c:pt idx="0">
                  <c:v>292.69</c:v>
                </c:pt>
                <c:pt idx="1">
                  <c:v>150.22</c:v>
                </c:pt>
                <c:pt idx="2">
                  <c:v>190.39</c:v>
                </c:pt>
                <c:pt idx="3">
                  <c:v>130.84</c:v>
                </c:pt>
                <c:pt idx="4">
                  <c:v>138.69</c:v>
                </c:pt>
                <c:pt idx="5">
                  <c:v>64.16</c:v>
                </c:pt>
                <c:pt idx="6">
                  <c:v>92.20999999999998</c:v>
                </c:pt>
                <c:pt idx="7">
                  <c:v>139.32</c:v>
                </c:pt>
                <c:pt idx="8">
                  <c:v>157.37</c:v>
                </c:pt>
                <c:pt idx="9">
                  <c:v>247.15</c:v>
                </c:pt>
                <c:pt idx="10">
                  <c:v>131.76999999999998</c:v>
                </c:pt>
                <c:pt idx="11">
                  <c:v>182.82</c:v>
                </c:pt>
                <c:pt idx="12">
                  <c:v>153.42000000000002</c:v>
                </c:pt>
                <c:pt idx="13">
                  <c:v>202.64</c:v>
                </c:pt>
                <c:pt idx="14">
                  <c:v>179.93</c:v>
                </c:pt>
                <c:pt idx="15">
                  <c:v>166.8</c:v>
                </c:pt>
                <c:pt idx="16">
                  <c:v>122.39000000000001</c:v>
                </c:pt>
                <c:pt idx="17">
                  <c:v>166.7</c:v>
                </c:pt>
                <c:pt idx="18">
                  <c:v>296.72999999999996</c:v>
                </c:pt>
                <c:pt idx="19">
                  <c:v>275.14</c:v>
                </c:pt>
                <c:pt idx="20">
                  <c:v>275.98</c:v>
                </c:pt>
                <c:pt idx="21">
                  <c:v>251.74</c:v>
                </c:pt>
                <c:pt idx="22">
                  <c:v>80.099999999999994</c:v>
                </c:pt>
                <c:pt idx="23">
                  <c:v>343.88</c:v>
                </c:pt>
                <c:pt idx="24">
                  <c:v>204.93</c:v>
                </c:pt>
                <c:pt idx="25">
                  <c:v>284.98</c:v>
                </c:pt>
                <c:pt idx="26">
                  <c:v>285.65000000000003</c:v>
                </c:pt>
                <c:pt idx="27">
                  <c:v>225.5</c:v>
                </c:pt>
                <c:pt idx="28">
                  <c:v>207.89</c:v>
                </c:pt>
                <c:pt idx="29">
                  <c:v>116.31</c:v>
                </c:pt>
                <c:pt idx="30">
                  <c:v>159.54999999999998</c:v>
                </c:pt>
                <c:pt idx="31">
                  <c:v>182.76000000000002</c:v>
                </c:pt>
                <c:pt idx="32">
                  <c:v>280.79000000000002</c:v>
                </c:pt>
                <c:pt idx="33">
                  <c:v>205.91999999999996</c:v>
                </c:pt>
                <c:pt idx="34">
                  <c:v>108.37</c:v>
                </c:pt>
                <c:pt idx="35">
                  <c:v>195.65999999999997</c:v>
                </c:pt>
                <c:pt idx="36">
                  <c:v>159.72999999999999</c:v>
                </c:pt>
                <c:pt idx="37">
                  <c:v>183.73000000000002</c:v>
                </c:pt>
                <c:pt idx="38">
                  <c:v>220.82000000000002</c:v>
                </c:pt>
                <c:pt idx="39">
                  <c:v>408.38</c:v>
                </c:pt>
                <c:pt idx="40">
                  <c:v>244.31</c:v>
                </c:pt>
                <c:pt idx="41">
                  <c:v>223.44</c:v>
                </c:pt>
                <c:pt idx="42">
                  <c:v>95.66</c:v>
                </c:pt>
                <c:pt idx="43">
                  <c:v>145.97</c:v>
                </c:pt>
                <c:pt idx="44">
                  <c:v>117.53999999999999</c:v>
                </c:pt>
                <c:pt idx="45">
                  <c:v>239.94</c:v>
                </c:pt>
                <c:pt idx="46">
                  <c:v>129.25</c:v>
                </c:pt>
                <c:pt idx="47">
                  <c:v>317.52000000000004</c:v>
                </c:pt>
                <c:pt idx="48">
                  <c:v>233.34</c:v>
                </c:pt>
                <c:pt idx="49">
                  <c:v>211.43</c:v>
                </c:pt>
                <c:pt idx="50">
                  <c:v>157.19999999999999</c:v>
                </c:pt>
                <c:pt idx="51">
                  <c:v>266.48</c:v>
                </c:pt>
                <c:pt idx="52">
                  <c:v>341.99</c:v>
                </c:pt>
                <c:pt idx="53">
                  <c:v>120.55999999999999</c:v>
                </c:pt>
                <c:pt idx="54">
                  <c:v>135.13</c:v>
                </c:pt>
                <c:pt idx="55">
                  <c:v>78.650000000000006</c:v>
                </c:pt>
                <c:pt idx="56">
                  <c:v>337.75</c:v>
                </c:pt>
                <c:pt idx="57">
                  <c:v>235.48000000000002</c:v>
                </c:pt>
                <c:pt idx="58">
                  <c:v>236.44</c:v>
                </c:pt>
                <c:pt idx="59">
                  <c:v>198.89</c:v>
                </c:pt>
                <c:pt idx="60">
                  <c:v>49.129999999999995</c:v>
                </c:pt>
                <c:pt idx="61">
                  <c:v>386.84</c:v>
                </c:pt>
                <c:pt idx="62">
                  <c:v>131.34</c:v>
                </c:pt>
                <c:pt idx="63">
                  <c:v>189.85000000000002</c:v>
                </c:pt>
                <c:pt idx="64">
                  <c:v>176.16000000000003</c:v>
                </c:pt>
                <c:pt idx="65">
                  <c:v>246.48999999999998</c:v>
                </c:pt>
                <c:pt idx="66">
                  <c:v>138.89000000000001</c:v>
                </c:pt>
                <c:pt idx="67">
                  <c:v>127.2</c:v>
                </c:pt>
                <c:pt idx="68">
                  <c:v>160.01</c:v>
                </c:pt>
                <c:pt idx="69">
                  <c:v>143.04</c:v>
                </c:pt>
                <c:pt idx="70">
                  <c:v>115.74000000000001</c:v>
                </c:pt>
                <c:pt idx="71">
                  <c:v>216.17</c:v>
                </c:pt>
                <c:pt idx="72">
                  <c:v>183.84</c:v>
                </c:pt>
                <c:pt idx="73">
                  <c:v>202.39999999999998</c:v>
                </c:pt>
                <c:pt idx="74">
                  <c:v>18.769999999999996</c:v>
                </c:pt>
                <c:pt idx="75">
                  <c:v>103.95</c:v>
                </c:pt>
                <c:pt idx="76">
                  <c:v>191.63</c:v>
                </c:pt>
                <c:pt idx="77">
                  <c:v>94.19</c:v>
                </c:pt>
                <c:pt idx="78">
                  <c:v>212.26999999999998</c:v>
                </c:pt>
                <c:pt idx="79">
                  <c:v>208.95</c:v>
                </c:pt>
                <c:pt idx="80">
                  <c:v>120.37</c:v>
                </c:pt>
                <c:pt idx="81">
                  <c:v>171.98</c:v>
                </c:pt>
                <c:pt idx="82">
                  <c:v>193.51</c:v>
                </c:pt>
                <c:pt idx="83">
                  <c:v>193.43</c:v>
                </c:pt>
                <c:pt idx="84">
                  <c:v>164.32999999999998</c:v>
                </c:pt>
                <c:pt idx="85">
                  <c:v>46.260000000000005</c:v>
                </c:pt>
                <c:pt idx="86">
                  <c:v>182.43</c:v>
                </c:pt>
                <c:pt idx="87">
                  <c:v>166.03</c:v>
                </c:pt>
                <c:pt idx="88">
                  <c:v>114.48000000000002</c:v>
                </c:pt>
                <c:pt idx="89">
                  <c:v>138.34</c:v>
                </c:pt>
                <c:pt idx="90">
                  <c:v>142.83999999999997</c:v>
                </c:pt>
                <c:pt idx="91">
                  <c:v>180.4</c:v>
                </c:pt>
                <c:pt idx="92">
                  <c:v>328.71999999999997</c:v>
                </c:pt>
                <c:pt idx="93">
                  <c:v>219.69</c:v>
                </c:pt>
                <c:pt idx="94">
                  <c:v>189.10999999999999</c:v>
                </c:pt>
                <c:pt idx="95">
                  <c:v>133.18</c:v>
                </c:pt>
                <c:pt idx="96">
                  <c:v>324.98</c:v>
                </c:pt>
                <c:pt idx="97">
                  <c:v>180.26999999999998</c:v>
                </c:pt>
                <c:pt idx="98">
                  <c:v>204.17999999999998</c:v>
                </c:pt>
                <c:pt idx="99">
                  <c:v>101.8</c:v>
                </c:pt>
                <c:pt idx="100">
                  <c:v>341.25</c:v>
                </c:pt>
                <c:pt idx="101">
                  <c:v>205.18</c:v>
                </c:pt>
                <c:pt idx="102">
                  <c:v>309.18</c:v>
                </c:pt>
                <c:pt idx="103">
                  <c:v>149.85999999999999</c:v>
                </c:pt>
                <c:pt idx="104">
                  <c:v>125.63999999999999</c:v>
                </c:pt>
                <c:pt idx="105">
                  <c:v>125.85999999999999</c:v>
                </c:pt>
                <c:pt idx="106">
                  <c:v>370.77</c:v>
                </c:pt>
                <c:pt idx="107">
                  <c:v>284.97000000000003</c:v>
                </c:pt>
                <c:pt idx="108">
                  <c:v>143.29</c:v>
                </c:pt>
                <c:pt idx="109">
                  <c:v>313.19000000000005</c:v>
                </c:pt>
                <c:pt idx="110">
                  <c:v>203.41000000000003</c:v>
                </c:pt>
                <c:pt idx="111">
                  <c:v>159.24</c:v>
                </c:pt>
                <c:pt idx="112">
                  <c:v>117.86</c:v>
                </c:pt>
                <c:pt idx="113">
                  <c:v>195.29000000000002</c:v>
                </c:pt>
                <c:pt idx="114">
                  <c:v>107.75</c:v>
                </c:pt>
                <c:pt idx="115">
                  <c:v>252.38</c:v>
                </c:pt>
                <c:pt idx="116">
                  <c:v>212.13</c:v>
                </c:pt>
                <c:pt idx="117">
                  <c:v>173.42000000000002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17-49D5-A87F-EFC1E0293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714176"/>
        <c:axId val="1994715888"/>
      </c:scatterChart>
      <c:valAx>
        <c:axId val="19947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15888"/>
        <c:crosses val="autoZero"/>
        <c:crossBetween val="midCat"/>
      </c:valAx>
      <c:valAx>
        <c:axId val="199471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Net Tips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1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74084</xdr:colOff>
      <xdr:row>0</xdr:row>
      <xdr:rowOff>41275</xdr:rowOff>
    </xdr:from>
    <xdr:to>
      <xdr:col>12</xdr:col>
      <xdr:colOff>2667000</xdr:colOff>
      <xdr:row>14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23E91-4065-30DA-FBDF-74CF5E318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84668</xdr:colOff>
      <xdr:row>17</xdr:row>
      <xdr:rowOff>178856</xdr:rowOff>
    </xdr:from>
    <xdr:to>
      <xdr:col>5</xdr:col>
      <xdr:colOff>920751</xdr:colOff>
      <xdr:row>32</xdr:row>
      <xdr:rowOff>64556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C4C2A7-9DA2-CCFB-783E-FB9911768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47624</xdr:colOff>
      <xdr:row>42</xdr:row>
      <xdr:rowOff>52386</xdr:rowOff>
    </xdr:from>
    <xdr:to>
      <xdr:col>6</xdr:col>
      <xdr:colOff>380999</xdr:colOff>
      <xdr:row>58</xdr:row>
      <xdr:rowOff>76199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3CC894-90E0-FE17-B1EB-F04C1B903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1019175</xdr:colOff>
      <xdr:row>18</xdr:row>
      <xdr:rowOff>0</xdr:rowOff>
    </xdr:from>
    <xdr:to>
      <xdr:col>8</xdr:col>
      <xdr:colOff>2028825</xdr:colOff>
      <xdr:row>32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0F083FC-51B4-CC83-C1B8-1EF705FB8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200024</xdr:colOff>
      <xdr:row>61</xdr:row>
      <xdr:rowOff>23811</xdr:rowOff>
    </xdr:from>
    <xdr:to>
      <xdr:col>9</xdr:col>
      <xdr:colOff>581024</xdr:colOff>
      <xdr:row>77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04B6C-A862-B4F4-D158-4D6EB9F83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685799</xdr:colOff>
      <xdr:row>61</xdr:row>
      <xdr:rowOff>23811</xdr:rowOff>
    </xdr:from>
    <xdr:to>
      <xdr:col>14</xdr:col>
      <xdr:colOff>508000</xdr:colOff>
      <xdr:row>77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32C0F2-2279-102B-E8D0-7CD821505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447675</xdr:colOff>
      <xdr:row>104</xdr:row>
      <xdr:rowOff>176212</xdr:rowOff>
    </xdr:from>
    <xdr:to>
      <xdr:col>3</xdr:col>
      <xdr:colOff>914400</xdr:colOff>
      <xdr:row>119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525255-881C-9A7F-F90B-E97F54B83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1273175</xdr:colOff>
      <xdr:row>105</xdr:row>
      <xdr:rowOff>17462</xdr:rowOff>
    </xdr:from>
    <xdr:to>
      <xdr:col>7</xdr:col>
      <xdr:colOff>968375</xdr:colOff>
      <xdr:row>119</xdr:row>
      <xdr:rowOff>93662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02DDA7-5361-00D4-BB04-28C275F90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120650</xdr:colOff>
      <xdr:row>123</xdr:row>
      <xdr:rowOff>146627</xdr:rowOff>
    </xdr:from>
    <xdr:to>
      <xdr:col>5</xdr:col>
      <xdr:colOff>1045104</xdr:colOff>
      <xdr:row>149</xdr:row>
      <xdr:rowOff>92604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EDE3E23F-86CD-6220-9E6A-603CD9F0A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241300</xdr:colOff>
      <xdr:row>124</xdr:row>
      <xdr:rowOff>71362</xdr:rowOff>
    </xdr:from>
    <xdr:to>
      <xdr:col>15</xdr:col>
      <xdr:colOff>0</xdr:colOff>
      <xdr:row>149</xdr:row>
      <xdr:rowOff>63500</xdr:rowOff>
    </xdr:to>
    <xdr:graphicFrame macro="">
      <xdr:nvGraphicFramePr>
        <xdr:cNvPr id="14" name="Chart 4">
          <a:extLst>
            <a:ext uri="{FF2B5EF4-FFF2-40B4-BE49-F238E27FC236}">
              <a16:creationId xmlns:a16="http://schemas.microsoft.com/office/drawing/2014/main" id="{B558B7A2-8FF3-5F69-D216-9585878ED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0</xdr:row>
      <xdr:rowOff>152400</xdr:rowOff>
    </xdr:from>
    <xdr:to>
      <xdr:col>17</xdr:col>
      <xdr:colOff>707572</xdr:colOff>
      <xdr:row>7</xdr:row>
      <xdr:rowOff>76200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6976D7F8-04B1-0924-DECE-6D8FB2D5104F}"/>
            </a:ext>
          </a:extLst>
        </xdr:cNvPr>
        <xdr:cNvSpPr/>
      </xdr:nvSpPr>
      <xdr:spPr>
        <a:xfrm>
          <a:off x="239487" y="152400"/>
          <a:ext cx="13054692" cy="1257300"/>
        </a:xfrm>
        <a:prstGeom prst="roundRect">
          <a:avLst>
            <a:gd name="adj" fmla="val 959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Restaurant Sales</a:t>
          </a:r>
          <a:r>
            <a:rPr lang="en-US" sz="3600" baseline="0"/>
            <a:t> and Tip Analysis</a:t>
          </a:r>
        </a:p>
        <a:p>
          <a:pPr algn="l"/>
          <a:r>
            <a:rPr lang="en-US" sz="2000" baseline="0">
              <a:solidFill>
                <a:schemeClr val="bg2">
                  <a:lumMod val="90000"/>
                </a:schemeClr>
              </a:solidFill>
            </a:rPr>
            <a:t>Insights From 118 Shifts | Excel Project by Aaron Wiler</a:t>
          </a:r>
        </a:p>
        <a:p>
          <a:pPr algn="ctr"/>
          <a:endParaRPr lang="en-US" sz="3600"/>
        </a:p>
      </xdr:txBody>
    </xdr:sp>
    <xdr:clientData/>
  </xdr:twoCellAnchor>
  <xdr:twoCellAnchor>
    <xdr:from>
      <xdr:col>1</xdr:col>
      <xdr:colOff>266700</xdr:colOff>
      <xdr:row>8</xdr:row>
      <xdr:rowOff>50800</xdr:rowOff>
    </xdr:from>
    <xdr:to>
      <xdr:col>4</xdr:col>
      <xdr:colOff>114300</xdr:colOff>
      <xdr:row>14</xdr:row>
      <xdr:rowOff>63500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E2D2BE6-8113-3104-028C-03BAAC4BC2EC}"/>
            </a:ext>
          </a:extLst>
        </xdr:cNvPr>
        <xdr:cNvSpPr/>
      </xdr:nvSpPr>
      <xdr:spPr>
        <a:xfrm>
          <a:off x="2273300" y="1574800"/>
          <a:ext cx="2552700" cy="1155700"/>
        </a:xfrm>
        <a:prstGeom prst="roundRect">
          <a:avLst>
            <a:gd name="adj" fmla="val 8712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bg1">
                  <a:lumMod val="95000"/>
                </a:schemeClr>
              </a:solidFill>
            </a:rPr>
            <a:t>Total Sales</a:t>
          </a:r>
        </a:p>
      </xdr:txBody>
    </xdr:sp>
    <xdr:clientData/>
  </xdr:twoCellAnchor>
  <xdr:twoCellAnchor>
    <xdr:from>
      <xdr:col>4</xdr:col>
      <xdr:colOff>292100</xdr:colOff>
      <xdr:row>8</xdr:row>
      <xdr:rowOff>50800</xdr:rowOff>
    </xdr:from>
    <xdr:to>
      <xdr:col>8</xdr:col>
      <xdr:colOff>241300</xdr:colOff>
      <xdr:row>14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8BC5AF16-41DB-7EFA-FC3E-AC7753AB9946}"/>
            </a:ext>
          </a:extLst>
        </xdr:cNvPr>
        <xdr:cNvSpPr/>
      </xdr:nvSpPr>
      <xdr:spPr>
        <a:xfrm>
          <a:off x="5003800" y="1574800"/>
          <a:ext cx="2552700" cy="1155700"/>
        </a:xfrm>
        <a:prstGeom prst="roundRect">
          <a:avLst>
            <a:gd name="adj" fmla="val 8712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chemeClr val="bg1">
                  <a:lumMod val="95000"/>
                </a:schemeClr>
              </a:solidFill>
            </a:rPr>
            <a:t> </a:t>
          </a:r>
          <a:r>
            <a:rPr lang="en-US" sz="2400">
              <a:solidFill>
                <a:schemeClr val="bg1">
                  <a:lumMod val="95000"/>
                </a:schemeClr>
              </a:solidFill>
            </a:rPr>
            <a:t>Total Hours </a:t>
          </a:r>
        </a:p>
      </xdr:txBody>
    </xdr:sp>
    <xdr:clientData/>
  </xdr:twoCellAnchor>
  <xdr:twoCellAnchor>
    <xdr:from>
      <xdr:col>8</xdr:col>
      <xdr:colOff>431800</xdr:colOff>
      <xdr:row>8</xdr:row>
      <xdr:rowOff>50800</xdr:rowOff>
    </xdr:from>
    <xdr:to>
      <xdr:col>10</xdr:col>
      <xdr:colOff>571500</xdr:colOff>
      <xdr:row>14</xdr:row>
      <xdr:rowOff>63500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DDED4EC5-3921-3929-85E6-7725AB005FA3}"/>
            </a:ext>
          </a:extLst>
        </xdr:cNvPr>
        <xdr:cNvSpPr/>
      </xdr:nvSpPr>
      <xdr:spPr>
        <a:xfrm>
          <a:off x="6784975" y="1574800"/>
          <a:ext cx="2254250" cy="1155700"/>
        </a:xfrm>
        <a:prstGeom prst="roundRect">
          <a:avLst>
            <a:gd name="adj" fmla="val 8712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chemeClr val="bg1">
                  <a:lumMod val="95000"/>
                </a:schemeClr>
              </a:solidFill>
            </a:rPr>
            <a:t>Average Tips Per Hour</a:t>
          </a:r>
        </a:p>
      </xdr:txBody>
    </xdr:sp>
    <xdr:clientData/>
  </xdr:twoCellAnchor>
  <xdr:twoCellAnchor>
    <xdr:from>
      <xdr:col>10</xdr:col>
      <xdr:colOff>712787</xdr:colOff>
      <xdr:row>8</xdr:row>
      <xdr:rowOff>50800</xdr:rowOff>
    </xdr:from>
    <xdr:to>
      <xdr:col>13</xdr:col>
      <xdr:colOff>407987</xdr:colOff>
      <xdr:row>14</xdr:row>
      <xdr:rowOff>63500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98C1A7AD-8B3F-7C55-26C7-153F64536AC0}"/>
            </a:ext>
          </a:extLst>
        </xdr:cNvPr>
        <xdr:cNvSpPr/>
      </xdr:nvSpPr>
      <xdr:spPr>
        <a:xfrm>
          <a:off x="7666037" y="1574800"/>
          <a:ext cx="2278856" cy="1155700"/>
        </a:xfrm>
        <a:prstGeom prst="roundRect">
          <a:avLst>
            <a:gd name="adj" fmla="val 8712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bg1">
                  <a:lumMod val="85000"/>
                </a:schemeClr>
              </a:solidFill>
            </a:rPr>
            <a:t>Average Tip % </a:t>
          </a:r>
        </a:p>
      </xdr:txBody>
    </xdr:sp>
    <xdr:clientData/>
  </xdr:twoCellAnchor>
  <xdr:twoCellAnchor>
    <xdr:from>
      <xdr:col>2</xdr:col>
      <xdr:colOff>114300</xdr:colOff>
      <xdr:row>10</xdr:row>
      <xdr:rowOff>127000</xdr:rowOff>
    </xdr:from>
    <xdr:to>
      <xdr:col>4</xdr:col>
      <xdr:colOff>0</xdr:colOff>
      <xdr:row>13</xdr:row>
      <xdr:rowOff>88900</xdr:rowOff>
    </xdr:to>
    <xdr:sp macro="" textlink="'Pivot Tables and Charts'!C173">
      <xdr:nvSpPr>
        <xdr:cNvPr id="18" name="TextBox 17">
          <a:extLst>
            <a:ext uri="{FF2B5EF4-FFF2-40B4-BE49-F238E27FC236}">
              <a16:creationId xmlns:a16="http://schemas.microsoft.com/office/drawing/2014/main" id="{E46FF895-CF1A-791F-0D21-824D86866D10}"/>
            </a:ext>
          </a:extLst>
        </xdr:cNvPr>
        <xdr:cNvSpPr txBox="1"/>
      </xdr:nvSpPr>
      <xdr:spPr>
        <a:xfrm>
          <a:off x="2413000" y="2032000"/>
          <a:ext cx="22987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A8B475D-0EE1-7841-A14E-6AAD53744827}" type="TxLink">
            <a:rPr lang="en-US" sz="3200" b="0" i="0" u="none" strike="noStrike">
              <a:solidFill>
                <a:schemeClr val="bg1"/>
              </a:solidFill>
              <a:latin typeface="Aptos Narrow"/>
            </a:rPr>
            <a:pPr algn="ctr"/>
            <a:t>$154,852.04</a:t>
          </a:fld>
          <a:endParaRPr 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406400</xdr:colOff>
      <xdr:row>10</xdr:row>
      <xdr:rowOff>127000</xdr:rowOff>
    </xdr:from>
    <xdr:to>
      <xdr:col>8</xdr:col>
      <xdr:colOff>101600</xdr:colOff>
      <xdr:row>13</xdr:row>
      <xdr:rowOff>88900</xdr:rowOff>
    </xdr:to>
    <xdr:sp macro="" textlink="'Pivot Tables and Charts'!N27">
      <xdr:nvSpPr>
        <xdr:cNvPr id="19" name="TextBox 18">
          <a:extLst>
            <a:ext uri="{FF2B5EF4-FFF2-40B4-BE49-F238E27FC236}">
              <a16:creationId xmlns:a16="http://schemas.microsoft.com/office/drawing/2014/main" id="{850D80F0-52F9-62A0-B892-6BA33AE21EF3}"/>
            </a:ext>
          </a:extLst>
        </xdr:cNvPr>
        <xdr:cNvSpPr txBox="1"/>
      </xdr:nvSpPr>
      <xdr:spPr>
        <a:xfrm>
          <a:off x="5118100" y="2032000"/>
          <a:ext cx="22987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CCC2D3A1-C474-AF42-9F62-FCC1072E01DD}" type="TxLink">
            <a:rPr lang="en-US" sz="32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727:29</a:t>
          </a:fld>
          <a:endParaRPr lang="en-US" sz="32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558800</xdr:colOff>
      <xdr:row>10</xdr:row>
      <xdr:rowOff>127000</xdr:rowOff>
    </xdr:from>
    <xdr:to>
      <xdr:col>10</xdr:col>
      <xdr:colOff>444500</xdr:colOff>
      <xdr:row>13</xdr:row>
      <xdr:rowOff>88900</xdr:rowOff>
    </xdr:to>
    <xdr:sp macro="" textlink="'Pivot Tables and Charts'!G210">
      <xdr:nvSpPr>
        <xdr:cNvPr id="20" name="TextBox 19">
          <a:extLst>
            <a:ext uri="{FF2B5EF4-FFF2-40B4-BE49-F238E27FC236}">
              <a16:creationId xmlns:a16="http://schemas.microsoft.com/office/drawing/2014/main" id="{A19B428F-4B45-F62C-1F8C-3116C71ADDBC}"/>
            </a:ext>
          </a:extLst>
        </xdr:cNvPr>
        <xdr:cNvSpPr txBox="1"/>
      </xdr:nvSpPr>
      <xdr:spPr>
        <a:xfrm>
          <a:off x="7874000" y="2032000"/>
          <a:ext cx="22987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A3E063F9-C536-4013-B066-A7CD0DF2513E}" type="TxLink">
            <a:rPr lang="en-US" sz="32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$40.61</a:t>
          </a:fld>
          <a:endParaRPr lang="en-US" sz="32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825500</xdr:colOff>
      <xdr:row>10</xdr:row>
      <xdr:rowOff>127000</xdr:rowOff>
    </xdr:from>
    <xdr:to>
      <xdr:col>13</xdr:col>
      <xdr:colOff>266700</xdr:colOff>
      <xdr:row>13</xdr:row>
      <xdr:rowOff>88900</xdr:rowOff>
    </xdr:to>
    <xdr:sp macro="" textlink="'Pivot Tables and Charts'!J223">
      <xdr:nvSpPr>
        <xdr:cNvPr id="21" name="TextBox 20">
          <a:extLst>
            <a:ext uri="{FF2B5EF4-FFF2-40B4-BE49-F238E27FC236}">
              <a16:creationId xmlns:a16="http://schemas.microsoft.com/office/drawing/2014/main" id="{8EFCCFED-B4ED-8ABE-6A4D-86A86F644176}"/>
            </a:ext>
          </a:extLst>
        </xdr:cNvPr>
        <xdr:cNvSpPr txBox="1"/>
      </xdr:nvSpPr>
      <xdr:spPr>
        <a:xfrm>
          <a:off x="10553700" y="2032000"/>
          <a:ext cx="22987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83E0740A-4215-4E49-AA17-E3C010912B7E}" type="TxLink">
            <a:rPr lang="en-US" sz="3200" b="0" i="0" u="none" strike="noStrike">
              <a:solidFill>
                <a:schemeClr val="bg1"/>
              </a:solidFill>
              <a:latin typeface="Aptos Narrow"/>
              <a:ea typeface="+mn-ea"/>
              <a:cs typeface="+mn-cs"/>
            </a:rPr>
            <a:pPr marL="0" indent="0" algn="ctr"/>
            <a:t>19.08%</a:t>
          </a:fld>
          <a:endParaRPr lang="en-US" sz="3200" b="0" i="0" u="none" strike="noStrike">
            <a:solidFill>
              <a:schemeClr val="bg1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190502</xdr:colOff>
      <xdr:row>30</xdr:row>
      <xdr:rowOff>95252</xdr:rowOff>
    </xdr:from>
    <xdr:to>
      <xdr:col>5</xdr:col>
      <xdr:colOff>964407</xdr:colOff>
      <xdr:row>44</xdr:row>
      <xdr:rowOff>171452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A4C6406-A664-48E2-B091-E19FEC0F7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47624</xdr:colOff>
      <xdr:row>30</xdr:row>
      <xdr:rowOff>95250</xdr:rowOff>
    </xdr:from>
    <xdr:to>
      <xdr:col>12</xdr:col>
      <xdr:colOff>154780</xdr:colOff>
      <xdr:row>44</xdr:row>
      <xdr:rowOff>142874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A34915D-7CD6-4CDE-A349-C4BE39209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273844</xdr:colOff>
      <xdr:row>30</xdr:row>
      <xdr:rowOff>95252</xdr:rowOff>
    </xdr:from>
    <xdr:to>
      <xdr:col>17</xdr:col>
      <xdr:colOff>658019</xdr:colOff>
      <xdr:row>44</xdr:row>
      <xdr:rowOff>154782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D632223B-5AC7-4BDE-8235-449CC76E0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130969</xdr:colOff>
      <xdr:row>49</xdr:row>
      <xdr:rowOff>154783</xdr:rowOff>
    </xdr:from>
    <xdr:to>
      <xdr:col>5</xdr:col>
      <xdr:colOff>904875</xdr:colOff>
      <xdr:row>64</xdr:row>
      <xdr:rowOff>35719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59D8149F-5377-4117-B5E8-10ED5B52E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1035845</xdr:colOff>
      <xdr:row>49</xdr:row>
      <xdr:rowOff>166688</xdr:rowOff>
    </xdr:from>
    <xdr:to>
      <xdr:col>12</xdr:col>
      <xdr:colOff>71438</xdr:colOff>
      <xdr:row>64</xdr:row>
      <xdr:rowOff>71438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B4F838E-14A5-401C-A073-BC7FA5132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202406</xdr:colOff>
      <xdr:row>49</xdr:row>
      <xdr:rowOff>178594</xdr:rowOff>
    </xdr:from>
    <xdr:to>
      <xdr:col>17</xdr:col>
      <xdr:colOff>607219</xdr:colOff>
      <xdr:row>64</xdr:row>
      <xdr:rowOff>64294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81E7BEEB-12C0-4739-8E5C-5B6999828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1000126</xdr:colOff>
      <xdr:row>65</xdr:row>
      <xdr:rowOff>0</xdr:rowOff>
    </xdr:from>
    <xdr:to>
      <xdr:col>12</xdr:col>
      <xdr:colOff>47626</xdr:colOff>
      <xdr:row>79</xdr:row>
      <xdr:rowOff>76200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7963058C-6C31-4189-8586-083AEBD08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23812</xdr:colOff>
      <xdr:row>84</xdr:row>
      <xdr:rowOff>35717</xdr:rowOff>
    </xdr:from>
    <xdr:to>
      <xdr:col>9</xdr:col>
      <xdr:colOff>857248</xdr:colOff>
      <xdr:row>102</xdr:row>
      <xdr:rowOff>95248</xdr:rowOff>
    </xdr:to>
    <xdr:graphicFrame macro="">
      <xdr:nvGraphicFramePr>
        <xdr:cNvPr id="34" name="Chart 4">
          <a:extLst>
            <a:ext uri="{FF2B5EF4-FFF2-40B4-BE49-F238E27FC236}">
              <a16:creationId xmlns:a16="http://schemas.microsoft.com/office/drawing/2014/main" id="{313E17FC-E262-4A66-9ED2-2E76CDE6E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11905</xdr:colOff>
      <xdr:row>26</xdr:row>
      <xdr:rowOff>130969</xdr:rowOff>
    </xdr:from>
    <xdr:to>
      <xdr:col>17</xdr:col>
      <xdr:colOff>653143</xdr:colOff>
      <xdr:row>29</xdr:row>
      <xdr:rowOff>178594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37F2F26C-6263-1017-9F2D-CA37E89E5A8B}"/>
            </a:ext>
          </a:extLst>
        </xdr:cNvPr>
        <xdr:cNvSpPr/>
      </xdr:nvSpPr>
      <xdr:spPr>
        <a:xfrm>
          <a:off x="433726" y="5083969"/>
          <a:ext cx="12806024" cy="619125"/>
        </a:xfrm>
        <a:prstGeom prst="roundRect">
          <a:avLst>
            <a:gd name="adj" fmla="val 705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bg1"/>
              </a:solidFill>
            </a:rPr>
            <a:t>Sales Performance Overview</a:t>
          </a:r>
        </a:p>
      </xdr:txBody>
    </xdr:sp>
    <xdr:clientData/>
  </xdr:twoCellAnchor>
  <xdr:twoCellAnchor>
    <xdr:from>
      <xdr:col>2</xdr:col>
      <xdr:colOff>11905</xdr:colOff>
      <xdr:row>45</xdr:row>
      <xdr:rowOff>130969</xdr:rowOff>
    </xdr:from>
    <xdr:to>
      <xdr:col>17</xdr:col>
      <xdr:colOff>642937</xdr:colOff>
      <xdr:row>48</xdr:row>
      <xdr:rowOff>178594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32759445-88D9-2AC6-F4CF-BD19FCB67568}"/>
            </a:ext>
          </a:extLst>
        </xdr:cNvPr>
        <xdr:cNvSpPr/>
      </xdr:nvSpPr>
      <xdr:spPr>
        <a:xfrm>
          <a:off x="440530" y="8703469"/>
          <a:ext cx="12787313" cy="619125"/>
        </a:xfrm>
        <a:prstGeom prst="roundRect">
          <a:avLst>
            <a:gd name="adj" fmla="val 705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bg1"/>
              </a:solidFill>
            </a:rPr>
            <a:t>Tips</a:t>
          </a:r>
          <a:r>
            <a:rPr lang="en-US" sz="2000" baseline="0">
              <a:solidFill>
                <a:schemeClr val="bg1"/>
              </a:solidFill>
            </a:rPr>
            <a:t> and Tipouts</a:t>
          </a:r>
          <a:r>
            <a:rPr lang="en-US" sz="2000">
              <a:solidFill>
                <a:schemeClr val="bg1"/>
              </a:solidFill>
            </a:rPr>
            <a:t> Overview</a:t>
          </a:r>
        </a:p>
      </xdr:txBody>
    </xdr:sp>
    <xdr:clientData/>
  </xdr:twoCellAnchor>
  <xdr:twoCellAnchor>
    <xdr:from>
      <xdr:col>2</xdr:col>
      <xdr:colOff>11906</xdr:colOff>
      <xdr:row>80</xdr:row>
      <xdr:rowOff>35719</xdr:rowOff>
    </xdr:from>
    <xdr:to>
      <xdr:col>17</xdr:col>
      <xdr:colOff>607219</xdr:colOff>
      <xdr:row>83</xdr:row>
      <xdr:rowOff>83344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7DAE4B25-AA56-50C1-6495-EE787F34DB91}"/>
            </a:ext>
          </a:extLst>
        </xdr:cNvPr>
        <xdr:cNvSpPr/>
      </xdr:nvSpPr>
      <xdr:spPr>
        <a:xfrm>
          <a:off x="440531" y="15275719"/>
          <a:ext cx="12751594" cy="619125"/>
        </a:xfrm>
        <a:prstGeom prst="roundRect">
          <a:avLst>
            <a:gd name="adj" fmla="val 705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bg1"/>
              </a:solidFill>
            </a:rPr>
            <a:t>Analyzing</a:t>
          </a:r>
          <a:r>
            <a:rPr lang="en-US" sz="2000" baseline="0">
              <a:solidFill>
                <a:schemeClr val="bg1"/>
              </a:solidFill>
            </a:rPr>
            <a:t> the Sales-To-Tips Relationship</a:t>
          </a:r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976313</xdr:colOff>
      <xdr:row>84</xdr:row>
      <xdr:rowOff>35718</xdr:rowOff>
    </xdr:from>
    <xdr:to>
      <xdr:col>17</xdr:col>
      <xdr:colOff>583407</xdr:colOff>
      <xdr:row>102</xdr:row>
      <xdr:rowOff>83343</xdr:rowOff>
    </xdr:to>
    <xdr:graphicFrame macro="">
      <xdr:nvGraphicFramePr>
        <xdr:cNvPr id="39" name="Chart 3">
          <a:extLst>
            <a:ext uri="{FF2B5EF4-FFF2-40B4-BE49-F238E27FC236}">
              <a16:creationId xmlns:a16="http://schemas.microsoft.com/office/drawing/2014/main" id="{40B0D947-D817-467B-84C1-9244BFC6F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's PC" refreshedDate="45770.752740162039" createdVersion="8" refreshedVersion="8" minRefreshableVersion="3" recordCount="118" xr:uid="{7D6C8499-97FF-4723-97B2-F84E0B6B3C2F}">
  <cacheSource type="worksheet">
    <worksheetSource ref="A1:AV119" sheet="Raw Data"/>
  </cacheSource>
  <cacheFields count="53">
    <cacheField name="Date" numFmtId="0">
      <sharedItems containsSemiMixedTypes="0" containsNonDate="0" containsDate="1" containsString="0" minDate="2024-10-10T00:00:00" maxDate="2025-04-21T00:00:00" count="111">
        <d v="2024-11-07T00:00:00"/>
        <d v="2025-03-08T00:00:00"/>
        <d v="2024-12-15T00:00:00"/>
        <d v="2024-10-18T00:00:00"/>
        <d v="2024-12-29T00:00:00"/>
        <d v="2024-12-02T00:00:00"/>
        <d v="2025-02-02T00:00:00"/>
        <d v="2025-03-16T00:00:00"/>
        <d v="2024-12-12T00:00:00"/>
        <d v="2024-11-14T00:00:00"/>
        <d v="2024-11-19T00:00:00"/>
        <d v="2024-12-21T00:00:00"/>
        <d v="2025-01-18T00:00:00"/>
        <d v="2024-11-25T00:00:00"/>
        <d v="2025-01-04T00:00:00"/>
        <d v="2025-03-15T00:00:00"/>
        <d v="2024-12-08T00:00:00"/>
        <d v="2024-12-01T00:00:00"/>
        <d v="2025-03-22T00:00:00"/>
        <d v="2024-10-25T00:00:00"/>
        <d v="2025-02-01T00:00:00"/>
        <d v="2024-11-09T00:00:00"/>
        <d v="2024-11-03T00:00:00"/>
        <d v="2025-03-27T00:00:00"/>
        <d v="2024-10-13T00:00:00"/>
        <d v="2025-03-01T00:00:00"/>
        <d v="2025-02-08T00:00:00"/>
        <d v="2025-04-02T00:00:00"/>
        <d v="2024-11-10T00:00:00"/>
        <d v="2025-04-17T00:00:00"/>
        <d v="2025-02-15T00:00:00"/>
        <d v="2025-04-12T00:00:00"/>
        <d v="2025-01-25T00:00:00"/>
        <d v="2024-10-17T00:00:00"/>
        <d v="2025-02-23T00:00:00"/>
        <d v="2025-01-11T00:00:00"/>
        <d v="2025-04-10T00:00:00"/>
        <d v="2024-11-21T00:00:00"/>
        <d v="2025-02-09T00:00:00"/>
        <d v="2024-11-27T00:00:00"/>
        <d v="2024-12-31T00:00:00"/>
        <d v="2025-01-05T00:00:00"/>
        <d v="2025-01-19T00:00:00"/>
        <d v="2024-12-13T00:00:00"/>
        <d v="2025-02-25T00:00:00"/>
        <d v="2025-03-05T00:00:00"/>
        <d v="2025-01-26T00:00:00"/>
        <d v="2025-04-03T00:00:00"/>
        <d v="2025-02-05T00:00:00"/>
        <d v="2024-11-15T00:00:00"/>
        <d v="2025-02-16T00:00:00"/>
        <d v="2025-03-13T00:00:00"/>
        <d v="2024-12-05T00:00:00"/>
        <d v="2025-01-12T00:00:00"/>
        <d v="2025-03-28T00:00:00"/>
        <d v="2025-03-23T00:00:00"/>
        <d v="2024-10-26T00:00:00"/>
        <d v="2025-04-20T00:00:00"/>
        <d v="2025-04-13T00:00:00"/>
        <d v="2025-02-19T00:00:00"/>
        <d v="2024-10-20T00:00:00"/>
        <d v="2024-11-22T00:00:00"/>
        <d v="2024-12-22T00:00:00"/>
        <d v="2024-12-14T00:00:00"/>
        <d v="2025-01-09T00:00:00"/>
        <d v="2025-01-16T00:00:00"/>
        <d v="2024-12-19T00:00:00"/>
        <d v="2025-03-25T00:00:00"/>
        <d v="2025-04-04T00:00:00"/>
        <d v="2025-03-20T00:00:00"/>
        <d v="2025-02-20T00:00:00"/>
        <d v="2024-11-16T00:00:00"/>
        <d v="2025-01-23T00:00:00"/>
        <d v="2025-02-27T00:00:00"/>
        <d v="2024-10-27T00:00:00"/>
        <d v="2025-01-30T00:00:00"/>
        <d v="2025-01-02T00:00:00"/>
        <d v="2025-04-19T00:00:00"/>
        <d v="2025-02-13T00:00:00"/>
        <d v="2025-02-07T00:00:00"/>
        <d v="2024-12-06T00:00:00"/>
        <d v="2024-10-21T00:00:00"/>
        <d v="2024-12-26T00:00:00"/>
        <d v="2024-12-27T00:00:00"/>
        <d v="2024-11-29T00:00:00"/>
        <d v="2024-10-10T00:00:00"/>
        <d v="2025-03-09T00:00:00"/>
        <d v="2025-04-06T00:00:00"/>
        <d v="2025-03-02T00:00:00"/>
        <d v="2024-11-24T00:00:00"/>
        <d v="2025-03-14T00:00:00"/>
        <d v="2025-04-05T00:00:00"/>
        <d v="2025-03-21T00:00:00"/>
        <d v="2024-11-17T00:00:00"/>
        <d v="2024-12-20T00:00:00"/>
        <d v="2024-12-07T00:00:00"/>
        <d v="2025-01-31T00:00:00"/>
        <d v="2025-04-16T00:00:00"/>
        <d v="2025-02-22T00:00:00"/>
        <d v="2025-04-11T00:00:00"/>
        <d v="2024-10-31T00:00:00"/>
        <d v="2025-04-18T00:00:00"/>
        <d v="2025-01-17T00:00:00"/>
        <d v="2024-12-28T00:00:00"/>
        <d v="2025-01-03T00:00:00"/>
        <d v="2024-11-08T00:00:00"/>
        <d v="2025-03-06T00:00:00"/>
        <d v="2025-02-28T00:00:00"/>
        <d v="2024-10-11T00:00:00"/>
        <d v="2025-03-07T00:00:00"/>
        <d v="2025-02-14T00:00:00"/>
      </sharedItems>
      <fieldGroup par="50"/>
    </cacheField>
    <cacheField name="Day" numFmtId="0">
      <sharedItems count="7">
        <s v="Thursday"/>
        <s v="Saturday"/>
        <s v="Sunday"/>
        <s v="Friday"/>
        <s v="Monday"/>
        <s v="Tuesday"/>
        <s v="Wednesday"/>
      </sharedItems>
    </cacheField>
    <cacheField name="Shift Start time" numFmtId="167">
      <sharedItems containsSemiMixedTypes="0" containsNonDate="0" containsDate="1" containsString="0" minDate="1899-12-30T09:53:00" maxDate="1899-12-30T17:06:00"/>
    </cacheField>
    <cacheField name="Shift end time" numFmtId="0">
      <sharedItems containsSemiMixedTypes="0" containsNonDate="0" containsDate="1" containsString="0" minDate="1899-12-30T00:31:00" maxDate="1899-12-30T23:45:00"/>
    </cacheField>
    <cacheField name="Hours worked" numFmtId="164">
      <sharedItems containsSemiMixedTypes="0" containsNonDate="0" containsDate="1" containsString="0" minDate="1899-12-30T02:35:00" maxDate="1899-12-30T10:21:00" count="95">
        <d v="1899-12-30T05:08:00"/>
        <d v="1899-12-30T06:20:00"/>
        <d v="1899-12-30T05:52:00"/>
        <d v="1899-12-30T05:14:00"/>
        <d v="1899-12-30T05:33:00"/>
        <d v="1899-12-30T05:22:00"/>
        <d v="1899-12-30T07:39:00"/>
        <d v="1899-12-30T05:53:00"/>
        <d v="1899-12-30T04:21:00"/>
        <d v="1899-12-30T05:40:00"/>
        <d v="1899-12-30T06:14:00"/>
        <d v="1899-12-30T05:43:00"/>
        <d v="1899-12-30T06:27:00"/>
        <d v="1899-12-30T05:46:00"/>
        <d v="1899-12-30T05:56:00"/>
        <d v="1899-12-30T06:03:00"/>
        <d v="1899-12-30T05:51:00"/>
        <d v="1899-12-30T04:19:00"/>
        <d v="1899-12-30T06:09:00"/>
        <d v="1899-12-30T06:11:00"/>
        <d v="1899-12-30T06:16:00"/>
        <d v="1899-12-30T05:47:00"/>
        <d v="1899-12-30T06:26:00"/>
        <d v="1899-12-30T06:22:00"/>
        <d v="1899-12-30T06:38:00"/>
        <d v="1899-12-30T07:51:00"/>
        <d v="1899-12-30T03:45:00"/>
        <d v="1899-12-30T05:00:00"/>
        <d v="1899-12-30T06:12:00"/>
        <d v="1899-12-30T05:59:00"/>
        <d v="1899-12-30T05:54:00"/>
        <d v="1899-12-30T06:02:00"/>
        <d v="1899-12-30T06:24:00"/>
        <d v="1899-12-30T04:35:00"/>
        <d v="1899-12-30T06:53:00"/>
        <d v="1899-12-30T06:10:00"/>
        <d v="1899-12-30T06:49:00"/>
        <d v="1899-12-30T06:29:00"/>
        <d v="1899-12-30T05:45:00"/>
        <d v="1899-12-30T05:15:00"/>
        <d v="1899-12-30T06:41:00"/>
        <d v="1899-12-30T06:37:00"/>
        <d v="1899-12-30T05:57:00"/>
        <d v="1899-12-30T09:32:00"/>
        <d v="1899-12-30T05:06:00"/>
        <d v="1899-12-30T05:04:00"/>
        <d v="1899-12-30T06:18:00"/>
        <d v="1899-12-30T05:03:00"/>
        <d v="1899-12-30T04:24:00"/>
        <d v="1899-12-30T04:51:00"/>
        <d v="1899-12-30T05:31:00"/>
        <d v="1899-12-30T06:00:00"/>
        <d v="1899-12-30T03:58:00"/>
        <d v="1899-12-30T03:50:00"/>
        <d v="1899-12-30T04:09:00"/>
        <d v="1899-12-30T04:55:00"/>
        <d v="1899-12-30T02:41:00"/>
        <d v="1899-12-30T04:41:00"/>
        <d v="1899-12-30T07:07:00"/>
        <d v="1899-12-30T08:56:00"/>
        <d v="1899-12-30T09:05:00"/>
        <d v="1899-12-30T08:55:00"/>
        <d v="1899-12-30T09:02:00"/>
        <d v="1899-12-30T09:18:00"/>
        <d v="1899-12-30T08:47:00"/>
        <d v="1899-12-30T07:09:00"/>
        <d v="1899-12-30T07:28:00"/>
        <d v="1899-12-30T07:23:00"/>
        <d v="1899-12-30T07:05:00"/>
        <d v="1899-12-30T06:47:00"/>
        <d v="1899-12-30T07:02:00"/>
        <d v="1899-12-30T07:17:00"/>
        <d v="1899-12-30T06:39:00"/>
        <d v="1899-12-30T06:15:00"/>
        <d v="1899-12-30T05:49:00"/>
        <d v="1899-12-30T04:17:00"/>
        <d v="1899-12-30T03:05:00"/>
        <d v="1899-12-30T07:30:00"/>
        <d v="1899-12-30T06:01:00"/>
        <d v="1899-12-30T02:35:00"/>
        <d v="1899-12-30T07:19:00"/>
        <d v="1899-12-30T07:57:00"/>
        <d v="1899-12-30T07:01:00"/>
        <d v="1899-12-30T10:21:00"/>
        <d v="1899-12-30T06:59:00"/>
        <d v="1899-12-30T06:50:00"/>
        <d v="1899-12-30T06:57:00"/>
        <d v="1899-12-30T07:11:00"/>
        <d v="1899-12-30T06:40:00"/>
        <d v="1899-12-30T07:00:00"/>
        <d v="1899-12-30T06:08:00"/>
        <d v="1899-12-30T05:48:00"/>
        <d v="1899-12-30T04:53:00"/>
        <d v="1899-12-30T02:52:00"/>
        <d v="1899-12-30T03:40:00"/>
      </sharedItems>
      <fieldGroup par="52"/>
    </cacheField>
    <cacheField name="Total guest served" numFmtId="0">
      <sharedItems containsSemiMixedTypes="0" containsString="0" containsNumber="1" containsInteger="1" minValue="11" maxValue="111"/>
    </cacheField>
    <cacheField name="Average spend per guest" numFmtId="165">
      <sharedItems containsSemiMixedTypes="0" containsString="0" containsNumber="1" minValue="19.03" maxValue="71.52"/>
    </cacheField>
    <cacheField name="Average guest spend check" numFmtId="8">
      <sharedItems containsSemiMixedTypes="0" containsString="0" containsNumber="1" minValue="19.031794871794872" maxValue="71.517499999999998"/>
    </cacheField>
    <cacheField name="collected cash sales (cash owed to resturant) " numFmtId="165">
      <sharedItems containsSemiMixedTypes="0" containsString="0" containsNumber="1" minValue="0" maxValue="572"/>
    </cacheField>
    <cacheField name="Total auto gratuity" numFmtId="165">
      <sharedItems containsSemiMixedTypes="0" containsString="0" containsNumber="1" minValue="0" maxValue="187.42"/>
    </cacheField>
    <cacheField name="Non-cash tips (total)" numFmtId="165">
      <sharedItems containsSemiMixedTypes="0" containsString="0" containsNumber="1" minValue="29.99" maxValue="536.13"/>
    </cacheField>
    <cacheField name="Non cash tips reported" numFmtId="0">
      <sharedItems containsSemiMixedTypes="0" containsString="0" containsNumber="1" minValue="0.06" maxValue="0.255"/>
    </cacheField>
    <cacheField name="non cash tips actual " numFmtId="10">
      <sharedItems containsSemiMixedTypes="0" containsString="0" containsNumber="1" minValue="6.0845301753501876E-2" maxValue="0.25450445519626946"/>
    </cacheField>
    <cacheField name="Difference from 20%" numFmtId="10">
      <sharedItems containsSemiMixedTypes="0" containsString="0" containsNumber="1" minValue="-0.13915469824649812" maxValue="5.4504455196269452E-2"/>
    </cacheField>
    <cacheField name="Bar tipout" numFmtId="0">
      <sharedItems containsSemiMixedTypes="0" containsString="0" containsNumber="1" minValue="3.4" maxValue="85.46"/>
    </cacheField>
    <cacheField name="Support tipout" numFmtId="165">
      <sharedItems containsSemiMixedTypes="0" containsString="0" containsNumber="1" minValue="7.82" maxValue="71.77"/>
    </cacheField>
    <cacheField name="Bar tipout check (7%?)" numFmtId="165">
      <sharedItems containsSemiMixedTypes="0" containsString="0" containsNumber="1" minValue="3.3950000000000005" maxValue="85.457400000000021"/>
    </cacheField>
    <cacheField name="bar tipout diff" numFmtId="165">
      <sharedItems containsSemiMixedTypes="0" containsString="0" containsNumber="1" minValue="-9.9999999999980105E-3" maxValue="0.99500000000000099"/>
    </cacheField>
    <cacheField name="support tipout check (4%?)" numFmtId="165">
      <sharedItems containsSemiMixedTypes="0" containsString="0" containsNumber="1" minValue="7.82" maxValue="71.7684"/>
    </cacheField>
    <cacheField name="support tip diff" numFmtId="165">
      <sharedItems containsMixedTypes="1" containsNumber="1" minValue="-2.6000000000000014" maxValue="4.7999999999994714E-3"/>
    </cacheField>
    <cacheField name="total tipout" numFmtId="165">
      <sharedItems containsSemiMixedTypes="0" containsString="0" containsNumber="1" minValue="11.22" maxValue="157.22999999999999"/>
    </cacheField>
    <cacheField name="total tipout check" numFmtId="165">
      <sharedItems containsSemiMixedTypes="0" containsString="0" containsNumber="1" minValue="11.22" maxValue="157.22999999999999"/>
    </cacheField>
    <cacheField name="total tipout % of sales" numFmtId="10">
      <sharedItems containsSemiMixedTypes="0" containsString="0" containsNumber="1" minValue="3.9142481872649751E-2" maxValue="5.4258904614887089E-2"/>
    </cacheField>
    <cacheField name="tipout % of non cash tips" numFmtId="10">
      <sharedItems containsSemiMixedTypes="0" containsString="0" containsNumber="1" minValue="0.17711827956989248" maxValue="0.93542944785276072"/>
    </cacheField>
    <cacheField name="Bottled Beer quantiy" numFmtId="0">
      <sharedItems containsSemiMixedTypes="0" containsString="0" containsNumber="1" containsInteger="1" minValue="0" maxValue="24" count="19">
        <n v="4"/>
        <n v="5"/>
        <n v="0"/>
        <n v="1"/>
        <n v="8"/>
        <n v="2"/>
        <n v="7"/>
        <n v="3"/>
        <n v="9"/>
        <n v="13"/>
        <n v="19"/>
        <n v="10"/>
        <n v="18"/>
        <n v="6"/>
        <n v="22"/>
        <n v="24"/>
        <n v="21"/>
        <n v="15"/>
        <n v="14"/>
      </sharedItems>
    </cacheField>
    <cacheField name="Bottled beer sales" numFmtId="165">
      <sharedItems containsSemiMixedTypes="0" containsString="0" containsNumber="1" minValue="0" maxValue="269.5"/>
    </cacheField>
    <cacheField name="Draft beer quant" numFmtId="0">
      <sharedItems containsSemiMixedTypes="0" containsString="0" containsNumber="1" containsInteger="1" minValue="1" maxValue="62" count="43">
        <n v="20"/>
        <n v="18"/>
        <n v="21"/>
        <n v="22"/>
        <n v="4"/>
        <n v="14"/>
        <n v="6"/>
        <n v="7"/>
        <n v="3"/>
        <n v="48"/>
        <n v="34"/>
        <n v="41"/>
        <n v="17"/>
        <n v="13"/>
        <n v="8"/>
        <n v="9"/>
        <n v="19"/>
        <n v="25"/>
        <n v="15"/>
        <n v="12"/>
        <n v="10"/>
        <n v="11"/>
        <n v="32"/>
        <n v="38"/>
        <n v="24"/>
        <n v="16"/>
        <n v="1"/>
        <n v="2"/>
        <n v="5"/>
        <n v="60"/>
        <n v="42"/>
        <n v="62"/>
        <n v="30"/>
        <n v="54"/>
        <n v="40"/>
        <n v="55"/>
        <n v="33"/>
        <n v="23"/>
        <n v="51"/>
        <n v="26"/>
        <n v="29"/>
        <n v="31"/>
        <n v="27"/>
      </sharedItems>
    </cacheField>
    <cacheField name="Draft beer sales" numFmtId="165">
      <sharedItems containsSemiMixedTypes="0" containsString="0" containsNumber="1" minValue="8" maxValue="561"/>
    </cacheField>
    <cacheField name="food quant" numFmtId="1">
      <sharedItems containsSemiMixedTypes="0" containsString="0" containsNumber="1" containsInteger="1" minValue="14" maxValue="112"/>
    </cacheField>
    <cacheField name="food sales" numFmtId="165">
      <sharedItems containsSemiMixedTypes="0" containsString="0" containsNumber="1" minValue="195.5" maxValue="1794.21"/>
    </cacheField>
    <cacheField name="liquor quant" numFmtId="1">
      <sharedItems containsSemiMixedTypes="0" containsString="0" containsNumber="1" containsInteger="1" minValue="0" maxValue="69"/>
    </cacheField>
    <cacheField name="liquor sales" numFmtId="165">
      <sharedItems containsSemiMixedTypes="0" containsString="0" containsNumber="1" minValue="0" maxValue="551.46"/>
    </cacheField>
    <cacheField name="wine quantity" numFmtId="1">
      <sharedItems containsSemiMixedTypes="0" containsString="0" containsNumber="1" containsInteger="1" minValue="0" maxValue="16" count="12">
        <n v="4"/>
        <n v="1"/>
        <n v="2"/>
        <n v="8"/>
        <n v="3"/>
        <n v="7"/>
        <n v="9"/>
        <n v="0"/>
        <n v="5"/>
        <n v="6"/>
        <n v="16"/>
        <n v="14"/>
      </sharedItems>
    </cacheField>
    <cacheField name="wine sales" numFmtId="165">
      <sharedItems containsSemiMixedTypes="0" containsString="0" containsNumber="1" minValue="0" maxValue="123"/>
    </cacheField>
    <cacheField name="NA beverage quant" numFmtId="1">
      <sharedItems containsSemiMixedTypes="0" containsString="0" containsNumber="1" containsInteger="1" minValue="1" maxValue="29"/>
    </cacheField>
    <cacheField name="NA beverage sales" numFmtId="165">
      <sharedItems containsSemiMixedTypes="0" containsString="0" containsNumber="1" minValue="3.5" maxValue="102.5"/>
    </cacheField>
    <cacheField name="Non-gratuity serverice charges quant" numFmtId="1">
      <sharedItems containsSemiMixedTypes="0" containsString="0" containsNumber="1" containsInteger="1" minValue="2" maxValue="42"/>
    </cacheField>
    <cacheField name="non gratutity servercice charge sales" numFmtId="165">
      <sharedItems containsSemiMixedTypes="0" containsString="0" containsNumber="1" minValue="3.78" maxValue="67.02"/>
    </cacheField>
    <cacheField name="&quot;items&quot; sold" numFmtId="1">
      <sharedItems containsSemiMixedTypes="0" containsString="0" containsNumber="1" containsInteger="1" minValue="26" maxValue="281"/>
    </cacheField>
    <cacheField name="average &quot;item&quot; price " numFmtId="165">
      <sharedItems containsSemiMixedTypes="0" containsString="0" containsNumber="1" minValue="7.05375" maxValue="13.050571428571429"/>
    </cacheField>
    <cacheField name="Total Net sales" numFmtId="165">
      <sharedItems containsSemiMixedTypes="0" containsString="0" containsNumber="1" minValue="261.77999999999997" maxValue="3094" count="118">
        <n v="1022.03"/>
        <n v="985.59"/>
        <n v="1029.3800000000001"/>
        <n v="898.78"/>
        <n v="742.24"/>
        <n v="756.76"/>
        <n v="1184.6600000000001"/>
        <n v="1024.26"/>
        <n v="878.38"/>
        <n v="902.21"/>
        <n v="1923.92"/>
        <n v="1553.72"/>
        <n v="1418.53"/>
        <n v="1442.88"/>
        <n v="1287.8599999999999"/>
        <n v="1337.01"/>
        <n v="1323.56"/>
        <n v="1485.66"/>
        <n v="1176.53"/>
        <n v="1273.6400000000001"/>
        <n v="1239.5"/>
        <n v="1228.17"/>
        <n v="1317.06"/>
        <n v="1119.8800000000001"/>
        <n v="1244.43"/>
        <n v="1093.56"/>
        <n v="1091.3900000000001"/>
        <n v="1087.05"/>
        <n v="1149.6300000000001"/>
        <n v="902.81"/>
        <n v="1077.42"/>
        <n v="886.7"/>
        <n v="829.84"/>
        <n v="833.55"/>
        <n v="682.89"/>
        <n v="771.5"/>
        <n v="1978"/>
        <n v="1806.94"/>
        <n v="1366.15"/>
        <n v="1516.37"/>
        <n v="1717.79"/>
        <n v="1634.19"/>
        <n v="1456.07"/>
        <n v="1495.02"/>
        <n v="1391.39"/>
        <n v="1347.2"/>
        <n v="1170.3699999999999"/>
        <n v="1078.8"/>
        <n v="1046.32"/>
        <n v="1120.6600000000001"/>
        <n v="1276.47"/>
        <n v="1144.28"/>
        <n v="1113.72"/>
        <n v="1228.92"/>
        <n v="1000.99"/>
        <n v="931.37"/>
        <n v="867.24"/>
        <n v="1118.27"/>
        <n v="918.72"/>
        <n v="969.68"/>
        <n v="928.31"/>
        <n v="734.77"/>
        <n v="649.46"/>
        <n v="683.34"/>
        <n v="501.86"/>
        <n v="410.72"/>
        <n v="456.77"/>
        <n v="1717.67"/>
        <n v="3094"/>
        <n v="2482.35"/>
        <n v="2602.67"/>
        <n v="2215.77"/>
        <n v="2201.7800000000002"/>
        <n v="2110.31"/>
        <n v="1979.03"/>
        <n v="2134.59"/>
        <n v="2002.75"/>
        <n v="1502.97"/>
        <n v="1691.79"/>
        <n v="1521.98"/>
        <n v="1429.55"/>
        <n v="1392.21"/>
        <n v="1302.22"/>
        <n v="1187.1600000000001"/>
        <n v="1111.58"/>
        <n v="988.44"/>
        <n v="922.64"/>
        <n v="737.6"/>
        <n v="1950.66"/>
        <n v="1669.49"/>
        <n v="1242.6099999999999"/>
        <n v="1182.1600000000001"/>
        <n v="338.58"/>
        <n v="2147.9699999999998"/>
        <n v="2362.25"/>
        <n v="1938.45"/>
        <n v="1729.61"/>
        <n v="1694.28"/>
        <n v="1976.65"/>
        <n v="1874.84"/>
        <n v="1891.71"/>
        <n v="1799.91"/>
        <n v="1445.76"/>
        <n v="1520.95"/>
        <n v="1511.87"/>
        <n v="1314.74"/>
        <n v="1380.33"/>
        <n v="1487.28"/>
        <n v="1438.12"/>
        <n v="1352.38"/>
        <n v="1319.76"/>
        <n v="1294.3699999999999"/>
        <n v="1393.74"/>
        <n v="1100.72"/>
        <n v="1126.83"/>
        <n v="872.93"/>
        <n v="639.11"/>
        <n v="261.77999999999997"/>
      </sharedItems>
    </cacheField>
    <cacheField name="net sales check" numFmtId="165">
      <sharedItems/>
    </cacheField>
    <cacheField name="difference" numFmtId="165">
      <sharedItems containsSemiMixedTypes="0" containsString="0" containsNumber="1" minValue="-46.000000000000227" maxValue="0"/>
    </cacheField>
    <cacheField name="Tax" numFmtId="165">
      <sharedItems containsSemiMixedTypes="0" containsString="0" containsNumber="1" minValue="22.26" maxValue="260"/>
    </cacheField>
    <cacheField name="Gross Sales" numFmtId="165">
      <sharedItems containsSemiMixedTypes="0" containsString="0" containsNumber="1" minValue="284.04000000000002" maxValue="3354"/>
    </cacheField>
    <cacheField name="gross sales check" numFmtId="8">
      <sharedItems count="1">
        <s v="YES"/>
      </sharedItems>
    </cacheField>
    <cacheField name="total (gross + tips)" numFmtId="165">
      <sharedItems containsSemiMixedTypes="0" containsString="0" containsNumber="1" minValue="314.02999999999997" maxValue="3853.22"/>
    </cacheField>
    <cacheField name="total check" numFmtId="165">
      <sharedItems containsSemiMixedTypes="0" containsString="0" containsNumber="1" minValue="314.03000000000003" maxValue="3853.2200000000003"/>
    </cacheField>
    <cacheField name="Months (Date)" numFmtId="0" databaseField="0">
      <fieldGroup base="0">
        <rangePr groupBy="months" startDate="2024-10-10T00:00:00" endDate="2025-04-21T00:00:00"/>
        <groupItems count="14">
          <s v="&lt;10/10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1/2025"/>
        </groupItems>
      </fieldGroup>
    </cacheField>
    <cacheField name="Quarters (Date)" numFmtId="0" databaseField="0">
      <fieldGroup base="0">
        <rangePr groupBy="quarters" startDate="2024-10-10T00:00:00" endDate="2025-04-21T00:00:00"/>
        <groupItems count="6">
          <s v="&lt;10/10/2024"/>
          <s v="Qtr1"/>
          <s v="Qtr2"/>
          <s v="Qtr3"/>
          <s v="Qtr4"/>
          <s v="&gt;4/21/2025"/>
        </groupItems>
      </fieldGroup>
    </cacheField>
    <cacheField name="Years (Date)" numFmtId="0" databaseField="0">
      <fieldGroup base="0">
        <rangePr groupBy="years" startDate="2024-10-10T00:00:00" endDate="2025-04-21T00:00:00"/>
        <groupItems count="4">
          <s v="&lt;10/10/2024"/>
          <s v="2024"/>
          <s v="2025"/>
          <s v="&gt;4/21/2025"/>
        </groupItems>
      </fieldGroup>
    </cacheField>
    <cacheField name="Minutes (Hours worked)" numFmtId="0" databaseField="0">
      <fieldGroup base="4">
        <rangePr groupBy="minutes" startDate="1899-12-30T02:35:00" endDate="1899-12-30T10:21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Hours worked)" numFmtId="0" databaseField="0">
      <fieldGroup base="4">
        <rangePr groupBy="hours" startDate="1899-12-30T02:35:00" endDate="1899-12-30T10:21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 Wiler" refreshedDate="45777.703499884257" createdVersion="8" refreshedVersion="8" minRefreshableVersion="3" recordCount="118" xr:uid="{BD98272E-3C6F-6344-9964-2643C6DD1D0D}">
  <cacheSource type="worksheet">
    <worksheetSource ref="A1:AX119" sheet="Raw Data"/>
  </cacheSource>
  <cacheFields count="53">
    <cacheField name="Date" numFmtId="0">
      <sharedItems containsSemiMixedTypes="0" containsNonDate="0" containsDate="1" containsString="0" minDate="2024-10-10T00:00:00" maxDate="2025-04-21T00:00:00" count="111">
        <d v="2024-10-10T00:00:00"/>
        <d v="2024-10-11T00:00:00"/>
        <d v="2024-10-13T00:00:00"/>
        <d v="2024-10-17T00:00:00"/>
        <d v="2024-10-18T00:00:00"/>
        <d v="2024-10-20T00:00:00"/>
        <d v="2024-10-21T00:00:00"/>
        <d v="2024-10-25T00:00:00"/>
        <d v="2024-10-26T00:00:00"/>
        <d v="2024-10-27T00:00:00"/>
        <d v="2024-10-31T00:00:00"/>
        <d v="2024-11-03T00:00:00"/>
        <d v="2024-11-07T00:00:00"/>
        <d v="2024-11-08T00:00:00"/>
        <d v="2024-11-09T00:00:00"/>
        <d v="2024-11-10T00:00:00"/>
        <d v="2024-11-14T00:00:00"/>
        <d v="2024-11-15T00:00:00"/>
        <d v="2024-11-16T00:00:00"/>
        <d v="2024-11-17T00:00:00"/>
        <d v="2024-11-19T00:00:00"/>
        <d v="2024-11-21T00:00:00"/>
        <d v="2024-11-22T00:00:00"/>
        <d v="2024-11-24T00:00:00"/>
        <d v="2024-11-25T00:00:00"/>
        <d v="2024-11-27T00:00:00"/>
        <d v="2024-11-29T00:00:00"/>
        <d v="2024-12-01T00:00:00"/>
        <d v="2024-12-02T00:00:00"/>
        <d v="2024-12-05T00:00:00"/>
        <d v="2024-12-06T00:00:00"/>
        <d v="2024-12-07T00:00:00"/>
        <d v="2024-12-08T00:00:00"/>
        <d v="2024-12-12T00:00:00"/>
        <d v="2024-12-13T00:00:00"/>
        <d v="2024-12-14T00:00:00"/>
        <d v="2024-12-15T00:00:00"/>
        <d v="2024-12-19T00:00:00"/>
        <d v="2024-12-20T00:00:00"/>
        <d v="2024-12-21T00:00:00"/>
        <d v="2024-12-22T00:00:00"/>
        <d v="2024-12-26T00:00:00"/>
        <d v="2024-12-27T00:00:00"/>
        <d v="2024-12-28T00:00:00"/>
        <d v="2024-12-29T00:00:00"/>
        <d v="2024-12-31T00:00:00"/>
        <d v="2025-01-02T00:00:00"/>
        <d v="2025-01-03T00:00:00"/>
        <d v="2025-01-04T00:00:00"/>
        <d v="2025-01-05T00:00:00"/>
        <d v="2025-01-09T00:00:00"/>
        <d v="2025-01-11T00:00:00"/>
        <d v="2025-01-12T00:00:00"/>
        <d v="2025-01-16T00:00:00"/>
        <d v="2025-01-17T00:00:00"/>
        <d v="2025-01-18T00:00:00"/>
        <d v="2025-01-19T00:00:00"/>
        <d v="2025-01-23T00:00:00"/>
        <d v="2025-01-25T00:00:00"/>
        <d v="2025-01-26T00:00:00"/>
        <d v="2025-01-30T00:00:00"/>
        <d v="2025-01-31T00:00:00"/>
        <d v="2025-02-01T00:00:00"/>
        <d v="2025-02-02T00:00:00"/>
        <d v="2025-02-05T00:00:00"/>
        <d v="2025-02-07T00:00:00"/>
        <d v="2025-02-08T00:00:00"/>
        <d v="2025-02-09T00:00:00"/>
        <d v="2025-02-13T00:00:00"/>
        <d v="2025-02-14T00:00:00"/>
        <d v="2025-02-15T00:00:00"/>
        <d v="2025-02-16T00:00:00"/>
        <d v="2025-02-19T00:00:00"/>
        <d v="2025-02-20T00:00:00"/>
        <d v="2025-02-22T00:00:00"/>
        <d v="2025-02-23T00:00:00"/>
        <d v="2025-02-25T00:00:00"/>
        <d v="2025-02-27T00:00:00"/>
        <d v="2025-02-28T00:00:00"/>
        <d v="2025-03-01T00:00:00"/>
        <d v="2025-03-02T00:00:00"/>
        <d v="2025-03-05T00:00:00"/>
        <d v="2025-03-06T00:00:00"/>
        <d v="2025-03-07T00:00:00"/>
        <d v="2025-03-08T00:00:00"/>
        <d v="2025-03-09T00:00:00"/>
        <d v="2025-03-13T00:00:00"/>
        <d v="2025-03-14T00:00:00"/>
        <d v="2025-03-15T00:00:00"/>
        <d v="2025-03-16T00:00:00"/>
        <d v="2025-03-20T00:00:00"/>
        <d v="2025-03-21T00:00:00"/>
        <d v="2025-03-22T00:00:00"/>
        <d v="2025-03-23T00:00:00"/>
        <d v="2025-03-25T00:00:00"/>
        <d v="2025-03-27T00:00:00"/>
        <d v="2025-03-28T00:00:00"/>
        <d v="2025-04-02T00:00:00"/>
        <d v="2025-04-03T00:00:00"/>
        <d v="2025-04-04T00:00:00"/>
        <d v="2025-04-05T00:00:00"/>
        <d v="2025-04-06T00:00:00"/>
        <d v="2025-04-10T00:00:00"/>
        <d v="2025-04-11T00:00:00"/>
        <d v="2025-04-12T00:00:00"/>
        <d v="2025-04-13T00:00:00"/>
        <d v="2025-04-16T00:00:00"/>
        <d v="2025-04-17T00:00:00"/>
        <d v="2025-04-18T00:00:00"/>
        <d v="2025-04-19T00:00:00"/>
        <d v="2025-04-20T00:00:00"/>
      </sharedItems>
      <fieldGroup par="52"/>
    </cacheField>
    <cacheField name="Day" numFmtId="0">
      <sharedItems count="7">
        <s v="Thursday"/>
        <s v="Friday"/>
        <s v="Sunday"/>
        <s v="Monday"/>
        <s v="Saturday"/>
        <s v="Tuesday"/>
        <s v="Wednesday"/>
      </sharedItems>
    </cacheField>
    <cacheField name="Shift Start time" numFmtId="167">
      <sharedItems containsSemiMixedTypes="0" containsNonDate="0" containsDate="1" containsString="0" minDate="1899-12-30T09:53:00" maxDate="1899-12-30T17:06:00"/>
    </cacheField>
    <cacheField name="Shift end time" numFmtId="0">
      <sharedItems containsSemiMixedTypes="0" containsNonDate="0" containsDate="1" containsString="0" minDate="1899-12-30T00:31:00" maxDate="1899-12-30T23:45:00"/>
    </cacheField>
    <cacheField name="Hours worked" numFmtId="164">
      <sharedItems containsSemiMixedTypes="0" containsNonDate="0" containsDate="1" containsString="0" minDate="1899-12-30T02:35:00" maxDate="1899-12-30T10:21:00"/>
    </cacheField>
    <cacheField name="Total guest served" numFmtId="0">
      <sharedItems containsSemiMixedTypes="0" containsString="0" containsNumber="1" containsInteger="1" minValue="11" maxValue="111"/>
    </cacheField>
    <cacheField name="Average spend per guest" numFmtId="165">
      <sharedItems containsSemiMixedTypes="0" containsString="0" containsNumber="1" minValue="19.03" maxValue="71.52"/>
    </cacheField>
    <cacheField name="Average guest spend check" numFmtId="8">
      <sharedItems containsSemiMixedTypes="0" containsString="0" containsNumber="1" minValue="19.031794871794872" maxValue="71.517499999999998"/>
    </cacheField>
    <cacheField name="collected cash sales (cash owed to resturant) " numFmtId="165">
      <sharedItems containsSemiMixedTypes="0" containsString="0" containsNumber="1" minValue="0" maxValue="572"/>
    </cacheField>
    <cacheField name="Total auto gratuity" numFmtId="165">
      <sharedItems containsSemiMixedTypes="0" containsString="0" containsNumber="1" minValue="0" maxValue="187.42"/>
    </cacheField>
    <cacheField name="Non-cash tips (total)" numFmtId="165">
      <sharedItems containsSemiMixedTypes="0" containsString="0" containsNumber="1" minValue="29.99" maxValue="536.13"/>
    </cacheField>
    <cacheField name="Non cash tips reported" numFmtId="0">
      <sharedItems containsSemiMixedTypes="0" containsString="0" containsNumber="1" minValue="0.06" maxValue="0.255"/>
    </cacheField>
    <cacheField name="non cash tips actual " numFmtId="10">
      <sharedItems containsSemiMixedTypes="0" containsString="0" containsNumber="1" minValue="6.0845301753501876E-2" maxValue="0.25450445519626946"/>
    </cacheField>
    <cacheField name="Difference from 20%" numFmtId="10">
      <sharedItems containsSemiMixedTypes="0" containsString="0" containsNumber="1" minValue="-0.13915469824649812" maxValue="5.4504455196269452E-2"/>
    </cacheField>
    <cacheField name="Bar tipout" numFmtId="0">
      <sharedItems containsSemiMixedTypes="0" containsString="0" containsNumber="1" minValue="3.4" maxValue="85.46"/>
    </cacheField>
    <cacheField name="Support tipout" numFmtId="165">
      <sharedItems containsSemiMixedTypes="0" containsString="0" containsNumber="1" minValue="7.82" maxValue="71.77"/>
    </cacheField>
    <cacheField name="Bar tipout check (7%?)" numFmtId="165">
      <sharedItems containsSemiMixedTypes="0" containsString="0" containsNumber="1" minValue="3.3950000000000005" maxValue="85.457400000000021"/>
    </cacheField>
    <cacheField name="bar tipout diff" numFmtId="165">
      <sharedItems containsSemiMixedTypes="0" containsString="0" containsNumber="1" minValue="-9.9999999999980105E-3" maxValue="0.99500000000000099"/>
    </cacheField>
    <cacheField name="support tipout check (4%?)" numFmtId="165">
      <sharedItems containsSemiMixedTypes="0" containsString="0" containsNumber="1" minValue="7.82" maxValue="71.7684"/>
    </cacheField>
    <cacheField name="support tip diff" numFmtId="165">
      <sharedItems containsMixedTypes="1" containsNumber="1" minValue="-2.6000000000000014" maxValue="4.7999999999994714E-3"/>
    </cacheField>
    <cacheField name="total tipout" numFmtId="165">
      <sharedItems containsSemiMixedTypes="0" containsString="0" containsNumber="1" minValue="11.22" maxValue="157.22999999999999"/>
    </cacheField>
    <cacheField name="total tipout check" numFmtId="165">
      <sharedItems containsSemiMixedTypes="0" containsString="0" containsNumber="1" minValue="11.22" maxValue="157.22999999999999"/>
    </cacheField>
    <cacheField name="total tipout % of sales" numFmtId="10">
      <sharedItems containsSemiMixedTypes="0" containsString="0" containsNumber="1" minValue="3.9142481872649751E-2" maxValue="5.4258904614887089E-2"/>
    </cacheField>
    <cacheField name="tipout % of non cash tips" numFmtId="10">
      <sharedItems containsSemiMixedTypes="0" containsString="0" containsNumber="1" minValue="0.17711827956989248" maxValue="0.93542944785276072"/>
    </cacheField>
    <cacheField name="Bottled Beer quantiy" numFmtId="0">
      <sharedItems containsSemiMixedTypes="0" containsString="0" containsNumber="1" containsInteger="1" minValue="0" maxValue="24"/>
    </cacheField>
    <cacheField name="Bottled beer sales" numFmtId="165">
      <sharedItems containsSemiMixedTypes="0" containsString="0" containsNumber="1" minValue="0" maxValue="269.5"/>
    </cacheField>
    <cacheField name="Draft beer quant" numFmtId="0">
      <sharedItems containsSemiMixedTypes="0" containsString="0" containsNumber="1" containsInteger="1" minValue="1" maxValue="62"/>
    </cacheField>
    <cacheField name="Draft beer sales" numFmtId="165">
      <sharedItems containsSemiMixedTypes="0" containsString="0" containsNumber="1" minValue="8" maxValue="561"/>
    </cacheField>
    <cacheField name="food quant" numFmtId="1">
      <sharedItems containsSemiMixedTypes="0" containsString="0" containsNumber="1" containsInteger="1" minValue="14" maxValue="112"/>
    </cacheField>
    <cacheField name="food sales" numFmtId="165">
      <sharedItems containsSemiMixedTypes="0" containsString="0" containsNumber="1" minValue="195.5" maxValue="1794.21"/>
    </cacheField>
    <cacheField name="liquor quant" numFmtId="1">
      <sharedItems containsSemiMixedTypes="0" containsString="0" containsNumber="1" containsInteger="1" minValue="0" maxValue="69"/>
    </cacheField>
    <cacheField name="liquor sales" numFmtId="165">
      <sharedItems containsSemiMixedTypes="0" containsString="0" containsNumber="1" minValue="0" maxValue="551.46"/>
    </cacheField>
    <cacheField name="wine quantity" numFmtId="1">
      <sharedItems containsSemiMixedTypes="0" containsString="0" containsNumber="1" containsInteger="1" minValue="0" maxValue="16"/>
    </cacheField>
    <cacheField name="wine sales" numFmtId="165">
      <sharedItems containsSemiMixedTypes="0" containsString="0" containsNumber="1" minValue="0" maxValue="123"/>
    </cacheField>
    <cacheField name="NA beverage quant" numFmtId="1">
      <sharedItems containsSemiMixedTypes="0" containsString="0" containsNumber="1" containsInteger="1" minValue="1" maxValue="29"/>
    </cacheField>
    <cacheField name="NA beverage sales" numFmtId="165">
      <sharedItems containsSemiMixedTypes="0" containsString="0" containsNumber="1" minValue="3.5" maxValue="102.5"/>
    </cacheField>
    <cacheField name="Non-gratuity serverice charges quant" numFmtId="1">
      <sharedItems containsSemiMixedTypes="0" containsString="0" containsNumber="1" containsInteger="1" minValue="2" maxValue="42"/>
    </cacheField>
    <cacheField name="non gratutity servercice charge sales" numFmtId="165">
      <sharedItems containsSemiMixedTypes="0" containsString="0" containsNumber="1" minValue="3.78" maxValue="67.02"/>
    </cacheField>
    <cacheField name="&quot;items&quot; sold" numFmtId="1">
      <sharedItems containsSemiMixedTypes="0" containsString="0" containsNumber="1" containsInteger="1" minValue="26" maxValue="281"/>
    </cacheField>
    <cacheField name="average &quot;item&quot; price " numFmtId="165">
      <sharedItems containsSemiMixedTypes="0" containsString="0" containsNumber="1" minValue="7.05375" maxValue="13.050571428571429"/>
    </cacheField>
    <cacheField name="Total Net sales" numFmtId="165">
      <sharedItems containsSemiMixedTypes="0" containsString="0" containsNumber="1" minValue="261.77999999999997" maxValue="3094"/>
    </cacheField>
    <cacheField name="net sales check" numFmtId="165">
      <sharedItems/>
    </cacheField>
    <cacheField name="difference" numFmtId="165">
      <sharedItems containsSemiMixedTypes="0" containsString="0" containsNumber="1" minValue="-46.000000000000227" maxValue="0"/>
    </cacheField>
    <cacheField name="Tax" numFmtId="165">
      <sharedItems containsSemiMixedTypes="0" containsString="0" containsNumber="1" minValue="22.26" maxValue="260"/>
    </cacheField>
    <cacheField name="Gross Sales" numFmtId="165">
      <sharedItems containsSemiMixedTypes="0" containsString="0" containsNumber="1" minValue="284.04000000000002" maxValue="3354"/>
    </cacheField>
    <cacheField name="gross sales check" numFmtId="8">
      <sharedItems/>
    </cacheField>
    <cacheField name="total (gross + tips)" numFmtId="165">
      <sharedItems containsSemiMixedTypes="0" containsString="0" containsNumber="1" minValue="314.02999999999997" maxValue="3853.22"/>
    </cacheField>
    <cacheField name="total check" numFmtId="165">
      <sharedItems containsSemiMixedTypes="0" containsString="0" containsNumber="1" minValue="314.03000000000003" maxValue="3853.2200000000003"/>
    </cacheField>
    <cacheField name="gross tips" numFmtId="165">
      <sharedItems containsSemiMixedTypes="0" containsString="0" containsNumber="1" minValue="29.99" maxValue="536.13"/>
    </cacheField>
    <cacheField name="take home tips" numFmtId="165">
      <sharedItems containsSemiMixedTypes="0" containsString="0" containsNumber="1" minValue="18.769999999999996" maxValue="408.38"/>
    </cacheField>
    <cacheField name="Months (Date)" numFmtId="0" databaseField="0">
      <fieldGroup base="0">
        <rangePr groupBy="months" startDate="2024-10-10T00:00:00" endDate="2025-04-21T00:00:00"/>
        <groupItems count="14">
          <s v="&lt;10/10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1/25"/>
        </groupItems>
      </fieldGroup>
    </cacheField>
    <cacheField name="Quarters (Date)" numFmtId="0" databaseField="0">
      <fieldGroup base="0">
        <rangePr groupBy="quarters" startDate="2024-10-10T00:00:00" endDate="2025-04-21T00:00:00"/>
        <groupItems count="6">
          <s v="&lt;10/10/24"/>
          <s v="Qtr1"/>
          <s v="Qtr2"/>
          <s v="Qtr3"/>
          <s v="Qtr4"/>
          <s v="&gt;4/21/25"/>
        </groupItems>
      </fieldGroup>
    </cacheField>
    <cacheField name="Years (Date)" numFmtId="0" databaseField="0">
      <fieldGroup base="0">
        <rangePr groupBy="years" startDate="2024-10-10T00:00:00" endDate="2025-04-21T00:00:00"/>
        <groupItems count="4">
          <s v="&lt;10/10/24"/>
          <s v="2024"/>
          <s v="2025"/>
          <s v="&gt;4/21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 Wiler" refreshedDate="45777.763758333334" createdVersion="8" refreshedVersion="8" minRefreshableVersion="3" recordCount="118" xr:uid="{CBB023F1-7848-564A-BAD4-D8ADF9DF2502}">
  <cacheSource type="worksheet">
    <worksheetSource ref="A1:AY119" sheet="Raw Data"/>
  </cacheSource>
  <cacheFields count="51">
    <cacheField name="Date" numFmtId="0">
      <sharedItems containsSemiMixedTypes="0" containsNonDate="0" containsDate="1" containsString="0" minDate="2024-10-10T00:00:00" maxDate="2025-04-21T00:00:00"/>
    </cacheField>
    <cacheField name="Day" numFmtId="0">
      <sharedItems count="7">
        <s v="Thursday"/>
        <s v="Friday"/>
        <s v="Sunday"/>
        <s v="Monday"/>
        <s v="Saturday"/>
        <s v="Tuesday"/>
        <s v="Wednesday"/>
      </sharedItems>
    </cacheField>
    <cacheField name="Shift Start time" numFmtId="167">
      <sharedItems containsSemiMixedTypes="0" containsNonDate="0" containsDate="1" containsString="0" minDate="1899-12-30T09:53:00" maxDate="1899-12-30T17:06:00"/>
    </cacheField>
    <cacheField name="Shift end time" numFmtId="0">
      <sharedItems containsSemiMixedTypes="0" containsNonDate="0" containsDate="1" containsString="0" minDate="1899-12-30T00:31:00" maxDate="1899-12-30T23:45:00"/>
    </cacheField>
    <cacheField name="Hours worked" numFmtId="164">
      <sharedItems containsSemiMixedTypes="0" containsNonDate="0" containsDate="1" containsString="0" minDate="1899-12-30T02:35:00" maxDate="1899-12-30T10:21:00"/>
    </cacheField>
    <cacheField name="Total guest served" numFmtId="0">
      <sharedItems containsSemiMixedTypes="0" containsString="0" containsNumber="1" containsInteger="1" minValue="11" maxValue="111"/>
    </cacheField>
    <cacheField name="Average spend per guest" numFmtId="165">
      <sharedItems containsSemiMixedTypes="0" containsString="0" containsNumber="1" minValue="19.03" maxValue="71.52"/>
    </cacheField>
    <cacheField name="Average guest spend check" numFmtId="8">
      <sharedItems containsSemiMixedTypes="0" containsString="0" containsNumber="1" minValue="19.031794871794872" maxValue="71.517499999999998"/>
    </cacheField>
    <cacheField name="collected cash sales (cash owed to resturant) " numFmtId="165">
      <sharedItems containsSemiMixedTypes="0" containsString="0" containsNumber="1" minValue="0" maxValue="572"/>
    </cacheField>
    <cacheField name="Total auto gratuity" numFmtId="165">
      <sharedItems containsSemiMixedTypes="0" containsString="0" containsNumber="1" minValue="0" maxValue="187.42"/>
    </cacheField>
    <cacheField name="Non-cash tips (total)" numFmtId="165">
      <sharedItems containsSemiMixedTypes="0" containsString="0" containsNumber="1" minValue="29.99" maxValue="536.13"/>
    </cacheField>
    <cacheField name="Non cash tips reported" numFmtId="0">
      <sharedItems containsSemiMixedTypes="0" containsString="0" containsNumber="1" minValue="0.06" maxValue="0.255"/>
    </cacheField>
    <cacheField name="non cash tips actual " numFmtId="10">
      <sharedItems containsSemiMixedTypes="0" containsString="0" containsNumber="1" minValue="6.0845301753501876E-2" maxValue="0.25450445519626946"/>
    </cacheField>
    <cacheField name="Difference from 20%" numFmtId="10">
      <sharedItems containsSemiMixedTypes="0" containsString="0" containsNumber="1" minValue="-0.13915469824649812" maxValue="5.4504455196269452E-2"/>
    </cacheField>
    <cacheField name="Bar tipout" numFmtId="0">
      <sharedItems containsSemiMixedTypes="0" containsString="0" containsNumber="1" minValue="3.4" maxValue="85.46"/>
    </cacheField>
    <cacheField name="Support tipout" numFmtId="165">
      <sharedItems containsSemiMixedTypes="0" containsString="0" containsNumber="1" minValue="7.82" maxValue="71.77"/>
    </cacheField>
    <cacheField name="Bar tipout check (7%?)" numFmtId="165">
      <sharedItems containsSemiMixedTypes="0" containsString="0" containsNumber="1" minValue="3.3950000000000005" maxValue="85.457400000000021"/>
    </cacheField>
    <cacheField name="bar tipout diff" numFmtId="165">
      <sharedItems containsSemiMixedTypes="0" containsString="0" containsNumber="1" minValue="-9.9999999999980105E-3" maxValue="0.99500000000000099"/>
    </cacheField>
    <cacheField name="support tipout check (4%?)" numFmtId="165">
      <sharedItems containsSemiMixedTypes="0" containsString="0" containsNumber="1" minValue="7.82" maxValue="71.7684"/>
    </cacheField>
    <cacheField name="support tip diff" numFmtId="165">
      <sharedItems containsMixedTypes="1" containsNumber="1" minValue="-2.6000000000000014" maxValue="4.7999999999994714E-3"/>
    </cacheField>
    <cacheField name="total tipout" numFmtId="165">
      <sharedItems containsSemiMixedTypes="0" containsString="0" containsNumber="1" minValue="11.22" maxValue="157.22999999999999"/>
    </cacheField>
    <cacheField name="total tipout check" numFmtId="165">
      <sharedItems containsSemiMixedTypes="0" containsString="0" containsNumber="1" minValue="11.22" maxValue="157.22999999999999"/>
    </cacheField>
    <cacheField name="total tipout % of sales" numFmtId="10">
      <sharedItems containsSemiMixedTypes="0" containsString="0" containsNumber="1" minValue="3.9142481872649751E-2" maxValue="5.4258904614887089E-2"/>
    </cacheField>
    <cacheField name="tipout % of non cash tips" numFmtId="10">
      <sharedItems containsSemiMixedTypes="0" containsString="0" containsNumber="1" minValue="0.17711827956989248" maxValue="0.93542944785276072"/>
    </cacheField>
    <cacheField name="Bottled Beer quantiy" numFmtId="0">
      <sharedItems containsSemiMixedTypes="0" containsString="0" containsNumber="1" containsInteger="1" minValue="0" maxValue="24"/>
    </cacheField>
    <cacheField name="Bottled beer sales" numFmtId="165">
      <sharedItems containsSemiMixedTypes="0" containsString="0" containsNumber="1" minValue="0" maxValue="269.5"/>
    </cacheField>
    <cacheField name="Draft beer quant" numFmtId="0">
      <sharedItems containsSemiMixedTypes="0" containsString="0" containsNumber="1" containsInteger="1" minValue="1" maxValue="62"/>
    </cacheField>
    <cacheField name="Draft beer sales" numFmtId="165">
      <sharedItems containsSemiMixedTypes="0" containsString="0" containsNumber="1" minValue="8" maxValue="561"/>
    </cacheField>
    <cacheField name="food quant" numFmtId="1">
      <sharedItems containsSemiMixedTypes="0" containsString="0" containsNumber="1" containsInteger="1" minValue="14" maxValue="112"/>
    </cacheField>
    <cacheField name="food sales" numFmtId="165">
      <sharedItems containsSemiMixedTypes="0" containsString="0" containsNumber="1" minValue="195.5" maxValue="1794.21"/>
    </cacheField>
    <cacheField name="liquor quant" numFmtId="1">
      <sharedItems containsSemiMixedTypes="0" containsString="0" containsNumber="1" containsInteger="1" minValue="0" maxValue="69"/>
    </cacheField>
    <cacheField name="liquor sales" numFmtId="165">
      <sharedItems containsSemiMixedTypes="0" containsString="0" containsNumber="1" minValue="0" maxValue="551.46"/>
    </cacheField>
    <cacheField name="wine quantity" numFmtId="1">
      <sharedItems containsSemiMixedTypes="0" containsString="0" containsNumber="1" containsInteger="1" minValue="0" maxValue="16"/>
    </cacheField>
    <cacheField name="wine sales" numFmtId="165">
      <sharedItems containsSemiMixedTypes="0" containsString="0" containsNumber="1" minValue="0" maxValue="123"/>
    </cacheField>
    <cacheField name="NA beverage quant" numFmtId="1">
      <sharedItems containsSemiMixedTypes="0" containsString="0" containsNumber="1" containsInteger="1" minValue="1" maxValue="29"/>
    </cacheField>
    <cacheField name="NA beverage sales" numFmtId="165">
      <sharedItems containsSemiMixedTypes="0" containsString="0" containsNumber="1" minValue="3.5" maxValue="102.5"/>
    </cacheField>
    <cacheField name="Non-gratuity serverice charges quant" numFmtId="1">
      <sharedItems containsSemiMixedTypes="0" containsString="0" containsNumber="1" containsInteger="1" minValue="2" maxValue="42"/>
    </cacheField>
    <cacheField name="non gratutity servercice charge sales" numFmtId="165">
      <sharedItems containsSemiMixedTypes="0" containsString="0" containsNumber="1" minValue="3.78" maxValue="67.02"/>
    </cacheField>
    <cacheField name="&quot;items&quot; sold" numFmtId="1">
      <sharedItems containsSemiMixedTypes="0" containsString="0" containsNumber="1" containsInteger="1" minValue="26" maxValue="281"/>
    </cacheField>
    <cacheField name="average &quot;item&quot; price " numFmtId="165">
      <sharedItems containsSemiMixedTypes="0" containsString="0" containsNumber="1" minValue="7.05375" maxValue="13.050571428571429"/>
    </cacheField>
    <cacheField name="Total Net sales" numFmtId="165">
      <sharedItems containsSemiMixedTypes="0" containsString="0" containsNumber="1" minValue="261.77999999999997" maxValue="3094"/>
    </cacheField>
    <cacheField name="net sales check" numFmtId="165">
      <sharedItems/>
    </cacheField>
    <cacheField name="difference" numFmtId="165">
      <sharedItems containsSemiMixedTypes="0" containsString="0" containsNumber="1" minValue="-46.000000000000227" maxValue="0"/>
    </cacheField>
    <cacheField name="Tax" numFmtId="165">
      <sharedItems containsSemiMixedTypes="0" containsString="0" containsNumber="1" minValue="22.26" maxValue="260"/>
    </cacheField>
    <cacheField name="Gross Sales" numFmtId="165">
      <sharedItems containsSemiMixedTypes="0" containsString="0" containsNumber="1" minValue="284.04000000000002" maxValue="3354"/>
    </cacheField>
    <cacheField name="gross sales check" numFmtId="8">
      <sharedItems/>
    </cacheField>
    <cacheField name="total (gross + tips)" numFmtId="165">
      <sharedItems containsSemiMixedTypes="0" containsString="0" containsNumber="1" minValue="314.02999999999997" maxValue="3853.22"/>
    </cacheField>
    <cacheField name="total check" numFmtId="165">
      <sharedItems containsSemiMixedTypes="0" containsString="0" containsNumber="1" minValue="314.03000000000003" maxValue="3853.2200000000003"/>
    </cacheField>
    <cacheField name="gross tips" numFmtId="165">
      <sharedItems containsSemiMixedTypes="0" containsString="0" containsNumber="1" minValue="29.99" maxValue="536.13"/>
    </cacheField>
    <cacheField name="take home tips" numFmtId="165">
      <sharedItems containsSemiMixedTypes="0" containsString="0" containsNumber="1" minValue="18.769999999999996" maxValue="408.38"/>
    </cacheField>
    <cacheField name="gross tip percentage" numFmtId="10">
      <sharedItems containsSemiMixedTypes="0" containsString="0" containsNumber="1" minValue="0.11456184582473834" maxValue="0.254504455196269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's PC" refreshedDate="45778.586141898151" createdVersion="8" refreshedVersion="8" minRefreshableVersion="3" recordCount="122" xr:uid="{94FB4B15-C0E1-4349-B816-832EC5FB8CCC}">
  <cacheSource type="worksheet">
    <worksheetSource ref="A1:AY1048576" sheet="Raw Data"/>
  </cacheSource>
  <cacheFields count="51">
    <cacheField name="Date" numFmtId="0">
      <sharedItems containsNonDate="0" containsDate="1" containsString="0" containsBlank="1" minDate="2024-10-10T00:00:00" maxDate="2025-04-21T00:00:00"/>
    </cacheField>
    <cacheField name="Day" numFmtId="0">
      <sharedItems containsBlank="1"/>
    </cacheField>
    <cacheField name="Shift Start time" numFmtId="167">
      <sharedItems containsNonDate="0" containsDate="1" containsString="0" containsBlank="1" minDate="1899-12-30T09:53:00" maxDate="1899-12-30T17:06:00"/>
    </cacheField>
    <cacheField name="Shift end time" numFmtId="0">
      <sharedItems containsNonDate="0" containsDate="1" containsString="0" containsBlank="1" minDate="1899-12-30T00:31:00" maxDate="1899-12-30T23:45:00"/>
    </cacheField>
    <cacheField name="Hours worked" numFmtId="0">
      <sharedItems containsNonDate="0" containsDate="1" containsString="0" containsBlank="1" minDate="1899-12-30T02:35:00" maxDate="1899-12-30T10:21:00"/>
    </cacheField>
    <cacheField name="Total guest served" numFmtId="0">
      <sharedItems containsString="0" containsBlank="1" containsNumber="1" containsInteger="1" minValue="11" maxValue="111"/>
    </cacheField>
    <cacheField name="Average spend per guest" numFmtId="0">
      <sharedItems containsString="0" containsBlank="1" containsNumber="1" minValue="19.03" maxValue="71.52"/>
    </cacheField>
    <cacheField name="Average guest spend check" numFmtId="0">
      <sharedItems containsString="0" containsBlank="1" containsNumber="1" minValue="19.031794871794872" maxValue="71.517499999999998"/>
    </cacheField>
    <cacheField name="collected cash sales (cash owed to resturant) " numFmtId="165">
      <sharedItems containsString="0" containsBlank="1" containsNumber="1" minValue="0" maxValue="572"/>
    </cacheField>
    <cacheField name="Total auto gratuity" numFmtId="165">
      <sharedItems containsString="0" containsBlank="1" containsNumber="1" minValue="0" maxValue="187.42"/>
    </cacheField>
    <cacheField name="Non-cash tips (total)" numFmtId="0">
      <sharedItems containsString="0" containsBlank="1" containsNumber="1" minValue="29.99" maxValue="536.13"/>
    </cacheField>
    <cacheField name="Non cash tips reported" numFmtId="0">
      <sharedItems containsString="0" containsBlank="1" containsNumber="1" minValue="0.06" maxValue="0.255"/>
    </cacheField>
    <cacheField name="non cash tips actual " numFmtId="10">
      <sharedItems containsString="0" containsBlank="1" containsNumber="1" minValue="6.0845301753501876E-2" maxValue="0.25450445519626946"/>
    </cacheField>
    <cacheField name="Difference from 20%" numFmtId="0">
      <sharedItems containsString="0" containsBlank="1" containsNumber="1" minValue="-0.13915469824649812" maxValue="5.4504455196269452E-2"/>
    </cacheField>
    <cacheField name="Bar tipout" numFmtId="0">
      <sharedItems containsString="0" containsBlank="1" containsNumber="1" minValue="3.4" maxValue="85.46"/>
    </cacheField>
    <cacheField name="Support tipout" numFmtId="0">
      <sharedItems containsString="0" containsBlank="1" containsNumber="1" minValue="7.82" maxValue="71.77"/>
    </cacheField>
    <cacheField name="Bar tipout check (7%?)" numFmtId="0">
      <sharedItems containsString="0" containsBlank="1" containsNumber="1" minValue="3.3950000000000005" maxValue="85.457400000000021"/>
    </cacheField>
    <cacheField name="bar tipout diff" numFmtId="0">
      <sharedItems containsString="0" containsBlank="1" containsNumber="1" minValue="-9.9999999999980105E-3" maxValue="0.99500000000000099"/>
    </cacheField>
    <cacheField name="support tipout check (4%?)" numFmtId="0">
      <sharedItems containsString="0" containsBlank="1" containsNumber="1" minValue="7.82" maxValue="71.7684"/>
    </cacheField>
    <cacheField name="support tip diff" numFmtId="0">
      <sharedItems containsBlank="1" containsMixedTypes="1" containsNumber="1" minValue="-2.6000000000000014" maxValue="4.7999999999994714E-3"/>
    </cacheField>
    <cacheField name="total tipout" numFmtId="165">
      <sharedItems containsString="0" containsBlank="1" containsNumber="1" minValue="11.22" maxValue="157.22999999999999"/>
    </cacheField>
    <cacheField name="total tipout check" numFmtId="0">
      <sharedItems containsString="0" containsBlank="1" containsNumber="1" minValue="11.22" maxValue="157.22999999999999"/>
    </cacheField>
    <cacheField name="total tipout % of sales" numFmtId="10">
      <sharedItems containsString="0" containsBlank="1" containsNumber="1" minValue="3.9142481872649751E-2" maxValue="5.4258904614887089E-2"/>
    </cacheField>
    <cacheField name="tipout % of non cash tips" numFmtId="0">
      <sharedItems containsString="0" containsBlank="1" containsNumber="1" minValue="0.17711827956989248" maxValue="0.93542944785276072"/>
    </cacheField>
    <cacheField name="Bottled Beer quantiy" numFmtId="0">
      <sharedItems containsString="0" containsBlank="1" containsNumber="1" containsInteger="1" minValue="0" maxValue="24"/>
    </cacheField>
    <cacheField name="Bottled beer sales" numFmtId="0">
      <sharedItems containsString="0" containsBlank="1" containsNumber="1" minValue="0" maxValue="269.5"/>
    </cacheField>
    <cacheField name="Draft beer quant" numFmtId="0">
      <sharedItems containsString="0" containsBlank="1" containsNumber="1" containsInteger="1" minValue="1" maxValue="62"/>
    </cacheField>
    <cacheField name="Draft beer sales" numFmtId="0">
      <sharedItems containsString="0" containsBlank="1" containsNumber="1" minValue="8" maxValue="561"/>
    </cacheField>
    <cacheField name="food quant" numFmtId="0">
      <sharedItems containsString="0" containsBlank="1" containsNumber="1" containsInteger="1" minValue="14" maxValue="112"/>
    </cacheField>
    <cacheField name="food sales" numFmtId="0">
      <sharedItems containsString="0" containsBlank="1" containsNumber="1" minValue="195.5" maxValue="1794.21"/>
    </cacheField>
    <cacheField name="liquor quant" numFmtId="0">
      <sharedItems containsString="0" containsBlank="1" containsNumber="1" containsInteger="1" minValue="0" maxValue="69"/>
    </cacheField>
    <cacheField name="liquor sales" numFmtId="0">
      <sharedItems containsString="0" containsBlank="1" containsNumber="1" minValue="0" maxValue="551.46"/>
    </cacheField>
    <cacheField name="wine quantity" numFmtId="0">
      <sharedItems containsString="0" containsBlank="1" containsNumber="1" containsInteger="1" minValue="0" maxValue="16"/>
    </cacheField>
    <cacheField name="wine sales" numFmtId="0">
      <sharedItems containsString="0" containsBlank="1" containsNumber="1" minValue="0" maxValue="123"/>
    </cacheField>
    <cacheField name="NA beverage quant" numFmtId="0">
      <sharedItems containsString="0" containsBlank="1" containsNumber="1" containsInteger="1" minValue="1" maxValue="29"/>
    </cacheField>
    <cacheField name="NA beverage sales" numFmtId="0">
      <sharedItems containsString="0" containsBlank="1" containsNumber="1" minValue="3.5" maxValue="102.5"/>
    </cacheField>
    <cacheField name="Non-gratuity serverice charges quant" numFmtId="0">
      <sharedItems containsString="0" containsBlank="1" containsNumber="1" containsInteger="1" minValue="2" maxValue="42"/>
    </cacheField>
    <cacheField name="non gratutity servercice charge sales" numFmtId="0">
      <sharedItems containsString="0" containsBlank="1" containsNumber="1" minValue="3.78" maxValue="67.02"/>
    </cacheField>
    <cacheField name="&quot;items&quot; sold" numFmtId="0">
      <sharedItems containsString="0" containsBlank="1" containsNumber="1" containsInteger="1" minValue="26" maxValue="281"/>
    </cacheField>
    <cacheField name="average &quot;item&quot; price " numFmtId="165">
      <sharedItems containsString="0" containsBlank="1" containsNumber="1" minValue="7.05375" maxValue="13.050571428571429"/>
    </cacheField>
    <cacheField name="Total Net sales" numFmtId="165">
      <sharedItems containsString="0" containsBlank="1" containsNumber="1" minValue="261.77999999999997" maxValue="3094"/>
    </cacheField>
    <cacheField name="net sales check" numFmtId="165">
      <sharedItems containsBlank="1"/>
    </cacheField>
    <cacheField name="difference" numFmtId="165">
      <sharedItems containsString="0" containsBlank="1" containsNumber="1" minValue="-46.000000000000227" maxValue="0"/>
    </cacheField>
    <cacheField name="Tax" numFmtId="165">
      <sharedItems containsString="0" containsBlank="1" containsNumber="1" minValue="22.26" maxValue="260"/>
    </cacheField>
    <cacheField name="Gross Sales" numFmtId="0">
      <sharedItems containsString="0" containsBlank="1" containsNumber="1" minValue="284.04000000000002" maxValue="3354"/>
    </cacheField>
    <cacheField name="gross sales check" numFmtId="0">
      <sharedItems containsBlank="1"/>
    </cacheField>
    <cacheField name="total (gross + tips)" numFmtId="0">
      <sharedItems containsString="0" containsBlank="1" containsNumber="1" minValue="314.02999999999997" maxValue="3853.22"/>
    </cacheField>
    <cacheField name="total check" numFmtId="0">
      <sharedItems containsString="0" containsBlank="1" containsNumber="1" minValue="314.03000000000003" maxValue="3853.2200000000003"/>
    </cacheField>
    <cacheField name="gross tips" numFmtId="0">
      <sharedItems containsString="0" containsBlank="1" containsNumber="1" minValue="29.99" maxValue="536.13"/>
    </cacheField>
    <cacheField name="take home tips" numFmtId="0">
      <sharedItems containsString="0" containsBlank="1" containsNumber="1" minValue="18.769999999999996" maxValue="408.38"/>
    </cacheField>
    <cacheField name="gross tip percentage" numFmtId="0">
      <sharedItems containsString="0" containsBlank="1" containsNumber="1" minValue="0.11456184582473834" maxValue="0.254504455196269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x v="0"/>
    <x v="0"/>
    <d v="1899-12-30T15:53:00"/>
    <d v="1899-12-30T21:01:00"/>
    <x v="0"/>
    <n v="41"/>
    <n v="24.93"/>
    <n v="24.927560975609754"/>
    <n v="137.62"/>
    <n v="26.4"/>
    <n v="172.49"/>
    <n v="0.191"/>
    <n v="0.19503397745389583"/>
    <n v="-4.9660225461041763E-3"/>
    <n v="17.96"/>
    <n v="27.51"/>
    <n v="17.955000000000002"/>
    <n v="-4.9999999999990052E-3"/>
    <n v="27.514000000000003"/>
    <n v="4.0000000000013358E-3"/>
    <n v="45.47"/>
    <n v="45.47"/>
    <n v="4.4489887772374587E-2"/>
    <n v="0.26360948460780331"/>
    <x v="0"/>
    <n v="18"/>
    <x v="0"/>
    <n v="150.5"/>
    <n v="47"/>
    <n v="687.85"/>
    <n v="7"/>
    <n v="55"/>
    <x v="0"/>
    <n v="33"/>
    <n v="18"/>
    <n v="60.92"/>
    <n v="9"/>
    <n v="16.760000000000002"/>
    <n v="109"/>
    <n v="9.3764220183486238"/>
    <x v="0"/>
    <s v="YES"/>
    <n v="0"/>
    <n v="96.92"/>
    <n v="1118.95"/>
    <x v="0"/>
    <n v="1317.84"/>
    <n v="1317.8400000000001"/>
  </r>
  <r>
    <x v="1"/>
    <x v="1"/>
    <d v="1899-12-30T15:53:00"/>
    <d v="1899-12-30T22:13:00"/>
    <x v="1"/>
    <n v="48"/>
    <n v="20.53"/>
    <n v="20.533125000000002"/>
    <n v="169.81"/>
    <n v="0"/>
    <n v="185.28"/>
    <n v="0.20399999999999999"/>
    <n v="0.22712005687807987"/>
    <n v="2.7120056878079862E-2"/>
    <n v="22.75"/>
    <n v="24.19"/>
    <n v="22.750000000000004"/>
    <n v="0"/>
    <n v="24.192"/>
    <n v="1.9999999999988916E-3"/>
    <n v="46.94"/>
    <n v="46.94"/>
    <n v="4.7626294909648023E-2"/>
    <n v="0.25334628670120896"/>
    <x v="1"/>
    <n v="31"/>
    <x v="1"/>
    <n v="132"/>
    <n v="44"/>
    <n v="604.79999999999995"/>
    <n v="18"/>
    <n v="155"/>
    <x v="1"/>
    <n v="7"/>
    <n v="10"/>
    <n v="29.75"/>
    <n v="11"/>
    <n v="26.04"/>
    <n v="107"/>
    <n v="9.2111214953271023"/>
    <x v="1"/>
    <s v="YES"/>
    <n v="0"/>
    <n v="81.55"/>
    <n v="1067.1400000000001"/>
    <x v="0"/>
    <n v="1252.42"/>
    <n v="1252.42"/>
  </r>
  <r>
    <x v="2"/>
    <x v="2"/>
    <d v="1899-12-30T16:10:00"/>
    <d v="1899-12-30T22:02:00"/>
    <x v="2"/>
    <n v="32"/>
    <n v="32.17"/>
    <n v="32.168125000000003"/>
    <n v="65.58"/>
    <n v="0"/>
    <n v="227.99"/>
    <n v="0.23300000000000001"/>
    <n v="0.23655322681054161"/>
    <n v="3.65532268105416E-2"/>
    <n v="13.29"/>
    <n v="30.97"/>
    <n v="13.287400000000002"/>
    <n v="-2.5999999999974932E-3"/>
    <n v="30.968800000000002"/>
    <n v="-1.1999999999972033E-3"/>
    <n v="44.26"/>
    <n v="44.26"/>
    <n v="4.2996755328450126E-2"/>
    <n v="0.19413132154919074"/>
    <x v="2"/>
    <n v="0"/>
    <x v="2"/>
    <n v="128.82"/>
    <n v="52"/>
    <n v="774.22"/>
    <n v="8"/>
    <n v="52"/>
    <x v="1"/>
    <n v="9"/>
    <n v="15"/>
    <n v="51.66"/>
    <n v="8"/>
    <n v="13.68"/>
    <n v="105"/>
    <n v="9.8036190476190495"/>
    <x v="2"/>
    <s v="YES"/>
    <n v="0"/>
    <n v="86.53"/>
    <n v="1115.9100000000001"/>
    <x v="0"/>
    <n v="1343.9"/>
    <n v="1343.9"/>
  </r>
  <r>
    <x v="3"/>
    <x v="3"/>
    <d v="1899-12-30T15:53:00"/>
    <d v="1899-12-30T21:07:00"/>
    <x v="3"/>
    <n v="36"/>
    <n v="24.97"/>
    <n v="24.966111111111111"/>
    <n v="119.34"/>
    <n v="0"/>
    <n v="180.6"/>
    <n v="0.22899999999999998"/>
    <n v="0.23170481371240892"/>
    <n v="3.1704813712408908E-2"/>
    <n v="18.350000000000001"/>
    <n v="23.56"/>
    <n v="18.340000000000003"/>
    <n v="-9.9999999999980105E-3"/>
    <n v="23.56"/>
    <n v="0"/>
    <n v="41.91"/>
    <n v="41.91"/>
    <n v="4.6629876054206813E-2"/>
    <n v="0.23205980066445181"/>
    <x v="0"/>
    <n v="18.5"/>
    <x v="3"/>
    <n v="176.5"/>
    <n v="39"/>
    <n v="589"/>
    <n v="9"/>
    <n v="50"/>
    <x v="2"/>
    <n v="17"/>
    <n v="8"/>
    <n v="28"/>
    <n v="11"/>
    <n v="19.78"/>
    <n v="95"/>
    <n v="9.4608421052631577"/>
    <x v="3"/>
    <s v="YES"/>
    <n v="0"/>
    <n v="85.31"/>
    <n v="984.09"/>
    <x v="0"/>
    <n v="1164.69"/>
    <n v="1164.69"/>
  </r>
  <r>
    <x v="4"/>
    <x v="2"/>
    <d v="1899-12-30T15:51:00"/>
    <d v="1899-12-30T21:24:00"/>
    <x v="4"/>
    <n v="39"/>
    <n v="19.03"/>
    <n v="19.031794871794872"/>
    <n v="86.08"/>
    <n v="10.76"/>
    <n v="148.6"/>
    <n v="0.20600000000000002"/>
    <n v="0.22646915386491101"/>
    <n v="2.6469153864910999E-2"/>
    <n v="6.66"/>
    <n v="23.45"/>
    <n v="6.6577000000000002"/>
    <n v="-2.2999999999999687E-3"/>
    <n v="23.446400000000001"/>
    <n v="-3.5999999999987153E-3"/>
    <n v="30.11"/>
    <n v="30.11"/>
    <n v="4.0566393619314509E-2"/>
    <n v="0.20262449528936743"/>
    <x v="2"/>
    <n v="0"/>
    <x v="4"/>
    <n v="23"/>
    <n v="44"/>
    <n v="586.16"/>
    <n v="3"/>
    <n v="31"/>
    <x v="3"/>
    <n v="41.11"/>
    <n v="15"/>
    <n v="49.73"/>
    <n v="8"/>
    <n v="11.24"/>
    <n v="82"/>
    <n v="9.0517073170731717"/>
    <x v="4"/>
    <s v="YES"/>
    <n v="0"/>
    <n v="62.43"/>
    <n v="804.67"/>
    <x v="0"/>
    <n v="964.03"/>
    <n v="964.03"/>
  </r>
  <r>
    <x v="5"/>
    <x v="4"/>
    <d v="1899-12-30T15:57:00"/>
    <d v="1899-12-30T21:19:00"/>
    <x v="5"/>
    <n v="37"/>
    <n v="20.45"/>
    <n v="20.452972972972972"/>
    <n v="71.099999999999994"/>
    <n v="0"/>
    <n v="148.81"/>
    <n v="0.21600000000000003"/>
    <n v="0.21703176501473034"/>
    <n v="1.7031765014730332E-2"/>
    <n v="9.18"/>
    <n v="23.32"/>
    <n v="9.1700000000000017"/>
    <n v="-9.9999999999980105E-3"/>
    <n v="23.32"/>
    <n v="0"/>
    <n v="32.5"/>
    <n v="32.5"/>
    <n v="4.2946244516094932E-2"/>
    <n v="0.21839930112223641"/>
    <x v="0"/>
    <n v="24"/>
    <x v="5"/>
    <n v="90.5"/>
    <n v="40"/>
    <n v="583"/>
    <n v="1"/>
    <n v="8.5"/>
    <x v="1"/>
    <n v="8"/>
    <n v="8"/>
    <n v="25"/>
    <n v="9"/>
    <n v="17.760000000000002"/>
    <n v="77"/>
    <n v="9.8280519480519484"/>
    <x v="5"/>
    <s v="YES"/>
    <n v="0"/>
    <n v="63.74"/>
    <n v="820.5"/>
    <x v="0"/>
    <n v="969.31"/>
    <n v="969.31"/>
  </r>
  <r>
    <x v="6"/>
    <x v="2"/>
    <d v="1899-12-30T16:52:00"/>
    <d v="1899-12-30T00:31:00"/>
    <x v="6"/>
    <n v="44"/>
    <n v="26.92"/>
    <n v="26.924090909090911"/>
    <n v="50.42"/>
    <n v="0"/>
    <n v="180.65"/>
    <n v="0.158"/>
    <n v="0.15926964310904218"/>
    <n v="-4.0730356890957831E-2"/>
    <n v="21.84"/>
    <n v="30.61"/>
    <n v="21.835800000000003"/>
    <n v="-4.199999999997317E-3"/>
    <n v="30.610399999999998"/>
    <n v="3.9999999999906777E-4"/>
    <n v="53.45"/>
    <n v="52.45"/>
    <n v="4.4274306552090893E-2"/>
    <n v="0.29587600332133962"/>
    <x v="2"/>
    <n v="0"/>
    <x v="6"/>
    <n v="43"/>
    <n v="49"/>
    <n v="765.26"/>
    <n v="32"/>
    <n v="244.94"/>
    <x v="4"/>
    <n v="24"/>
    <n v="15"/>
    <n v="52.5"/>
    <n v="5"/>
    <n v="8.9600000000000009"/>
    <n v="110"/>
    <n v="10.769636363636364"/>
    <x v="6"/>
    <s v="NO"/>
    <n v="-46.000000000000227"/>
    <n v="99.65"/>
    <n v="1284.31"/>
    <x v="0"/>
    <n v="1464.96"/>
    <n v="1464.96"/>
  </r>
  <r>
    <x v="7"/>
    <x v="2"/>
    <d v="1899-12-30T15:55:00"/>
    <d v="1899-12-30T21:09:00"/>
    <x v="3"/>
    <n v="43"/>
    <n v="23.82"/>
    <n v="23.82"/>
    <n v="0"/>
    <n v="55.03"/>
    <n v="178.92"/>
    <n v="0.17499999999999999"/>
    <n v="0.17468220959521996"/>
    <n v="-2.5317790404780049E-2"/>
    <n v="14.98"/>
    <n v="29.86"/>
    <n v="14.980000000000002"/>
    <n v="0"/>
    <n v="29.863200000000003"/>
    <s v="foodtagros"/>
    <n v="44.84"/>
    <n v="44.84"/>
    <n v="4.3777947005643102E-2"/>
    <n v="0.25061479991057461"/>
    <x v="0"/>
    <n v="19"/>
    <x v="5"/>
    <n v="94.5"/>
    <n v="53"/>
    <n v="746.58"/>
    <n v="5"/>
    <n v="41.5"/>
    <x v="3"/>
    <n v="59"/>
    <n v="9"/>
    <n v="31.5"/>
    <n v="15"/>
    <n v="32.18"/>
    <n v="108"/>
    <n v="9.4838888888888881"/>
    <x v="7"/>
    <s v="YES"/>
    <n v="0"/>
    <n v="84.3"/>
    <n v="1108.56"/>
    <x v="0"/>
    <n v="1342.51"/>
    <n v="1342.51"/>
  </r>
  <r>
    <x v="8"/>
    <x v="0"/>
    <d v="1899-12-30T15:56:00"/>
    <d v="1899-12-30T21:49:00"/>
    <x v="7"/>
    <n v="34"/>
    <n v="25.83"/>
    <n v="25.834705882352942"/>
    <n v="121.75"/>
    <n v="6.83"/>
    <n v="142.82"/>
    <n v="0.185"/>
    <n v="0.1887580455440572"/>
    <n v="-1.124195445594281E-2"/>
    <n v="18.2"/>
    <n v="23.08"/>
    <n v="18.200000000000003"/>
    <n v="0"/>
    <n v="23.080000000000002"/>
    <n v="0"/>
    <n v="41.28"/>
    <n v="41.28"/>
    <n v="4.6995605546574379E-2"/>
    <n v="0.28903514913877609"/>
    <x v="3"/>
    <n v="7"/>
    <x v="7"/>
    <n v="47.5"/>
    <n v="34"/>
    <n v="577"/>
    <n v="21"/>
    <n v="190.5"/>
    <x v="2"/>
    <n v="15"/>
    <n v="8"/>
    <n v="28"/>
    <n v="11"/>
    <n v="13.38"/>
    <n v="84"/>
    <n v="10.456904761904761"/>
    <x v="8"/>
    <s v="YES"/>
    <n v="0"/>
    <n v="73.87"/>
    <n v="952.25"/>
    <x v="0"/>
    <n v="1101.9000000000001"/>
    <n v="1101.8999999999999"/>
  </r>
  <r>
    <x v="9"/>
    <x v="0"/>
    <d v="1899-12-30T15:52:00"/>
    <d v="1899-12-30T20:13:00"/>
    <x v="8"/>
    <n v="35"/>
    <n v="25.78"/>
    <n v="25.777428571428572"/>
    <n v="0"/>
    <n v="0"/>
    <n v="160.87"/>
    <n v="0.17699999999999999"/>
    <n v="0.17830660267565202"/>
    <n v="-2.1693397324347996E-2"/>
    <n v="9.59"/>
    <n v="28.89"/>
    <n v="9.6026000000000007"/>
    <n v="1.2600000000000833E-2"/>
    <n v="28.886399999999998"/>
    <n v="-3.6000000000022681E-3"/>
    <n v="38.479999999999997"/>
    <n v="38.480000000000004"/>
    <n v="4.2650824087518427E-2"/>
    <n v="0.23919935351526075"/>
    <x v="2"/>
    <n v="0"/>
    <x v="8"/>
    <n v="14.63"/>
    <n v="47"/>
    <n v="722.16"/>
    <n v="8"/>
    <n v="65.209999999999994"/>
    <x v="5"/>
    <n v="57.34"/>
    <n v="9"/>
    <n v="31.86"/>
    <n v="5"/>
    <n v="11.01"/>
    <n v="79"/>
    <n v="11.420379746835444"/>
    <x v="9"/>
    <s v="YES"/>
    <n v="0"/>
    <n v="85.61"/>
    <n v="987.82"/>
    <x v="0"/>
    <n v="1148.69"/>
    <n v="1148.69"/>
  </r>
  <r>
    <x v="10"/>
    <x v="5"/>
    <d v="1899-12-30T15:53:00"/>
    <d v="1899-12-30T21:33:00"/>
    <x v="9"/>
    <n v="54"/>
    <n v="35.630000000000003"/>
    <n v="35.628148148148149"/>
    <n v="78.77"/>
    <n v="0"/>
    <n v="369.88"/>
    <n v="0.2"/>
    <n v="0.20046066715443187"/>
    <n v="4.6066715443185413E-4"/>
    <n v="46.97"/>
    <n v="46.93"/>
    <n v="46.970000000000006"/>
    <n v="0"/>
    <n v="46.932000000000002"/>
    <n v="2.0000000000024443E-3"/>
    <n v="93.9"/>
    <n v="93.9"/>
    <n v="4.8806603185163625E-2"/>
    <n v="0.2538661187412134"/>
    <x v="1"/>
    <n v="86.5"/>
    <x v="9"/>
    <n v="381"/>
    <n v="67"/>
    <n v="1173.3"/>
    <n v="19"/>
    <n v="179.5"/>
    <x v="4"/>
    <n v="24"/>
    <n v="14"/>
    <n v="49"/>
    <n v="11"/>
    <n v="30.62"/>
    <n v="167"/>
    <n v="11.520479041916168"/>
    <x v="10"/>
    <s v="YES"/>
    <n v="0"/>
    <n v="182.64"/>
    <n v="2106.56"/>
    <x v="0"/>
    <n v="2476.44"/>
    <n v="2476.44"/>
  </r>
  <r>
    <x v="11"/>
    <x v="1"/>
    <d v="1899-12-30T15:53:00"/>
    <d v="1899-12-30T22:07:00"/>
    <x v="10"/>
    <n v="49"/>
    <n v="31.71"/>
    <n v="31.708571428571428"/>
    <n v="129.54"/>
    <n v="0"/>
    <n v="301.3"/>
    <n v="0.21"/>
    <n v="0.21156033647432207"/>
    <n v="1.1560336474322058E-2"/>
    <n v="42.28"/>
    <n v="35.58"/>
    <n v="42.28"/>
    <n v="0"/>
    <n v="35.58"/>
    <n v="0"/>
    <n v="77.86"/>
    <n v="77.86"/>
    <n v="5.0111989290219601E-2"/>
    <n v="0.25841354132094257"/>
    <x v="4"/>
    <n v="44"/>
    <x v="10"/>
    <n v="301"/>
    <n v="53"/>
    <n v="889.5"/>
    <n v="32"/>
    <n v="241"/>
    <x v="2"/>
    <n v="18"/>
    <n v="10"/>
    <n v="35"/>
    <n v="15"/>
    <n v="25.22"/>
    <n v="154"/>
    <n v="10.08909090909091"/>
    <x v="11"/>
    <s v="YES"/>
    <n v="0"/>
    <n v="130.56"/>
    <n v="1684.28"/>
    <x v="0"/>
    <n v="1985.58"/>
    <n v="1985.58"/>
  </r>
  <r>
    <x v="12"/>
    <x v="1"/>
    <d v="1899-12-30T15:53:00"/>
    <d v="1899-12-30T21:36:00"/>
    <x v="11"/>
    <n v="50"/>
    <n v="28.37"/>
    <n v="28.3706"/>
    <n v="224.47"/>
    <n v="42.32"/>
    <n v="264.75"/>
    <n v="0.21100000000000002"/>
    <n v="0.22172252650620572"/>
    <n v="2.1722526506205708E-2"/>
    <n v="36.979999999999997"/>
    <n v="33.65"/>
    <n v="36.982399999999998"/>
    <n v="2.400000000001512E-3"/>
    <n v="33.651200000000003"/>
    <n v="1.2000000000043087E-3"/>
    <n v="70.63"/>
    <n v="70.63"/>
    <n v="4.9790980804071822E-2"/>
    <n v="0.26677998111425871"/>
    <x v="5"/>
    <n v="12"/>
    <x v="11"/>
    <n v="254.32"/>
    <n v="57"/>
    <n v="841.28"/>
    <n v="25"/>
    <n v="191"/>
    <x v="6"/>
    <n v="71"/>
    <n v="6"/>
    <n v="22"/>
    <n v="13"/>
    <n v="26.93"/>
    <n v="153"/>
    <n v="9.2714379084967327"/>
    <x v="12"/>
    <s v="YES"/>
    <n v="0"/>
    <n v="119.11"/>
    <n v="1537.64"/>
    <x v="0"/>
    <n v="1844.71"/>
    <n v="1844.71"/>
  </r>
  <r>
    <x v="13"/>
    <x v="4"/>
    <d v="1899-12-30T15:27:00"/>
    <d v="1899-12-30T21:54:00"/>
    <x v="12"/>
    <n v="51"/>
    <n v="28.29"/>
    <n v="28.291764705882354"/>
    <n v="47.05"/>
    <n v="0"/>
    <n v="271.8"/>
    <n v="0.193"/>
    <n v="0.19472285306949985"/>
    <n v="-5.2771469305001595E-3"/>
    <n v="25.8"/>
    <n v="41.07"/>
    <n v="25.804100000000002"/>
    <n v="4.1000000000011028E-3"/>
    <n v="41.066800000000001"/>
    <n v="-3.1999999999996476E-3"/>
    <n v="66.87"/>
    <n v="66.87"/>
    <n v="4.6344810379241513E-2"/>
    <n v="0.24602649006622518"/>
    <x v="6"/>
    <n v="35.5"/>
    <x v="12"/>
    <n v="130.11000000000001"/>
    <n v="73"/>
    <n v="1026.67"/>
    <n v="20"/>
    <n v="159.5"/>
    <x v="0"/>
    <n v="43.52"/>
    <n v="8"/>
    <n v="28"/>
    <n v="9"/>
    <n v="18.579999999999998"/>
    <n v="138"/>
    <n v="10.455652173913045"/>
    <x v="13"/>
    <s v="NO"/>
    <n v="-1"/>
    <n v="136.85"/>
    <n v="1579.73"/>
    <x v="0"/>
    <n v="1851.53"/>
    <n v="1851.53"/>
  </r>
  <r>
    <x v="14"/>
    <x v="1"/>
    <d v="1899-12-30T15:56:00"/>
    <d v="1899-12-30T21:42:00"/>
    <x v="13"/>
    <n v="56"/>
    <n v="23"/>
    <n v="22.997499999999999"/>
    <n v="107.87"/>
    <n v="0"/>
    <n v="214.73"/>
    <n v="0.17899999999999999"/>
    <n v="0.18197611844168174"/>
    <n v="-1.8023881558318272E-2"/>
    <n v="20.84"/>
    <n v="36.69"/>
    <n v="20.843900000000001"/>
    <n v="3.9000000000015689E-3"/>
    <n v="36.6892"/>
    <n v="-7.9999999999813554E-4"/>
    <n v="57.53"/>
    <n v="57.53"/>
    <n v="4.4671004612302584E-2"/>
    <n v="0.26791785032366228"/>
    <x v="3"/>
    <n v="7"/>
    <x v="13"/>
    <n v="127.5"/>
    <n v="70"/>
    <n v="917.23"/>
    <n v="20"/>
    <n v="154.27000000000001"/>
    <x v="1"/>
    <n v="9"/>
    <n v="14"/>
    <n v="49"/>
    <n v="17"/>
    <n v="23.86"/>
    <n v="136"/>
    <n v="9.469558823529411"/>
    <x v="14"/>
    <s v="YES"/>
    <n v="0"/>
    <n v="108.29"/>
    <n v="1396.15"/>
    <x v="0"/>
    <n v="1610.88"/>
    <n v="1610.88"/>
  </r>
  <r>
    <x v="15"/>
    <x v="1"/>
    <d v="1899-12-30T15:55:00"/>
    <d v="1899-12-30T21:51:00"/>
    <x v="14"/>
    <n v="53"/>
    <n v="25.23"/>
    <n v="25.226603773584905"/>
    <n v="0"/>
    <n v="129.13"/>
    <n v="144.49"/>
    <n v="0.10800000000000001"/>
    <n v="0.10806949835827706"/>
    <n v="-9.193050164172295E-2"/>
    <n v="12.53"/>
    <n v="41.4"/>
    <n v="12.530000000000001"/>
    <n v="0"/>
    <n v="41.4"/>
    <n v="0"/>
    <n v="53.93"/>
    <n v="53.93"/>
    <n v="4.033627272795267E-2"/>
    <n v="0.37324382310194476"/>
    <x v="2"/>
    <n v="0"/>
    <x v="14"/>
    <n v="73"/>
    <n v="73"/>
    <n v="1035"/>
    <n v="11"/>
    <n v="90"/>
    <x v="2"/>
    <n v="16"/>
    <n v="23"/>
    <n v="81"/>
    <n v="10"/>
    <n v="42.01"/>
    <n v="127"/>
    <n v="10.52763779527559"/>
    <x v="15"/>
    <s v="YES"/>
    <n v="0"/>
    <n v="110.15"/>
    <n v="1447.16"/>
    <x v="0"/>
    <n v="1720.78"/>
    <n v="1720.7800000000002"/>
  </r>
  <r>
    <x v="16"/>
    <x v="2"/>
    <d v="1899-12-30T15:51:00"/>
    <d v="1899-12-30T21:54:00"/>
    <x v="15"/>
    <n v="57"/>
    <n v="23.22"/>
    <n v="23.220350877192981"/>
    <n v="168.04"/>
    <n v="0"/>
    <n v="262.77999999999997"/>
    <n v="0.22500000000000001"/>
    <n v="0.22741276654666295"/>
    <n v="2.7412766546662942E-2"/>
    <n v="17.5"/>
    <n v="39.36"/>
    <n v="17.5"/>
    <n v="0"/>
    <n v="39.36"/>
    <n v="0"/>
    <n v="56.86"/>
    <n v="56.86"/>
    <n v="4.2959896037958238E-2"/>
    <n v="0.21637871984169268"/>
    <x v="2"/>
    <n v="0"/>
    <x v="15"/>
    <n v="71"/>
    <n v="67"/>
    <n v="984"/>
    <n v="15"/>
    <n v="125"/>
    <x v="5"/>
    <n v="54"/>
    <n v="20"/>
    <n v="71"/>
    <n v="8"/>
    <n v="18.559999999999999"/>
    <n v="126"/>
    <n v="10.504444444444443"/>
    <x v="16"/>
    <s v="YES"/>
    <n v="0"/>
    <n v="111.33"/>
    <n v="1434.89"/>
    <x v="0"/>
    <n v="1697.67"/>
    <n v="1697.67"/>
  </r>
  <r>
    <x v="17"/>
    <x v="2"/>
    <d v="1899-12-30T16:08:00"/>
    <d v="1899-12-30T21:59:00"/>
    <x v="16"/>
    <n v="60"/>
    <n v="24.76"/>
    <n v="24.761000000000003"/>
    <n v="304.43"/>
    <n v="0"/>
    <n v="274.19"/>
    <n v="0.22399999999999998"/>
    <n v="0.23212244863405093"/>
    <n v="3.2122448634050921E-2"/>
    <n v="21.48"/>
    <n v="44.82"/>
    <n v="21.475300000000004"/>
    <n v="-4.6999999999961517E-3"/>
    <n v="44.824399999999997"/>
    <n v="4.3999999999968509E-3"/>
    <n v="66.3"/>
    <n v="66.3"/>
    <n v="4.4626630588425344E-2"/>
    <n v="0.24180312921696634"/>
    <x v="7"/>
    <n v="18"/>
    <x v="16"/>
    <n v="168.5"/>
    <n v="69"/>
    <n v="1120.6099999999999"/>
    <n v="12"/>
    <n v="103.29"/>
    <x v="2"/>
    <n v="17"/>
    <n v="12"/>
    <n v="43"/>
    <n v="8"/>
    <n v="15.26"/>
    <n v="125"/>
    <n v="11.88528"/>
    <x v="17"/>
    <s v="YES"/>
    <n v="0"/>
    <n v="141.08000000000001"/>
    <n v="1626.74"/>
    <x v="0"/>
    <n v="1900.93"/>
    <n v="1900.93"/>
  </r>
  <r>
    <x v="18"/>
    <x v="1"/>
    <d v="1899-12-30T15:52:00"/>
    <d v="1899-12-30T20:11:00"/>
    <x v="17"/>
    <n v="45"/>
    <n v="26.15"/>
    <n v="26.14511111111111"/>
    <n v="88.82"/>
    <n v="0"/>
    <n v="257.02"/>
    <n v="0.23499999999999999"/>
    <n v="0.23629460058287594"/>
    <n v="3.6294600582875924E-2"/>
    <n v="19.420000000000002"/>
    <n v="33.42"/>
    <n v="19.425000000000001"/>
    <n v="4.9999999999990052E-3"/>
    <n v="33.42"/>
    <n v="0"/>
    <n v="52.84"/>
    <n v="52.84"/>
    <n v="4.4911731957536151E-2"/>
    <n v="0.20558711384328071"/>
    <x v="1"/>
    <n v="25.5"/>
    <x v="17"/>
    <n v="166"/>
    <n v="59"/>
    <n v="835.5"/>
    <n v="7"/>
    <n v="53"/>
    <x v="0"/>
    <n v="33"/>
    <n v="8"/>
    <n v="28"/>
    <n v="17"/>
    <n v="35.53"/>
    <n v="125"/>
    <n v="9.4122400000000006"/>
    <x v="18"/>
    <s v="YES"/>
    <n v="0"/>
    <n v="96.91"/>
    <n v="1273.44"/>
    <x v="0"/>
    <n v="1530.46"/>
    <n v="1530.46"/>
  </r>
  <r>
    <x v="19"/>
    <x v="3"/>
    <d v="1899-12-30T15:53:00"/>
    <d v="1899-12-30T22:02:00"/>
    <x v="18"/>
    <n v="42"/>
    <n v="30.32"/>
    <n v="30.324761904761907"/>
    <n v="316.45"/>
    <n v="0"/>
    <n v="193.18"/>
    <n v="0.19600000000000001"/>
    <n v="0.20181991036262392"/>
    <n v="1.819910362623911E-3"/>
    <n v="14.49"/>
    <n v="39.369999999999997"/>
    <n v="14.490000000000002"/>
    <n v="0"/>
    <n v="39.368000000000002"/>
    <n v="-1.9999999999953388E-3"/>
    <n v="53.86"/>
    <n v="53.86"/>
    <n v="4.2288244715932281E-2"/>
    <n v="0.27880732995134072"/>
    <x v="7"/>
    <n v="17.5"/>
    <x v="18"/>
    <n v="128.5"/>
    <n v="66"/>
    <n v="984.2"/>
    <n v="7"/>
    <n v="61"/>
    <x v="7"/>
    <n v="0"/>
    <n v="18"/>
    <n v="63"/>
    <n v="13"/>
    <n v="19.440000000000001"/>
    <n v="122"/>
    <n v="10.439672131147542"/>
    <x v="19"/>
    <s v="YES"/>
    <n v="0"/>
    <n v="120.86"/>
    <n v="1394.5"/>
    <x v="0"/>
    <n v="1587.68"/>
    <n v="1587.68"/>
  </r>
  <r>
    <x v="20"/>
    <x v="1"/>
    <d v="1899-12-30T15:55:00"/>
    <d v="1899-12-30T22:06:00"/>
    <x v="19"/>
    <n v="53"/>
    <n v="23.39"/>
    <n v="23.386792452830189"/>
    <n v="175.62"/>
    <n v="41.18"/>
    <n v="153.05000000000001"/>
    <n v="0.14199999999999999"/>
    <n v="0.14386020979809752"/>
    <n v="-5.613979020190249E-2"/>
    <n v="18.02"/>
    <n v="37.32"/>
    <n v="18.025000000000002"/>
    <n v="5.000000000002558E-3"/>
    <n v="37.32"/>
    <n v="0"/>
    <n v="55.34"/>
    <n v="55.34"/>
    <n v="4.464703509479629E-2"/>
    <n v="0.36158118262005878"/>
    <x v="3"/>
    <n v="5"/>
    <x v="1"/>
    <n v="123"/>
    <n v="69"/>
    <n v="933"/>
    <n v="15"/>
    <n v="129.5"/>
    <x v="7"/>
    <n v="0"/>
    <n v="14"/>
    <n v="38.5"/>
    <n v="5"/>
    <n v="10.5"/>
    <n v="122"/>
    <n v="10.159836065573771"/>
    <x v="20"/>
    <s v="YES"/>
    <n v="0"/>
    <n v="104.16"/>
    <n v="1343.66"/>
    <x v="0"/>
    <n v="1537.89"/>
    <n v="1537.89"/>
  </r>
  <r>
    <x v="21"/>
    <x v="1"/>
    <d v="1899-12-30T10:27:00"/>
    <d v="1899-12-30T16:43:00"/>
    <x v="20"/>
    <n v="52"/>
    <n v="23.62"/>
    <n v="23.618653846153848"/>
    <n v="203.18"/>
    <n v="0"/>
    <n v="230.4"/>
    <n v="0.221"/>
    <n v="0.22478268080664202"/>
    <n v="2.4782680806642005E-2"/>
    <n v="11.83"/>
    <n v="38.64"/>
    <n v="11.830000000000002"/>
    <n v="0"/>
    <n v="38.643999999999998"/>
    <n v="3.9999999999977831E-3"/>
    <n v="50.47"/>
    <n v="50.47"/>
    <n v="4.1093659672520905E-2"/>
    <n v="0.21905381944444444"/>
    <x v="2"/>
    <n v="0"/>
    <x v="6"/>
    <n v="40"/>
    <n v="64"/>
    <n v="966.1"/>
    <n v="15"/>
    <n v="129"/>
    <x v="7"/>
    <n v="0"/>
    <n v="20"/>
    <n v="70.5"/>
    <n v="16"/>
    <n v="22.57"/>
    <n v="121"/>
    <n v="10.150165289256199"/>
    <x v="21"/>
    <s v="YES"/>
    <n v="0"/>
    <n v="116.34"/>
    <n v="1344.51"/>
    <x v="0"/>
    <n v="1574.91"/>
    <n v="1574.91"/>
  </r>
  <r>
    <x v="22"/>
    <x v="2"/>
    <d v="1899-12-30T15:53:00"/>
    <d v="1899-12-30T21:40:00"/>
    <x v="21"/>
    <n v="42"/>
    <n v="31.36"/>
    <n v="31.358571428571427"/>
    <n v="158.34"/>
    <n v="0"/>
    <n v="242.28"/>
    <n v="0.20600000000000002"/>
    <n v="0.20909279204639603"/>
    <n v="9.0927920463960143E-3"/>
    <n v="21.04"/>
    <n v="38.42"/>
    <n v="21.042700000000004"/>
    <n v="2.7000000000043656E-3"/>
    <n v="38.419600000000003"/>
    <n v="-3.9999999999906777E-4"/>
    <n v="59.46"/>
    <n v="59.46"/>
    <n v="4.5146007015625711E-2"/>
    <n v="0.24541852402179296"/>
    <x v="8"/>
    <n v="49.5"/>
    <x v="1"/>
    <n v="132.68"/>
    <n v="58"/>
    <n v="960.49"/>
    <n v="10"/>
    <n v="94.93"/>
    <x v="1"/>
    <n v="23.5"/>
    <n v="11"/>
    <n v="39"/>
    <n v="10"/>
    <n v="16.96"/>
    <n v="117"/>
    <n v="11.256923076923076"/>
    <x v="22"/>
    <s v="YES"/>
    <n v="0"/>
    <n v="124.93"/>
    <n v="1441.99"/>
    <x v="0"/>
    <n v="1684.27"/>
    <n v="1684.27"/>
  </r>
  <r>
    <x v="23"/>
    <x v="0"/>
    <d v="1899-12-30T15:51:00"/>
    <d v="1899-12-30T22:17:00"/>
    <x v="22"/>
    <n v="46"/>
    <n v="24.35"/>
    <n v="24.345217391304349"/>
    <n v="137.44999999999999"/>
    <n v="72.33"/>
    <n v="181.61"/>
    <n v="0.18100000000000002"/>
    <n v="0.1848579542562829"/>
    <n v="-1.5142045743717109E-2"/>
    <n v="17.78"/>
    <n v="30.98"/>
    <n v="17.815000000000001"/>
    <n v="3.5000000000000142E-2"/>
    <n v="30.984000000000002"/>
    <n v="4.0000000000013358E-3"/>
    <n v="48.76"/>
    <n v="48.760000000000005"/>
    <n v="4.3540379326356397E-2"/>
    <n v="0.26848741809371729"/>
    <x v="2"/>
    <n v="0"/>
    <x v="19"/>
    <n v="101"/>
    <n v="52"/>
    <n v="774.6"/>
    <n v="15"/>
    <n v="106"/>
    <x v="0"/>
    <n v="47.5"/>
    <n v="16"/>
    <n v="57"/>
    <n v="17"/>
    <n v="33.78"/>
    <n v="116"/>
    <n v="9.6541379310344837"/>
    <x v="23"/>
    <s v="YES"/>
    <n v="0"/>
    <n v="92.31"/>
    <n v="1212.19"/>
    <x v="0"/>
    <n v="1466.13"/>
    <n v="1466.13"/>
  </r>
  <r>
    <x v="24"/>
    <x v="2"/>
    <d v="1899-12-30T15:52:00"/>
    <d v="1899-12-30T22:14:00"/>
    <x v="23"/>
    <n v="40"/>
    <n v="31.11"/>
    <n v="31.110750000000003"/>
    <n v="206.02"/>
    <n v="0"/>
    <n v="242.2"/>
    <n v="0.23"/>
    <n v="0.23324120530426323"/>
    <n v="3.3241205304263222E-2"/>
    <n v="12.11"/>
    <n v="39.700000000000003"/>
    <n v="12.110000000000001"/>
    <n v="0"/>
    <n v="39.700000000000003"/>
    <n v="0"/>
    <n v="51.81"/>
    <n v="51.81"/>
    <n v="4.1633518960487934E-2"/>
    <n v="0.21391412056151943"/>
    <x v="5"/>
    <n v="9"/>
    <x v="18"/>
    <n v="95.5"/>
    <n v="62"/>
    <n v="992.5"/>
    <n v="7"/>
    <n v="60.5"/>
    <x v="1"/>
    <n v="8"/>
    <n v="16"/>
    <n v="56"/>
    <n v="10"/>
    <n v="22.93"/>
    <n v="113"/>
    <n v="11.012654867256638"/>
    <x v="24"/>
    <s v="YES"/>
    <n v="0"/>
    <n v="104.65"/>
    <n v="1349.08"/>
    <x v="0"/>
    <n v="1591.28"/>
    <n v="1591.28"/>
  </r>
  <r>
    <x v="25"/>
    <x v="1"/>
    <d v="1899-12-30T15:54:00"/>
    <d v="1899-12-30T22:32:00"/>
    <x v="24"/>
    <n v="48"/>
    <n v="22.78"/>
    <n v="22.782499999999999"/>
    <n v="31.46"/>
    <n v="0"/>
    <n v="209.39"/>
    <n v="0.19699999999999998"/>
    <n v="0.1971471612842482"/>
    <n v="-2.8528387157518154E-3"/>
    <n v="10.6"/>
    <n v="34.46"/>
    <n v="10.605"/>
    <n v="5.0000000000007816E-3"/>
    <n v="34.46"/>
    <n v="0"/>
    <n v="45.06"/>
    <n v="45.06"/>
    <n v="4.1204872160649622E-2"/>
    <n v="0.21519652323415639"/>
    <x v="5"/>
    <n v="12"/>
    <x v="20"/>
    <n v="83.5"/>
    <n v="61"/>
    <n v="861.5"/>
    <n v="7"/>
    <n v="34"/>
    <x v="4"/>
    <n v="22"/>
    <n v="19"/>
    <n v="67.5"/>
    <n v="11"/>
    <n v="13.06"/>
    <n v="113"/>
    <n v="9.6775221238938052"/>
    <x v="25"/>
    <s v="YES"/>
    <n v="0"/>
    <n v="93.02"/>
    <n v="1186.58"/>
    <x v="0"/>
    <n v="1395.97"/>
    <n v="1395.9699999999998"/>
  </r>
  <r>
    <x v="26"/>
    <x v="1"/>
    <d v="1899-12-30T15:50:00"/>
    <d v="1899-12-30T21:53:00"/>
    <x v="15"/>
    <n v="47"/>
    <n v="23.22"/>
    <n v="23.221063829787237"/>
    <n v="354.82"/>
    <n v="0"/>
    <n v="161.77000000000001"/>
    <n v="0.21199999999999999"/>
    <n v="0.21962610478298053"/>
    <n v="1.9626104782980519E-2"/>
    <n v="12.11"/>
    <n v="33.92"/>
    <n v="12.110000000000001"/>
    <n v="0"/>
    <n v="33.92"/>
    <n v="0"/>
    <n v="46.03"/>
    <n v="46.03"/>
    <n v="4.2175574267676999E-2"/>
    <n v="0.28453977869815167"/>
    <x v="2"/>
    <n v="0"/>
    <x v="18"/>
    <n v="85"/>
    <n v="63"/>
    <n v="848"/>
    <n v="9"/>
    <n v="62"/>
    <x v="4"/>
    <n v="26"/>
    <n v="15"/>
    <n v="52.5"/>
    <n v="7"/>
    <n v="17.89"/>
    <n v="112"/>
    <n v="9.7445535714285718"/>
    <x v="26"/>
    <s v="YES"/>
    <n v="0"/>
    <n v="92.8"/>
    <n v="1184.19"/>
    <x v="0"/>
    <n v="1345.96"/>
    <n v="1345.96"/>
  </r>
  <r>
    <x v="27"/>
    <x v="6"/>
    <d v="1899-12-30T11:04:00"/>
    <d v="1899-12-30T18:55:00"/>
    <x v="25"/>
    <n v="46"/>
    <n v="23.63"/>
    <n v="23.631521739130434"/>
    <n v="214.03"/>
    <n v="99.34"/>
    <n v="71.290000000000006"/>
    <n v="0.08"/>
    <n v="8.1659068520767E-2"/>
    <n v="-0.11834093147923301"/>
    <n v="13.93"/>
    <n v="31.06"/>
    <n v="13.930000000000001"/>
    <n v="0"/>
    <n v="31.060000000000002"/>
    <n v="0"/>
    <n v="44.99"/>
    <n v="44.989999999999995"/>
    <n v="4.1387240697300029E-2"/>
    <n v="0.63108430354888478"/>
    <x v="8"/>
    <n v="47"/>
    <x v="15"/>
    <n v="86.5"/>
    <n v="45"/>
    <n v="776.5"/>
    <n v="6"/>
    <n v="51.5"/>
    <x v="2"/>
    <n v="14"/>
    <n v="22"/>
    <n v="78"/>
    <n v="15"/>
    <n v="28.55"/>
    <n v="108"/>
    <n v="10.065277777777778"/>
    <x v="27"/>
    <s v="NO"/>
    <n v="-5"/>
    <n v="89.59"/>
    <n v="1176.6400000000001"/>
    <x v="0"/>
    <n v="1347.27"/>
    <n v="1347.27"/>
  </r>
  <r>
    <x v="28"/>
    <x v="2"/>
    <d v="1899-12-30T16:46:00"/>
    <d v="1899-12-30T20:31:00"/>
    <x v="26"/>
    <n v="53"/>
    <n v="21.69"/>
    <n v="21.6911320754717"/>
    <n v="47.08"/>
    <n v="0"/>
    <n v="214.88"/>
    <n v="0.19399999999999998"/>
    <n v="0.1948936556165253"/>
    <n v="-5.1063443834747091E-3"/>
    <n v="10.64"/>
    <n v="37.44"/>
    <n v="10.64"/>
    <n v="0"/>
    <n v="37.438000000000002"/>
    <n v="-1.9999999999953388E-3"/>
    <n v="48.08"/>
    <n v="48.08"/>
    <n v="4.1822151474822329E-2"/>
    <n v="0.22375279225614297"/>
    <x v="6"/>
    <n v="37"/>
    <x v="7"/>
    <n v="43"/>
    <n v="55"/>
    <n v="935.95"/>
    <n v="5"/>
    <n v="44"/>
    <x v="0"/>
    <n v="28"/>
    <n v="13"/>
    <n v="42"/>
    <n v="14"/>
    <n v="19.68"/>
    <n v="105"/>
    <n v="10.948857142857143"/>
    <x v="28"/>
    <s v="YES"/>
    <n v="0"/>
    <n v="108.99"/>
    <n v="1258.6199999999999"/>
    <x v="0"/>
    <n v="1473.5"/>
    <n v="1473.5"/>
  </r>
  <r>
    <x v="29"/>
    <x v="0"/>
    <d v="1899-12-30T15:51:00"/>
    <d v="1899-12-30T20:51:00"/>
    <x v="27"/>
    <n v="33"/>
    <n v="27.36"/>
    <n v="27.357878787878786"/>
    <n v="60.23"/>
    <n v="0"/>
    <n v="152.75"/>
    <n v="0.18"/>
    <n v="0.18128842365116668"/>
    <n v="-1.8711576348833331E-2"/>
    <n v="23.2"/>
    <n v="21.8"/>
    <n v="23.205000000000002"/>
    <n v="5.000000000002558E-3"/>
    <n v="20.96"/>
    <n v="-0.83999999999999986"/>
    <n v="45"/>
    <n v="45"/>
    <n v="4.9844374785392276E-2"/>
    <n v="0.29459901800327332"/>
    <x v="3"/>
    <n v="21"/>
    <x v="18"/>
    <n v="125"/>
    <n v="40"/>
    <n v="524"/>
    <n v="22"/>
    <n v="185.5"/>
    <x v="7"/>
    <n v="0"/>
    <n v="6"/>
    <n v="21"/>
    <n v="21"/>
    <n v="26.31"/>
    <n v="105"/>
    <n v="8.5981904761904762"/>
    <x v="29"/>
    <s v="YES"/>
    <n v="0"/>
    <n v="74.56"/>
    <n v="977.37"/>
    <x v="0"/>
    <n v="1130.1199999999999"/>
    <n v="1130.1199999999999"/>
  </r>
  <r>
    <x v="30"/>
    <x v="1"/>
    <d v="1899-12-30T15:51:00"/>
    <d v="1899-12-30T22:03:00"/>
    <x v="28"/>
    <n v="50"/>
    <n v="21.55"/>
    <n v="21.548400000000001"/>
    <n v="171.96"/>
    <n v="0"/>
    <n v="150.65"/>
    <n v="0.16399999999999998"/>
    <n v="0.16637951980208954"/>
    <n v="-3.3620480197910474E-2"/>
    <n v="14.38"/>
    <n v="32.32"/>
    <n v="14.385000000000002"/>
    <n v="5.0000000000007816E-3"/>
    <n v="32.32"/>
    <n v="0"/>
    <n v="46.7"/>
    <n v="46.7"/>
    <n v="4.3344285422583582E-2"/>
    <n v="0.30999004314636575"/>
    <x v="3"/>
    <n v="5.5"/>
    <x v="15"/>
    <n v="89.5"/>
    <n v="55"/>
    <n v="808"/>
    <n v="10"/>
    <n v="66.5"/>
    <x v="8"/>
    <n v="44"/>
    <n v="16"/>
    <n v="57.5"/>
    <n v="4"/>
    <n v="6.42"/>
    <n v="100"/>
    <n v="10.7742"/>
    <x v="30"/>
    <s v="YES"/>
    <n v="0"/>
    <n v="91.63"/>
    <n v="1169.05"/>
    <x v="0"/>
    <n v="1319.7"/>
    <n v="1319.7"/>
  </r>
  <r>
    <x v="31"/>
    <x v="1"/>
    <d v="1899-12-30T15:52:00"/>
    <d v="1899-12-30T21:51:00"/>
    <x v="29"/>
    <n v="42"/>
    <n v="21.11"/>
    <n v="21.111904761904764"/>
    <n v="20.62"/>
    <n v="0"/>
    <n v="197.32"/>
    <n v="0.22699999999999998"/>
    <n v="0.22783114723813042"/>
    <n v="2.7831147238130405E-2"/>
    <n v="12.15"/>
    <n v="25.93"/>
    <n v="12.145000000000001"/>
    <n v="-4.9999999999990052E-3"/>
    <n v="25.927199999999999"/>
    <n v="-2.8000000000005798E-3"/>
    <n v="38.08"/>
    <n v="38.08"/>
    <n v="4.2945753919025595E-2"/>
    <n v="0.19298601256841677"/>
    <x v="3"/>
    <n v="6"/>
    <x v="13"/>
    <n v="94.5"/>
    <n v="48"/>
    <n v="648.17999999999995"/>
    <n v="8"/>
    <n v="73"/>
    <x v="7"/>
    <n v="0"/>
    <n v="11"/>
    <n v="38.5"/>
    <n v="15"/>
    <n v="26.52"/>
    <n v="96"/>
    <n v="9.2364583333333332"/>
    <x v="31"/>
    <s v="YES"/>
    <n v="0"/>
    <n v="73.150000000000006"/>
    <n v="959.85"/>
    <x v="0"/>
    <n v="1157.17"/>
    <n v="1157.17"/>
  </r>
  <r>
    <x v="32"/>
    <x v="1"/>
    <d v="1899-12-30T15:50:00"/>
    <d v="1899-12-30T21:44:00"/>
    <x v="30"/>
    <n v="34"/>
    <n v="24.41"/>
    <n v="24.407058823529411"/>
    <n v="144.71"/>
    <n v="82.28"/>
    <n v="88.91"/>
    <n v="0.128"/>
    <n v="0.12977099236641221"/>
    <n v="-7.0229007633587803E-2"/>
    <n v="18.86"/>
    <n v="20.99"/>
    <n v="18.865000000000002"/>
    <n v="5.000000000002558E-3"/>
    <n v="20.990000000000002"/>
    <n v="0"/>
    <n v="39.85"/>
    <n v="39.849999999999994"/>
    <n v="4.8021305311867338E-2"/>
    <n v="0.44820605106287259"/>
    <x v="1"/>
    <n v="28"/>
    <x v="2"/>
    <n v="167.5"/>
    <n v="36"/>
    <n v="524.75"/>
    <n v="9"/>
    <n v="66"/>
    <x v="1"/>
    <n v="8"/>
    <n v="6"/>
    <n v="21"/>
    <n v="15"/>
    <n v="14.59"/>
    <n v="93"/>
    <n v="8.9230107526881728"/>
    <x v="32"/>
    <s v="YES"/>
    <n v="0"/>
    <n v="69.77"/>
    <n v="899.61"/>
    <x v="0"/>
    <n v="1070.8"/>
    <n v="1070.8"/>
  </r>
  <r>
    <x v="33"/>
    <x v="0"/>
    <d v="1899-12-30T15:53:00"/>
    <d v="1899-12-30T21:55:00"/>
    <x v="31"/>
    <n v="37"/>
    <n v="22.53"/>
    <n v="22.528378378378378"/>
    <n v="0"/>
    <n v="0"/>
    <n v="167.08"/>
    <n v="0.2"/>
    <n v="0.20044388459000662"/>
    <n v="4.4388459000660463E-4"/>
    <n v="10.96"/>
    <n v="25.28"/>
    <n v="10.955000000000002"/>
    <n v="-4.9999999999990052E-3"/>
    <n v="25.28"/>
    <n v="0"/>
    <n v="36.24"/>
    <n v="36.24"/>
    <n v="4.3476696059024655E-2"/>
    <n v="0.21690208283457027"/>
    <x v="2"/>
    <n v="0"/>
    <x v="21"/>
    <n v="68"/>
    <n v="44"/>
    <n v="632"/>
    <n v="9"/>
    <n v="88.5"/>
    <x v="7"/>
    <n v="0"/>
    <n v="9"/>
    <n v="32"/>
    <n v="4"/>
    <n v="13.05"/>
    <n v="77"/>
    <n v="10.825324675324675"/>
    <x v="33"/>
    <s v="YES"/>
    <n v="0"/>
    <n v="79.099999999999994"/>
    <n v="912.65"/>
    <x v="0"/>
    <n v="1079.73"/>
    <n v="1079.73"/>
  </r>
  <r>
    <x v="34"/>
    <x v="2"/>
    <d v="1899-12-30T15:55:00"/>
    <d v="1899-12-30T22:17:00"/>
    <x v="23"/>
    <n v="34"/>
    <n v="20.079999999999998"/>
    <n v="20.085000000000001"/>
    <n v="0"/>
    <n v="0"/>
    <n v="148.09"/>
    <n v="0.217"/>
    <n v="0.21685776625810893"/>
    <n v="1.6857766258108919E-2"/>
    <n v="6.48"/>
    <n v="21.24"/>
    <n v="6.4750000000000005"/>
    <n v="-4.9999999999998934E-3"/>
    <n v="21.244"/>
    <n v="4.0000000000013358E-3"/>
    <n v="27.72"/>
    <n v="27.72"/>
    <n v="4.0592189078768173E-2"/>
    <n v="0.18718346951178336"/>
    <x v="5"/>
    <n v="14"/>
    <x v="6"/>
    <n v="44"/>
    <n v="36"/>
    <n v="531.1"/>
    <n v="3"/>
    <n v="26.5"/>
    <x v="1"/>
    <n v="8"/>
    <n v="13"/>
    <n v="44.98"/>
    <n v="9"/>
    <n v="14.31"/>
    <n v="70"/>
    <n v="9.7555714285714288"/>
    <x v="34"/>
    <s v="YES"/>
    <n v="0"/>
    <n v="58.08"/>
    <n v="740.97"/>
    <x v="0"/>
    <n v="889.06"/>
    <n v="889.06000000000006"/>
  </r>
  <r>
    <x v="35"/>
    <x v="1"/>
    <d v="1899-12-30T15:55:00"/>
    <d v="1899-12-30T21:58:00"/>
    <x v="15"/>
    <n v="32"/>
    <n v="24.11"/>
    <n v="24.109375"/>
    <n v="133.30000000000001"/>
    <n v="0"/>
    <n v="153.72999999999999"/>
    <n v="0.23499999999999999"/>
    <n v="0.24088060169225944"/>
    <n v="4.0880601692259433E-2"/>
    <n v="8.51"/>
    <n v="24.66"/>
    <n v="8.5078000000000014"/>
    <n v="-2.1999999999984254E-3"/>
    <n v="24.662399999999998"/>
    <n v="2.3999999999979593E-3"/>
    <n v="33.17"/>
    <n v="33.17"/>
    <n v="4.2994167206740118E-2"/>
    <n v="0.21576790476809993"/>
    <x v="3"/>
    <n v="4.5"/>
    <x v="5"/>
    <n v="96.04"/>
    <n v="39"/>
    <n v="616.55999999999995"/>
    <n v="3"/>
    <n v="21"/>
    <x v="7"/>
    <n v="0"/>
    <n v="7"/>
    <n v="25"/>
    <n v="4"/>
    <n v="8.4"/>
    <n v="68"/>
    <n v="11.345588235294118"/>
    <x v="35"/>
    <s v="YES"/>
    <n v="0"/>
    <n v="64.87"/>
    <n v="836.37"/>
    <x v="0"/>
    <n v="990.1"/>
    <n v="990.1"/>
  </r>
  <r>
    <x v="36"/>
    <x v="0"/>
    <d v="1899-12-30T10:19:00"/>
    <d v="1899-12-30T16:43:00"/>
    <x v="32"/>
    <n v="77"/>
    <n v="25.69"/>
    <n v="25.688311688311689"/>
    <n v="144.31"/>
    <n v="104.17"/>
    <n v="297.86"/>
    <n v="0.161"/>
    <n v="0.16243748943387379"/>
    <n v="-3.7562510566126223E-2"/>
    <n v="33.979999999999997"/>
    <n v="54.86"/>
    <n v="33.985000000000007"/>
    <n v="5.0000000000096634E-3"/>
    <n v="54.86"/>
    <n v="0"/>
    <n v="88.84"/>
    <n v="88.84"/>
    <n v="4.4914054600606677E-2"/>
    <n v="0.29826092795272946"/>
    <x v="3"/>
    <n v="7"/>
    <x v="22"/>
    <n v="285"/>
    <n v="93"/>
    <n v="1371.5"/>
    <n v="22"/>
    <n v="177.5"/>
    <x v="2"/>
    <n v="16"/>
    <n v="18"/>
    <n v="63"/>
    <n v="26"/>
    <n v="58"/>
    <n v="194"/>
    <n v="10.195876288659793"/>
    <x v="36"/>
    <s v="YES"/>
    <n v="0"/>
    <n v="163.22"/>
    <n v="2141.2199999999998"/>
    <x v="0"/>
    <n v="2543.25"/>
    <n v="2543.25"/>
  </r>
  <r>
    <x v="37"/>
    <x v="0"/>
    <d v="1899-12-30T15:50:00"/>
    <d v="1899-12-30T20:25:00"/>
    <x v="33"/>
    <n v="70"/>
    <n v="25.81"/>
    <n v="25.813428571428574"/>
    <n v="325.77"/>
    <n v="0"/>
    <n v="327.17"/>
    <n v="0.217"/>
    <n v="0.22088619132172541"/>
    <n v="2.0886191321725395E-2"/>
    <n v="16.3"/>
    <n v="59.13"/>
    <n v="16.310000000000002"/>
    <n v="1.0000000000001563E-2"/>
    <n v="59.13"/>
    <n v="0"/>
    <n v="75.430000000000007"/>
    <n v="75.430000000000007"/>
    <n v="4.1744606904490465E-2"/>
    <n v="0.23055292355656082"/>
    <x v="1"/>
    <n v="40"/>
    <x v="19"/>
    <n v="117.5"/>
    <n v="93"/>
    <n v="1478.25"/>
    <n v="9"/>
    <n v="75.5"/>
    <x v="7"/>
    <n v="0"/>
    <n v="18"/>
    <n v="63.5"/>
    <n v="15"/>
    <n v="32.19"/>
    <n v="152"/>
    <n v="11.887763157894737"/>
    <x v="37"/>
    <s v="YES"/>
    <n v="0"/>
    <n v="171.32"/>
    <n v="1978.26"/>
    <x v="0"/>
    <n v="2305.4299999999998"/>
    <n v="2305.4299999999998"/>
  </r>
  <r>
    <x v="38"/>
    <x v="2"/>
    <d v="1899-12-30T09:59:00"/>
    <d v="1899-12-30T16:52:00"/>
    <x v="34"/>
    <n v="51"/>
    <n v="26.79"/>
    <n v="26.787254901960786"/>
    <n v="88.44"/>
    <n v="0"/>
    <n v="253.62"/>
    <n v="0.19699999999999998"/>
    <n v="0.19849574629610789"/>
    <n v="-1.5042537038921222E-3"/>
    <n v="38.5"/>
    <n v="30.78"/>
    <n v="38.500000000000007"/>
    <n v="0"/>
    <n v="30.78"/>
    <n v="0"/>
    <n v="69.78"/>
    <n v="69.28"/>
    <n v="5.0711854481572297E-2"/>
    <n v="0.27513603028152356"/>
    <x v="9"/>
    <n v="113.5"/>
    <x v="23"/>
    <n v="292"/>
    <n v="55"/>
    <n v="769.5"/>
    <n v="18"/>
    <n v="128.5"/>
    <x v="2"/>
    <n v="16"/>
    <n v="10"/>
    <n v="35"/>
    <n v="7"/>
    <n v="11.65"/>
    <n v="143"/>
    <n v="9.553496503496504"/>
    <x v="38"/>
    <s v="YES"/>
    <n v="0"/>
    <n v="116.06"/>
    <n v="1482.21"/>
    <x v="0"/>
    <n v="1735.83"/>
    <n v="1735.83"/>
  </r>
  <r>
    <x v="39"/>
    <x v="6"/>
    <d v="1899-12-30T15:02:00"/>
    <d v="1899-12-30T21:16:00"/>
    <x v="10"/>
    <n v="56"/>
    <n v="27.08"/>
    <n v="27.078035714285711"/>
    <n v="0"/>
    <n v="0"/>
    <n v="355.2"/>
    <n v="0.23199999999999998"/>
    <n v="0.23424362127976683"/>
    <n v="3.4243621279766823E-2"/>
    <n v="29.08"/>
    <n v="41.14"/>
    <n v="29.0822"/>
    <n v="2.2000000000019782E-3"/>
    <n v="41.141599999999997"/>
    <n v="1.5999999999962711E-3"/>
    <n v="70.22"/>
    <n v="70.22"/>
    <n v="4.630795913926021E-2"/>
    <n v="0.19769144144144143"/>
    <x v="6"/>
    <n v="37.46"/>
    <x v="24"/>
    <n v="220.82"/>
    <n v="72"/>
    <n v="1028.54"/>
    <n v="12"/>
    <n v="121.18"/>
    <x v="0"/>
    <n v="36"/>
    <n v="11"/>
    <n v="38.5"/>
    <n v="12"/>
    <n v="33.869999999999997"/>
    <n v="142"/>
    <n v="10.678661971830985"/>
    <x v="39"/>
    <s v="YES"/>
    <n v="0"/>
    <n v="143.63"/>
    <n v="1660"/>
    <x v="0"/>
    <n v="2015.2"/>
    <n v="2015.2"/>
  </r>
  <r>
    <x v="40"/>
    <x v="5"/>
    <d v="1899-12-30T10:29:00"/>
    <d v="1899-12-30T16:39:00"/>
    <x v="35"/>
    <n v="63"/>
    <n v="27.27"/>
    <n v="27.266507936507935"/>
    <n v="0"/>
    <n v="0"/>
    <n v="388.91"/>
    <n v="0.22399999999999998"/>
    <n v="0.22640136454397805"/>
    <n v="2.640136454397804E-2"/>
    <n v="17.760000000000002"/>
    <n v="53.63"/>
    <n v="17.754799999999999"/>
    <n v="-5.2000000000020918E-3"/>
    <n v="53.630400000000002"/>
    <n v="3.9999999999906777E-4"/>
    <n v="71.39"/>
    <n v="71.39"/>
    <n v="4.1559212709353296E-2"/>
    <n v="0.18356432079401402"/>
    <x v="5"/>
    <n v="12"/>
    <x v="20"/>
    <n v="85.95"/>
    <n v="76"/>
    <n v="1340.76"/>
    <n v="7"/>
    <n v="76"/>
    <x v="4"/>
    <n v="79.69"/>
    <n v="29"/>
    <n v="102.5"/>
    <n v="12"/>
    <n v="20.89"/>
    <n v="139"/>
    <n v="12.358201438848921"/>
    <x v="40"/>
    <s v="YES"/>
    <n v="0"/>
    <n v="144.57"/>
    <n v="1862.36"/>
    <x v="0"/>
    <n v="2251.27"/>
    <n v="2251.27"/>
  </r>
  <r>
    <x v="41"/>
    <x v="2"/>
    <d v="1899-12-30T14:55:00"/>
    <d v="1899-12-30T21:44:00"/>
    <x v="36"/>
    <n v="58"/>
    <n v="28.18"/>
    <n v="28.175689655172416"/>
    <n v="44.99"/>
    <n v="0"/>
    <n v="347.33"/>
    <n v="0.218"/>
    <n v="0.21855650641832366"/>
    <n v="1.8556506418323654E-2"/>
    <n v="41.95"/>
    <n v="38.9"/>
    <n v="41.965000000000003"/>
    <n v="1.5000000000000568E-2"/>
    <n v="38.9"/>
    <n v="0"/>
    <n v="80.849999999999994"/>
    <n v="80.849999999999994"/>
    <n v="4.9474051364896368E-2"/>
    <n v="0.23277574640831486"/>
    <x v="10"/>
    <n v="269.5"/>
    <x v="18"/>
    <n v="127.5"/>
    <n v="60"/>
    <n v="972.5"/>
    <n v="22"/>
    <n v="193.5"/>
    <x v="1"/>
    <n v="9"/>
    <n v="12"/>
    <n v="42.5"/>
    <n v="10"/>
    <n v="19.690000000000001"/>
    <n v="139"/>
    <n v="11.756762589928059"/>
    <x v="41"/>
    <s v="YES"/>
    <n v="0"/>
    <n v="137.5"/>
    <n v="1771.69"/>
    <x v="0"/>
    <n v="2119.02"/>
    <n v="2119.02"/>
  </r>
  <r>
    <x v="42"/>
    <x v="2"/>
    <d v="1899-12-30T09:56:00"/>
    <d v="1899-12-30T16:25:00"/>
    <x v="37"/>
    <n v="51"/>
    <n v="28.55"/>
    <n v="28.550392156862745"/>
    <n v="273.2"/>
    <n v="0"/>
    <n v="262.77"/>
    <n v="0.218"/>
    <n v="0.22214613609272363"/>
    <n v="2.2146136092723617E-2"/>
    <n v="21.56"/>
    <n v="42.32"/>
    <n v="21.560000000000002"/>
    <n v="0"/>
    <n v="42.32"/>
    <n v="0"/>
    <n v="63.88"/>
    <n v="63.879999999999995"/>
    <n v="4.3871517166070309E-2"/>
    <n v="0.24310233283860413"/>
    <x v="0"/>
    <n v="24"/>
    <x v="25"/>
    <n v="114"/>
    <n v="69"/>
    <n v="1058"/>
    <n v="12"/>
    <n v="146"/>
    <x v="4"/>
    <n v="24"/>
    <n v="24"/>
    <n v="84"/>
    <n v="4"/>
    <n v="6.07"/>
    <n v="132"/>
    <n v="11.030833333333334"/>
    <x v="42"/>
    <s v="YES"/>
    <n v="0"/>
    <n v="122.48"/>
    <n v="1578.55"/>
    <x v="0"/>
    <n v="1841.32"/>
    <n v="1841.32"/>
  </r>
  <r>
    <x v="43"/>
    <x v="3"/>
    <d v="1899-12-30T15:51:00"/>
    <d v="1899-12-30T21:36:00"/>
    <x v="38"/>
    <n v="60"/>
    <n v="24.92"/>
    <n v="24.916999999999998"/>
    <n v="90.54"/>
    <n v="0"/>
    <n v="259.27999999999997"/>
    <n v="0.182"/>
    <n v="0.18460925039872406"/>
    <n v="-1.5390749601275955E-2"/>
    <n v="16.84"/>
    <n v="46.78"/>
    <n v="16.846200000000003"/>
    <n v="6.200000000003314E-3"/>
    <n v="46.781599999999997"/>
    <n v="1.5999999999962711E-3"/>
    <n v="63.62"/>
    <n v="63.620000000000005"/>
    <n v="4.2554614653984565E-2"/>
    <n v="0.24537179882752239"/>
    <x v="0"/>
    <n v="22"/>
    <x v="12"/>
    <n v="164.74"/>
    <n v="73"/>
    <n v="1169.54"/>
    <n v="2"/>
    <n v="24"/>
    <x v="4"/>
    <n v="29.92"/>
    <n v="17"/>
    <n v="58.5"/>
    <n v="11"/>
    <n v="26.32"/>
    <n v="127"/>
    <n v="11.771811023622048"/>
    <x v="43"/>
    <s v="YES"/>
    <n v="0"/>
    <n v="125.73"/>
    <n v="1620.75"/>
    <x v="0"/>
    <n v="1880.03"/>
    <n v="1880.03"/>
  </r>
  <r>
    <x v="2"/>
    <x v="2"/>
    <d v="1899-12-30T15:58:00"/>
    <d v="1899-12-30T21:13:00"/>
    <x v="39"/>
    <n v="52"/>
    <n v="26.76"/>
    <n v="26.7575"/>
    <n v="26.55"/>
    <n v="0"/>
    <n v="280.60000000000002"/>
    <n v="0.20499999999999999"/>
    <n v="0.20559186424782391"/>
    <n v="5.5918642478239022E-3"/>
    <n v="18.34"/>
    <n v="41.44"/>
    <n v="18.340000000000003"/>
    <n v="0"/>
    <n v="41.44"/>
    <n v="0"/>
    <n v="59.78"/>
    <n v="59.78"/>
    <n v="4.2964230014589724E-2"/>
    <n v="0.21304347826086956"/>
    <x v="7"/>
    <n v="14"/>
    <x v="25"/>
    <n v="143"/>
    <n v="60"/>
    <n v="1036"/>
    <n v="13"/>
    <n v="99"/>
    <x v="1"/>
    <n v="6"/>
    <n v="17"/>
    <n v="60"/>
    <n v="10"/>
    <n v="27.39"/>
    <n v="120"/>
    <n v="11.594916666666668"/>
    <x v="44"/>
    <s v="NO"/>
    <n v="-6.0000000000002274"/>
    <n v="116.97"/>
    <n v="1508.36"/>
    <x v="0"/>
    <n v="1788.96"/>
    <n v="1788.96"/>
  </r>
  <r>
    <x v="44"/>
    <x v="5"/>
    <d v="1899-12-30T10:53:00"/>
    <d v="1899-12-30T17:34:00"/>
    <x v="40"/>
    <n v="54"/>
    <n v="24.95"/>
    <n v="24.94814814814815"/>
    <n v="109.58"/>
    <n v="60"/>
    <n v="174"/>
    <n v="0.14000000000000001"/>
    <n v="0.1405924274009793"/>
    <n v="-5.9407572599020714E-2"/>
    <n v="26.96"/>
    <n v="35.06"/>
    <n v="26.950000000000003"/>
    <n v="-9.9999999999980105E-3"/>
    <n v="35.06"/>
    <n v="0"/>
    <n v="62.02"/>
    <n v="62.02"/>
    <n v="4.6036223277909738E-2"/>
    <n v="0.3564367816091954"/>
    <x v="6"/>
    <n v="52.5"/>
    <x v="16"/>
    <n v="196"/>
    <n v="52"/>
    <n v="876.5"/>
    <n v="17"/>
    <n v="136.5"/>
    <x v="7"/>
    <n v="0"/>
    <n v="20"/>
    <n v="71"/>
    <n v="4"/>
    <n v="14.7"/>
    <n v="119"/>
    <n v="11.321008403361345"/>
    <x v="45"/>
    <s v="YES"/>
    <n v="0"/>
    <n v="114.58"/>
    <n v="1461.78"/>
    <x v="0"/>
    <n v="1695.78"/>
    <n v="1695.78"/>
  </r>
  <r>
    <x v="45"/>
    <x v="6"/>
    <d v="1899-12-30T15:51:00"/>
    <d v="1899-12-30T20:59:00"/>
    <x v="0"/>
    <n v="41"/>
    <n v="28.55"/>
    <n v="28.545609756097559"/>
    <n v="0"/>
    <n v="0"/>
    <n v="232.02"/>
    <n v="0.19699999999999998"/>
    <n v="0.1982449994446201"/>
    <n v="-1.7550005553799153E-3"/>
    <n v="15.99"/>
    <n v="33.6"/>
    <n v="15.995000000000001"/>
    <n v="5.0000000000007816E-3"/>
    <n v="33.597999999999999"/>
    <n v="-2.0000000000024443E-3"/>
    <n v="49.59"/>
    <n v="49.59"/>
    <n v="4.2371215940258215E-2"/>
    <n v="0.21373157486423586"/>
    <x v="1"/>
    <n v="29"/>
    <x v="7"/>
    <n v="77.5"/>
    <n v="56"/>
    <n v="839.95"/>
    <n v="13"/>
    <n v="106"/>
    <x v="2"/>
    <n v="16"/>
    <n v="15"/>
    <n v="52.5"/>
    <n v="21"/>
    <n v="49.42"/>
    <n v="119"/>
    <n v="9.835042016806721"/>
    <x v="46"/>
    <s v="YES"/>
    <n v="0"/>
    <n v="96.49"/>
    <n v="1266.8599999999999"/>
    <x v="0"/>
    <n v="1498.88"/>
    <n v="1498.8799999999999"/>
  </r>
  <r>
    <x v="46"/>
    <x v="2"/>
    <d v="1899-12-30T09:57:00"/>
    <d v="1899-12-30T16:34:00"/>
    <x v="41"/>
    <n v="41"/>
    <n v="26.31"/>
    <n v="26.31219512195122"/>
    <n v="63.96"/>
    <n v="31.62"/>
    <n v="209.68"/>
    <n v="0.19899999999999998"/>
    <n v="0.20661385045918571"/>
    <n v="6.6138504591856939E-3"/>
    <n v="25.5"/>
    <n v="25.95"/>
    <n v="25.505900000000004"/>
    <n v="5.9000000000040131E-3"/>
    <n v="25.949200000000001"/>
    <n v="-7.9999999999813554E-4"/>
    <n v="51.45"/>
    <n v="51.45"/>
    <n v="4.7691879866518357E-2"/>
    <n v="0.24537390309042351"/>
    <x v="11"/>
    <n v="61.5"/>
    <x v="16"/>
    <n v="188.23"/>
    <n v="48"/>
    <n v="648.73"/>
    <n v="12"/>
    <n v="87.2"/>
    <x v="0"/>
    <n v="27.44"/>
    <n v="15"/>
    <n v="54"/>
    <n v="7"/>
    <n v="11.7"/>
    <n v="115"/>
    <n v="9.3808695652173917"/>
    <x v="47"/>
    <s v="YES"/>
    <n v="0"/>
    <n v="90.69"/>
    <n v="1169.49"/>
    <x v="0"/>
    <n v="1410.79"/>
    <n v="1410.79"/>
  </r>
  <r>
    <x v="47"/>
    <x v="0"/>
    <d v="1899-12-30T10:23:00"/>
    <d v="1899-12-30T16:20:00"/>
    <x v="42"/>
    <n v="46"/>
    <n v="22.75"/>
    <n v="22.746086956521737"/>
    <n v="64.03"/>
    <n v="0"/>
    <n v="175.45"/>
    <n v="0.17499999999999999"/>
    <n v="0.17861324048906127"/>
    <n v="-2.1386759510938741E-2"/>
    <n v="24.59"/>
    <n v="25"/>
    <n v="24.588200000000001"/>
    <n v="-1.7999999999993577E-3"/>
    <n v="25.0016"/>
    <n v="1.5999999999998238E-3"/>
    <n v="49.59"/>
    <n v="49.59"/>
    <n v="4.7394678492239474E-2"/>
    <n v="0.28264462809917357"/>
    <x v="6"/>
    <n v="66.760000000000005"/>
    <x v="12"/>
    <n v="148.5"/>
    <n v="43"/>
    <n v="625.04"/>
    <n v="14"/>
    <n v="127"/>
    <x v="1"/>
    <n v="9"/>
    <n v="11"/>
    <n v="39"/>
    <n v="21"/>
    <n v="31.02"/>
    <n v="114"/>
    <n v="9.1782456140350863"/>
    <x v="48"/>
    <s v="YES"/>
    <n v="0"/>
    <n v="86.33"/>
    <n v="1132.6500000000001"/>
    <x v="0"/>
    <n v="1308.0999999999999"/>
    <n v="1308.1000000000001"/>
  </r>
  <r>
    <x v="48"/>
    <x v="6"/>
    <d v="1899-12-30T09:59:00"/>
    <d v="1899-12-30T19:31:00"/>
    <x v="43"/>
    <n v="38"/>
    <n v="29.49"/>
    <n v="29.491052631578949"/>
    <n v="172.39"/>
    <n v="0"/>
    <n v="213.71"/>
    <n v="0.222"/>
    <n v="0.2253683022767777"/>
    <n v="2.5368302276777693E-2"/>
    <n v="26.38"/>
    <n v="27.32"/>
    <n v="26.390000000000004"/>
    <n v="1.0000000000005116E-2"/>
    <n v="27.321999999999999"/>
    <n v="1.9999999999988916E-3"/>
    <n v="53.7"/>
    <n v="53.7"/>
    <n v="4.7918191065978978E-2"/>
    <n v="0.25127509241495483"/>
    <x v="1"/>
    <n v="24"/>
    <x v="22"/>
    <n v="323.5"/>
    <n v="50"/>
    <n v="683.05"/>
    <n v="3"/>
    <n v="21.5"/>
    <x v="1"/>
    <n v="8"/>
    <n v="13"/>
    <n v="45.5"/>
    <n v="8"/>
    <n v="15.11"/>
    <n v="112"/>
    <n v="10.005892857142857"/>
    <x v="49"/>
    <s v="YES"/>
    <n v="0"/>
    <n v="94.29"/>
    <n v="1214.95"/>
    <x v="0"/>
    <n v="1428.66"/>
    <n v="1428.66"/>
  </r>
  <r>
    <x v="49"/>
    <x v="3"/>
    <d v="1899-12-30T15:52:00"/>
    <d v="1899-12-30T20:58:00"/>
    <x v="44"/>
    <n v="42"/>
    <n v="30.29"/>
    <n v="30.392142857142858"/>
    <n v="152.77000000000001"/>
    <n v="0"/>
    <n v="223.79"/>
    <n v="0.19699999999999998"/>
    <n v="0.19915457862418792"/>
    <n v="-8.4542137581208876E-4"/>
    <n v="20.51"/>
    <n v="36.58"/>
    <n v="20.51"/>
    <n v="0"/>
    <n v="36.58"/>
    <n v="0"/>
    <n v="57.09"/>
    <n v="57.09"/>
    <n v="4.4724905403182212E-2"/>
    <n v="0.25510523258411905"/>
    <x v="5"/>
    <n v="11"/>
    <x v="5"/>
    <n v="139"/>
    <n v="55"/>
    <n v="914.5"/>
    <n v="14"/>
    <n v="107"/>
    <x v="0"/>
    <n v="36"/>
    <n v="12"/>
    <n v="42"/>
    <n v="10"/>
    <n v="26.97"/>
    <n v="111"/>
    <n v="11.499729729729729"/>
    <x v="50"/>
    <s v="YES"/>
    <n v="0"/>
    <n v="121.12"/>
    <n v="1397.59"/>
    <x v="0"/>
    <n v="1621.38"/>
    <n v="1621.3799999999999"/>
  </r>
  <r>
    <x v="50"/>
    <x v="2"/>
    <d v="1899-12-30T11:54:00"/>
    <d v="1899-12-30T16:58:00"/>
    <x v="45"/>
    <n v="16"/>
    <n v="71.52"/>
    <n v="71.517499999999998"/>
    <n v="72.709999999999994"/>
    <n v="187.42"/>
    <n v="65.2"/>
    <n v="0.06"/>
    <n v="6.0845301753501876E-2"/>
    <n v="-0.13915469824649812"/>
    <n v="40.909999999999997"/>
    <n v="20.079999999999998"/>
    <n v="40.910100000000007"/>
    <n v="1.0000000001042508E-4"/>
    <n v="20.081600000000002"/>
    <n v="1.6000000000033765E-3"/>
    <n v="60.99"/>
    <n v="60.989999999999995"/>
    <n v="5.3299891634914526E-2"/>
    <n v="0.93542944785276072"/>
    <x v="12"/>
    <n v="234.86"/>
    <x v="15"/>
    <n v="100.5"/>
    <n v="36"/>
    <n v="502.04"/>
    <n v="23"/>
    <n v="207.07"/>
    <x v="0"/>
    <n v="42"/>
    <n v="8"/>
    <n v="27"/>
    <n v="12"/>
    <n v="24.81"/>
    <n v="110"/>
    <n v="10.402545454545454"/>
    <x v="51"/>
    <s v="NO"/>
    <n v="-5.9999999999997726"/>
    <n v="97.29"/>
    <n v="1241.57"/>
    <x v="0"/>
    <n v="1494.19"/>
    <n v="1494.19"/>
  </r>
  <r>
    <x v="51"/>
    <x v="0"/>
    <d v="1899-12-30T10:02:00"/>
    <d v="1899-12-30T16:20:00"/>
    <x v="46"/>
    <n v="48"/>
    <n v="23.2"/>
    <n v="23.202500000000001"/>
    <n v="97.11"/>
    <n v="0"/>
    <n v="226.21"/>
    <n v="0.22"/>
    <n v="0.22251404176626238"/>
    <n v="2.2514041766262372E-2"/>
    <n v="13.54"/>
    <n v="32.270000000000003"/>
    <n v="13.545000000000002"/>
    <n v="5.000000000002558E-3"/>
    <n v="32.2652"/>
    <n v="-4.8000000000030241E-3"/>
    <n v="45.81"/>
    <n v="45.81"/>
    <n v="4.1132421075315159E-2"/>
    <n v="0.20251094116086824"/>
    <x v="5"/>
    <n v="24.5"/>
    <x v="13"/>
    <n v="139.5"/>
    <n v="51"/>
    <n v="806.63"/>
    <n v="1"/>
    <n v="8"/>
    <x v="1"/>
    <n v="21.5"/>
    <n v="23"/>
    <n v="81.5"/>
    <n v="19"/>
    <n v="32.090000000000003"/>
    <n v="110"/>
    <n v="10.124727272727274"/>
    <x v="52"/>
    <s v="YES"/>
    <n v="0"/>
    <n v="91.98"/>
    <n v="1205.7"/>
    <x v="0"/>
    <n v="1431.91"/>
    <n v="1431.91"/>
  </r>
  <r>
    <x v="52"/>
    <x v="0"/>
    <d v="1899-12-30T15:53:00"/>
    <d v="1899-12-30T20:56:00"/>
    <x v="47"/>
    <n v="41"/>
    <n v="29.97"/>
    <n v="29.973658536585368"/>
    <n v="120.35"/>
    <n v="0"/>
    <n v="216.26"/>
    <n v="0.192"/>
    <n v="0.19508014829916015"/>
    <n v="-4.9198517008398612E-3"/>
    <n v="23.97"/>
    <n v="32.74"/>
    <n v="23.970100000000002"/>
    <n v="1.0000000000331966E-4"/>
    <n v="32.743200000000002"/>
    <n v="3.1999999999996476E-3"/>
    <n v="56.71"/>
    <n v="56.71"/>
    <n v="4.6146209680044264E-2"/>
    <n v="0.26223064829372056"/>
    <x v="0"/>
    <n v="22"/>
    <x v="18"/>
    <n v="153.43"/>
    <n v="48"/>
    <n v="818.58"/>
    <n v="11"/>
    <n v="107"/>
    <x v="3"/>
    <n v="60"/>
    <n v="13"/>
    <n v="45.94"/>
    <n v="10"/>
    <n v="21.97"/>
    <n v="109"/>
    <n v="11.274495412844038"/>
    <x v="53"/>
    <s v="YES"/>
    <n v="0"/>
    <n v="103.38"/>
    <n v="1332.3"/>
    <x v="0"/>
    <n v="1548.56"/>
    <n v="1548.56"/>
  </r>
  <r>
    <x v="53"/>
    <x v="2"/>
    <d v="1899-12-30T15:49:00"/>
    <d v="1899-12-30T20:13:00"/>
    <x v="48"/>
    <n v="40"/>
    <n v="25.02"/>
    <n v="25.024750000000001"/>
    <n v="86.73"/>
    <n v="0"/>
    <n v="176.09"/>
    <n v="0.191"/>
    <n v="0.19260385448340736"/>
    <n v="-7.3961455165926504E-3"/>
    <n v="9.98"/>
    <n v="30.98"/>
    <n v="9.9750000000000014"/>
    <n v="-4.9999999999990052E-3"/>
    <n v="30.981999999999999"/>
    <n v="1.9999999999988916E-3"/>
    <n v="40.96"/>
    <n v="40.96"/>
    <n v="4.091948970519186E-2"/>
    <n v="0.23260832528820491"/>
    <x v="7"/>
    <n v="16"/>
    <x v="14"/>
    <n v="62"/>
    <n v="58"/>
    <n v="774.55"/>
    <n v="7"/>
    <n v="64.5"/>
    <x v="7"/>
    <n v="0"/>
    <n v="20"/>
    <n v="71"/>
    <n v="10"/>
    <n v="12.94"/>
    <n v="106"/>
    <n v="9.4433018867924527"/>
    <x v="54"/>
    <s v="YES"/>
    <n v="0"/>
    <n v="84.19"/>
    <n v="1085.18"/>
    <x v="0"/>
    <n v="1261.27"/>
    <n v="1261.27"/>
  </r>
  <r>
    <x v="54"/>
    <x v="3"/>
    <d v="1899-12-30T09:53:00"/>
    <d v="1899-12-30T16:15:00"/>
    <x v="23"/>
    <n v="41"/>
    <n v="22.72"/>
    <n v="22.716341463414633"/>
    <n v="82.99"/>
    <n v="9.44"/>
    <n v="182.54"/>
    <n v="0.214"/>
    <n v="0.21516301657276221"/>
    <n v="1.51630165727622E-2"/>
    <n v="18.3"/>
    <n v="23.82"/>
    <n v="18.305000000000003"/>
    <n v="5.000000000002558E-3"/>
    <n v="23.82"/>
    <n v="0"/>
    <n v="42.12"/>
    <n v="42.120000000000005"/>
    <n v="4.522370271750218E-2"/>
    <n v="0.2307439465322669"/>
    <x v="6"/>
    <n v="67.5"/>
    <x v="6"/>
    <n v="55"/>
    <n v="39"/>
    <n v="595.5"/>
    <n v="14"/>
    <n v="111"/>
    <x v="2"/>
    <n v="28"/>
    <n v="13"/>
    <n v="47.5"/>
    <n v="19"/>
    <n v="26.87"/>
    <n v="100"/>
    <n v="9.3137000000000008"/>
    <x v="55"/>
    <s v="YES"/>
    <n v="0"/>
    <n v="76.91"/>
    <n v="1008.28"/>
    <x v="0"/>
    <n v="1200.26"/>
    <n v="1200.26"/>
  </r>
  <r>
    <x v="55"/>
    <x v="2"/>
    <d v="1899-12-30T10:25:00"/>
    <d v="1899-12-30T15:16:00"/>
    <x v="49"/>
    <n v="33"/>
    <n v="26.28"/>
    <n v="26.28"/>
    <n v="0"/>
    <n v="0"/>
    <n v="139.85"/>
    <n v="0.161"/>
    <n v="0.16125870577925372"/>
    <n v="-3.8741294220746292E-2"/>
    <n v="14.03"/>
    <n v="24.02"/>
    <n v="14.035000000000002"/>
    <n v="5.000000000002558E-3"/>
    <n v="24.02"/>
    <n v="0"/>
    <n v="38.049999999999997"/>
    <n v="38.049999999999997"/>
    <n v="4.3874821272081539E-2"/>
    <n v="0.27207722559885589"/>
    <x v="2"/>
    <n v="0"/>
    <x v="21"/>
    <n v="95.5"/>
    <n v="41"/>
    <n v="600.5"/>
    <n v="23"/>
    <n v="96"/>
    <x v="1"/>
    <n v="9"/>
    <n v="11"/>
    <n v="39"/>
    <n v="13"/>
    <n v="27.24"/>
    <n v="100"/>
    <n v="8.6723999999999997"/>
    <x v="56"/>
    <s v="YES"/>
    <n v="0"/>
    <n v="71.41"/>
    <n v="938.65"/>
    <x v="0"/>
    <n v="1078.5"/>
    <n v="1078.5"/>
  </r>
  <r>
    <x v="56"/>
    <x v="1"/>
    <d v="1899-12-30T15:54:00"/>
    <d v="1899-12-30T21:25:00"/>
    <x v="50"/>
    <n v="42"/>
    <n v="26.62"/>
    <n v="26.625476190476189"/>
    <n v="208.62"/>
    <n v="0"/>
    <n v="206.51"/>
    <n v="0.223"/>
    <n v="0.22702138185016216"/>
    <n v="2.7021381850162146E-2"/>
    <n v="14.11"/>
    <n v="35.03"/>
    <n v="14.105000000000002"/>
    <n v="-4.9999999999972289E-3"/>
    <n v="35.028000000000006"/>
    <n v="-1.9999999999953388E-3"/>
    <n v="49.14"/>
    <n v="49.14"/>
    <n v="4.3942876049612348E-2"/>
    <n v="0.23795457847077625"/>
    <x v="7"/>
    <n v="16.5"/>
    <x v="21"/>
    <n v="82"/>
    <n v="52"/>
    <n v="875.7"/>
    <n v="9"/>
    <n v="79"/>
    <x v="4"/>
    <n v="24"/>
    <n v="9"/>
    <n v="31.5"/>
    <n v="7"/>
    <n v="9.57"/>
    <n v="94"/>
    <n v="11.896489361702127"/>
    <x v="57"/>
    <s v="YES"/>
    <n v="0"/>
    <n v="106.19"/>
    <n v="1224.46"/>
    <x v="0"/>
    <n v="1430.97"/>
    <n v="1430.97"/>
  </r>
  <r>
    <x v="7"/>
    <x v="2"/>
    <d v="1899-12-30T10:59:00"/>
    <d v="1899-12-30T16:03:00"/>
    <x v="45"/>
    <n v="39"/>
    <n v="23.56"/>
    <n v="23.556923076923077"/>
    <n v="94.94"/>
    <n v="0"/>
    <n v="174.28"/>
    <n v="0.21"/>
    <n v="0.21156133919250286"/>
    <n v="1.1561339192502851E-2"/>
    <n v="15.54"/>
    <n v="25.56"/>
    <n v="15.540000000000001"/>
    <n v="0"/>
    <n v="25.564"/>
    <n v="4.0000000000013358E-3"/>
    <n v="41.1"/>
    <n v="41.099999999999994"/>
    <n v="4.4736154649947749E-2"/>
    <n v="0.23582740417718615"/>
    <x v="13"/>
    <n v="47"/>
    <x v="7"/>
    <n v="61"/>
    <n v="43"/>
    <n v="639.1"/>
    <n v="12"/>
    <n v="84.5"/>
    <x v="2"/>
    <n v="29.5"/>
    <n v="9"/>
    <n v="31.5"/>
    <n v="14"/>
    <n v="26.12"/>
    <n v="93"/>
    <n v="9.878709677419355"/>
    <x v="58"/>
    <s v="YES"/>
    <n v="0"/>
    <n v="75.86"/>
    <n v="994.58"/>
    <x v="0"/>
    <n v="1168.8599999999999"/>
    <n v="1168.8600000000001"/>
  </r>
  <r>
    <x v="57"/>
    <x v="2"/>
    <d v="1899-12-30T10:50:00"/>
    <d v="1899-12-30T16:23:00"/>
    <x v="4"/>
    <n v="42"/>
    <n v="23.09"/>
    <n v="23.087619047619047"/>
    <n v="0"/>
    <n v="0"/>
    <n v="211.52"/>
    <n v="0.218"/>
    <n v="0.21813381734180351"/>
    <n v="1.8133817341803499E-2"/>
    <n v="6.3"/>
    <n v="31.8"/>
    <n v="6.3000000000000007"/>
    <n v="0"/>
    <n v="31.799600000000002"/>
    <n v="-3.9999999999906777E-4"/>
    <n v="38.1"/>
    <n v="38.1"/>
    <n v="3.9291312597970467E-2"/>
    <n v="0.180124810892587"/>
    <x v="2"/>
    <n v="0"/>
    <x v="26"/>
    <n v="8"/>
    <n v="58"/>
    <n v="794.99"/>
    <n v="7"/>
    <n v="74"/>
    <x v="1"/>
    <n v="8"/>
    <n v="22"/>
    <n v="77.5"/>
    <n v="3"/>
    <n v="7.19"/>
    <n v="92"/>
    <n v="10.54"/>
    <x v="59"/>
    <s v="YES"/>
    <n v="0"/>
    <n v="92.06"/>
    <n v="1061.74"/>
    <x v="0"/>
    <n v="1273.26"/>
    <n v="1273.26"/>
  </r>
  <r>
    <x v="58"/>
    <x v="2"/>
    <d v="1899-12-30T10:19:00"/>
    <d v="1899-12-30T16:19:00"/>
    <x v="51"/>
    <n v="39"/>
    <n v="23.8"/>
    <n v="23.80282051282051"/>
    <n v="270.16000000000003"/>
    <n v="0"/>
    <n v="157.47"/>
    <n v="0.22399999999999998"/>
    <n v="0.23926156651219332"/>
    <n v="3.9261566512193313E-2"/>
    <n v="7.77"/>
    <n v="31.84"/>
    <n v="7.7700000000000005"/>
    <n v="0"/>
    <n v="29.838400000000004"/>
    <n v="-2.0015999999999963"/>
    <n v="39.61"/>
    <n v="39.61"/>
    <n v="4.2668936023526623E-2"/>
    <n v="0.25153997586841936"/>
    <x v="2"/>
    <n v="0"/>
    <x v="4"/>
    <n v="41"/>
    <n v="52"/>
    <n v="745.96"/>
    <n v="7"/>
    <n v="58"/>
    <x v="2"/>
    <n v="12"/>
    <n v="14"/>
    <n v="50"/>
    <n v="12"/>
    <n v="21.35"/>
    <n v="91"/>
    <n v="10.20120879120879"/>
    <x v="60"/>
    <s v="YES"/>
    <n v="0"/>
    <n v="77.13"/>
    <n v="1005.44"/>
    <x v="0"/>
    <n v="1162.9100000000001"/>
    <n v="1162.9100000000001"/>
  </r>
  <r>
    <x v="53"/>
    <x v="2"/>
    <d v="1899-12-30T11:49:00"/>
    <d v="1899-12-30T15:47:00"/>
    <x v="52"/>
    <n v="33"/>
    <n v="22.27"/>
    <n v="22.265757575757576"/>
    <n v="95.41"/>
    <n v="0"/>
    <n v="111.34"/>
    <n v="0.17199999999999999"/>
    <n v="0.17414289289289289"/>
    <n v="-2.5857107107107119E-2"/>
    <n v="11.03"/>
    <n v="21.66"/>
    <n v="11.025"/>
    <n v="-4.9999999999990052E-3"/>
    <n v="21.66"/>
    <n v="0"/>
    <n v="32.69"/>
    <n v="32.69"/>
    <n v="4.4490112552227228E-2"/>
    <n v="0.29360517334291358"/>
    <x v="7"/>
    <n v="15"/>
    <x v="4"/>
    <n v="30.5"/>
    <n v="39"/>
    <n v="541.5"/>
    <n v="6"/>
    <n v="52"/>
    <x v="8"/>
    <n v="60"/>
    <n v="7"/>
    <n v="24.5"/>
    <n v="5"/>
    <n v="11.27"/>
    <n v="69"/>
    <n v="10.648840579710145"/>
    <x v="61"/>
    <s v="YES"/>
    <n v="0"/>
    <n v="61.8"/>
    <n v="796.57"/>
    <x v="0"/>
    <n v="807.91"/>
    <n v="907.91000000000008"/>
  </r>
  <r>
    <x v="59"/>
    <x v="6"/>
    <d v="1899-12-30T16:59:00"/>
    <d v="1899-12-30T20:49:00"/>
    <x v="53"/>
    <n v="25"/>
    <n v="25.98"/>
    <n v="25.978400000000001"/>
    <n v="0"/>
    <n v="41.24"/>
    <n v="81.760000000000005"/>
    <n v="0.126"/>
    <n v="0.12588920025867645"/>
    <n v="-7.4110799741323563E-2"/>
    <n v="11.19"/>
    <n v="17.62"/>
    <n v="11.200000000000001"/>
    <n v="1.0000000000001563E-2"/>
    <n v="17.62"/>
    <n v="0"/>
    <n v="28.81"/>
    <n v="28.810000000000002"/>
    <n v="4.4359929787823729E-2"/>
    <n v="0.35237279843444225"/>
    <x v="7"/>
    <n v="17"/>
    <x v="20"/>
    <n v="87.5"/>
    <n v="29"/>
    <n v="440.5"/>
    <n v="7"/>
    <n v="55.5"/>
    <x v="7"/>
    <n v="0"/>
    <n v="11"/>
    <n v="39"/>
    <n v="5"/>
    <n v="9.9600000000000009"/>
    <n v="65"/>
    <n v="9.9916923076923077"/>
    <x v="62"/>
    <s v="YES"/>
    <n v="0"/>
    <n v="55.23"/>
    <n v="704.69"/>
    <x v="0"/>
    <n v="827.69"/>
    <n v="827.69"/>
  </r>
  <r>
    <x v="60"/>
    <x v="2"/>
    <d v="1899-12-30T10:53:00"/>
    <d v="1899-12-30T15:02:00"/>
    <x v="54"/>
    <n v="27"/>
    <n v="25.31"/>
    <n v="25.308888888888891"/>
    <n v="10"/>
    <n v="0"/>
    <n v="92.06"/>
    <n v="0.13500000000000001"/>
    <n v="0.13672141859981585"/>
    <n v="-6.3278581400184164E-2"/>
    <n v="6.02"/>
    <n v="21.88"/>
    <n v="6.0200000000000005"/>
    <n v="0"/>
    <n v="21.882800000000003"/>
    <n v="2.8000000000041325E-3"/>
    <n v="27.9"/>
    <n v="27.9"/>
    <n v="4.0828869962244267E-2"/>
    <n v="0.30306321963936561"/>
    <x v="2"/>
    <n v="0"/>
    <x v="8"/>
    <n v="24"/>
    <n v="38"/>
    <n v="547.07000000000005"/>
    <n v="5"/>
    <n v="62"/>
    <x v="7"/>
    <n v="0"/>
    <n v="11"/>
    <n v="37.979999999999997"/>
    <n v="5"/>
    <n v="12.29"/>
    <n v="62"/>
    <n v="11.021612903225806"/>
    <x v="63"/>
    <s v="YES"/>
    <n v="0"/>
    <n v="64.83"/>
    <n v="748.17"/>
    <x v="0"/>
    <n v="840.23"/>
    <n v="840.23"/>
  </r>
  <r>
    <x v="61"/>
    <x v="3"/>
    <d v="1899-12-30T10:54:00"/>
    <d v="1899-12-30T15:49:00"/>
    <x v="55"/>
    <n v="25"/>
    <n v="20.07"/>
    <n v="20.074400000000001"/>
    <n v="70.62"/>
    <n v="0"/>
    <n v="100.38"/>
    <n v="0.22399999999999998"/>
    <n v="0.23277061497078191"/>
    <n v="3.2770614970781903E-2"/>
    <n v="4.4400000000000004"/>
    <n v="15.84"/>
    <n v="4.4450000000000003"/>
    <n v="4.9999999999998934E-3"/>
    <n v="15.841600000000001"/>
    <n v="1.6000000000016001E-3"/>
    <n v="20.28"/>
    <n v="20.28"/>
    <n v="4.040967600526043E-2"/>
    <n v="0.20203227734608489"/>
    <x v="2"/>
    <n v="0"/>
    <x v="7"/>
    <n v="49.5"/>
    <n v="26"/>
    <n v="396.04"/>
    <n v="2"/>
    <n v="14"/>
    <x v="7"/>
    <n v="0"/>
    <n v="10"/>
    <n v="33.36"/>
    <n v="7"/>
    <n v="8.9600000000000009"/>
    <n v="52"/>
    <n v="9.6511538461538464"/>
    <x v="64"/>
    <s v="YES"/>
    <n v="0"/>
    <n v="47.62"/>
    <n v="549.48"/>
    <x v="0"/>
    <n v="649.86"/>
    <n v="649.86"/>
  </r>
  <r>
    <x v="42"/>
    <x v="2"/>
    <d v="1899-12-30T16:26:00"/>
    <d v="1899-12-30T19:07:00"/>
    <x v="56"/>
    <n v="18"/>
    <n v="22.82"/>
    <n v="22.817777777777778"/>
    <n v="0"/>
    <n v="0"/>
    <n v="65.63"/>
    <n v="0.16"/>
    <n v="0.15979255940786907"/>
    <n v="-4.0207440592130939E-2"/>
    <n v="4.16"/>
    <n v="12.44"/>
    <n v="4.165"/>
    <n v="4.9999999999998934E-3"/>
    <n v="12.44"/>
    <n v="0"/>
    <n v="16.5"/>
    <n v="16.600000000000001"/>
    <n v="4.0416828983248929E-2"/>
    <n v="0.2514094164254152"/>
    <x v="2"/>
    <n v="0"/>
    <x v="27"/>
    <n v="15.5"/>
    <n v="18"/>
    <n v="311"/>
    <n v="0"/>
    <n v="0"/>
    <x v="4"/>
    <n v="44"/>
    <n v="9"/>
    <n v="32"/>
    <n v="7"/>
    <n v="8.2200000000000006"/>
    <n v="39"/>
    <n v="10.531282051282052"/>
    <x v="65"/>
    <s v="YES"/>
    <n v="0"/>
    <n v="34.56"/>
    <n v="445.28"/>
    <x v="0"/>
    <n v="510.91"/>
    <n v="510.90999999999997"/>
  </r>
  <r>
    <x v="62"/>
    <x v="2"/>
    <d v="1899-12-30T15:48:00"/>
    <d v="1899-12-30T20:29:00"/>
    <x v="57"/>
    <n v="16"/>
    <n v="28.55"/>
    <n v="28.548124999999999"/>
    <n v="0"/>
    <n v="0"/>
    <n v="116.25"/>
    <n v="0.255"/>
    <n v="0.25450445519626946"/>
    <n v="5.4504455196269452E-2"/>
    <n v="6.51"/>
    <n v="14.08"/>
    <n v="6.5100000000000007"/>
    <n v="0"/>
    <n v="14.08"/>
    <n v="0"/>
    <n v="20.59"/>
    <n v="20.59"/>
    <n v="4.5077391247236032E-2"/>
    <n v="0.17711827956989248"/>
    <x v="2"/>
    <n v="0"/>
    <x v="28"/>
    <n v="63"/>
    <n v="24"/>
    <n v="352"/>
    <n v="3"/>
    <n v="30"/>
    <x v="7"/>
    <n v="0"/>
    <n v="1"/>
    <n v="3.5"/>
    <n v="2"/>
    <n v="8.27"/>
    <n v="35"/>
    <n v="13.050571428571429"/>
    <x v="66"/>
    <s v="YES"/>
    <n v="0"/>
    <n v="38.4"/>
    <n v="495.17"/>
    <x v="0"/>
    <n v="611.41999999999996"/>
    <n v="611.42000000000007"/>
  </r>
  <r>
    <x v="63"/>
    <x v="1"/>
    <d v="1899-12-30T15:54:00"/>
    <d v="1899-12-30T23:01:00"/>
    <x v="58"/>
    <n v="53"/>
    <n v="32.409999999999997"/>
    <n v="32.408867924528302"/>
    <n v="429.57"/>
    <n v="0"/>
    <n v="233.88"/>
    <n v="0.17600000000000002"/>
    <n v="0.18156975390109462"/>
    <n v="-1.8430246098905395E-2"/>
    <n v="21.79"/>
    <n v="52.36"/>
    <n v="21.7805"/>
    <n v="-9.4999999999991758E-3"/>
    <n v="52.36"/>
    <n v="0"/>
    <n v="74.150000000000006"/>
    <n v="74.150000000000006"/>
    <n v="4.3168943976433193E-2"/>
    <n v="0.31704292799726358"/>
    <x v="8"/>
    <n v="44.5"/>
    <x v="0"/>
    <n v="154.27000000000001"/>
    <n v="80"/>
    <n v="1309"/>
    <n v="9"/>
    <n v="78"/>
    <x v="0"/>
    <n v="34.380000000000003"/>
    <n v="23"/>
    <n v="81"/>
    <n v="11"/>
    <n v="16.52"/>
    <n v="156"/>
    <n v="11.010705128205128"/>
    <x v="67"/>
    <s v="YES"/>
    <n v="0"/>
    <n v="144.37"/>
    <n v="1862.04"/>
    <x v="0"/>
    <n v="2095.92"/>
    <n v="2095.92"/>
  </r>
  <r>
    <x v="64"/>
    <x v="0"/>
    <d v="1899-12-30T15:58:00"/>
    <d v="1899-12-30T00:54:00"/>
    <x v="59"/>
    <n v="111"/>
    <n v="27.87"/>
    <n v="27.873873873873872"/>
    <n v="572"/>
    <n v="0"/>
    <n v="499.22"/>
    <n v="0.19399999999999998"/>
    <n v="0.1979460745440127"/>
    <n v="-2.0539254559873155E-3"/>
    <n v="85.46"/>
    <n v="71.77"/>
    <n v="85.457400000000021"/>
    <n v="-2.5999999999726242E-3"/>
    <n v="71.7684"/>
    <n v="-1.5999999999962711E-3"/>
    <n v="157.22999999999999"/>
    <n v="157.22999999999999"/>
    <n v="5.081771170006464E-2"/>
    <n v="0.31495132406554222"/>
    <x v="14"/>
    <n v="133"/>
    <x v="29"/>
    <n v="561"/>
    <n v="106"/>
    <n v="1794.21"/>
    <n v="63"/>
    <n v="526.82000000000005"/>
    <x v="7"/>
    <n v="0"/>
    <n v="14"/>
    <n v="50"/>
    <n v="16"/>
    <n v="28.97"/>
    <n v="281"/>
    <n v="11.01067615658363"/>
    <x v="68"/>
    <s v="YES"/>
    <n v="0"/>
    <n v="260"/>
    <n v="3354"/>
    <x v="0"/>
    <n v="3853.22"/>
    <n v="3853.2200000000003"/>
  </r>
  <r>
    <x v="65"/>
    <x v="0"/>
    <d v="1899-12-30T15:48:00"/>
    <d v="1899-12-30T00:53:00"/>
    <x v="60"/>
    <n v="95"/>
    <n v="26.13"/>
    <n v="26.13"/>
    <n v="388.6"/>
    <n v="0"/>
    <n v="463.84"/>
    <n v="0.218"/>
    <n v="0.22153552238805968"/>
    <n v="2.1535522388059669E-2"/>
    <n v="72.31"/>
    <n v="53.78"/>
    <n v="72.31"/>
    <n v="0"/>
    <n v="53.776000000000003"/>
    <n v="-3.9999999999977831E-3"/>
    <n v="126.09"/>
    <n v="126.09"/>
    <n v="5.0794609946220322E-2"/>
    <n v="0.27183942738875477"/>
    <x v="15"/>
    <n v="148"/>
    <x v="30"/>
    <n v="373"/>
    <n v="86"/>
    <n v="1344.4"/>
    <n v="69"/>
    <n v="503"/>
    <x v="1"/>
    <n v="9"/>
    <n v="15"/>
    <n v="53.5"/>
    <n v="12"/>
    <n v="19.45"/>
    <n v="249"/>
    <n v="9.9692771084337348"/>
    <x v="69"/>
    <s v="NO"/>
    <n v="-31.999999999999545"/>
    <n v="208.69"/>
    <n v="2691.04"/>
    <x v="0"/>
    <n v="3154.88"/>
    <n v="3154.88"/>
  </r>
  <r>
    <x v="66"/>
    <x v="0"/>
    <d v="1899-12-30T15:54:00"/>
    <d v="1899-12-30T00:49:00"/>
    <x v="61"/>
    <n v="84"/>
    <n v="30.98"/>
    <n v="30.984166666666667"/>
    <n v="105.18"/>
    <n v="0"/>
    <n v="536.13"/>
    <n v="0.21299999999999999"/>
    <n v="0.21466752619630106"/>
    <n v="1.4667526196301045E-2"/>
    <n v="63.8"/>
    <n v="63.96"/>
    <n v="63.799400000000006"/>
    <n v="-5.9999999999149622E-4"/>
    <n v="63.945200000000007"/>
    <n v="-1.4799999999993929E-2"/>
    <n v="127.75"/>
    <n v="127.75999999999999"/>
    <n v="4.9088051885179444E-2"/>
    <n v="0.23828176002089047"/>
    <x v="16"/>
    <n v="118"/>
    <x v="31"/>
    <n v="528.41999999999996"/>
    <n v="99"/>
    <n v="1598.63"/>
    <n v="28"/>
    <n v="265"/>
    <x v="7"/>
    <n v="0"/>
    <n v="17"/>
    <n v="60"/>
    <n v="20"/>
    <n v="32.619999999999997"/>
    <n v="247"/>
    <n v="10.537125506072874"/>
    <x v="70"/>
    <s v="YES"/>
    <n v="0"/>
    <n v="218.82"/>
    <n v="2821.49"/>
    <x v="0"/>
    <n v="3357.62"/>
    <n v="3357.62"/>
  </r>
  <r>
    <x v="67"/>
    <x v="5"/>
    <d v="1899-12-30T15:52:00"/>
    <d v="1899-12-30T00:54:00"/>
    <x v="62"/>
    <n v="92"/>
    <n v="24.08"/>
    <n v="24.084456521739131"/>
    <n v="88.43"/>
    <n v="0"/>
    <n v="452.25"/>
    <n v="0.21199999999999999"/>
    <n v="0.21258943093252605"/>
    <n v="1.2589430932526041E-2"/>
    <n v="63.69"/>
    <n v="47.31"/>
    <n v="63.7"/>
    <n v="1.0000000000005116E-2"/>
    <n v="47.31"/>
    <n v="0"/>
    <n v="111"/>
    <n v="111"/>
    <n v="5.0095452145303893E-2"/>
    <n v="0.24543946932006633"/>
    <x v="17"/>
    <n v="87.5"/>
    <x v="32"/>
    <n v="259.5"/>
    <n v="76"/>
    <n v="1182.75"/>
    <n v="60"/>
    <n v="488"/>
    <x v="8"/>
    <n v="75"/>
    <n v="16"/>
    <n v="56"/>
    <n v="42"/>
    <n v="67.02"/>
    <n v="244"/>
    <n v="9.0810245901639348"/>
    <x v="71"/>
    <s v="YES"/>
    <n v="0"/>
    <n v="182.55"/>
    <n v="2398.3200000000002"/>
    <x v="0"/>
    <n v="2850.57"/>
    <n v="2850.57"/>
  </r>
  <r>
    <x v="68"/>
    <x v="3"/>
    <d v="1899-12-30T15:53:00"/>
    <d v="1899-12-30T01:11:00"/>
    <x v="63"/>
    <n v="61"/>
    <n v="36.090000000000003"/>
    <n v="36.09475409836066"/>
    <n v="78.13"/>
    <n v="0"/>
    <n v="487.8"/>
    <n v="0.22800000000000001"/>
    <n v="0.22969886751583357"/>
    <n v="2.969886751583356E-2"/>
    <n v="77.510000000000005"/>
    <n v="39.520000000000003"/>
    <n v="77.51100000000001"/>
    <n v="1.0000000000047748E-3"/>
    <n v="39.523200000000003"/>
    <n v="3.1999999999996476E-3"/>
    <n v="117.03"/>
    <n v="117.03"/>
    <n v="5.315244938186376E-2"/>
    <n v="0.23991389913899139"/>
    <x v="8"/>
    <n v="52"/>
    <x v="33"/>
    <n v="503.84"/>
    <n v="66"/>
    <n v="988.08"/>
    <n v="64"/>
    <n v="551.46"/>
    <x v="7"/>
    <n v="0"/>
    <n v="11"/>
    <n v="39.5"/>
    <n v="29"/>
    <n v="66.900000000000006"/>
    <n v="233"/>
    <n v="9.4496995708154508"/>
    <x v="72"/>
    <s v="YES"/>
    <n v="0"/>
    <n v="181.61"/>
    <n v="2383.39"/>
    <x v="0"/>
    <n v="2871.19"/>
    <n v="2871.19"/>
  </r>
  <r>
    <x v="69"/>
    <x v="0"/>
    <d v="1899-12-30T15:59:00"/>
    <d v="1899-12-30T00:46:00"/>
    <x v="64"/>
    <n v="87"/>
    <n v="24.26"/>
    <n v="24.256436781609196"/>
    <n v="105.73"/>
    <n v="4.66"/>
    <n v="424.51"/>
    <n v="0.21100000000000002"/>
    <n v="0.21177004659330134"/>
    <n v="1.1770046593301331E-2"/>
    <n v="56.28"/>
    <n v="47.91"/>
    <n v="56.280000000000008"/>
    <n v="0"/>
    <n v="47.911999999999999"/>
    <n v="2.0000000000024443E-3"/>
    <n v="104.19"/>
    <n v="104.19"/>
    <n v="4.9371893228956881E-2"/>
    <n v="0.24543591434830747"/>
    <x v="4"/>
    <n v="100.5"/>
    <x v="34"/>
    <n v="381"/>
    <n v="85"/>
    <n v="1197.8"/>
    <n v="40"/>
    <n v="297.5"/>
    <x v="0"/>
    <n v="25"/>
    <n v="13"/>
    <n v="45.5"/>
    <n v="36"/>
    <n v="63.01"/>
    <n v="226"/>
    <n v="9.3376548672566368"/>
    <x v="73"/>
    <s v="YES"/>
    <n v="0"/>
    <n v="174.04"/>
    <n v="2284.35"/>
    <x v="0"/>
    <n v="2713.52"/>
    <n v="2713.5199999999995"/>
  </r>
  <r>
    <x v="70"/>
    <x v="0"/>
    <d v="1899-12-30T15:51:00"/>
    <d v="1899-12-30T23:00:00"/>
    <x v="65"/>
    <n v="63"/>
    <n v="31.41"/>
    <n v="31.413174603174603"/>
    <n v="57.48"/>
    <n v="0"/>
    <n v="319.64999999999998"/>
    <n v="0.16600000000000001"/>
    <n v="0.16635008196508028"/>
    <n v="-3.3649918034919735E-2"/>
    <n v="70.36"/>
    <n v="37.020000000000003"/>
    <n v="70.350000000000009"/>
    <n v="-9.9999999999909051E-3"/>
    <n v="37.018000000000001"/>
    <n v="-2.0000000000024443E-3"/>
    <n v="107.38"/>
    <n v="107.38"/>
    <n v="5.4258904614887089E-2"/>
    <n v="0.33592992335366806"/>
    <x v="14"/>
    <n v="200.5"/>
    <x v="35"/>
    <n v="416.5"/>
    <n v="59"/>
    <n v="925.45"/>
    <n v="46"/>
    <n v="361"/>
    <x v="4"/>
    <n v="27"/>
    <n v="10"/>
    <n v="36"/>
    <n v="7"/>
    <n v="12.58"/>
    <n v="202"/>
    <n v="9.7971782178217826"/>
    <x v="74"/>
    <s v="YES"/>
    <n v="0"/>
    <n v="168.17"/>
    <n v="2147.1999999999998"/>
    <x v="0"/>
    <n v="2466.85"/>
    <n v="2466.85"/>
  </r>
  <r>
    <x v="71"/>
    <x v="1"/>
    <d v="1899-12-30T15:36:00"/>
    <d v="1899-12-30T23:04:00"/>
    <x v="66"/>
    <n v="72"/>
    <n v="29.65"/>
    <n v="29.647083333333335"/>
    <n v="195.5"/>
    <n v="0"/>
    <n v="393.21"/>
    <n v="0.20100000000000001"/>
    <n v="0.20278068578560043"/>
    <n v="2.780685785600423E-3"/>
    <n v="37.659999999999997"/>
    <n v="58.82"/>
    <n v="37.660000000000004"/>
    <n v="0"/>
    <n v="58.82"/>
    <n v="0"/>
    <n v="96.48"/>
    <n v="96.47999999999999"/>
    <n v="4.5198375332030964E-2"/>
    <n v="0.24536507209887848"/>
    <x v="4"/>
    <n v="43"/>
    <x v="3"/>
    <n v="224"/>
    <n v="96"/>
    <n v="1470.5"/>
    <n v="27"/>
    <n v="263"/>
    <x v="1"/>
    <n v="8"/>
    <n v="27"/>
    <n v="95.5"/>
    <n v="13"/>
    <n v="30.59"/>
    <n v="194"/>
    <n v="11.003041237113402"/>
    <x v="75"/>
    <s v="YES"/>
    <n v="0"/>
    <n v="202.51"/>
    <n v="2337.1"/>
    <x v="0"/>
    <n v="2730.31"/>
    <n v="2730.31"/>
  </r>
  <r>
    <x v="72"/>
    <x v="0"/>
    <d v="1899-12-30T15:52:00"/>
    <d v="1899-12-30T23:15:00"/>
    <x v="67"/>
    <n v="75"/>
    <n v="26.7"/>
    <n v="26.703333333333333"/>
    <n v="19.5"/>
    <n v="46.72"/>
    <n v="428.92"/>
    <n v="0.191"/>
    <n v="0.21627127190218076"/>
    <n v="1.6271271902180751E-2"/>
    <n v="28.7"/>
    <n v="60.1"/>
    <n v="28.702800000000003"/>
    <n v="2.8000000000041325E-3"/>
    <n v="60.099200000000003"/>
    <n v="-7.9999999999813554E-4"/>
    <n v="88.8"/>
    <n v="88.8"/>
    <n v="4.4339033828485828E-2"/>
    <n v="0.20703161428704653"/>
    <x v="5"/>
    <n v="11"/>
    <x v="36"/>
    <n v="273"/>
    <n v="90"/>
    <n v="1502.48"/>
    <n v="13"/>
    <n v="102.04"/>
    <x v="4"/>
    <n v="24"/>
    <n v="17"/>
    <n v="59.83"/>
    <n v="12"/>
    <n v="30.4"/>
    <n v="170"/>
    <n v="11.780882352941177"/>
    <x v="76"/>
    <s v="YES"/>
    <n v="0"/>
    <n v="168.36"/>
    <n v="2171.11"/>
    <x v="0"/>
    <n v="2646.75"/>
    <n v="2646.75"/>
  </r>
  <r>
    <x v="73"/>
    <x v="0"/>
    <d v="1899-12-30T15:53:00"/>
    <d v="1899-12-30T22:58:00"/>
    <x v="68"/>
    <n v="72"/>
    <n v="20.97"/>
    <n v="20.874583333333334"/>
    <n v="128.02000000000001"/>
    <n v="0"/>
    <n v="257.64"/>
    <n v="0.18600000000000003"/>
    <n v="0.18738135932215716"/>
    <n v="-1.2618640677842852E-2"/>
    <n v="18.37"/>
    <n v="45.76"/>
    <n v="18.375"/>
    <n v="4.9999999999990052E-3"/>
    <n v="45.76"/>
    <n v="0"/>
    <n v="64.13"/>
    <n v="64.13"/>
    <n v="4.2668849012288998E-2"/>
    <n v="0.24891321223412513"/>
    <x v="0"/>
    <n v="18"/>
    <x v="18"/>
    <n v="129.5"/>
    <n v="84"/>
    <n v="1144"/>
    <n v="10"/>
    <n v="83"/>
    <x v="0"/>
    <n v="32"/>
    <n v="21"/>
    <n v="73.5"/>
    <n v="12"/>
    <n v="22.97"/>
    <n v="150"/>
    <n v="10.0198"/>
    <x v="77"/>
    <s v="YES"/>
    <n v="0"/>
    <n v="127.79"/>
    <n v="1630.76"/>
    <x v="0"/>
    <n v="1888.4"/>
    <n v="1888.4"/>
  </r>
  <r>
    <x v="74"/>
    <x v="2"/>
    <d v="1899-12-30T15:54:00"/>
    <d v="1899-12-30T22:59:00"/>
    <x v="68"/>
    <n v="67"/>
    <n v="25.25"/>
    <n v="25.250597014925372"/>
    <n v="194.95"/>
    <n v="0"/>
    <n v="319"/>
    <n v="0.21100000000000002"/>
    <n v="0.21311563026108335"/>
    <n v="1.3115630261083339E-2"/>
    <n v="17.43"/>
    <n v="54.42"/>
    <n v="17.430000000000003"/>
    <n v="0"/>
    <n v="54.42"/>
    <n v="0"/>
    <n v="71.849999999999994"/>
    <n v="71.849999999999994"/>
    <n v="4.2469810082811692E-2"/>
    <n v="0.22523510971786831"/>
    <x v="0"/>
    <n v="23.5"/>
    <x v="5"/>
    <n v="107"/>
    <n v="87"/>
    <n v="1360.5"/>
    <n v="11"/>
    <n v="118.5"/>
    <x v="7"/>
    <n v="0"/>
    <n v="19"/>
    <n v="67"/>
    <n v="9"/>
    <n v="15.29"/>
    <n v="144"/>
    <n v="11.748541666666666"/>
    <x v="78"/>
    <s v="YES"/>
    <n v="0"/>
    <n v="160.63999999999999"/>
    <n v="1852.43"/>
    <x v="0"/>
    <n v="2171.4299999999998"/>
    <n v="2171.4300000000003"/>
  </r>
  <r>
    <x v="75"/>
    <x v="0"/>
    <d v="1899-12-30T15:54:00"/>
    <d v="1899-12-30T22:41:00"/>
    <x v="69"/>
    <n v="60"/>
    <n v="25.37"/>
    <n v="25.366333333333333"/>
    <n v="359.43"/>
    <n v="0"/>
    <n v="245.9"/>
    <n v="0.20699999999999999"/>
    <n v="0.21151778418132555"/>
    <n v="1.1517784181325541E-2"/>
    <n v="25.5"/>
    <n v="43.24"/>
    <n v="26.495000000000001"/>
    <n v="0.99500000000000099"/>
    <n v="43.236000000000004"/>
    <n v="-3.9999999999977831E-3"/>
    <n v="69.739999999999995"/>
    <n v="68.740000000000009"/>
    <n v="4.5164851049291063E-2"/>
    <n v="0.28361122407482714"/>
    <x v="6"/>
    <n v="32.5"/>
    <x v="0"/>
    <n v="180"/>
    <n v="70"/>
    <n v="1080.9000000000001"/>
    <n v="17"/>
    <n v="134"/>
    <x v="0"/>
    <n v="32"/>
    <n v="13"/>
    <n v="45.5"/>
    <n v="7"/>
    <n v="17.079999999999998"/>
    <n v="138"/>
    <n v="11.028840579710145"/>
    <x v="79"/>
    <s v="YES"/>
    <n v="0"/>
    <n v="127.95"/>
    <n v="1649.93"/>
    <x v="0"/>
    <n v="1895.83"/>
    <n v="1895.8300000000002"/>
  </r>
  <r>
    <x v="76"/>
    <x v="0"/>
    <d v="1899-12-30T15:54:00"/>
    <d v="1899-12-30T22:56:00"/>
    <x v="70"/>
    <n v="49"/>
    <n v="29.17"/>
    <n v="29.174489795918365"/>
    <n v="117.62"/>
    <n v="0"/>
    <n v="300.62"/>
    <n v="0.22800000000000001"/>
    <n v="0.22914332319559735"/>
    <n v="2.9143323195597343E-2"/>
    <n v="28.14"/>
    <n v="39.14"/>
    <n v="28.140000000000004"/>
    <n v="0"/>
    <n v="39.14"/>
    <n v="0"/>
    <n v="67.28"/>
    <n v="67.28"/>
    <n v="4.7063761323493408E-2"/>
    <n v="0.22380413811456323"/>
    <x v="1"/>
    <n v="41"/>
    <x v="24"/>
    <n v="176"/>
    <n v="65"/>
    <n v="978.5"/>
    <n v="13"/>
    <n v="126"/>
    <x v="9"/>
    <n v="59"/>
    <n v="8"/>
    <n v="27.5"/>
    <n v="12"/>
    <n v="21.55"/>
    <n v="133"/>
    <n v="10.748496240601503"/>
    <x v="80"/>
    <s v="YES"/>
    <n v="0"/>
    <n v="120.24"/>
    <n v="1549.79"/>
    <x v="0"/>
    <n v="1850.41"/>
    <n v="1850.4099999999999"/>
  </r>
  <r>
    <x v="77"/>
    <x v="1"/>
    <d v="1899-12-30T15:55:00"/>
    <d v="1899-12-30T23:12:00"/>
    <x v="71"/>
    <n v="59"/>
    <n v="23.6"/>
    <n v="23.596779661016949"/>
    <n v="133.59"/>
    <n v="0"/>
    <n v="273.63"/>
    <n v="0.215"/>
    <n v="0.21740477666015157"/>
    <n v="1.7404776660151555E-2"/>
    <n v="20.9"/>
    <n v="40.6"/>
    <n v="20.895000000000003"/>
    <n v="-4.9999999999954525E-3"/>
    <n v="40.6"/>
    <n v="0"/>
    <n v="61.5"/>
    <n v="61.5"/>
    <n v="4.417437024586808E-2"/>
    <n v="0.22475605744984103"/>
    <x v="3"/>
    <n v="6"/>
    <x v="17"/>
    <n v="188.5"/>
    <n v="63"/>
    <n v="1015"/>
    <n v="11"/>
    <n v="96"/>
    <x v="1"/>
    <n v="8"/>
    <n v="16"/>
    <n v="56"/>
    <n v="13"/>
    <n v="22.71"/>
    <n v="130"/>
    <n v="10.709307692307693"/>
    <x v="81"/>
    <s v="YES"/>
    <n v="0"/>
    <n v="132.18"/>
    <n v="1524.39"/>
    <x v="0"/>
    <n v="1798.02"/>
    <n v="1798.02"/>
  </r>
  <r>
    <x v="78"/>
    <x v="0"/>
    <d v="1899-12-30T15:52:00"/>
    <d v="1899-12-30T23:09:00"/>
    <x v="71"/>
    <n v="59"/>
    <n v="22.07"/>
    <n v="22.071525423728815"/>
    <n v="175.79"/>
    <n v="0"/>
    <n v="257.08999999999997"/>
    <n v="0.22500000000000001"/>
    <n v="0.22823433324751646"/>
    <n v="2.8234333247516452E-2"/>
    <n v="16.510000000000002"/>
    <n v="38.18"/>
    <n v="16.520000000000003"/>
    <n v="1.0000000000001563E-2"/>
    <n v="38.184000000000005"/>
    <n v="4.0000000000048885E-3"/>
    <n v="54.69"/>
    <n v="54.69"/>
    <n v="4.1997511941146655E-2"/>
    <n v="0.21272706056244897"/>
    <x v="7"/>
    <n v="13.5"/>
    <x v="20"/>
    <n v="109.5"/>
    <n v="64"/>
    <n v="954.6"/>
    <n v="11"/>
    <n v="97"/>
    <x v="2"/>
    <n v="16"/>
    <n v="27"/>
    <n v="92.5"/>
    <n v="9"/>
    <n v="19.12"/>
    <n v="126"/>
    <n v="10.335079365079364"/>
    <x v="82"/>
    <s v="YES"/>
    <n v="0"/>
    <n v="110.73"/>
    <n v="1412.95"/>
    <x v="0"/>
    <n v="1670.04"/>
    <n v="1670.04"/>
  </r>
  <r>
    <x v="79"/>
    <x v="3"/>
    <d v="1899-12-30T15:51:00"/>
    <d v="1899-12-30T22:30:00"/>
    <x v="72"/>
    <n v="46"/>
    <n v="25.81"/>
    <n v="25.807826086956524"/>
    <n v="284.57"/>
    <n v="0"/>
    <n v="197.81"/>
    <n v="0.214"/>
    <n v="0.21915820029027572"/>
    <n v="1.9158200290275706E-2"/>
    <n v="22.65"/>
    <n v="32.119999999999997"/>
    <n v="22.645000000000003"/>
    <n v="-4.9999999999954525E-3"/>
    <n v="32.119999999999997"/>
    <n v="0"/>
    <n v="54.77"/>
    <n v="54.769999999999996"/>
    <n v="4.6135314532160777E-2"/>
    <n v="0.27688185632677825"/>
    <x v="8"/>
    <n v="40.5"/>
    <x v="18"/>
    <n v="156"/>
    <n v="53"/>
    <n v="803"/>
    <n v="13"/>
    <n v="103"/>
    <x v="4"/>
    <n v="24"/>
    <n v="11"/>
    <n v="39.5"/>
    <n v="8"/>
    <n v="16.16"/>
    <n v="112"/>
    <n v="10.599642857142857"/>
    <x v="83"/>
    <s v="NO"/>
    <n v="-5.0000000000002274"/>
    <n v="99.76"/>
    <n v="1286.92"/>
    <x v="0"/>
    <n v="1484.73"/>
    <n v="1484.73"/>
  </r>
  <r>
    <x v="80"/>
    <x v="3"/>
    <d v="1899-12-30T10:56:00"/>
    <d v="1899-12-30T17:11:00"/>
    <x v="73"/>
    <n v="50"/>
    <n v="22.23"/>
    <n v="22.2316"/>
    <n v="116.02"/>
    <n v="0"/>
    <n v="226.27"/>
    <n v="0.22500000000000001"/>
    <n v="0.22727911928964606"/>
    <n v="2.7279119289646048E-2"/>
    <n v="5.49"/>
    <n v="38.020000000000003"/>
    <n v="5.4950000000000001"/>
    <n v="4.9999999999998934E-3"/>
    <n v="38.020000000000003"/>
    <n v="0"/>
    <n v="43.51"/>
    <n v="43.510000000000005"/>
    <n v="3.9142481872649751E-2"/>
    <n v="0.19229239404251555"/>
    <x v="2"/>
    <n v="0"/>
    <x v="14"/>
    <n v="55.5"/>
    <n v="59"/>
    <n v="950.5"/>
    <n v="2"/>
    <n v="23"/>
    <x v="7"/>
    <n v="0"/>
    <n v="20"/>
    <n v="69"/>
    <n v="9"/>
    <n v="13.58"/>
    <n v="98"/>
    <n v="11.342653061224489"/>
    <x v="84"/>
    <s v="YES"/>
    <n v="0"/>
    <n v="93.53"/>
    <n v="1205.1099999999999"/>
    <x v="0"/>
    <n v="1431.38"/>
    <n v="1431.3799999999999"/>
  </r>
  <r>
    <x v="81"/>
    <x v="4"/>
    <d v="1899-12-30T10:21:00"/>
    <d v="1899-12-30T16:10:00"/>
    <x v="74"/>
    <n v="43"/>
    <n v="22.99"/>
    <n v="22.986976744186048"/>
    <n v="309.86"/>
    <n v="0"/>
    <n v="131.41999999999999"/>
    <n v="0.18600000000000003"/>
    <n v="0.19366913260043028"/>
    <n v="-6.3308673995697284E-3"/>
    <n v="7.45"/>
    <n v="31.76"/>
    <n v="7.455000000000001"/>
    <n v="5.0000000000007816E-3"/>
    <n v="31.76"/>
    <n v="0"/>
    <n v="39.21"/>
    <n v="39.21"/>
    <n v="3.9668568653636029E-2"/>
    <n v="0.29835641454877493"/>
    <x v="5"/>
    <n v="11.5"/>
    <x v="28"/>
    <n v="47"/>
    <n v="53"/>
    <n v="794"/>
    <n v="3"/>
    <n v="40"/>
    <x v="1"/>
    <n v="8"/>
    <n v="21"/>
    <n v="73.5"/>
    <n v="7"/>
    <n v="14.44"/>
    <n v="92"/>
    <n v="10.743913043478262"/>
    <x v="85"/>
    <s v="YES"/>
    <n v="0"/>
    <n v="93.74"/>
    <n v="1082.18"/>
    <x v="0"/>
    <n v="1213.5999999999999"/>
    <n v="1213.6000000000001"/>
  </r>
  <r>
    <x v="82"/>
    <x v="0"/>
    <d v="1899-12-30T11:58:00"/>
    <d v="1899-12-30T16:15:00"/>
    <x v="75"/>
    <n v="37"/>
    <n v="24.94"/>
    <n v="24.936216216216216"/>
    <n v="0"/>
    <n v="0"/>
    <n v="185.29"/>
    <n v="0.19899999999999998"/>
    <n v="0.20082589092170294"/>
    <n v="8.2589092170293199E-4"/>
    <n v="11.32"/>
    <n v="28"/>
    <n v="11.323900000000002"/>
    <n v="3.9000000000015689E-3"/>
    <n v="28.004799999999999"/>
    <n v="4.7999999999994714E-3"/>
    <n v="39.32"/>
    <n v="39.32"/>
    <n v="4.2616838636954826E-2"/>
    <n v="0.21220789033407092"/>
    <x v="4"/>
    <n v="41.5"/>
    <x v="7"/>
    <n v="57"/>
    <n v="48"/>
    <n v="700.12"/>
    <n v="6"/>
    <n v="54.27"/>
    <x v="1"/>
    <n v="9"/>
    <n v="14"/>
    <n v="48.36"/>
    <n v="6"/>
    <n v="12.39"/>
    <n v="90"/>
    <n v="10.251555555555555"/>
    <x v="86"/>
    <s v="YES"/>
    <n v="0"/>
    <n v="77.599999999999994"/>
    <n v="1000.24"/>
    <x v="0"/>
    <n v="1185.53"/>
    <n v="1185.53"/>
  </r>
  <r>
    <x v="83"/>
    <x v="3"/>
    <d v="1899-12-30T16:16:00"/>
    <d v="1899-12-30T19:21:00"/>
    <x v="76"/>
    <n v="26"/>
    <n v="28.37"/>
    <n v="28.369230769230771"/>
    <n v="35.770000000000003"/>
    <n v="0"/>
    <n v="152.72"/>
    <n v="0.217"/>
    <n v="0.21760255332487924"/>
    <n v="1.7602553324879228E-2"/>
    <n v="15.96"/>
    <n v="19.22"/>
    <n v="15.96"/>
    <n v="0"/>
    <n v="19.22"/>
    <n v="0"/>
    <n v="35.18"/>
    <n v="35.18"/>
    <n v="4.7695227765726676E-2"/>
    <n v="0.23035620743844945"/>
    <x v="6"/>
    <n v="39"/>
    <x v="14"/>
    <n v="61"/>
    <n v="29"/>
    <n v="480.5"/>
    <n v="14"/>
    <n v="120"/>
    <x v="1"/>
    <n v="8"/>
    <n v="2"/>
    <n v="7"/>
    <n v="6"/>
    <n v="18.100000000000001"/>
    <n v="67"/>
    <n v="11.008955223880598"/>
    <x v="87"/>
    <s v="NO"/>
    <n v="-4"/>
    <n v="61.97"/>
    <n v="799.57"/>
    <x v="0"/>
    <n v="952.29"/>
    <n v="952.29000000000008"/>
  </r>
  <r>
    <x v="84"/>
    <x v="3"/>
    <d v="1899-12-30T15:55:00"/>
    <d v="1899-12-30T23:25:00"/>
    <x v="77"/>
    <n v="66"/>
    <n v="29.56"/>
    <n v="29.555454545454548"/>
    <n v="105.96"/>
    <n v="0"/>
    <n v="373.48"/>
    <n v="0.20100000000000001"/>
    <n v="0.20246110478668619"/>
    <n v="2.4611047866861802E-3"/>
    <n v="30.38"/>
    <n v="57.45"/>
    <n v="30.380000000000003"/>
    <n v="0"/>
    <n v="57.45"/>
    <n v="0"/>
    <n v="87.83"/>
    <n v="87.83"/>
    <n v="4.5025786144176842E-2"/>
    <n v="0.23516654171575452"/>
    <x v="13"/>
    <n v="37"/>
    <x v="12"/>
    <n v="155"/>
    <n v="89"/>
    <n v="1436.25"/>
    <n v="22"/>
    <n v="200"/>
    <x v="8"/>
    <n v="42"/>
    <n v="15"/>
    <n v="52.5"/>
    <n v="13"/>
    <n v="22.91"/>
    <n v="167"/>
    <n v="11.68059880239521"/>
    <x v="88"/>
    <s v="NO"/>
    <n v="-5.0000000000002274"/>
    <n v="185.24"/>
    <n v="2135.9"/>
    <x v="0"/>
    <n v="2509.38"/>
    <n v="2509.38"/>
  </r>
  <r>
    <x v="85"/>
    <x v="0"/>
    <d v="1899-12-30T15:31:00"/>
    <d v="1899-12-30T23:10:00"/>
    <x v="6"/>
    <n v="57"/>
    <n v="29.29"/>
    <n v="29.289298245614034"/>
    <n v="19.239999999999998"/>
    <n v="0"/>
    <n v="369.8"/>
    <n v="0.224"/>
    <n v="0.22408725950613545"/>
    <n v="2.4087259506135439E-2"/>
    <n v="31.18"/>
    <n v="45.93"/>
    <n v="31.185000000000002"/>
    <n v="5.000000000002558E-3"/>
    <n v="45.928000000000004"/>
    <n v="-1.9999999999953388E-3"/>
    <n v="77.11"/>
    <n v="77.11"/>
    <n v="4.6187757938052937E-2"/>
    <n v="0.20851811790156841"/>
    <x v="18"/>
    <n v="98"/>
    <x v="24"/>
    <n v="206"/>
    <n v="69"/>
    <n v="1148.2"/>
    <n v="15"/>
    <n v="141.5"/>
    <x v="7"/>
    <n v="0"/>
    <n v="13"/>
    <n v="45.5"/>
    <n v="12"/>
    <n v="30.29"/>
    <n v="147"/>
    <n v="11.357074829931973"/>
    <x v="89"/>
    <s v="YES"/>
    <n v="0"/>
    <n v="158.46"/>
    <n v="1827.95"/>
    <x v="0"/>
    <n v="2197.75"/>
    <n v="2197.75"/>
  </r>
  <r>
    <x v="86"/>
    <x v="2"/>
    <d v="1899-12-30T15:53:00"/>
    <d v="1899-12-30T22:08:00"/>
    <x v="73"/>
    <n v="52"/>
    <n v="23.9"/>
    <n v="23.896346153846153"/>
    <n v="142.69"/>
    <n v="0"/>
    <n v="201.51"/>
    <n v="0.17899999999999999"/>
    <n v="0.18320423303512984"/>
    <n v="-1.6795766964870174E-2"/>
    <n v="26.12"/>
    <n v="32.549999999999997"/>
    <n v="26.124700000000004"/>
    <n v="4.7000000000032571E-3"/>
    <n v="32.549599999999998"/>
    <n v="-3.9999999999906777E-4"/>
    <n v="58.67"/>
    <n v="58.67"/>
    <n v="4.7215135883342328E-2"/>
    <n v="0.29115180388070072"/>
    <x v="3"/>
    <n v="6"/>
    <x v="3"/>
    <n v="199.71"/>
    <n v="63"/>
    <n v="813.74"/>
    <n v="13"/>
    <n v="101.5"/>
    <x v="6"/>
    <n v="66"/>
    <n v="6"/>
    <n v="21"/>
    <n v="16"/>
    <n v="34.659999999999997"/>
    <n v="130"/>
    <n v="9.5585384615384612"/>
    <x v="90"/>
    <s v="YES"/>
    <n v="0"/>
    <n v="102.67"/>
    <n v="1345.28"/>
    <x v="0"/>
    <n v="1546.79"/>
    <n v="1546.79"/>
  </r>
  <r>
    <x v="87"/>
    <x v="2"/>
    <d v="1899-12-30T15:53:00"/>
    <d v="1899-12-30T21:54:00"/>
    <x v="78"/>
    <n v="48"/>
    <n v="24.63"/>
    <n v="24.628333333333334"/>
    <n v="3.5"/>
    <n v="0"/>
    <n v="196.35"/>
    <n v="0.16699999999999998"/>
    <n v="0.16658748069842022"/>
    <n v="-3.3412519301579791E-2"/>
    <n v="19.559999999999999"/>
    <n v="33.5"/>
    <n v="19.565000000000001"/>
    <n v="5.000000000002558E-3"/>
    <n v="33.5"/>
    <n v="0"/>
    <n v="53.06"/>
    <n v="53.06"/>
    <n v="4.4883941260066319E-2"/>
    <n v="0.2702317290552585"/>
    <x v="5"/>
    <n v="25.5"/>
    <x v="1"/>
    <n v="156"/>
    <n v="58"/>
    <n v="837.5"/>
    <n v="8"/>
    <n v="73"/>
    <x v="2"/>
    <n v="25"/>
    <n v="8"/>
    <n v="28"/>
    <n v="19"/>
    <n v="37.159999999999997"/>
    <n v="115"/>
    <n v="10.279652173913044"/>
    <x v="91"/>
    <s v="YES"/>
    <n v="0"/>
    <n v="97.31"/>
    <n v="1279.47"/>
    <x v="0"/>
    <n v="1475.82"/>
    <n v="1475.82"/>
  </r>
  <r>
    <x v="88"/>
    <x v="2"/>
    <d v="1899-12-30T16:30:00"/>
    <d v="1899-12-30T19:05:00"/>
    <x v="79"/>
    <n v="15"/>
    <n v="22.57"/>
    <n v="22.571999999999999"/>
    <n v="47.2"/>
    <n v="0"/>
    <n v="61.63"/>
    <n v="0.20899999999999999"/>
    <n v="0.21151074198640951"/>
    <n v="1.1510741986409501E-2"/>
    <n v="5.88"/>
    <n v="9.49"/>
    <n v="5.8800000000000008"/>
    <n v="0"/>
    <n v="9.49"/>
    <n v="0"/>
    <n v="15.37"/>
    <n v="15.370000000000001"/>
    <n v="4.5395475220036625E-2"/>
    <n v="0.24939153009897774"/>
    <x v="11"/>
    <n v="51"/>
    <x v="27"/>
    <n v="19"/>
    <n v="18"/>
    <n v="237.25"/>
    <n v="4"/>
    <n v="14"/>
    <x v="7"/>
    <n v="0"/>
    <n v="1"/>
    <n v="3.5"/>
    <n v="13"/>
    <n v="13.83"/>
    <n v="48"/>
    <n v="7.05375"/>
    <x v="92"/>
    <s v="YES"/>
    <n v="0"/>
    <n v="28.01"/>
    <n v="366.59"/>
    <x v="0"/>
    <n v="428.22"/>
    <n v="428.21999999999997"/>
  </r>
  <r>
    <x v="23"/>
    <x v="0"/>
    <d v="1899-12-30T15:53:00"/>
    <d v="1899-12-30T23:12:00"/>
    <x v="80"/>
    <n v="83"/>
    <n v="25.88"/>
    <n v="25.87915662650602"/>
    <n v="342.71"/>
    <n v="41.33"/>
    <n v="362.43"/>
    <n v="0.19699999999999998"/>
    <n v="0.20076332495042268"/>
    <n v="7.633249504226669E-4"/>
    <n v="35.14"/>
    <n v="59.64"/>
    <n v="35.14"/>
    <n v="0"/>
    <n v="59.640799999999999"/>
    <n v="7.9999999999813554E-4"/>
    <n v="94.58"/>
    <n v="94.78"/>
    <n v="4.4125383501631775E-2"/>
    <n v="0.26096073724581298"/>
    <x v="0"/>
    <n v="22"/>
    <x v="37"/>
    <n v="200"/>
    <n v="112"/>
    <n v="1491.02"/>
    <n v="21"/>
    <n v="157"/>
    <x v="10"/>
    <n v="123"/>
    <n v="27"/>
    <n v="96.5"/>
    <n v="27"/>
    <n v="58.45"/>
    <n v="230"/>
    <n v="9.3389999999999986"/>
    <x v="93"/>
    <s v="YES"/>
    <n v="0"/>
    <n v="177.66"/>
    <n v="2325.63"/>
    <x v="0"/>
    <n v="2729.39"/>
    <n v="2729.39"/>
  </r>
  <r>
    <x v="89"/>
    <x v="2"/>
    <d v="1899-12-30T15:48:00"/>
    <d v="1899-12-30T23:45:00"/>
    <x v="81"/>
    <n v="79"/>
    <n v="29.9"/>
    <n v="29.901898734177216"/>
    <n v="283.58999999999997"/>
    <n v="0"/>
    <n v="457.86"/>
    <n v="0.217"/>
    <n v="0.22026690271617294"/>
    <n v="2.026690271617293E-2"/>
    <n v="52.08"/>
    <n v="61.9"/>
    <n v="52.080000000000005"/>
    <n v="0"/>
    <n v="61.8996"/>
    <n v="-3.9999999999906777E-4"/>
    <n v="113.98"/>
    <n v="113.97999999999999"/>
    <n v="4.8250608530003174E-2"/>
    <n v="0.2489407242388503"/>
    <x v="5"/>
    <n v="12.5"/>
    <x v="38"/>
    <n v="344"/>
    <n v="96"/>
    <n v="1547.49"/>
    <n v="33"/>
    <n v="337.5"/>
    <x v="9"/>
    <n v="50"/>
    <n v="11"/>
    <n v="37.01"/>
    <n v="16"/>
    <n v="33.75"/>
    <n v="215"/>
    <n v="10.987209302325581"/>
    <x v="94"/>
    <s v="YES"/>
    <n v="0"/>
    <n v="224.24"/>
    <n v="2586.4899999999998"/>
    <x v="0"/>
    <n v="3044.35"/>
    <n v="3044.35"/>
  </r>
  <r>
    <x v="90"/>
    <x v="3"/>
    <d v="1899-12-30T15:53:00"/>
    <d v="1899-12-30T22:54:00"/>
    <x v="82"/>
    <n v="52"/>
    <n v="37.28"/>
    <n v="37.277884615384615"/>
    <n v="101.45"/>
    <n v="0"/>
    <n v="418.76"/>
    <n v="0.22699999999999998"/>
    <n v="0.22795862819814916"/>
    <n v="2.7958628198149149E-2"/>
    <n v="40.81"/>
    <n v="49.23"/>
    <n v="40.81"/>
    <n v="0"/>
    <n v="49.229199999999999"/>
    <n v="-7.9999999999813554E-4"/>
    <n v="90.04"/>
    <n v="90.039999999999992"/>
    <n v="4.6449482834223212E-2"/>
    <n v="0.21501576081765214"/>
    <x v="1"/>
    <n v="29"/>
    <x v="17"/>
    <n v="230"/>
    <n v="86"/>
    <n v="1230.73"/>
    <n v="38"/>
    <n v="276"/>
    <x v="8"/>
    <n v="48"/>
    <n v="19"/>
    <n v="67"/>
    <n v="19"/>
    <n v="57.72"/>
    <n v="197"/>
    <n v="9.83984771573604"/>
    <x v="95"/>
    <s v="YES"/>
    <n v="0"/>
    <n v="159.97999999999999"/>
    <n v="2098.4299999999998"/>
    <x v="0"/>
    <n v="2517.19"/>
    <n v="2517.1899999999996"/>
  </r>
  <r>
    <x v="91"/>
    <x v="1"/>
    <d v="1899-12-30T10:27:00"/>
    <d v="1899-12-30T20:48:00"/>
    <x v="83"/>
    <n v="69"/>
    <n v="25.07"/>
    <n v="25.066811594202896"/>
    <n v="59.67"/>
    <n v="41.57"/>
    <n v="320.67"/>
    <n v="0.19"/>
    <n v="0.19202486316873663"/>
    <n v="-7.9751368312633852E-3"/>
    <n v="27.35"/>
    <n v="49.92"/>
    <n v="27.351100000000002"/>
    <n v="1.1000000000009891E-3"/>
    <n v="49.9208"/>
    <n v="7.9999999999813554E-4"/>
    <n v="77.27"/>
    <n v="77.27000000000001"/>
    <n v="4.4674811084579769E-2"/>
    <n v="0.2409642311410484"/>
    <x v="5"/>
    <n v="12.5"/>
    <x v="32"/>
    <n v="185.73"/>
    <n v="89"/>
    <n v="1248.02"/>
    <n v="21"/>
    <n v="161.5"/>
    <x v="0"/>
    <n v="31"/>
    <n v="11"/>
    <n v="38.5"/>
    <n v="29"/>
    <n v="52.36"/>
    <n v="186"/>
    <n v="9.2989784946236558"/>
    <x v="96"/>
    <s v="YES"/>
    <n v="0"/>
    <n v="142.6"/>
    <n v="1872.21"/>
    <x v="0"/>
    <n v="2234.4499999999998"/>
    <n v="2234.4500000000003"/>
  </r>
  <r>
    <x v="92"/>
    <x v="3"/>
    <d v="1899-12-30T15:54:00"/>
    <d v="1899-12-30T22:53:00"/>
    <x v="84"/>
    <n v="63"/>
    <n v="26.89"/>
    <n v="26.893333333333334"/>
    <n v="86.25"/>
    <n v="0"/>
    <n v="254.22"/>
    <n v="0.156"/>
    <n v="0.15809406540922744"/>
    <n v="-4.1905934590772576E-2"/>
    <n v="24.76"/>
    <n v="49.19"/>
    <n v="24.7681"/>
    <n v="8.0999999999988859E-3"/>
    <n v="49.188000000000002"/>
    <n v="-1.9999999999953388E-3"/>
    <n v="73.95"/>
    <n v="73.95"/>
    <n v="4.3646858842694244E-2"/>
    <n v="0.29088978050507436"/>
    <x v="2"/>
    <n v="0"/>
    <x v="39"/>
    <n v="193.5"/>
    <n v="87"/>
    <n v="1229.7"/>
    <n v="18"/>
    <n v="137.5"/>
    <x v="4"/>
    <n v="22.83"/>
    <n v="17"/>
    <n v="60"/>
    <n v="24"/>
    <n v="50.75"/>
    <n v="175"/>
    <n v="9.6815999999999995"/>
    <x v="97"/>
    <s v="YES"/>
    <n v="0"/>
    <n v="139.78"/>
    <n v="1834.06"/>
    <x v="0"/>
    <n v="2088.2800000000002"/>
    <n v="2088.2799999999997"/>
  </r>
  <r>
    <x v="93"/>
    <x v="2"/>
    <d v="1899-12-30T15:53:00"/>
    <d v="1899-12-30T22:43:00"/>
    <x v="85"/>
    <n v="66"/>
    <n v="29.95"/>
    <n v="29.949242424242424"/>
    <n v="82.13"/>
    <n v="0"/>
    <n v="362.94"/>
    <n v="0.188"/>
    <n v="0.19157359119988177"/>
    <n v="-8.4264088001182458E-3"/>
    <n v="28.68"/>
    <n v="59.12"/>
    <n v="28.679700000000004"/>
    <n v="-2.9999999999574811E-4"/>
    <n v="59.119599999999998"/>
    <n v="-3.9999999999906777E-4"/>
    <n v="87.8"/>
    <n v="87.8"/>
    <n v="4.4418587003263094E-2"/>
    <n v="0.24191326390036921"/>
    <x v="8"/>
    <n v="49"/>
    <x v="24"/>
    <n v="196.24"/>
    <n v="90"/>
    <n v="1477.99"/>
    <n v="17"/>
    <n v="147.47"/>
    <x v="2"/>
    <n v="17"/>
    <n v="19"/>
    <n v="67"/>
    <n v="9"/>
    <n v="21.95"/>
    <n v="170"/>
    <n v="11.627352941176472"/>
    <x v="98"/>
    <s v="YES"/>
    <n v="0"/>
    <n v="187.7"/>
    <n v="2164.35"/>
    <x v="0"/>
    <n v="2527.29"/>
    <n v="2527.29"/>
  </r>
  <r>
    <x v="94"/>
    <x v="3"/>
    <d v="1899-12-30T15:55:00"/>
    <d v="1899-12-30T23:04:00"/>
    <x v="65"/>
    <n v="73"/>
    <n v="25.68"/>
    <n v="25.682739726027396"/>
    <n v="313.24"/>
    <n v="0"/>
    <n v="329.17"/>
    <n v="0.20800000000000002"/>
    <n v="0.21079021516393445"/>
    <n v="1.0790215163934441E-2"/>
    <n v="29.19"/>
    <n v="55.67"/>
    <n v="29.19"/>
    <n v="0"/>
    <n v="55.666000000000004"/>
    <n v="-3.9999999999977831E-3"/>
    <n v="84.86"/>
    <n v="84.86"/>
    <n v="4.5262529069147232E-2"/>
    <n v="0.25779992101345806"/>
    <x v="7"/>
    <n v="14.5"/>
    <x v="5"/>
    <n v="117.5"/>
    <n v="91"/>
    <n v="1391.65"/>
    <n v="21"/>
    <n v="169"/>
    <x v="11"/>
    <n v="116"/>
    <n v="16"/>
    <n v="50"/>
    <n v="10"/>
    <n v="16.190000000000001"/>
    <n v="169"/>
    <n v="11.093727810650886"/>
    <x v="99"/>
    <s v="YES"/>
    <n v="0"/>
    <n v="157.55000000000001"/>
    <n v="2032.39"/>
    <x v="0"/>
    <n v="2361.56"/>
    <n v="2361.56"/>
  </r>
  <r>
    <x v="84"/>
    <x v="3"/>
    <d v="1899-12-30T15:57:00"/>
    <d v="1899-12-30T22:54:00"/>
    <x v="86"/>
    <n v="66"/>
    <n v="28.66"/>
    <n v="28.662272727272729"/>
    <n v="234.41"/>
    <n v="0"/>
    <n v="308.68"/>
    <n v="0.183"/>
    <n v="0.18625475170457975"/>
    <n v="-1.3745248295420259E-2"/>
    <n v="27.44"/>
    <n v="55.74"/>
    <n v="27.448400000000003"/>
    <n v="8.4000000000017394E-3"/>
    <n v="55.742399999999996"/>
    <n v="2.3999999999944066E-3"/>
    <n v="83.18"/>
    <n v="83.18"/>
    <n v="4.3970798906809189E-2"/>
    <n v="0.26947000129584037"/>
    <x v="3"/>
    <n v="5.5"/>
    <x v="13"/>
    <n v="137.31"/>
    <n v="91"/>
    <n v="1393.56"/>
    <n v="25"/>
    <n v="233.31"/>
    <x v="2"/>
    <n v="16"/>
    <n v="20"/>
    <n v="72.12"/>
    <n v="15"/>
    <n v="33.909999999999997"/>
    <n v="167"/>
    <n v="11.327604790419162"/>
    <x v="100"/>
    <s v="YES"/>
    <n v="0"/>
    <n v="179.4"/>
    <n v="2071.11"/>
    <x v="0"/>
    <n v="2379.79"/>
    <n v="2379.79"/>
  </r>
  <r>
    <x v="95"/>
    <x v="1"/>
    <d v="1899-12-30T15:49:00"/>
    <d v="1899-12-30T23:00:00"/>
    <x v="87"/>
    <n v="72"/>
    <n v="25"/>
    <n v="24.998750000000001"/>
    <n v="172.36"/>
    <n v="0"/>
    <n v="361.48"/>
    <n v="0.22"/>
    <n v="0.22210070351141284"/>
    <n v="2.2100703511412828E-2"/>
    <n v="26.08"/>
    <n v="54.61"/>
    <n v="26.075000000000003"/>
    <n v="-4.9999999999954525E-3"/>
    <n v="54.608000000000004"/>
    <n v="-1.9999999999953388E-3"/>
    <n v="80.69"/>
    <n v="80.69"/>
    <n v="4.4830019278741709E-2"/>
    <n v="0.22322120172623658"/>
    <x v="0"/>
    <n v="23"/>
    <x v="12"/>
    <n v="136.5"/>
    <n v="88"/>
    <n v="1365.2"/>
    <n v="28"/>
    <n v="213"/>
    <x v="7"/>
    <n v="0"/>
    <n v="9"/>
    <n v="32"/>
    <n v="17"/>
    <n v="30.21"/>
    <n v="163"/>
    <n v="11.04239263803681"/>
    <x v="101"/>
    <s v="YES"/>
    <n v="0"/>
    <n v="151.34"/>
    <n v="1951.25"/>
    <x v="0"/>
    <n v="2312.73"/>
    <n v="2312.73"/>
  </r>
  <r>
    <x v="96"/>
    <x v="3"/>
    <d v="1899-12-30T15:52:00"/>
    <d v="1899-12-30T22:41:00"/>
    <x v="36"/>
    <n v="57"/>
    <n v="25.36"/>
    <n v="25.364210526315791"/>
    <n v="6.51"/>
    <n v="42.06"/>
    <n v="270.08999999999997"/>
    <n v="0.17899999999999999"/>
    <n v="0.18766023970818133"/>
    <n v="-1.2339760291818686E-2"/>
    <n v="23.94"/>
    <n v="41.72"/>
    <n v="23.94"/>
    <n v="0"/>
    <n v="41.7224"/>
    <n v="2.400000000001512E-3"/>
    <n v="65.66"/>
    <n v="65.66"/>
    <n v="4.5415559982293047E-2"/>
    <n v="0.2431041504683624"/>
    <x v="3"/>
    <n v="5"/>
    <x v="37"/>
    <n v="137"/>
    <n v="75"/>
    <n v="1043.06"/>
    <n v="21"/>
    <n v="183"/>
    <x v="2"/>
    <n v="17"/>
    <n v="12"/>
    <n v="38.96"/>
    <n v="10"/>
    <n v="21.74"/>
    <n v="144"/>
    <n v="10.039999999999999"/>
    <x v="102"/>
    <s v="YES"/>
    <n v="0"/>
    <n v="121.52"/>
    <n v="1567.28"/>
    <x v="0"/>
    <n v="1879.43"/>
    <n v="1879.4299999999998"/>
  </r>
  <r>
    <x v="97"/>
    <x v="6"/>
    <d v="1899-12-30T10:51:00"/>
    <d v="1899-12-30T17:07:00"/>
    <x v="20"/>
    <n v="53"/>
    <n v="28.7"/>
    <n v="28.697169811320755"/>
    <n v="66.540000000000006"/>
    <n v="8.57"/>
    <n v="254.04"/>
    <n v="0.17399999999999999"/>
    <n v="0.17466876602883641"/>
    <n v="-2.5331233971163603E-2"/>
    <n v="19.28"/>
    <n v="48.04"/>
    <n v="19.285"/>
    <n v="4.9999999999990052E-3"/>
    <n v="45.44"/>
    <n v="-2.6000000000000014"/>
    <n v="67.319999999999993"/>
    <n v="67.319999999999993"/>
    <n v="4.4261810052927439E-2"/>
    <n v="0.26499763816721772"/>
    <x v="5"/>
    <n v="11.5"/>
    <x v="19"/>
    <n v="127"/>
    <n v="79"/>
    <n v="1136"/>
    <n v="13"/>
    <n v="130"/>
    <x v="1"/>
    <n v="7"/>
    <n v="18"/>
    <n v="65"/>
    <n v="17"/>
    <n v="44.45"/>
    <n v="142"/>
    <n v="10.710915492957747"/>
    <x v="103"/>
    <s v="YES"/>
    <n v="0"/>
    <n v="125.6"/>
    <n v="1646.55"/>
    <x v="0"/>
    <n v="1909.16"/>
    <n v="1909.1599999999999"/>
  </r>
  <r>
    <x v="98"/>
    <x v="1"/>
    <d v="1899-12-30T16:07:00"/>
    <d v="1899-12-30T22:47:00"/>
    <x v="88"/>
    <n v="70"/>
    <n v="21.6"/>
    <n v="21.598142857142857"/>
    <n v="326.60000000000002"/>
    <n v="0"/>
    <n v="273.7"/>
    <n v="0.22600000000000001"/>
    <n v="0.23091784994136358"/>
    <n v="3.0917849941363568E-2"/>
    <n v="18.510000000000002"/>
    <n v="46.24"/>
    <n v="18.515000000000001"/>
    <n v="4.9999999999990052E-3"/>
    <n v="46.24"/>
    <n v="0"/>
    <n v="64.75"/>
    <n v="64.75"/>
    <n v="4.2827756354713038E-2"/>
    <n v="0.23657289002557547"/>
    <x v="2"/>
    <n v="0"/>
    <x v="5"/>
    <n v="139.5"/>
    <n v="81"/>
    <n v="1156"/>
    <n v="11"/>
    <n v="85"/>
    <x v="2"/>
    <n v="40"/>
    <n v="19"/>
    <n v="68"/>
    <n v="14"/>
    <n v="23.37"/>
    <n v="141"/>
    <n v="10.722482269503546"/>
    <x v="104"/>
    <s v="YES"/>
    <n v="0"/>
    <n v="128.58000000000001"/>
    <n v="1640.45"/>
    <x v="0"/>
    <n v="1914.15"/>
    <n v="1914.15"/>
  </r>
  <r>
    <x v="99"/>
    <x v="3"/>
    <d v="1899-12-30T15:51:00"/>
    <d v="1899-12-30T22:52:00"/>
    <x v="82"/>
    <n v="51"/>
    <n v="25.78"/>
    <n v="25.779215686274512"/>
    <n v="39.6"/>
    <n v="0"/>
    <n v="261.8"/>
    <n v="0.19500000000000001"/>
    <n v="0.20531078940351646"/>
    <n v="5.3107894035164527E-3"/>
    <n v="21.21"/>
    <n v="37.18"/>
    <n v="21.212100000000003"/>
    <n v="2.1000000000022112E-3"/>
    <n v="37.180399999999999"/>
    <n v="3.9999999999906777E-4"/>
    <n v="58.39"/>
    <n v="58.39"/>
    <n v="4.4411822869921048E-2"/>
    <n v="0.22303284950343774"/>
    <x v="3"/>
    <n v="6"/>
    <x v="21"/>
    <n v="83.3"/>
    <n v="71"/>
    <n v="929.51"/>
    <n v="19"/>
    <n v="180.75"/>
    <x v="0"/>
    <n v="32.979999999999997"/>
    <n v="12"/>
    <n v="42.06"/>
    <n v="23"/>
    <n v="40.14"/>
    <n v="141"/>
    <n v="9.3243971631205671"/>
    <x v="105"/>
    <s v="YES"/>
    <n v="0"/>
    <n v="108.41"/>
    <n v="1423.15"/>
    <x v="0"/>
    <n v="1684.95"/>
    <n v="1684.95"/>
  </r>
  <r>
    <x v="100"/>
    <x v="0"/>
    <d v="1899-12-30T15:54:00"/>
    <d v="1899-12-30T21:50:00"/>
    <x v="14"/>
    <n v="42"/>
    <n v="32.86"/>
    <n v="32.864999999999995"/>
    <n v="561.21"/>
    <n v="0"/>
    <n v="198.06"/>
    <n v="0.22500000000000001"/>
    <n v="0.24179607383533552"/>
    <n v="4.1796073835335512E-2"/>
    <n v="32.54"/>
    <n v="33.75"/>
    <n v="32.536700000000003"/>
    <n v="-3.2999999999958618E-3"/>
    <n v="33.747600000000006"/>
    <n v="-2.3999999999944066E-3"/>
    <n v="66.290000000000006"/>
    <n v="66.289999999999992"/>
    <n v="4.8024747705258886E-2"/>
    <n v="0.33469655659901043"/>
    <x v="6"/>
    <n v="41"/>
    <x v="37"/>
    <n v="186.81"/>
    <n v="55"/>
    <n v="843.69"/>
    <n v="25"/>
    <n v="187"/>
    <x v="9"/>
    <n v="50"/>
    <n v="17"/>
    <n v="58.8"/>
    <n v="7"/>
    <n v="13.03"/>
    <n v="140"/>
    <n v="9.8594999999999988"/>
    <x v="106"/>
    <s v="YES"/>
    <n v="0"/>
    <n v="131.07"/>
    <n v="1511.4"/>
    <x v="0"/>
    <n v="1709.46"/>
    <n v="1709.46"/>
  </r>
  <r>
    <x v="101"/>
    <x v="3"/>
    <d v="1899-12-30T15:51:00"/>
    <d v="1899-12-30T22:51:00"/>
    <x v="89"/>
    <n v="57"/>
    <n v="26.09"/>
    <n v="26.092631578947369"/>
    <n v="130.11000000000001"/>
    <n v="0"/>
    <n v="328.44"/>
    <n v="0.23799999999999999"/>
    <n v="0.24200358098101193"/>
    <n v="4.2003580981011923E-2"/>
    <n v="42.56"/>
    <n v="33.5"/>
    <n v="42.56"/>
    <n v="0"/>
    <n v="33.5"/>
    <n v="0"/>
    <n v="76.06"/>
    <n v="76.06"/>
    <n v="5.1140336722069822E-2"/>
    <n v="0.23157958835708198"/>
    <x v="3"/>
    <n v="5.5"/>
    <x v="40"/>
    <n v="250"/>
    <n v="49"/>
    <n v="837.5"/>
    <n v="32"/>
    <n v="288.5"/>
    <x v="5"/>
    <n v="64"/>
    <n v="6"/>
    <n v="21"/>
    <n v="15"/>
    <n v="20.78"/>
    <n v="139"/>
    <n v="10.699856115107913"/>
    <x v="107"/>
    <s v="YES"/>
    <n v="0"/>
    <n v="141.01"/>
    <n v="1628.29"/>
    <x v="0"/>
    <n v="1956.73"/>
    <n v="1956.73"/>
  </r>
  <r>
    <x v="102"/>
    <x v="3"/>
    <d v="1899-12-30T15:58:00"/>
    <d v="1899-12-30T22:37:00"/>
    <x v="72"/>
    <n v="56"/>
    <n v="25.68"/>
    <n v="25.680714285714284"/>
    <n v="57.99"/>
    <n v="0"/>
    <n v="303.86"/>
    <n v="0.215"/>
    <n v="0.22016766536485696"/>
    <n v="2.0167665364856951E-2"/>
    <n v="32.19"/>
    <n v="36.19"/>
    <n v="32.186700000000002"/>
    <n v="-3.2999999999958618E-3"/>
    <n v="36.192800000000005"/>
    <n v="2.8000000000076852E-3"/>
    <n v="68.38"/>
    <n v="68.38"/>
    <n v="4.754818791199622E-2"/>
    <n v="0.22503784637662078"/>
    <x v="7"/>
    <n v="18"/>
    <x v="41"/>
    <n v="300.01"/>
    <n v="57"/>
    <n v="904.82"/>
    <n v="15"/>
    <n v="141.80000000000001"/>
    <x v="7"/>
    <n v="0"/>
    <n v="16"/>
    <n v="53.87"/>
    <n v="10"/>
    <n v="19.62"/>
    <n v="132"/>
    <n v="10.894848484848485"/>
    <x v="108"/>
    <s v="YES"/>
    <n v="0"/>
    <n v="120.9"/>
    <n v="1559.02"/>
    <x v="0"/>
    <n v="1862.88"/>
    <n v="1862.88"/>
  </r>
  <r>
    <x v="26"/>
    <x v="1"/>
    <d v="1899-12-30T15:54:00"/>
    <d v="1899-12-30T22:41:00"/>
    <x v="69"/>
    <n v="58"/>
    <n v="23.32"/>
    <n v="23.316896551724138"/>
    <n v="93.29"/>
    <n v="0"/>
    <n v="275.14999999999998"/>
    <n v="0.21600000000000003"/>
    <n v="0.21853084370458026"/>
    <n v="1.8530843704580247E-2"/>
    <n v="19.5"/>
    <n v="39.479999999999997"/>
    <n v="19.511100000000003"/>
    <n v="1.1100000000002552E-2"/>
    <n v="39.4788"/>
    <n v="-1.1999999999972033E-3"/>
    <n v="58.98"/>
    <n v="58.98"/>
    <n v="4.3612002543663757E-2"/>
    <n v="0.21435580592404144"/>
    <x v="3"/>
    <n v="5.5"/>
    <x v="37"/>
    <n v="200.31"/>
    <n v="67"/>
    <n v="986.97"/>
    <n v="7"/>
    <n v="53.92"/>
    <x v="1"/>
    <n v="19"/>
    <n v="18"/>
    <n v="63.5"/>
    <n v="11"/>
    <n v="23.18"/>
    <n v="128"/>
    <n v="10.565468750000001"/>
    <x v="109"/>
    <s v="YES"/>
    <n v="0"/>
    <n v="114.12"/>
    <n v="1466.5"/>
    <x v="0"/>
    <n v="1741.65"/>
    <n v="1741.65"/>
  </r>
  <r>
    <x v="103"/>
    <x v="1"/>
    <d v="1899-12-30T15:52:00"/>
    <d v="1899-12-30T21:51:00"/>
    <x v="29"/>
    <n v="60"/>
    <n v="22"/>
    <n v="21.995999999999999"/>
    <n v="0"/>
    <n v="0"/>
    <n v="298.14"/>
    <n v="0.222"/>
    <n v="0.22590470994726314"/>
    <n v="2.5904709947263127E-2"/>
    <n v="18.86"/>
    <n v="39.340000000000003"/>
    <n v="18.869200000000003"/>
    <n v="9.2000000000034277E-3"/>
    <n v="39.337600000000002"/>
    <n v="-2.400000000001512E-3"/>
    <n v="58.2"/>
    <n v="58.2"/>
    <n v="4.4098927077650486E-2"/>
    <n v="0.19521030388408131"/>
    <x v="3"/>
    <n v="5.5"/>
    <x v="5"/>
    <n v="111.89"/>
    <n v="67"/>
    <n v="983.44"/>
    <n v="17"/>
    <n v="138.16999999999999"/>
    <x v="2"/>
    <n v="14"/>
    <n v="13"/>
    <n v="45.5"/>
    <n v="14"/>
    <n v="21.26"/>
    <n v="128"/>
    <n v="10.310625"/>
    <x v="110"/>
    <s v="YES"/>
    <n v="0"/>
    <n v="110.97"/>
    <n v="1430.73"/>
    <x v="0"/>
    <n v="1728.87"/>
    <n v="1728.87"/>
  </r>
  <r>
    <x v="104"/>
    <x v="3"/>
    <d v="1899-12-30T15:57:00"/>
    <d v="1899-12-30T22:37:00"/>
    <x v="88"/>
    <n v="53"/>
    <n v="24.42"/>
    <n v="24.422075471698111"/>
    <n v="5"/>
    <n v="0"/>
    <n v="272.24"/>
    <n v="0.21100000000000002"/>
    <n v="0.21114187548958022"/>
    <n v="1.1141875489580205E-2"/>
    <n v="26.04"/>
    <n v="34.770000000000003"/>
    <n v="26.040000000000003"/>
    <n v="0"/>
    <n v="34.765999999999998"/>
    <n v="-4.0000000000048885E-3"/>
    <n v="60.81"/>
    <n v="60.81"/>
    <n v="4.6980384279610939E-2"/>
    <n v="0.22336908610049955"/>
    <x v="9"/>
    <n v="74.5"/>
    <x v="12"/>
    <n v="117.5"/>
    <n v="57"/>
    <n v="869.15"/>
    <n v="17"/>
    <n v="164"/>
    <x v="2"/>
    <n v="16"/>
    <n v="8"/>
    <n v="28.5"/>
    <n v="11"/>
    <n v="22.72"/>
    <n v="125"/>
    <n v="10.354959999999998"/>
    <x v="111"/>
    <s v="NO"/>
    <n v="-2"/>
    <n v="108.82"/>
    <n v="1403.19"/>
    <x v="0"/>
    <n v="1675.43"/>
    <n v="1675.43"/>
  </r>
  <r>
    <x v="105"/>
    <x v="3"/>
    <d v="1899-12-30T15:57:00"/>
    <d v="1899-12-30T22:05:00"/>
    <x v="90"/>
    <n v="45"/>
    <n v="30.97"/>
    <n v="30.972000000000001"/>
    <n v="109.5"/>
    <n v="0"/>
    <n v="264.95999999999998"/>
    <n v="0.20499999999999999"/>
    <n v="0.20631657634087086"/>
    <n v="6.3165763408708497E-3"/>
    <n v="21.09"/>
    <n v="41.23"/>
    <n v="21.105"/>
    <n v="1.5000000000000568E-2"/>
    <n v="41.233999999999995"/>
    <n v="3.9999999999977831E-3"/>
    <n v="62.32"/>
    <n v="62.319999999999993"/>
    <n v="4.4714222164822702E-2"/>
    <n v="0.23520531400966185"/>
    <x v="0"/>
    <n v="19.5"/>
    <x v="21"/>
    <n v="91.5"/>
    <n v="65"/>
    <n v="1030.8499999999999"/>
    <n v="14"/>
    <n v="141.5"/>
    <x v="9"/>
    <n v="49"/>
    <n v="10"/>
    <n v="35"/>
    <n v="12"/>
    <n v="26.39"/>
    <n v="122"/>
    <n v="11.424098360655737"/>
    <x v="112"/>
    <s v="YES"/>
    <n v="0"/>
    <n v="132.19"/>
    <n v="1525.93"/>
    <x v="0"/>
    <n v="1790.89"/>
    <n v="1790.89"/>
  </r>
  <r>
    <x v="106"/>
    <x v="0"/>
    <d v="1899-12-30T11:50:00"/>
    <d v="1899-12-30T17:05:00"/>
    <x v="39"/>
    <n v="53"/>
    <n v="20.77"/>
    <n v="20.768301886792454"/>
    <n v="41.15"/>
    <n v="0"/>
    <n v="211.49"/>
    <n v="0.19899999999999998"/>
    <n v="0.19959983766999823"/>
    <n v="-4.0016233000178536E-4"/>
    <n v="11.73"/>
    <n v="33.729999999999997"/>
    <n v="11.725000000000001"/>
    <n v="-4.9999999999990052E-3"/>
    <n v="33.730000000000004"/>
    <n v="0"/>
    <n v="45.46"/>
    <n v="45.459999999999994"/>
    <n v="4.1300239843011843E-2"/>
    <n v="0.21495106151591092"/>
    <x v="1"/>
    <n v="24"/>
    <x v="5"/>
    <n v="97"/>
    <n v="59"/>
    <n v="843.25"/>
    <n v="4"/>
    <n v="38.5"/>
    <x v="1"/>
    <n v="8"/>
    <n v="17"/>
    <n v="58.5"/>
    <n v="16"/>
    <n v="31.47"/>
    <n v="116"/>
    <n v="9.4889655172413789"/>
    <x v="113"/>
    <s v="YES"/>
    <n v="0"/>
    <n v="90.89"/>
    <n v="1191.6099999999999"/>
    <x v="0"/>
    <n v="1403.1"/>
    <n v="1403.1"/>
  </r>
  <r>
    <x v="107"/>
    <x v="3"/>
    <d v="1899-12-30T15:56:00"/>
    <d v="1899-12-30T21:44:00"/>
    <x v="91"/>
    <n v="51"/>
    <n v="22.09"/>
    <n v="22.09470588235294"/>
    <n v="30.92"/>
    <n v="0"/>
    <n v="246.49"/>
    <n v="0.22399999999999998"/>
    <n v="0.22491810458888051"/>
    <n v="2.4918104588880496E-2"/>
    <n v="22.86"/>
    <n v="30.2"/>
    <n v="22.855"/>
    <n v="-4.9999999999990052E-3"/>
    <n v="30.202399999999997"/>
    <n v="2.3999999999979593E-3"/>
    <n v="53.06"/>
    <n v="53.06"/>
    <n v="4.7087848211353978E-2"/>
    <n v="0.21526228244553533"/>
    <x v="3"/>
    <n v="6"/>
    <x v="42"/>
    <n v="195"/>
    <n v="49"/>
    <n v="755.06"/>
    <n v="8"/>
    <n v="66.5"/>
    <x v="5"/>
    <n v="59"/>
    <n v="9"/>
    <n v="32"/>
    <n v="8"/>
    <n v="13.27"/>
    <n v="109"/>
    <n v="10.33788990825688"/>
    <x v="114"/>
    <s v="YES"/>
    <n v="0"/>
    <n v="95.79"/>
    <n v="1222.6199999999999"/>
    <x v="0"/>
    <n v="1469.11"/>
    <n v="1469.11"/>
  </r>
  <r>
    <x v="108"/>
    <x v="3"/>
    <d v="1899-12-30T15:53:00"/>
    <d v="1899-12-30T20:46:00"/>
    <x v="92"/>
    <n v="34"/>
    <n v="25.67"/>
    <n v="25.67441176470588"/>
    <n v="84.3"/>
    <n v="0"/>
    <n v="188.07"/>
    <n v="0.222"/>
    <n v="0.23847685226278481"/>
    <n v="3.84768522627848E-2"/>
    <n v="12.15"/>
    <n v="25.7"/>
    <n v="12.140100000000002"/>
    <n v="-9.8999999999982435E-3"/>
    <n v="25.702800000000003"/>
    <n v="2.8000000000041325E-3"/>
    <n v="37.85"/>
    <n v="37.85"/>
    <n v="4.3359719565142688E-2"/>
    <n v="0.20125485191683948"/>
    <x v="0"/>
    <n v="20"/>
    <x v="15"/>
    <n v="63.93"/>
    <n v="43"/>
    <n v="642.57000000000005"/>
    <n v="5"/>
    <n v="34.5"/>
    <x v="5"/>
    <n v="55"/>
    <n v="13"/>
    <n v="42.1"/>
    <n v="6"/>
    <n v="14.83"/>
    <n v="87"/>
    <n v="10.033678160919539"/>
    <x v="115"/>
    <s v="YES"/>
    <n v="0"/>
    <n v="82.76"/>
    <n v="955.69"/>
    <x v="0"/>
    <n v="1143.76"/>
    <n v="1143.76"/>
  </r>
  <r>
    <x v="109"/>
    <x v="3"/>
    <d v="1899-12-30T17:06:00"/>
    <d v="1899-12-30T19:58:00"/>
    <x v="93"/>
    <n v="27"/>
    <n v="23.67"/>
    <n v="23.67074074074074"/>
    <n v="0"/>
    <n v="0"/>
    <n v="141.55000000000001"/>
    <n v="0.221"/>
    <n v="0.22147987044483736"/>
    <n v="2.1479870444837346E-2"/>
    <n v="8.61"/>
    <n v="18.46"/>
    <n v="8.6100000000000012"/>
    <n v="0"/>
    <n v="18.46"/>
    <n v="0"/>
    <n v="27.07"/>
    <n v="27.07"/>
    <n v="4.2355776001001391E-2"/>
    <n v="0.19123984457788765"/>
    <x v="3"/>
    <n v="6"/>
    <x v="15"/>
    <n v="56"/>
    <n v="30"/>
    <n v="461.5"/>
    <n v="6"/>
    <n v="61"/>
    <x v="7"/>
    <n v="0"/>
    <n v="10"/>
    <n v="35"/>
    <n v="8"/>
    <n v="19.61"/>
    <n v="64"/>
    <n v="9.9860937500000002"/>
    <x v="116"/>
    <s v="YES"/>
    <n v="0"/>
    <n v="52.67"/>
    <n v="691.78"/>
    <x v="0"/>
    <n v="833.33"/>
    <n v="833.32999999999993"/>
  </r>
  <r>
    <x v="110"/>
    <x v="3"/>
    <d v="1899-12-30T10:26:00"/>
    <d v="1899-12-30T14:06:00"/>
    <x v="94"/>
    <n v="11"/>
    <n v="23.8"/>
    <n v="23.798181818181817"/>
    <n v="43.94"/>
    <n v="0"/>
    <n v="29.99"/>
    <n v="0.13600000000000001"/>
    <n v="0.1376698494307749"/>
    <n v="-6.2330150569225112E-2"/>
    <n v="3.4"/>
    <n v="7.82"/>
    <n v="3.3950000000000005"/>
    <n v="-4.9999999999994493E-3"/>
    <n v="7.82"/>
    <n v="0"/>
    <n v="11.22"/>
    <n v="11.22"/>
    <n v="4.2860417144166864E-2"/>
    <n v="0.37412470823607874"/>
    <x v="2"/>
    <n v="0"/>
    <x v="4"/>
    <n v="32.5"/>
    <n v="14"/>
    <n v="195.5"/>
    <n v="2"/>
    <n v="16"/>
    <x v="7"/>
    <n v="0"/>
    <n v="4"/>
    <n v="14"/>
    <n v="2"/>
    <n v="3.78"/>
    <n v="26"/>
    <n v="10.068461538461538"/>
    <x v="117"/>
    <s v="YES"/>
    <n v="0"/>
    <n v="22.26"/>
    <n v="284.04000000000002"/>
    <x v="0"/>
    <n v="314.02999999999997"/>
    <n v="314.0300000000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x v="0"/>
    <x v="0"/>
    <d v="1899-12-30T15:31:00"/>
    <d v="1899-12-30T23:10:00"/>
    <d v="1899-12-30T07:39:00"/>
    <n v="57"/>
    <n v="29.29"/>
    <n v="29.289298245614034"/>
    <n v="19.239999999999998"/>
    <n v="0"/>
    <n v="369.8"/>
    <n v="0.224"/>
    <n v="0.22408725950613545"/>
    <n v="2.4087259506135439E-2"/>
    <n v="31.18"/>
    <n v="45.93"/>
    <n v="31.185000000000002"/>
    <n v="5.000000000002558E-3"/>
    <n v="45.928000000000004"/>
    <n v="-1.9999999999953388E-3"/>
    <n v="77.11"/>
    <n v="77.11"/>
    <n v="4.6187757938052937E-2"/>
    <n v="0.20851811790156841"/>
    <n v="14"/>
    <n v="98"/>
    <n v="24"/>
    <n v="206"/>
    <n v="69"/>
    <n v="1148.2"/>
    <n v="15"/>
    <n v="141.5"/>
    <n v="0"/>
    <n v="0"/>
    <n v="13"/>
    <n v="45.5"/>
    <n v="12"/>
    <n v="30.29"/>
    <n v="147"/>
    <n v="11.357074829931973"/>
    <n v="1669.49"/>
    <s v="YES"/>
    <n v="0"/>
    <n v="158.46"/>
    <n v="1827.95"/>
    <s v="YES"/>
    <n v="2197.75"/>
    <n v="2197.75"/>
    <n v="369.8"/>
    <n v="292.69"/>
  </r>
  <r>
    <x v="1"/>
    <x v="1"/>
    <d v="1899-12-30T15:53:00"/>
    <d v="1899-12-30T20:46:00"/>
    <d v="1899-12-30T04:53:00"/>
    <n v="34"/>
    <n v="25.67"/>
    <n v="25.67441176470588"/>
    <n v="84.3"/>
    <n v="0"/>
    <n v="188.07"/>
    <n v="0.222"/>
    <n v="0.23847685226278481"/>
    <n v="3.84768522627848E-2"/>
    <n v="12.15"/>
    <n v="25.7"/>
    <n v="12.140100000000002"/>
    <n v="-9.8999999999982435E-3"/>
    <n v="25.702800000000003"/>
    <n v="2.8000000000041325E-3"/>
    <n v="37.85"/>
    <n v="37.85"/>
    <n v="4.3359719565142688E-2"/>
    <n v="0.20125485191683948"/>
    <n v="4"/>
    <n v="20"/>
    <n v="9"/>
    <n v="63.93"/>
    <n v="43"/>
    <n v="642.57000000000005"/>
    <n v="5"/>
    <n v="34.5"/>
    <n v="7"/>
    <n v="55"/>
    <n v="13"/>
    <n v="42.1"/>
    <n v="6"/>
    <n v="14.83"/>
    <n v="87"/>
    <n v="10.033678160919539"/>
    <n v="872.93"/>
    <s v="YES"/>
    <n v="0"/>
    <n v="82.76"/>
    <n v="955.69"/>
    <s v="YES"/>
    <n v="1143.76"/>
    <n v="1143.76"/>
    <n v="188.07"/>
    <n v="150.22"/>
  </r>
  <r>
    <x v="2"/>
    <x v="2"/>
    <d v="1899-12-30T15:52:00"/>
    <d v="1899-12-30T22:14:00"/>
    <d v="1899-12-30T06:22:00"/>
    <n v="40"/>
    <n v="31.11"/>
    <n v="31.110750000000003"/>
    <n v="206.02"/>
    <n v="0"/>
    <n v="242.2"/>
    <n v="0.23"/>
    <n v="0.23324120530426323"/>
    <n v="3.3241205304263222E-2"/>
    <n v="12.11"/>
    <n v="39.700000000000003"/>
    <n v="12.110000000000001"/>
    <n v="0"/>
    <n v="39.700000000000003"/>
    <n v="0"/>
    <n v="51.81"/>
    <n v="51.81"/>
    <n v="4.1633518960487934E-2"/>
    <n v="0.21391412056151943"/>
    <n v="2"/>
    <n v="9"/>
    <n v="15"/>
    <n v="95.5"/>
    <n v="62"/>
    <n v="992.5"/>
    <n v="7"/>
    <n v="60.5"/>
    <n v="1"/>
    <n v="8"/>
    <n v="16"/>
    <n v="56"/>
    <n v="10"/>
    <n v="22.93"/>
    <n v="113"/>
    <n v="11.012654867256638"/>
    <n v="1244.43"/>
    <s v="YES"/>
    <n v="0"/>
    <n v="104.65"/>
    <n v="1349.08"/>
    <s v="YES"/>
    <n v="1591.28"/>
    <n v="1591.28"/>
    <n v="242.2"/>
    <n v="190.39"/>
  </r>
  <r>
    <x v="3"/>
    <x v="0"/>
    <d v="1899-12-30T15:53:00"/>
    <d v="1899-12-30T21:55:00"/>
    <d v="1899-12-30T06:02:00"/>
    <n v="37"/>
    <n v="22.53"/>
    <n v="22.528378378378378"/>
    <n v="0"/>
    <n v="0"/>
    <n v="167.08"/>
    <n v="0.2"/>
    <n v="0.20044388459000662"/>
    <n v="4.4388459000660463E-4"/>
    <n v="10.96"/>
    <n v="25.28"/>
    <n v="10.955000000000002"/>
    <n v="-4.9999999999990052E-3"/>
    <n v="25.28"/>
    <n v="0"/>
    <n v="36.24"/>
    <n v="36.24"/>
    <n v="4.3476696059024655E-2"/>
    <n v="0.21690208283457027"/>
    <n v="0"/>
    <n v="0"/>
    <n v="11"/>
    <n v="68"/>
    <n v="44"/>
    <n v="632"/>
    <n v="9"/>
    <n v="88.5"/>
    <n v="0"/>
    <n v="0"/>
    <n v="9"/>
    <n v="32"/>
    <n v="4"/>
    <n v="13.05"/>
    <n v="77"/>
    <n v="10.825324675324675"/>
    <n v="833.55"/>
    <s v="YES"/>
    <n v="0"/>
    <n v="79.099999999999994"/>
    <n v="912.65"/>
    <s v="YES"/>
    <n v="1079.73"/>
    <n v="1079.73"/>
    <n v="167.08"/>
    <n v="130.84"/>
  </r>
  <r>
    <x v="4"/>
    <x v="1"/>
    <d v="1899-12-30T15:53:00"/>
    <d v="1899-12-30T21:07:00"/>
    <d v="1899-12-30T05:14:00"/>
    <n v="36"/>
    <n v="24.97"/>
    <n v="24.966111111111111"/>
    <n v="119.34"/>
    <n v="0"/>
    <n v="180.6"/>
    <n v="0.22899999999999998"/>
    <n v="0.23170481371240892"/>
    <n v="3.1704813712408908E-2"/>
    <n v="18.350000000000001"/>
    <n v="23.56"/>
    <n v="18.340000000000003"/>
    <n v="-9.9999999999980105E-3"/>
    <n v="23.56"/>
    <n v="0"/>
    <n v="41.91"/>
    <n v="41.91"/>
    <n v="4.6629876054206813E-2"/>
    <n v="0.23205980066445181"/>
    <n v="4"/>
    <n v="18.5"/>
    <n v="22"/>
    <n v="176.5"/>
    <n v="39"/>
    <n v="589"/>
    <n v="9"/>
    <n v="50"/>
    <n v="2"/>
    <n v="17"/>
    <n v="8"/>
    <n v="28"/>
    <n v="11"/>
    <n v="19.78"/>
    <n v="95"/>
    <n v="9.4608421052631577"/>
    <n v="898.78"/>
    <s v="YES"/>
    <n v="0"/>
    <n v="85.31"/>
    <n v="984.09"/>
    <s v="YES"/>
    <n v="1164.69"/>
    <n v="1164.69"/>
    <n v="180.6"/>
    <n v="138.69"/>
  </r>
  <r>
    <x v="5"/>
    <x v="2"/>
    <d v="1899-12-30T10:53:00"/>
    <d v="1899-12-30T15:02:00"/>
    <d v="1899-12-30T04:09:00"/>
    <n v="27"/>
    <n v="25.31"/>
    <n v="25.308888888888891"/>
    <n v="10"/>
    <n v="0"/>
    <n v="92.06"/>
    <n v="0.13500000000000001"/>
    <n v="0.13672141859981585"/>
    <n v="-6.3278581400184164E-2"/>
    <n v="6.02"/>
    <n v="21.88"/>
    <n v="6.0200000000000005"/>
    <n v="0"/>
    <n v="21.882800000000003"/>
    <n v="2.8000000000041325E-3"/>
    <n v="27.9"/>
    <n v="27.9"/>
    <n v="4.0828869962244267E-2"/>
    <n v="0.30306321963936561"/>
    <n v="0"/>
    <n v="0"/>
    <n v="3"/>
    <n v="24"/>
    <n v="38"/>
    <n v="547.07000000000005"/>
    <n v="5"/>
    <n v="62"/>
    <n v="0"/>
    <n v="0"/>
    <n v="11"/>
    <n v="37.979999999999997"/>
    <n v="5"/>
    <n v="12.29"/>
    <n v="62"/>
    <n v="11.021612903225806"/>
    <n v="683.34"/>
    <s v="YES"/>
    <n v="0"/>
    <n v="64.83"/>
    <n v="748.17"/>
    <s v="YES"/>
    <n v="840.23"/>
    <n v="840.23"/>
    <n v="92.06"/>
    <n v="64.16"/>
  </r>
  <r>
    <x v="6"/>
    <x v="3"/>
    <d v="1899-12-30T10:21:00"/>
    <d v="1899-12-30T16:10:00"/>
    <d v="1899-12-30T05:49:00"/>
    <n v="43"/>
    <n v="22.99"/>
    <n v="22.986976744186048"/>
    <n v="309.86"/>
    <n v="0"/>
    <n v="131.41999999999999"/>
    <n v="0.18600000000000003"/>
    <n v="0.19366913260043028"/>
    <n v="-6.3308673995697284E-3"/>
    <n v="7.45"/>
    <n v="31.76"/>
    <n v="7.455000000000001"/>
    <n v="5.0000000000007816E-3"/>
    <n v="31.76"/>
    <n v="0"/>
    <n v="39.21"/>
    <n v="39.21"/>
    <n v="3.9668568653636029E-2"/>
    <n v="0.29835641454877493"/>
    <n v="2"/>
    <n v="11.5"/>
    <n v="5"/>
    <n v="47"/>
    <n v="53"/>
    <n v="794"/>
    <n v="3"/>
    <n v="40"/>
    <n v="1"/>
    <n v="8"/>
    <n v="21"/>
    <n v="73.5"/>
    <n v="7"/>
    <n v="14.44"/>
    <n v="92"/>
    <n v="10.743913043478262"/>
    <n v="988.44"/>
    <s v="YES"/>
    <n v="0"/>
    <n v="93.74"/>
    <n v="1082.18"/>
    <s v="YES"/>
    <n v="1213.5999999999999"/>
    <n v="1213.6000000000001"/>
    <n v="131.41999999999999"/>
    <n v="92.20999999999998"/>
  </r>
  <r>
    <x v="7"/>
    <x v="1"/>
    <d v="1899-12-30T15:53:00"/>
    <d v="1899-12-30T22:02:00"/>
    <d v="1899-12-30T06:09:00"/>
    <n v="42"/>
    <n v="30.32"/>
    <n v="30.324761904761907"/>
    <n v="316.45"/>
    <n v="0"/>
    <n v="193.18"/>
    <n v="0.19600000000000001"/>
    <n v="0.20181991036262392"/>
    <n v="1.819910362623911E-3"/>
    <n v="14.49"/>
    <n v="39.369999999999997"/>
    <n v="14.490000000000002"/>
    <n v="0"/>
    <n v="39.368000000000002"/>
    <n v="-1.9999999999953388E-3"/>
    <n v="53.86"/>
    <n v="53.86"/>
    <n v="4.2288244715932281E-2"/>
    <n v="0.27880732995134072"/>
    <n v="3"/>
    <n v="17.5"/>
    <n v="15"/>
    <n v="128.5"/>
    <n v="66"/>
    <n v="984.2"/>
    <n v="7"/>
    <n v="61"/>
    <n v="0"/>
    <n v="0"/>
    <n v="18"/>
    <n v="63"/>
    <n v="13"/>
    <n v="19.440000000000001"/>
    <n v="122"/>
    <n v="10.439672131147542"/>
    <n v="1273.6400000000001"/>
    <s v="YES"/>
    <n v="0"/>
    <n v="120.86"/>
    <n v="1394.5"/>
    <s v="YES"/>
    <n v="1587.68"/>
    <n v="1587.68"/>
    <n v="193.18"/>
    <n v="139.32"/>
  </r>
  <r>
    <x v="8"/>
    <x v="4"/>
    <d v="1899-12-30T15:54:00"/>
    <d v="1899-12-30T21:25:00"/>
    <d v="1899-12-30T05:31:00"/>
    <n v="42"/>
    <n v="26.62"/>
    <n v="26.625476190476189"/>
    <n v="208.62"/>
    <n v="0"/>
    <n v="206.51"/>
    <n v="0.223"/>
    <n v="0.22702138185016216"/>
    <n v="2.7021381850162146E-2"/>
    <n v="14.11"/>
    <n v="35.03"/>
    <n v="14.105000000000002"/>
    <n v="-4.9999999999972289E-3"/>
    <n v="35.028000000000006"/>
    <n v="-1.9999999999953388E-3"/>
    <n v="49.14"/>
    <n v="49.14"/>
    <n v="4.3942876049612348E-2"/>
    <n v="0.23795457847077625"/>
    <n v="3"/>
    <n v="16.5"/>
    <n v="11"/>
    <n v="82"/>
    <n v="52"/>
    <n v="875.7"/>
    <n v="9"/>
    <n v="79"/>
    <n v="3"/>
    <n v="24"/>
    <n v="9"/>
    <n v="31.5"/>
    <n v="7"/>
    <n v="9.57"/>
    <n v="94"/>
    <n v="11.896489361702127"/>
    <n v="1118.27"/>
    <s v="YES"/>
    <n v="0"/>
    <n v="106.19"/>
    <n v="1224.46"/>
    <s v="YES"/>
    <n v="1430.97"/>
    <n v="1430.97"/>
    <n v="206.51"/>
    <n v="157.37"/>
  </r>
  <r>
    <x v="9"/>
    <x v="2"/>
    <d v="1899-12-30T15:54:00"/>
    <d v="1899-12-30T22:59:00"/>
    <d v="1899-12-30T07:05:00"/>
    <n v="67"/>
    <n v="25.25"/>
    <n v="25.250597014925372"/>
    <n v="194.95"/>
    <n v="0"/>
    <n v="319"/>
    <n v="0.21100000000000002"/>
    <n v="0.21311563026108335"/>
    <n v="1.3115630261083339E-2"/>
    <n v="17.43"/>
    <n v="54.42"/>
    <n v="17.430000000000003"/>
    <n v="0"/>
    <n v="54.42"/>
    <n v="0"/>
    <n v="71.849999999999994"/>
    <n v="71.849999999999994"/>
    <n v="4.2469810082811692E-2"/>
    <n v="0.22523510971786831"/>
    <n v="4"/>
    <n v="23.5"/>
    <n v="14"/>
    <n v="107"/>
    <n v="87"/>
    <n v="1360.5"/>
    <n v="11"/>
    <n v="118.5"/>
    <n v="0"/>
    <n v="0"/>
    <n v="19"/>
    <n v="67"/>
    <n v="9"/>
    <n v="15.29"/>
    <n v="144"/>
    <n v="11.748541666666666"/>
    <n v="1691.79"/>
    <s v="YES"/>
    <n v="0"/>
    <n v="160.63999999999999"/>
    <n v="1852.43"/>
    <s v="YES"/>
    <n v="2171.4299999999998"/>
    <n v="2171.4300000000003"/>
    <n v="319"/>
    <n v="247.15"/>
  </r>
  <r>
    <x v="10"/>
    <x v="0"/>
    <d v="1899-12-30T15:54:00"/>
    <d v="1899-12-30T21:50:00"/>
    <d v="1899-12-30T05:56:00"/>
    <n v="42"/>
    <n v="32.86"/>
    <n v="32.864999999999995"/>
    <n v="561.21"/>
    <n v="0"/>
    <n v="198.06"/>
    <n v="0.22500000000000001"/>
    <n v="0.24179607383533552"/>
    <n v="4.1796073835335512E-2"/>
    <n v="32.54"/>
    <n v="33.75"/>
    <n v="32.536700000000003"/>
    <n v="-3.2999999999958618E-3"/>
    <n v="33.747600000000006"/>
    <n v="-2.3999999999944066E-3"/>
    <n v="66.290000000000006"/>
    <n v="66.289999999999992"/>
    <n v="4.8024747705258886E-2"/>
    <n v="0.33469655659901043"/>
    <n v="7"/>
    <n v="41"/>
    <n v="23"/>
    <n v="186.81"/>
    <n v="55"/>
    <n v="843.69"/>
    <n v="25"/>
    <n v="187"/>
    <n v="6"/>
    <n v="50"/>
    <n v="17"/>
    <n v="58.8"/>
    <n v="7"/>
    <n v="13.03"/>
    <n v="140"/>
    <n v="9.8594999999999988"/>
    <n v="1380.33"/>
    <s v="YES"/>
    <n v="0"/>
    <n v="131.07"/>
    <n v="1511.4"/>
    <s v="YES"/>
    <n v="1709.46"/>
    <n v="1709.46"/>
    <n v="198.06"/>
    <n v="131.76999999999998"/>
  </r>
  <r>
    <x v="11"/>
    <x v="2"/>
    <d v="1899-12-30T15:53:00"/>
    <d v="1899-12-30T21:40:00"/>
    <d v="1899-12-30T05:47:00"/>
    <n v="42"/>
    <n v="31.36"/>
    <n v="31.358571428571427"/>
    <n v="158.34"/>
    <n v="0"/>
    <n v="242.28"/>
    <n v="0.20600000000000002"/>
    <n v="0.20909279204639603"/>
    <n v="9.0927920463960143E-3"/>
    <n v="21.04"/>
    <n v="38.42"/>
    <n v="21.042700000000004"/>
    <n v="2.7000000000043656E-3"/>
    <n v="38.419600000000003"/>
    <n v="-3.9999999999906777E-4"/>
    <n v="59.46"/>
    <n v="59.46"/>
    <n v="4.5146007015625711E-2"/>
    <n v="0.24541852402179296"/>
    <n v="9"/>
    <n v="49.5"/>
    <n v="18"/>
    <n v="132.68"/>
    <n v="58"/>
    <n v="960.49"/>
    <n v="10"/>
    <n v="94.93"/>
    <n v="1"/>
    <n v="23.5"/>
    <n v="11"/>
    <n v="39"/>
    <n v="10"/>
    <n v="16.96"/>
    <n v="117"/>
    <n v="11.256923076923076"/>
    <n v="1317.06"/>
    <s v="YES"/>
    <n v="0"/>
    <n v="124.93"/>
    <n v="1441.99"/>
    <s v="YES"/>
    <n v="1684.27"/>
    <n v="1684.27"/>
    <n v="242.28"/>
    <n v="182.82"/>
  </r>
  <r>
    <x v="12"/>
    <x v="0"/>
    <d v="1899-12-30T15:53:00"/>
    <d v="1899-12-30T21:01:00"/>
    <d v="1899-12-30T05:08:00"/>
    <n v="41"/>
    <n v="24.93"/>
    <n v="24.927560975609754"/>
    <n v="137.62"/>
    <n v="26.4"/>
    <n v="172.49"/>
    <n v="0.191"/>
    <n v="0.19503397745389583"/>
    <n v="-4.9660225461041763E-3"/>
    <n v="17.96"/>
    <n v="27.51"/>
    <n v="17.955000000000002"/>
    <n v="-4.9999999999990052E-3"/>
    <n v="27.514000000000003"/>
    <n v="4.0000000000013358E-3"/>
    <n v="45.47"/>
    <n v="45.47"/>
    <n v="4.4489887772374587E-2"/>
    <n v="0.26360948460780331"/>
    <n v="4"/>
    <n v="18"/>
    <n v="20"/>
    <n v="150.5"/>
    <n v="47"/>
    <n v="687.85"/>
    <n v="7"/>
    <n v="55"/>
    <n v="4"/>
    <n v="33"/>
    <n v="18"/>
    <n v="60.92"/>
    <n v="9"/>
    <n v="16.760000000000002"/>
    <n v="109"/>
    <n v="9.3764220183486238"/>
    <n v="1022.03"/>
    <s v="YES"/>
    <n v="0"/>
    <n v="96.92"/>
    <n v="1118.95"/>
    <s v="YES"/>
    <n v="1317.84"/>
    <n v="1317.8400000000001"/>
    <n v="198.89000000000001"/>
    <n v="153.42000000000002"/>
  </r>
  <r>
    <x v="13"/>
    <x v="1"/>
    <d v="1899-12-30T15:57:00"/>
    <d v="1899-12-30T22:05:00"/>
    <d v="1899-12-30T06:08:00"/>
    <n v="45"/>
    <n v="30.97"/>
    <n v="30.972000000000001"/>
    <n v="109.5"/>
    <n v="0"/>
    <n v="264.95999999999998"/>
    <n v="0.20499999999999999"/>
    <n v="0.20631657634087086"/>
    <n v="6.3165763408708497E-3"/>
    <n v="21.09"/>
    <n v="41.23"/>
    <n v="21.105"/>
    <n v="1.5000000000000568E-2"/>
    <n v="41.233999999999995"/>
    <n v="3.9999999999977831E-3"/>
    <n v="62.32"/>
    <n v="62.319999999999993"/>
    <n v="4.4714222164822702E-2"/>
    <n v="0.23520531400966185"/>
    <n v="4"/>
    <n v="19.5"/>
    <n v="11"/>
    <n v="91.5"/>
    <n v="65"/>
    <n v="1030.8499999999999"/>
    <n v="14"/>
    <n v="141.5"/>
    <n v="6"/>
    <n v="49"/>
    <n v="10"/>
    <n v="35"/>
    <n v="12"/>
    <n v="26.39"/>
    <n v="122"/>
    <n v="11.424098360655737"/>
    <n v="1393.74"/>
    <s v="YES"/>
    <n v="0"/>
    <n v="132.19"/>
    <n v="1525.93"/>
    <s v="YES"/>
    <n v="1790.89"/>
    <n v="1790.89"/>
    <n v="264.95999999999998"/>
    <n v="202.64"/>
  </r>
  <r>
    <x v="14"/>
    <x v="4"/>
    <d v="1899-12-30T10:27:00"/>
    <d v="1899-12-30T16:43:00"/>
    <d v="1899-12-30T06:16:00"/>
    <n v="52"/>
    <n v="23.62"/>
    <n v="23.618653846153848"/>
    <n v="203.18"/>
    <n v="0"/>
    <n v="230.4"/>
    <n v="0.221"/>
    <n v="0.22478268080664202"/>
    <n v="2.4782680806642005E-2"/>
    <n v="11.83"/>
    <n v="38.64"/>
    <n v="11.830000000000002"/>
    <n v="0"/>
    <n v="38.643999999999998"/>
    <n v="3.9999999999977831E-3"/>
    <n v="50.47"/>
    <n v="50.47"/>
    <n v="4.1093659672520905E-2"/>
    <n v="0.21905381944444444"/>
    <n v="0"/>
    <n v="0"/>
    <n v="6"/>
    <n v="40"/>
    <n v="64"/>
    <n v="966.1"/>
    <n v="15"/>
    <n v="129"/>
    <n v="0"/>
    <n v="0"/>
    <n v="20"/>
    <n v="70.5"/>
    <n v="16"/>
    <n v="22.57"/>
    <n v="121"/>
    <n v="10.150165289256199"/>
    <n v="1228.17"/>
    <s v="YES"/>
    <n v="0"/>
    <n v="116.34"/>
    <n v="1344.51"/>
    <s v="YES"/>
    <n v="1574.91"/>
    <n v="1574.91"/>
    <n v="230.4"/>
    <n v="179.93"/>
  </r>
  <r>
    <x v="15"/>
    <x v="2"/>
    <d v="1899-12-30T16:46:00"/>
    <d v="1899-12-30T20:31:00"/>
    <d v="1899-12-30T03:45:00"/>
    <n v="53"/>
    <n v="21.69"/>
    <n v="21.6911320754717"/>
    <n v="47.08"/>
    <n v="0"/>
    <n v="214.88"/>
    <n v="0.19399999999999998"/>
    <n v="0.1948936556165253"/>
    <n v="-5.1063443834747091E-3"/>
    <n v="10.64"/>
    <n v="37.44"/>
    <n v="10.64"/>
    <n v="0"/>
    <n v="37.438000000000002"/>
    <n v="-1.9999999999953388E-3"/>
    <n v="48.08"/>
    <n v="48.08"/>
    <n v="4.1822151474822329E-2"/>
    <n v="0.22375279225614297"/>
    <n v="7"/>
    <n v="37"/>
    <n v="7"/>
    <n v="43"/>
    <n v="55"/>
    <n v="935.95"/>
    <n v="5"/>
    <n v="44"/>
    <n v="4"/>
    <n v="28"/>
    <n v="13"/>
    <n v="42"/>
    <n v="14"/>
    <n v="19.68"/>
    <n v="105"/>
    <n v="10.948857142857143"/>
    <n v="1149.6300000000001"/>
    <s v="YES"/>
    <n v="0"/>
    <n v="108.99"/>
    <n v="1258.6199999999999"/>
    <s v="YES"/>
    <n v="1473.5"/>
    <n v="1473.5"/>
    <n v="214.88"/>
    <n v="166.8"/>
  </r>
  <r>
    <x v="16"/>
    <x v="0"/>
    <d v="1899-12-30T15:52:00"/>
    <d v="1899-12-30T20:13:00"/>
    <d v="1899-12-30T04:21:00"/>
    <n v="35"/>
    <n v="25.78"/>
    <n v="25.777428571428572"/>
    <n v="0"/>
    <n v="0"/>
    <n v="160.87"/>
    <n v="0.17699999999999999"/>
    <n v="0.17830660267565202"/>
    <n v="-2.1693397324347996E-2"/>
    <n v="9.59"/>
    <n v="28.89"/>
    <n v="9.6026000000000007"/>
    <n v="1.2600000000000833E-2"/>
    <n v="28.886399999999998"/>
    <n v="-3.6000000000022681E-3"/>
    <n v="38.479999999999997"/>
    <n v="38.480000000000004"/>
    <n v="4.2650824087518427E-2"/>
    <n v="0.23919935351526075"/>
    <n v="0"/>
    <n v="0"/>
    <n v="3"/>
    <n v="14.63"/>
    <n v="47"/>
    <n v="722.16"/>
    <n v="8"/>
    <n v="65.209999999999994"/>
    <n v="7"/>
    <n v="57.34"/>
    <n v="9"/>
    <n v="31.86"/>
    <n v="5"/>
    <n v="11.01"/>
    <n v="79"/>
    <n v="11.420379746835444"/>
    <n v="902.21"/>
    <s v="YES"/>
    <n v="0"/>
    <n v="85.61"/>
    <n v="987.82"/>
    <s v="YES"/>
    <n v="1148.69"/>
    <n v="1148.69"/>
    <n v="160.87"/>
    <n v="122.39000000000001"/>
  </r>
  <r>
    <x v="17"/>
    <x v="1"/>
    <d v="1899-12-30T15:52:00"/>
    <d v="1899-12-30T20:58:00"/>
    <d v="1899-12-30T05:06:00"/>
    <n v="42"/>
    <n v="30.29"/>
    <n v="30.392142857142858"/>
    <n v="152.77000000000001"/>
    <n v="0"/>
    <n v="223.79"/>
    <n v="0.19699999999999998"/>
    <n v="0.19915457862418792"/>
    <n v="-8.4542137581208876E-4"/>
    <n v="20.51"/>
    <n v="36.58"/>
    <n v="20.51"/>
    <n v="0"/>
    <n v="36.58"/>
    <n v="0"/>
    <n v="57.09"/>
    <n v="57.09"/>
    <n v="4.4724905403182212E-2"/>
    <n v="0.25510523258411905"/>
    <n v="2"/>
    <n v="11"/>
    <n v="14"/>
    <n v="139"/>
    <n v="55"/>
    <n v="914.5"/>
    <n v="14"/>
    <n v="107"/>
    <n v="4"/>
    <n v="36"/>
    <n v="12"/>
    <n v="42"/>
    <n v="10"/>
    <n v="26.97"/>
    <n v="111"/>
    <n v="11.499729729729729"/>
    <n v="1276.47"/>
    <s v="YES"/>
    <n v="0"/>
    <n v="121.12"/>
    <n v="1397.59"/>
    <s v="YES"/>
    <n v="1621.38"/>
    <n v="1621.3799999999999"/>
    <n v="223.79"/>
    <n v="166.7"/>
  </r>
  <r>
    <x v="18"/>
    <x v="4"/>
    <d v="1899-12-30T15:36:00"/>
    <d v="1899-12-30T23:04:00"/>
    <d v="1899-12-30T07:28:00"/>
    <n v="72"/>
    <n v="29.65"/>
    <n v="29.647083333333335"/>
    <n v="195.5"/>
    <n v="0"/>
    <n v="393.21"/>
    <n v="0.20100000000000001"/>
    <n v="0.20278068578560043"/>
    <n v="2.780685785600423E-3"/>
    <n v="37.659999999999997"/>
    <n v="58.82"/>
    <n v="37.660000000000004"/>
    <n v="0"/>
    <n v="58.82"/>
    <n v="0"/>
    <n v="96.48"/>
    <n v="96.47999999999999"/>
    <n v="4.5198375332030964E-2"/>
    <n v="0.24536507209887848"/>
    <n v="8"/>
    <n v="43"/>
    <n v="22"/>
    <n v="224"/>
    <n v="96"/>
    <n v="1470.5"/>
    <n v="27"/>
    <n v="263"/>
    <n v="1"/>
    <n v="8"/>
    <n v="27"/>
    <n v="95.5"/>
    <n v="13"/>
    <n v="30.59"/>
    <n v="194"/>
    <n v="11.003041237113402"/>
    <n v="2134.59"/>
    <s v="YES"/>
    <n v="0"/>
    <n v="202.51"/>
    <n v="2337.1"/>
    <s v="YES"/>
    <n v="2730.31"/>
    <n v="2730.31"/>
    <n v="393.21"/>
    <n v="296.72999999999996"/>
  </r>
  <r>
    <x v="19"/>
    <x v="2"/>
    <d v="1899-12-30T15:53:00"/>
    <d v="1899-12-30T22:43:00"/>
    <d v="1899-12-30T06:50:00"/>
    <n v="66"/>
    <n v="29.95"/>
    <n v="29.949242424242424"/>
    <n v="82.13"/>
    <n v="0"/>
    <n v="362.94"/>
    <n v="0.188"/>
    <n v="0.19157359119988177"/>
    <n v="-8.4264088001182458E-3"/>
    <n v="28.68"/>
    <n v="59.12"/>
    <n v="28.679700000000004"/>
    <n v="-2.9999999999574811E-4"/>
    <n v="59.119599999999998"/>
    <n v="-3.9999999999906777E-4"/>
    <n v="87.8"/>
    <n v="87.8"/>
    <n v="4.4418587003263094E-2"/>
    <n v="0.24191326390036921"/>
    <n v="9"/>
    <n v="49"/>
    <n v="24"/>
    <n v="196.24"/>
    <n v="90"/>
    <n v="1477.99"/>
    <n v="17"/>
    <n v="147.47"/>
    <n v="2"/>
    <n v="17"/>
    <n v="19"/>
    <n v="67"/>
    <n v="9"/>
    <n v="21.95"/>
    <n v="170"/>
    <n v="11.627352941176472"/>
    <n v="1976.65"/>
    <s v="YES"/>
    <n v="0"/>
    <n v="187.7"/>
    <n v="2164.35"/>
    <s v="YES"/>
    <n v="2527.29"/>
    <n v="2527.29"/>
    <n v="362.94"/>
    <n v="275.14"/>
  </r>
  <r>
    <x v="20"/>
    <x v="5"/>
    <d v="1899-12-30T15:53:00"/>
    <d v="1899-12-30T21:33:00"/>
    <d v="1899-12-30T05:40:00"/>
    <n v="54"/>
    <n v="35.630000000000003"/>
    <n v="35.628148148148149"/>
    <n v="78.77"/>
    <n v="0"/>
    <n v="369.88"/>
    <n v="0.2"/>
    <n v="0.20046066715443187"/>
    <n v="4.6066715443185413E-4"/>
    <n v="46.97"/>
    <n v="46.93"/>
    <n v="46.970000000000006"/>
    <n v="0"/>
    <n v="46.932000000000002"/>
    <n v="2.0000000000024443E-3"/>
    <n v="93.9"/>
    <n v="93.9"/>
    <n v="4.8806603185163625E-2"/>
    <n v="0.2538661187412134"/>
    <n v="5"/>
    <n v="86.5"/>
    <n v="48"/>
    <n v="381"/>
    <n v="67"/>
    <n v="1173.3"/>
    <n v="19"/>
    <n v="179.5"/>
    <n v="3"/>
    <n v="24"/>
    <n v="14"/>
    <n v="49"/>
    <n v="11"/>
    <n v="30.62"/>
    <n v="167"/>
    <n v="11.520479041916168"/>
    <n v="1923.92"/>
    <s v="YES"/>
    <n v="0"/>
    <n v="182.64"/>
    <n v="2106.56"/>
    <s v="YES"/>
    <n v="2476.44"/>
    <n v="2476.44"/>
    <n v="369.88"/>
    <n v="275.98"/>
  </r>
  <r>
    <x v="21"/>
    <x v="0"/>
    <d v="1899-12-30T15:50:00"/>
    <d v="1899-12-30T20:25:00"/>
    <d v="1899-12-30T04:35:00"/>
    <n v="70"/>
    <n v="25.81"/>
    <n v="25.813428571428574"/>
    <n v="325.77"/>
    <n v="0"/>
    <n v="327.17"/>
    <n v="0.217"/>
    <n v="0.22088619132172541"/>
    <n v="2.0886191321725395E-2"/>
    <n v="16.3"/>
    <n v="59.13"/>
    <n v="16.310000000000002"/>
    <n v="1.0000000000001563E-2"/>
    <n v="59.13"/>
    <n v="0"/>
    <n v="75.430000000000007"/>
    <n v="75.430000000000007"/>
    <n v="4.1744606904490465E-2"/>
    <n v="0.23055292355656082"/>
    <n v="5"/>
    <n v="40"/>
    <n v="12"/>
    <n v="117.5"/>
    <n v="93"/>
    <n v="1478.25"/>
    <n v="9"/>
    <n v="75.5"/>
    <n v="0"/>
    <n v="0"/>
    <n v="18"/>
    <n v="63.5"/>
    <n v="15"/>
    <n v="32.19"/>
    <n v="152"/>
    <n v="11.887763157894737"/>
    <n v="1806.94"/>
    <s v="YES"/>
    <n v="0"/>
    <n v="171.32"/>
    <n v="1978.26"/>
    <s v="YES"/>
    <n v="2305.4299999999998"/>
    <n v="2305.4299999999998"/>
    <n v="327.17"/>
    <n v="251.74"/>
  </r>
  <r>
    <x v="22"/>
    <x v="1"/>
    <d v="1899-12-30T10:54:00"/>
    <d v="1899-12-30T15:49:00"/>
    <d v="1899-12-30T04:55:00"/>
    <n v="25"/>
    <n v="20.07"/>
    <n v="20.074400000000001"/>
    <n v="70.62"/>
    <n v="0"/>
    <n v="100.38"/>
    <n v="0.22399999999999998"/>
    <n v="0.23277061497078191"/>
    <n v="3.2770614970781903E-2"/>
    <n v="4.4400000000000004"/>
    <n v="15.84"/>
    <n v="4.4450000000000003"/>
    <n v="4.9999999999998934E-3"/>
    <n v="15.841600000000001"/>
    <n v="1.6000000000016001E-3"/>
    <n v="20.28"/>
    <n v="20.28"/>
    <n v="4.040967600526043E-2"/>
    <n v="0.20203227734608489"/>
    <n v="0"/>
    <n v="0"/>
    <n v="7"/>
    <n v="49.5"/>
    <n v="26"/>
    <n v="396.04"/>
    <n v="2"/>
    <n v="14"/>
    <n v="0"/>
    <n v="0"/>
    <n v="10"/>
    <n v="33.36"/>
    <n v="7"/>
    <n v="8.9600000000000009"/>
    <n v="52"/>
    <n v="9.6511538461538464"/>
    <n v="501.86"/>
    <s v="YES"/>
    <n v="0"/>
    <n v="47.62"/>
    <n v="549.48"/>
    <s v="YES"/>
    <n v="649.86"/>
    <n v="649.86"/>
    <n v="100.38"/>
    <n v="80.099999999999994"/>
  </r>
  <r>
    <x v="23"/>
    <x v="2"/>
    <d v="1899-12-30T15:48:00"/>
    <d v="1899-12-30T23:45:00"/>
    <d v="1899-12-30T07:57:00"/>
    <n v="79"/>
    <n v="29.9"/>
    <n v="29.901898734177216"/>
    <n v="283.58999999999997"/>
    <n v="0"/>
    <n v="457.86"/>
    <n v="0.217"/>
    <n v="0.22026690271617294"/>
    <n v="2.026690271617293E-2"/>
    <n v="52.08"/>
    <n v="61.9"/>
    <n v="52.080000000000005"/>
    <n v="0"/>
    <n v="61.8996"/>
    <n v="-3.9999999999906777E-4"/>
    <n v="113.98"/>
    <n v="113.97999999999999"/>
    <n v="4.8250608530003174E-2"/>
    <n v="0.2489407242388503"/>
    <n v="2"/>
    <n v="12.5"/>
    <n v="51"/>
    <n v="344"/>
    <n v="96"/>
    <n v="1547.49"/>
    <n v="33"/>
    <n v="337.5"/>
    <n v="6"/>
    <n v="50"/>
    <n v="11"/>
    <n v="37.01"/>
    <n v="16"/>
    <n v="33.75"/>
    <n v="215"/>
    <n v="10.987209302325581"/>
    <n v="2362.25"/>
    <s v="YES"/>
    <n v="0"/>
    <n v="224.24"/>
    <n v="2586.4899999999998"/>
    <s v="YES"/>
    <n v="3044.35"/>
    <n v="3044.35"/>
    <n v="457.86"/>
    <n v="343.88"/>
  </r>
  <r>
    <x v="24"/>
    <x v="3"/>
    <d v="1899-12-30T15:27:00"/>
    <d v="1899-12-30T21:54:00"/>
    <d v="1899-12-30T06:27:00"/>
    <n v="51"/>
    <n v="28.29"/>
    <n v="28.291764705882354"/>
    <n v="47.05"/>
    <n v="0"/>
    <n v="271.8"/>
    <n v="0.193"/>
    <n v="0.19472285306949985"/>
    <n v="-5.2771469305001595E-3"/>
    <n v="25.8"/>
    <n v="41.07"/>
    <n v="25.804100000000002"/>
    <n v="4.1000000000011028E-3"/>
    <n v="41.066800000000001"/>
    <n v="-3.1999999999996476E-3"/>
    <n v="66.87"/>
    <n v="66.87"/>
    <n v="4.6344810379241513E-2"/>
    <n v="0.24602649006622518"/>
    <n v="7"/>
    <n v="35.5"/>
    <n v="17"/>
    <n v="130.11000000000001"/>
    <n v="73"/>
    <n v="1026.67"/>
    <n v="20"/>
    <n v="159.5"/>
    <n v="4"/>
    <n v="43.52"/>
    <n v="8"/>
    <n v="28"/>
    <n v="9"/>
    <n v="18.579999999999998"/>
    <n v="138"/>
    <n v="10.455652173913045"/>
    <n v="1442.88"/>
    <s v="NO"/>
    <n v="-1"/>
    <n v="136.85"/>
    <n v="1579.73"/>
    <s v="YES"/>
    <n v="1851.53"/>
    <n v="1851.53"/>
    <n v="271.8"/>
    <n v="204.93"/>
  </r>
  <r>
    <x v="25"/>
    <x v="6"/>
    <d v="1899-12-30T15:02:00"/>
    <d v="1899-12-30T21:16:00"/>
    <d v="1899-12-30T06:14:00"/>
    <n v="56"/>
    <n v="27.08"/>
    <n v="27.078035714285711"/>
    <n v="0"/>
    <n v="0"/>
    <n v="355.2"/>
    <n v="0.23199999999999998"/>
    <n v="0.23424362127976683"/>
    <n v="3.4243621279766823E-2"/>
    <n v="29.08"/>
    <n v="41.14"/>
    <n v="29.0822"/>
    <n v="2.2000000000019782E-3"/>
    <n v="41.141599999999997"/>
    <n v="1.5999999999962711E-3"/>
    <n v="70.22"/>
    <n v="70.22"/>
    <n v="4.630795913926021E-2"/>
    <n v="0.19769144144144143"/>
    <n v="7"/>
    <n v="37.46"/>
    <n v="24"/>
    <n v="220.82"/>
    <n v="72"/>
    <n v="1028.54"/>
    <n v="12"/>
    <n v="121.18"/>
    <n v="4"/>
    <n v="36"/>
    <n v="11"/>
    <n v="38.5"/>
    <n v="12"/>
    <n v="33.869999999999997"/>
    <n v="142"/>
    <n v="10.678661971830985"/>
    <n v="1516.37"/>
    <s v="YES"/>
    <n v="0"/>
    <n v="143.63"/>
    <n v="1660"/>
    <s v="YES"/>
    <n v="2015.2"/>
    <n v="2015.2"/>
    <n v="355.2"/>
    <n v="284.98"/>
  </r>
  <r>
    <x v="26"/>
    <x v="1"/>
    <d v="1899-12-30T15:55:00"/>
    <d v="1899-12-30T23:25:00"/>
    <d v="1899-12-30T07:30:00"/>
    <n v="66"/>
    <n v="29.56"/>
    <n v="29.555454545454548"/>
    <n v="105.96"/>
    <n v="0"/>
    <n v="373.48"/>
    <n v="0.20100000000000001"/>
    <n v="0.20246110478668619"/>
    <n v="2.4611047866861802E-3"/>
    <n v="30.38"/>
    <n v="57.45"/>
    <n v="30.380000000000003"/>
    <n v="0"/>
    <n v="57.45"/>
    <n v="0"/>
    <n v="87.83"/>
    <n v="87.83"/>
    <n v="4.5025786144176842E-2"/>
    <n v="0.23516654171575452"/>
    <n v="6"/>
    <n v="37"/>
    <n v="17"/>
    <n v="155"/>
    <n v="89"/>
    <n v="1436.25"/>
    <n v="22"/>
    <n v="200"/>
    <n v="5"/>
    <n v="42"/>
    <n v="15"/>
    <n v="52.5"/>
    <n v="13"/>
    <n v="22.91"/>
    <n v="167"/>
    <n v="11.68059880239521"/>
    <n v="1950.66"/>
    <s v="NO"/>
    <n v="-5.0000000000002274"/>
    <n v="185.24"/>
    <n v="2135.9"/>
    <s v="YES"/>
    <n v="2509.38"/>
    <n v="2509.38"/>
    <n v="373.48"/>
    <n v="285.65000000000003"/>
  </r>
  <r>
    <x v="26"/>
    <x v="1"/>
    <d v="1899-12-30T15:57:00"/>
    <d v="1899-12-30T22:54:00"/>
    <d v="1899-12-30T06:57:00"/>
    <n v="66"/>
    <n v="28.66"/>
    <n v="28.662272727272729"/>
    <n v="234.41"/>
    <n v="0"/>
    <n v="308.68"/>
    <n v="0.183"/>
    <n v="0.18625475170457975"/>
    <n v="-1.3745248295420259E-2"/>
    <n v="27.44"/>
    <n v="55.74"/>
    <n v="27.448400000000003"/>
    <n v="8.4000000000017394E-3"/>
    <n v="55.742399999999996"/>
    <n v="2.3999999999944066E-3"/>
    <n v="83.18"/>
    <n v="83.18"/>
    <n v="4.3970798906809189E-2"/>
    <n v="0.26947000129584037"/>
    <n v="1"/>
    <n v="5.5"/>
    <n v="13"/>
    <n v="137.31"/>
    <n v="91"/>
    <n v="1393.56"/>
    <n v="25"/>
    <n v="233.31"/>
    <n v="2"/>
    <n v="16"/>
    <n v="20"/>
    <n v="72.12"/>
    <n v="15"/>
    <n v="33.909999999999997"/>
    <n v="167"/>
    <n v="11.327604790419162"/>
    <n v="1891.71"/>
    <s v="YES"/>
    <n v="0"/>
    <n v="179.4"/>
    <n v="2071.11"/>
    <s v="YES"/>
    <n v="2379.79"/>
    <n v="2379.79"/>
    <n v="308.68"/>
    <n v="225.5"/>
  </r>
  <r>
    <x v="27"/>
    <x v="2"/>
    <d v="1899-12-30T16:08:00"/>
    <d v="1899-12-30T21:59:00"/>
    <d v="1899-12-30T05:51:00"/>
    <n v="60"/>
    <n v="24.76"/>
    <n v="24.761000000000003"/>
    <n v="304.43"/>
    <n v="0"/>
    <n v="274.19"/>
    <n v="0.22399999999999998"/>
    <n v="0.23212244863405093"/>
    <n v="3.2122448634050921E-2"/>
    <n v="21.48"/>
    <n v="44.82"/>
    <n v="21.475300000000004"/>
    <n v="-4.6999999999961517E-3"/>
    <n v="44.824399999999997"/>
    <n v="4.3999999999968509E-3"/>
    <n v="66.3"/>
    <n v="66.3"/>
    <n v="4.4626630588425344E-2"/>
    <n v="0.24180312921696634"/>
    <n v="3"/>
    <n v="18"/>
    <n v="19"/>
    <n v="168.5"/>
    <n v="69"/>
    <n v="1120.6099999999999"/>
    <n v="12"/>
    <n v="103.29"/>
    <n v="2"/>
    <n v="17"/>
    <n v="12"/>
    <n v="43"/>
    <n v="8"/>
    <n v="15.26"/>
    <n v="125"/>
    <n v="11.88528"/>
    <n v="1485.66"/>
    <s v="YES"/>
    <n v="0"/>
    <n v="141.08000000000001"/>
    <n v="1626.74"/>
    <s v="YES"/>
    <n v="1900.93"/>
    <n v="1900.93"/>
    <n v="274.19"/>
    <n v="207.89"/>
  </r>
  <r>
    <x v="28"/>
    <x v="3"/>
    <d v="1899-12-30T15:57:00"/>
    <d v="1899-12-30T21:19:00"/>
    <d v="1899-12-30T05:22:00"/>
    <n v="37"/>
    <n v="20.45"/>
    <n v="20.452972972972972"/>
    <n v="71.099999999999994"/>
    <n v="0"/>
    <n v="148.81"/>
    <n v="0.21600000000000003"/>
    <n v="0.21703176501473034"/>
    <n v="1.7031765014730332E-2"/>
    <n v="9.18"/>
    <n v="23.32"/>
    <n v="9.1700000000000017"/>
    <n v="-9.9999999999980105E-3"/>
    <n v="23.32"/>
    <n v="0"/>
    <n v="32.5"/>
    <n v="32.5"/>
    <n v="4.2946244516094932E-2"/>
    <n v="0.21839930112223641"/>
    <n v="4"/>
    <n v="24"/>
    <n v="14"/>
    <n v="90.5"/>
    <n v="40"/>
    <n v="583"/>
    <n v="1"/>
    <n v="8.5"/>
    <n v="1"/>
    <n v="8"/>
    <n v="8"/>
    <n v="25"/>
    <n v="9"/>
    <n v="17.760000000000002"/>
    <n v="77"/>
    <n v="9.8280519480519484"/>
    <n v="756.76"/>
    <s v="YES"/>
    <n v="0"/>
    <n v="63.74"/>
    <n v="820.5"/>
    <s v="YES"/>
    <n v="969.31"/>
    <n v="969.31"/>
    <n v="148.81"/>
    <n v="116.31"/>
  </r>
  <r>
    <x v="29"/>
    <x v="0"/>
    <d v="1899-12-30T15:53:00"/>
    <d v="1899-12-30T20:56:00"/>
    <d v="1899-12-30T05:03:00"/>
    <n v="41"/>
    <n v="29.97"/>
    <n v="29.973658536585368"/>
    <n v="120.35"/>
    <n v="0"/>
    <n v="216.26"/>
    <n v="0.192"/>
    <n v="0.19508014829916015"/>
    <n v="-4.9198517008398612E-3"/>
    <n v="23.97"/>
    <n v="32.74"/>
    <n v="23.970100000000002"/>
    <n v="1.0000000000331966E-4"/>
    <n v="32.743200000000002"/>
    <n v="3.1999999999996476E-3"/>
    <n v="56.71"/>
    <n v="56.71"/>
    <n v="4.6146209680044264E-2"/>
    <n v="0.26223064829372056"/>
    <n v="4"/>
    <n v="22"/>
    <n v="15"/>
    <n v="153.43"/>
    <n v="48"/>
    <n v="818.58"/>
    <n v="11"/>
    <n v="107"/>
    <n v="8"/>
    <n v="60"/>
    <n v="13"/>
    <n v="45.94"/>
    <n v="10"/>
    <n v="21.97"/>
    <n v="109"/>
    <n v="11.274495412844038"/>
    <n v="1228.92"/>
    <s v="YES"/>
    <n v="0"/>
    <n v="103.38"/>
    <n v="1332.3"/>
    <s v="YES"/>
    <n v="1548.56"/>
    <n v="1548.56"/>
    <n v="216.26"/>
    <n v="159.54999999999998"/>
  </r>
  <r>
    <x v="30"/>
    <x v="1"/>
    <d v="1899-12-30T10:56:00"/>
    <d v="1899-12-30T17:11:00"/>
    <d v="1899-12-30T06:15:00"/>
    <n v="50"/>
    <n v="22.23"/>
    <n v="22.2316"/>
    <n v="116.02"/>
    <n v="0"/>
    <n v="226.27"/>
    <n v="0.22500000000000001"/>
    <n v="0.22727911928964606"/>
    <n v="2.7279119289646048E-2"/>
    <n v="5.49"/>
    <n v="38.020000000000003"/>
    <n v="5.4950000000000001"/>
    <n v="4.9999999999998934E-3"/>
    <n v="38.020000000000003"/>
    <n v="0"/>
    <n v="43.51"/>
    <n v="43.510000000000005"/>
    <n v="3.9142481872649751E-2"/>
    <n v="0.19229239404251555"/>
    <n v="0"/>
    <n v="0"/>
    <n v="8"/>
    <n v="55.5"/>
    <n v="59"/>
    <n v="950.5"/>
    <n v="2"/>
    <n v="23"/>
    <n v="0"/>
    <n v="0"/>
    <n v="20"/>
    <n v="69"/>
    <n v="9"/>
    <n v="13.58"/>
    <n v="98"/>
    <n v="11.342653061224489"/>
    <n v="1111.58"/>
    <s v="YES"/>
    <n v="0"/>
    <n v="93.53"/>
    <n v="1205.1099999999999"/>
    <s v="YES"/>
    <n v="1431.38"/>
    <n v="1431.3799999999999"/>
    <n v="226.27"/>
    <n v="182.76000000000002"/>
  </r>
  <r>
    <x v="31"/>
    <x v="4"/>
    <d v="1899-12-30T15:49:00"/>
    <d v="1899-12-30T23:00:00"/>
    <d v="1899-12-30T07:11:00"/>
    <n v="72"/>
    <n v="25"/>
    <n v="24.998750000000001"/>
    <n v="172.36"/>
    <n v="0"/>
    <n v="361.48"/>
    <n v="0.22"/>
    <n v="0.22210070351141284"/>
    <n v="2.2100703511412828E-2"/>
    <n v="26.08"/>
    <n v="54.61"/>
    <n v="26.075000000000003"/>
    <n v="-4.9999999999954525E-3"/>
    <n v="54.608000000000004"/>
    <n v="-1.9999999999953388E-3"/>
    <n v="80.69"/>
    <n v="80.69"/>
    <n v="4.4830019278741709E-2"/>
    <n v="0.22322120172623658"/>
    <n v="4"/>
    <n v="23"/>
    <n v="17"/>
    <n v="136.5"/>
    <n v="88"/>
    <n v="1365.2"/>
    <n v="28"/>
    <n v="213"/>
    <n v="0"/>
    <n v="0"/>
    <n v="9"/>
    <n v="32"/>
    <n v="17"/>
    <n v="30.21"/>
    <n v="163"/>
    <n v="11.04239263803681"/>
    <n v="1799.91"/>
    <s v="YES"/>
    <n v="0"/>
    <n v="151.34"/>
    <n v="1951.25"/>
    <s v="YES"/>
    <n v="2312.73"/>
    <n v="2312.73"/>
    <n v="361.48"/>
    <n v="280.79000000000002"/>
  </r>
  <r>
    <x v="32"/>
    <x v="2"/>
    <d v="1899-12-30T15:51:00"/>
    <d v="1899-12-30T21:54:00"/>
    <d v="1899-12-30T06:03:00"/>
    <n v="57"/>
    <n v="23.22"/>
    <n v="23.220350877192981"/>
    <n v="168.04"/>
    <n v="0"/>
    <n v="262.77999999999997"/>
    <n v="0.22500000000000001"/>
    <n v="0.22741276654666295"/>
    <n v="2.7412766546662942E-2"/>
    <n v="17.5"/>
    <n v="39.36"/>
    <n v="17.5"/>
    <n v="0"/>
    <n v="39.36"/>
    <n v="0"/>
    <n v="56.86"/>
    <n v="56.86"/>
    <n v="4.2959896037958238E-2"/>
    <n v="0.21637871984169268"/>
    <n v="0"/>
    <n v="0"/>
    <n v="9"/>
    <n v="71"/>
    <n v="67"/>
    <n v="984"/>
    <n v="15"/>
    <n v="125"/>
    <n v="7"/>
    <n v="54"/>
    <n v="20"/>
    <n v="71"/>
    <n v="8"/>
    <n v="18.559999999999999"/>
    <n v="126"/>
    <n v="10.504444444444443"/>
    <n v="1323.56"/>
    <s v="YES"/>
    <n v="0"/>
    <n v="111.33"/>
    <n v="1434.89"/>
    <s v="YES"/>
    <n v="1697.67"/>
    <n v="1697.67"/>
    <n v="262.77999999999997"/>
    <n v="205.91999999999996"/>
  </r>
  <r>
    <x v="33"/>
    <x v="0"/>
    <d v="1899-12-30T15:56:00"/>
    <d v="1899-12-30T21:49:00"/>
    <d v="1899-12-30T05:53:00"/>
    <n v="34"/>
    <n v="25.83"/>
    <n v="25.834705882352942"/>
    <n v="121.75"/>
    <n v="6.83"/>
    <n v="142.82"/>
    <n v="0.185"/>
    <n v="0.1887580455440572"/>
    <n v="-1.124195445594281E-2"/>
    <n v="18.2"/>
    <n v="23.08"/>
    <n v="18.200000000000003"/>
    <n v="0"/>
    <n v="23.080000000000002"/>
    <n v="0"/>
    <n v="41.28"/>
    <n v="41.28"/>
    <n v="4.6995605546574379E-2"/>
    <n v="0.28903514913877609"/>
    <n v="1"/>
    <n v="7"/>
    <n v="7"/>
    <n v="47.5"/>
    <n v="34"/>
    <n v="577"/>
    <n v="21"/>
    <n v="190.5"/>
    <n v="2"/>
    <n v="15"/>
    <n v="8"/>
    <n v="28"/>
    <n v="11"/>
    <n v="13.38"/>
    <n v="84"/>
    <n v="10.456904761904761"/>
    <n v="878.38"/>
    <s v="YES"/>
    <n v="0"/>
    <n v="73.87"/>
    <n v="952.25"/>
    <s v="YES"/>
    <n v="1101.9000000000001"/>
    <n v="1101.8999999999999"/>
    <n v="149.65"/>
    <n v="108.37"/>
  </r>
  <r>
    <x v="34"/>
    <x v="1"/>
    <d v="1899-12-30T15:51:00"/>
    <d v="1899-12-30T21:36:00"/>
    <d v="1899-12-30T05:45:00"/>
    <n v="60"/>
    <n v="24.92"/>
    <n v="24.916999999999998"/>
    <n v="90.54"/>
    <n v="0"/>
    <n v="259.27999999999997"/>
    <n v="0.182"/>
    <n v="0.18460925039872406"/>
    <n v="-1.5390749601275955E-2"/>
    <n v="16.84"/>
    <n v="46.78"/>
    <n v="16.846200000000003"/>
    <n v="6.200000000003314E-3"/>
    <n v="46.781599999999997"/>
    <n v="1.5999999999962711E-3"/>
    <n v="63.62"/>
    <n v="63.620000000000005"/>
    <n v="4.2554614653984565E-2"/>
    <n v="0.24537179882752239"/>
    <n v="4"/>
    <n v="22"/>
    <n v="17"/>
    <n v="164.74"/>
    <n v="73"/>
    <n v="1169.54"/>
    <n v="2"/>
    <n v="24"/>
    <n v="3"/>
    <n v="29.92"/>
    <n v="17"/>
    <n v="58.5"/>
    <n v="11"/>
    <n v="26.32"/>
    <n v="127"/>
    <n v="11.771811023622048"/>
    <n v="1495.02"/>
    <s v="YES"/>
    <n v="0"/>
    <n v="125.73"/>
    <n v="1620.75"/>
    <s v="YES"/>
    <n v="1880.03"/>
    <n v="1880.03"/>
    <n v="259.27999999999997"/>
    <n v="195.65999999999997"/>
  </r>
  <r>
    <x v="35"/>
    <x v="4"/>
    <d v="1899-12-30T15:54:00"/>
    <d v="1899-12-30T23:01:00"/>
    <d v="1899-12-30T07:07:00"/>
    <n v="53"/>
    <n v="32.409999999999997"/>
    <n v="32.408867924528302"/>
    <n v="429.57"/>
    <n v="0"/>
    <n v="233.88"/>
    <n v="0.17600000000000002"/>
    <n v="0.18156975390109462"/>
    <n v="-1.8430246098905395E-2"/>
    <n v="21.79"/>
    <n v="52.36"/>
    <n v="21.7805"/>
    <n v="-9.4999999999991758E-3"/>
    <n v="52.36"/>
    <n v="0"/>
    <n v="74.150000000000006"/>
    <n v="74.150000000000006"/>
    <n v="4.3168943976433193E-2"/>
    <n v="0.31704292799726358"/>
    <n v="9"/>
    <n v="44.5"/>
    <n v="20"/>
    <n v="154.27000000000001"/>
    <n v="80"/>
    <n v="1309"/>
    <n v="9"/>
    <n v="78"/>
    <n v="4"/>
    <n v="34.380000000000003"/>
    <n v="23"/>
    <n v="81"/>
    <n v="11"/>
    <n v="16.52"/>
    <n v="156"/>
    <n v="11.010705128205128"/>
    <n v="1717.67"/>
    <s v="YES"/>
    <n v="0"/>
    <n v="144.37"/>
    <n v="1862.04"/>
    <s v="YES"/>
    <n v="2095.92"/>
    <n v="2095.92"/>
    <n v="233.88"/>
    <n v="159.72999999999999"/>
  </r>
  <r>
    <x v="36"/>
    <x v="2"/>
    <d v="1899-12-30T16:10:00"/>
    <d v="1899-12-30T22:02:00"/>
    <d v="1899-12-30T05:52:00"/>
    <n v="32"/>
    <n v="32.17"/>
    <n v="32.168125000000003"/>
    <n v="65.58"/>
    <n v="0"/>
    <n v="227.99"/>
    <n v="0.23300000000000001"/>
    <n v="0.23655322681054161"/>
    <n v="3.65532268105416E-2"/>
    <n v="13.29"/>
    <n v="30.97"/>
    <n v="13.287400000000002"/>
    <n v="-2.5999999999974932E-3"/>
    <n v="30.968800000000002"/>
    <n v="-1.1999999999972033E-3"/>
    <n v="44.26"/>
    <n v="44.26"/>
    <n v="4.2996755328450126E-2"/>
    <n v="0.19413132154919074"/>
    <n v="0"/>
    <n v="0"/>
    <n v="21"/>
    <n v="128.82"/>
    <n v="52"/>
    <n v="774.22"/>
    <n v="8"/>
    <n v="52"/>
    <n v="1"/>
    <n v="9"/>
    <n v="15"/>
    <n v="51.66"/>
    <n v="8"/>
    <n v="13.68"/>
    <n v="105"/>
    <n v="9.8036190476190495"/>
    <n v="1029.3800000000001"/>
    <s v="YES"/>
    <n v="0"/>
    <n v="86.53"/>
    <n v="1115.9100000000001"/>
    <s v="YES"/>
    <n v="1343.9"/>
    <n v="1343.9"/>
    <n v="227.99"/>
    <n v="183.73000000000002"/>
  </r>
  <r>
    <x v="36"/>
    <x v="2"/>
    <d v="1899-12-30T15:58:00"/>
    <d v="1899-12-30T21:13:00"/>
    <d v="1899-12-30T05:15:00"/>
    <n v="52"/>
    <n v="26.76"/>
    <n v="26.7575"/>
    <n v="26.55"/>
    <n v="0"/>
    <n v="280.60000000000002"/>
    <n v="0.20499999999999999"/>
    <n v="0.20559186424782391"/>
    <n v="5.5918642478239022E-3"/>
    <n v="18.34"/>
    <n v="41.44"/>
    <n v="18.340000000000003"/>
    <n v="0"/>
    <n v="41.44"/>
    <n v="0"/>
    <n v="59.78"/>
    <n v="59.78"/>
    <n v="4.2964230014589724E-2"/>
    <n v="0.21304347826086956"/>
    <n v="3"/>
    <n v="14"/>
    <n v="16"/>
    <n v="143"/>
    <n v="60"/>
    <n v="1036"/>
    <n v="13"/>
    <n v="99"/>
    <n v="1"/>
    <n v="6"/>
    <n v="17"/>
    <n v="60"/>
    <n v="10"/>
    <n v="27.39"/>
    <n v="120"/>
    <n v="11.594916666666668"/>
    <n v="1391.39"/>
    <s v="NO"/>
    <n v="-6.0000000000002274"/>
    <n v="116.97"/>
    <n v="1508.36"/>
    <s v="YES"/>
    <n v="1788.96"/>
    <n v="1788.96"/>
    <n v="280.60000000000002"/>
    <n v="220.82000000000002"/>
  </r>
  <r>
    <x v="37"/>
    <x v="0"/>
    <d v="1899-12-30T15:54:00"/>
    <d v="1899-12-30T00:49:00"/>
    <d v="1899-12-30T08:55:00"/>
    <n v="84"/>
    <n v="30.98"/>
    <n v="30.984166666666667"/>
    <n v="105.18"/>
    <n v="0"/>
    <n v="536.13"/>
    <n v="0.21299999999999999"/>
    <n v="0.21466752619630106"/>
    <n v="1.4667526196301045E-2"/>
    <n v="63.8"/>
    <n v="63.96"/>
    <n v="63.799400000000006"/>
    <n v="-5.9999999999149622E-4"/>
    <n v="63.945200000000007"/>
    <n v="-1.4799999999993929E-2"/>
    <n v="127.75"/>
    <n v="127.75999999999999"/>
    <n v="4.9088051885179444E-2"/>
    <n v="0.23828176002089047"/>
    <n v="21"/>
    <n v="118"/>
    <n v="62"/>
    <n v="528.41999999999996"/>
    <n v="99"/>
    <n v="1598.63"/>
    <n v="28"/>
    <n v="265"/>
    <n v="0"/>
    <n v="0"/>
    <n v="17"/>
    <n v="60"/>
    <n v="20"/>
    <n v="32.619999999999997"/>
    <n v="247"/>
    <n v="10.537125506072874"/>
    <n v="2602.67"/>
    <s v="YES"/>
    <n v="0"/>
    <n v="218.82"/>
    <n v="2821.49"/>
    <s v="YES"/>
    <n v="3357.62"/>
    <n v="3357.62"/>
    <n v="536.13"/>
    <n v="408.38"/>
  </r>
  <r>
    <x v="38"/>
    <x v="1"/>
    <d v="1899-12-30T15:55:00"/>
    <d v="1899-12-30T23:04:00"/>
    <d v="1899-12-30T07:09:00"/>
    <n v="73"/>
    <n v="25.68"/>
    <n v="25.682739726027396"/>
    <n v="313.24"/>
    <n v="0"/>
    <n v="329.17"/>
    <n v="0.20800000000000002"/>
    <n v="0.21079021516393445"/>
    <n v="1.0790215163934441E-2"/>
    <n v="29.19"/>
    <n v="55.67"/>
    <n v="29.19"/>
    <n v="0"/>
    <n v="55.666000000000004"/>
    <n v="-3.9999999999977831E-3"/>
    <n v="84.86"/>
    <n v="84.86"/>
    <n v="4.5262529069147232E-2"/>
    <n v="0.25779992101345806"/>
    <n v="3"/>
    <n v="14.5"/>
    <n v="14"/>
    <n v="117.5"/>
    <n v="91"/>
    <n v="1391.65"/>
    <n v="21"/>
    <n v="169"/>
    <n v="14"/>
    <n v="116"/>
    <n v="16"/>
    <n v="50"/>
    <n v="10"/>
    <n v="16.190000000000001"/>
    <n v="169"/>
    <n v="11.093727810650886"/>
    <n v="1874.84"/>
    <s v="YES"/>
    <n v="0"/>
    <n v="157.55000000000001"/>
    <n v="2032.39"/>
    <s v="YES"/>
    <n v="2361.56"/>
    <n v="2361.56"/>
    <n v="329.17"/>
    <n v="244.31"/>
  </r>
  <r>
    <x v="39"/>
    <x v="4"/>
    <d v="1899-12-30T15:53:00"/>
    <d v="1899-12-30T22:07:00"/>
    <d v="1899-12-30T06:14:00"/>
    <n v="49"/>
    <n v="31.71"/>
    <n v="31.708571428571428"/>
    <n v="129.54"/>
    <n v="0"/>
    <n v="301.3"/>
    <n v="0.21"/>
    <n v="0.21156033647432207"/>
    <n v="1.1560336474322058E-2"/>
    <n v="42.28"/>
    <n v="35.58"/>
    <n v="42.28"/>
    <n v="0"/>
    <n v="35.58"/>
    <n v="0"/>
    <n v="77.86"/>
    <n v="77.86"/>
    <n v="5.0111989290219601E-2"/>
    <n v="0.25841354132094257"/>
    <n v="8"/>
    <n v="44"/>
    <n v="34"/>
    <n v="301"/>
    <n v="53"/>
    <n v="889.5"/>
    <n v="32"/>
    <n v="241"/>
    <n v="2"/>
    <n v="18"/>
    <n v="10"/>
    <n v="35"/>
    <n v="15"/>
    <n v="25.22"/>
    <n v="154"/>
    <n v="10.08909090909091"/>
    <n v="1553.72"/>
    <s v="YES"/>
    <n v="0"/>
    <n v="130.56"/>
    <n v="1684.28"/>
    <s v="YES"/>
    <n v="1985.58"/>
    <n v="1985.58"/>
    <n v="301.3"/>
    <n v="223.44"/>
  </r>
  <r>
    <x v="40"/>
    <x v="2"/>
    <d v="1899-12-30T15:48:00"/>
    <d v="1899-12-30T20:29:00"/>
    <d v="1899-12-30T04:41:00"/>
    <n v="16"/>
    <n v="28.55"/>
    <n v="28.548124999999999"/>
    <n v="0"/>
    <n v="0"/>
    <n v="116.25"/>
    <n v="0.255"/>
    <n v="0.25450445519626946"/>
    <n v="5.4504455196269452E-2"/>
    <n v="6.51"/>
    <n v="14.08"/>
    <n v="6.5100000000000007"/>
    <n v="0"/>
    <n v="14.08"/>
    <n v="0"/>
    <n v="20.59"/>
    <n v="20.59"/>
    <n v="4.5077391247236032E-2"/>
    <n v="0.17711827956989248"/>
    <n v="0"/>
    <n v="0"/>
    <n v="5"/>
    <n v="63"/>
    <n v="24"/>
    <n v="352"/>
    <n v="3"/>
    <n v="30"/>
    <n v="0"/>
    <n v="0"/>
    <n v="1"/>
    <n v="3.5"/>
    <n v="2"/>
    <n v="8.27"/>
    <n v="35"/>
    <n v="13.050571428571429"/>
    <n v="456.77"/>
    <s v="YES"/>
    <n v="0"/>
    <n v="38.4"/>
    <n v="495.17"/>
    <s v="YES"/>
    <n v="611.41999999999996"/>
    <n v="611.42000000000007"/>
    <n v="116.25"/>
    <n v="95.66"/>
  </r>
  <r>
    <x v="41"/>
    <x v="0"/>
    <d v="1899-12-30T11:58:00"/>
    <d v="1899-12-30T16:15:00"/>
    <d v="1899-12-30T04:17:00"/>
    <n v="37"/>
    <n v="24.94"/>
    <n v="24.936216216216216"/>
    <n v="0"/>
    <n v="0"/>
    <n v="185.29"/>
    <n v="0.19899999999999998"/>
    <n v="0.20082589092170294"/>
    <n v="8.2589092170293199E-4"/>
    <n v="11.32"/>
    <n v="28"/>
    <n v="11.323900000000002"/>
    <n v="3.9000000000015689E-3"/>
    <n v="28.004799999999999"/>
    <n v="4.7999999999994714E-3"/>
    <n v="39.32"/>
    <n v="39.32"/>
    <n v="4.2616838636954826E-2"/>
    <n v="0.21220789033407092"/>
    <n v="8"/>
    <n v="41.5"/>
    <n v="7"/>
    <n v="57"/>
    <n v="48"/>
    <n v="700.12"/>
    <n v="6"/>
    <n v="54.27"/>
    <n v="1"/>
    <n v="9"/>
    <n v="14"/>
    <n v="48.36"/>
    <n v="6"/>
    <n v="12.39"/>
    <n v="90"/>
    <n v="10.251555555555555"/>
    <n v="922.64"/>
    <s v="YES"/>
    <n v="0"/>
    <n v="77.599999999999994"/>
    <n v="1000.24"/>
    <s v="YES"/>
    <n v="1185.53"/>
    <n v="1185.53"/>
    <n v="185.29"/>
    <n v="145.97"/>
  </r>
  <r>
    <x v="42"/>
    <x v="1"/>
    <d v="1899-12-30T16:16:00"/>
    <d v="1899-12-30T19:21:00"/>
    <d v="1899-12-30T03:05:00"/>
    <n v="26"/>
    <n v="28.37"/>
    <n v="28.369230769230771"/>
    <n v="35.770000000000003"/>
    <n v="0"/>
    <n v="152.72"/>
    <n v="0.217"/>
    <n v="0.21760255332487924"/>
    <n v="1.7602553324879228E-2"/>
    <n v="15.96"/>
    <n v="19.22"/>
    <n v="15.96"/>
    <n v="0"/>
    <n v="19.22"/>
    <n v="0"/>
    <n v="35.18"/>
    <n v="35.18"/>
    <n v="4.7695227765726676E-2"/>
    <n v="0.23035620743844945"/>
    <n v="7"/>
    <n v="39"/>
    <n v="8"/>
    <n v="61"/>
    <n v="29"/>
    <n v="480.5"/>
    <n v="14"/>
    <n v="120"/>
    <n v="1"/>
    <n v="8"/>
    <n v="2"/>
    <n v="7"/>
    <n v="6"/>
    <n v="18.100000000000001"/>
    <n v="67"/>
    <n v="11.008955223880598"/>
    <n v="737.6"/>
    <s v="NO"/>
    <n v="-4"/>
    <n v="61.97"/>
    <n v="799.57"/>
    <s v="YES"/>
    <n v="952.29"/>
    <n v="952.29000000000008"/>
    <n v="152.72"/>
    <n v="117.53999999999999"/>
  </r>
  <r>
    <x v="43"/>
    <x v="4"/>
    <d v="1899-12-30T15:52:00"/>
    <d v="1899-12-30T21:51:00"/>
    <d v="1899-12-30T05:59:00"/>
    <n v="60"/>
    <n v="22"/>
    <n v="21.995999999999999"/>
    <n v="0"/>
    <n v="0"/>
    <n v="298.14"/>
    <n v="0.222"/>
    <n v="0.22590470994726314"/>
    <n v="2.5904709947263127E-2"/>
    <n v="18.86"/>
    <n v="39.340000000000003"/>
    <n v="18.869200000000003"/>
    <n v="9.2000000000034277E-3"/>
    <n v="39.337600000000002"/>
    <n v="-2.400000000001512E-3"/>
    <n v="58.2"/>
    <n v="58.2"/>
    <n v="4.4098927077650486E-2"/>
    <n v="0.19521030388408131"/>
    <n v="1"/>
    <n v="5.5"/>
    <n v="14"/>
    <n v="111.89"/>
    <n v="67"/>
    <n v="983.44"/>
    <n v="17"/>
    <n v="138.16999999999999"/>
    <n v="2"/>
    <n v="14"/>
    <n v="13"/>
    <n v="45.5"/>
    <n v="14"/>
    <n v="21.26"/>
    <n v="128"/>
    <n v="10.310625"/>
    <n v="1319.76"/>
    <s v="YES"/>
    <n v="0"/>
    <n v="110.97"/>
    <n v="1430.73"/>
    <s v="YES"/>
    <n v="1728.87"/>
    <n v="1728.87"/>
    <n v="298.14"/>
    <n v="239.94"/>
  </r>
  <r>
    <x v="44"/>
    <x v="2"/>
    <d v="1899-12-30T15:51:00"/>
    <d v="1899-12-30T21:24:00"/>
    <d v="1899-12-30T05:33:00"/>
    <n v="39"/>
    <n v="19.03"/>
    <n v="19.031794871794872"/>
    <n v="86.08"/>
    <n v="10.76"/>
    <n v="148.6"/>
    <n v="0.20600000000000002"/>
    <n v="0.22646915386491101"/>
    <n v="2.6469153864910999E-2"/>
    <n v="6.66"/>
    <n v="23.45"/>
    <n v="6.6577000000000002"/>
    <n v="-2.2999999999999687E-3"/>
    <n v="23.446400000000001"/>
    <n v="-3.5999999999987153E-3"/>
    <n v="30.11"/>
    <n v="30.11"/>
    <n v="4.0566393619314509E-2"/>
    <n v="0.20262449528936743"/>
    <n v="0"/>
    <n v="0"/>
    <n v="4"/>
    <n v="23"/>
    <n v="44"/>
    <n v="586.16"/>
    <n v="3"/>
    <n v="31"/>
    <n v="8"/>
    <n v="41.11"/>
    <n v="15"/>
    <n v="49.73"/>
    <n v="8"/>
    <n v="11.24"/>
    <n v="82"/>
    <n v="9.0517073170731717"/>
    <n v="742.24"/>
    <s v="YES"/>
    <n v="0"/>
    <n v="62.43"/>
    <n v="804.67"/>
    <s v="YES"/>
    <n v="964.03"/>
    <n v="964.03"/>
    <n v="159.35999999999999"/>
    <n v="129.25"/>
  </r>
  <r>
    <x v="45"/>
    <x v="5"/>
    <d v="1899-12-30T10:29:00"/>
    <d v="1899-12-30T16:39:00"/>
    <d v="1899-12-30T06:10:00"/>
    <n v="63"/>
    <n v="27.27"/>
    <n v="27.266507936507935"/>
    <n v="0"/>
    <n v="0"/>
    <n v="388.91"/>
    <n v="0.22399999999999998"/>
    <n v="0.22640136454397805"/>
    <n v="2.640136454397804E-2"/>
    <n v="17.760000000000002"/>
    <n v="53.63"/>
    <n v="17.754799999999999"/>
    <n v="-5.2000000000020918E-3"/>
    <n v="53.630400000000002"/>
    <n v="3.9999999999906777E-4"/>
    <n v="71.39"/>
    <n v="71.39"/>
    <n v="4.1559212709353296E-2"/>
    <n v="0.18356432079401402"/>
    <n v="2"/>
    <n v="12"/>
    <n v="10"/>
    <n v="85.95"/>
    <n v="76"/>
    <n v="1340.76"/>
    <n v="7"/>
    <n v="76"/>
    <n v="3"/>
    <n v="79.69"/>
    <n v="29"/>
    <n v="102.5"/>
    <n v="12"/>
    <n v="20.89"/>
    <n v="139"/>
    <n v="12.358201438848921"/>
    <n v="1717.79"/>
    <s v="YES"/>
    <n v="0"/>
    <n v="144.57"/>
    <n v="1862.36"/>
    <s v="YES"/>
    <n v="2251.27"/>
    <n v="2251.27"/>
    <n v="388.91"/>
    <n v="317.52000000000004"/>
  </r>
  <r>
    <x v="46"/>
    <x v="0"/>
    <d v="1899-12-30T15:54:00"/>
    <d v="1899-12-30T22:56:00"/>
    <d v="1899-12-30T07:02:00"/>
    <n v="49"/>
    <n v="29.17"/>
    <n v="29.174489795918365"/>
    <n v="117.62"/>
    <n v="0"/>
    <n v="300.62"/>
    <n v="0.22800000000000001"/>
    <n v="0.22914332319559735"/>
    <n v="2.9143323195597343E-2"/>
    <n v="28.14"/>
    <n v="39.14"/>
    <n v="28.140000000000004"/>
    <n v="0"/>
    <n v="39.14"/>
    <n v="0"/>
    <n v="67.28"/>
    <n v="67.28"/>
    <n v="4.7063761323493408E-2"/>
    <n v="0.22380413811456323"/>
    <n v="5"/>
    <n v="41"/>
    <n v="24"/>
    <n v="176"/>
    <n v="65"/>
    <n v="978.5"/>
    <n v="13"/>
    <n v="126"/>
    <n v="6"/>
    <n v="59"/>
    <n v="8"/>
    <n v="27.5"/>
    <n v="12"/>
    <n v="21.55"/>
    <n v="133"/>
    <n v="10.748496240601503"/>
    <n v="1429.55"/>
    <s v="YES"/>
    <n v="0"/>
    <n v="120.24"/>
    <n v="1549.79"/>
    <s v="YES"/>
    <n v="1850.41"/>
    <n v="1850.4099999999999"/>
    <n v="300.62"/>
    <n v="233.34"/>
  </r>
  <r>
    <x v="47"/>
    <x v="1"/>
    <d v="1899-12-30T15:57:00"/>
    <d v="1899-12-30T22:37:00"/>
    <d v="1899-12-30T06:40:00"/>
    <n v="53"/>
    <n v="24.42"/>
    <n v="24.422075471698111"/>
    <n v="5"/>
    <n v="0"/>
    <n v="272.24"/>
    <n v="0.21100000000000002"/>
    <n v="0.21114187548958022"/>
    <n v="1.1141875489580205E-2"/>
    <n v="26.04"/>
    <n v="34.770000000000003"/>
    <n v="26.040000000000003"/>
    <n v="0"/>
    <n v="34.765999999999998"/>
    <n v="-4.0000000000048885E-3"/>
    <n v="60.81"/>
    <n v="60.81"/>
    <n v="4.6980384279610939E-2"/>
    <n v="0.22336908610049955"/>
    <n v="13"/>
    <n v="74.5"/>
    <n v="17"/>
    <n v="117.5"/>
    <n v="57"/>
    <n v="869.15"/>
    <n v="17"/>
    <n v="164"/>
    <n v="2"/>
    <n v="16"/>
    <n v="8"/>
    <n v="28.5"/>
    <n v="11"/>
    <n v="22.72"/>
    <n v="125"/>
    <n v="10.354959999999998"/>
    <n v="1294.3699999999999"/>
    <s v="NO"/>
    <n v="-2"/>
    <n v="108.82"/>
    <n v="1403.19"/>
    <s v="YES"/>
    <n v="1675.43"/>
    <n v="1675.43"/>
    <n v="272.24"/>
    <n v="211.43"/>
  </r>
  <r>
    <x v="48"/>
    <x v="4"/>
    <d v="1899-12-30T15:56:00"/>
    <d v="1899-12-30T21:42:00"/>
    <d v="1899-12-30T05:46:00"/>
    <n v="56"/>
    <n v="23"/>
    <n v="22.997499999999999"/>
    <n v="107.87"/>
    <n v="0"/>
    <n v="214.73"/>
    <n v="0.17899999999999999"/>
    <n v="0.18197611844168174"/>
    <n v="-1.8023881558318272E-2"/>
    <n v="20.84"/>
    <n v="36.69"/>
    <n v="20.843900000000001"/>
    <n v="3.9000000000015689E-3"/>
    <n v="36.6892"/>
    <n v="-7.9999999999813554E-4"/>
    <n v="57.53"/>
    <n v="57.53"/>
    <n v="4.4671004612302584E-2"/>
    <n v="0.26791785032366228"/>
    <n v="1"/>
    <n v="7"/>
    <n v="13"/>
    <n v="127.5"/>
    <n v="70"/>
    <n v="917.23"/>
    <n v="20"/>
    <n v="154.27000000000001"/>
    <n v="1"/>
    <n v="9"/>
    <n v="14"/>
    <n v="49"/>
    <n v="17"/>
    <n v="23.86"/>
    <n v="136"/>
    <n v="9.469558823529411"/>
    <n v="1287.8599999999999"/>
    <s v="YES"/>
    <n v="0"/>
    <n v="108.29"/>
    <n v="1396.15"/>
    <s v="YES"/>
    <n v="1610.88"/>
    <n v="1610.88"/>
    <n v="214.73"/>
    <n v="157.19999999999999"/>
  </r>
  <r>
    <x v="49"/>
    <x v="2"/>
    <d v="1899-12-30T14:55:00"/>
    <d v="1899-12-30T21:44:00"/>
    <d v="1899-12-30T06:49:00"/>
    <n v="58"/>
    <n v="28.18"/>
    <n v="28.175689655172416"/>
    <n v="44.99"/>
    <n v="0"/>
    <n v="347.33"/>
    <n v="0.218"/>
    <n v="0.21855650641832366"/>
    <n v="1.8556506418323654E-2"/>
    <n v="41.95"/>
    <n v="38.9"/>
    <n v="41.965000000000003"/>
    <n v="1.5000000000000568E-2"/>
    <n v="38.9"/>
    <n v="0"/>
    <n v="80.849999999999994"/>
    <n v="80.849999999999994"/>
    <n v="4.9474051364896368E-2"/>
    <n v="0.23277574640831486"/>
    <n v="19"/>
    <n v="269.5"/>
    <n v="15"/>
    <n v="127.5"/>
    <n v="60"/>
    <n v="972.5"/>
    <n v="22"/>
    <n v="193.5"/>
    <n v="1"/>
    <n v="9"/>
    <n v="12"/>
    <n v="42.5"/>
    <n v="10"/>
    <n v="19.690000000000001"/>
    <n v="139"/>
    <n v="11.756762589928059"/>
    <n v="1634.19"/>
    <s v="YES"/>
    <n v="0"/>
    <n v="137.5"/>
    <n v="1771.69"/>
    <s v="YES"/>
    <n v="2119.02"/>
    <n v="2119.02"/>
    <n v="347.33"/>
    <n v="266.48"/>
  </r>
  <r>
    <x v="50"/>
    <x v="0"/>
    <d v="1899-12-30T15:58:00"/>
    <d v="1899-12-30T00:54:00"/>
    <d v="1899-12-30T08:56:00"/>
    <n v="111"/>
    <n v="27.87"/>
    <n v="27.873873873873872"/>
    <n v="572"/>
    <n v="0"/>
    <n v="499.22"/>
    <n v="0.19399999999999998"/>
    <n v="0.1979460745440127"/>
    <n v="-2.0539254559873155E-3"/>
    <n v="85.46"/>
    <n v="71.77"/>
    <n v="85.457400000000021"/>
    <n v="-2.5999999999726242E-3"/>
    <n v="71.7684"/>
    <n v="-1.5999999999962711E-3"/>
    <n v="157.22999999999999"/>
    <n v="157.22999999999999"/>
    <n v="5.081771170006464E-2"/>
    <n v="0.31495132406554222"/>
    <n v="22"/>
    <n v="133"/>
    <n v="60"/>
    <n v="561"/>
    <n v="106"/>
    <n v="1794.21"/>
    <n v="63"/>
    <n v="526.82000000000005"/>
    <n v="0"/>
    <n v="0"/>
    <n v="14"/>
    <n v="50"/>
    <n v="16"/>
    <n v="28.97"/>
    <n v="281"/>
    <n v="11.01067615658363"/>
    <n v="3094"/>
    <s v="YES"/>
    <n v="0"/>
    <n v="260"/>
    <n v="3354"/>
    <s v="YES"/>
    <n v="3853.22"/>
    <n v="3853.2200000000003"/>
    <n v="499.22"/>
    <n v="341.99"/>
  </r>
  <r>
    <x v="51"/>
    <x v="4"/>
    <d v="1899-12-30T15:55:00"/>
    <d v="1899-12-30T21:58:00"/>
    <d v="1899-12-30T06:03:00"/>
    <n v="32"/>
    <n v="24.11"/>
    <n v="24.109375"/>
    <n v="133.30000000000001"/>
    <n v="0"/>
    <n v="153.72999999999999"/>
    <n v="0.23499999999999999"/>
    <n v="0.24088060169225944"/>
    <n v="4.0880601692259433E-2"/>
    <n v="8.51"/>
    <n v="24.66"/>
    <n v="8.5078000000000014"/>
    <n v="-2.1999999999984254E-3"/>
    <n v="24.662399999999998"/>
    <n v="2.3999999999979593E-3"/>
    <n v="33.17"/>
    <n v="33.17"/>
    <n v="4.2994167206740118E-2"/>
    <n v="0.21576790476809993"/>
    <n v="1"/>
    <n v="4.5"/>
    <n v="14"/>
    <n v="96.04"/>
    <n v="39"/>
    <n v="616.55999999999995"/>
    <n v="3"/>
    <n v="21"/>
    <n v="0"/>
    <n v="0"/>
    <n v="7"/>
    <n v="25"/>
    <n v="4"/>
    <n v="8.4"/>
    <n v="68"/>
    <n v="11.345588235294118"/>
    <n v="771.5"/>
    <s v="YES"/>
    <n v="0"/>
    <n v="64.87"/>
    <n v="836.37"/>
    <s v="YES"/>
    <n v="990.1"/>
    <n v="990.1"/>
    <n v="153.72999999999999"/>
    <n v="120.55999999999999"/>
  </r>
  <r>
    <x v="52"/>
    <x v="2"/>
    <d v="1899-12-30T15:49:00"/>
    <d v="1899-12-30T20:13:00"/>
    <d v="1899-12-30T04:24:00"/>
    <n v="40"/>
    <n v="25.02"/>
    <n v="25.024750000000001"/>
    <n v="86.73"/>
    <n v="0"/>
    <n v="176.09"/>
    <n v="0.191"/>
    <n v="0.19260385448340736"/>
    <n v="-7.3961455165926504E-3"/>
    <n v="9.98"/>
    <n v="30.98"/>
    <n v="9.9750000000000014"/>
    <n v="-4.9999999999990052E-3"/>
    <n v="30.981999999999999"/>
    <n v="1.9999999999988916E-3"/>
    <n v="40.96"/>
    <n v="40.96"/>
    <n v="4.091948970519186E-2"/>
    <n v="0.23260832528820491"/>
    <n v="3"/>
    <n v="16"/>
    <n v="8"/>
    <n v="62"/>
    <n v="58"/>
    <n v="774.55"/>
    <n v="7"/>
    <n v="64.5"/>
    <n v="0"/>
    <n v="0"/>
    <n v="20"/>
    <n v="71"/>
    <n v="10"/>
    <n v="12.94"/>
    <n v="106"/>
    <n v="9.4433018867924527"/>
    <n v="1000.99"/>
    <s v="YES"/>
    <n v="0"/>
    <n v="84.19"/>
    <n v="1085.18"/>
    <s v="YES"/>
    <n v="1261.27"/>
    <n v="1261.27"/>
    <n v="176.09"/>
    <n v="135.13"/>
  </r>
  <r>
    <x v="52"/>
    <x v="2"/>
    <d v="1899-12-30T11:49:00"/>
    <d v="1899-12-30T15:47:00"/>
    <d v="1899-12-30T03:58:00"/>
    <n v="33"/>
    <n v="22.27"/>
    <n v="22.265757575757576"/>
    <n v="95.41"/>
    <n v="0"/>
    <n v="111.34"/>
    <n v="0.17199999999999999"/>
    <n v="0.17414289289289289"/>
    <n v="-2.5857107107107119E-2"/>
    <n v="11.03"/>
    <n v="21.66"/>
    <n v="11.025"/>
    <n v="-4.9999999999990052E-3"/>
    <n v="21.66"/>
    <n v="0"/>
    <n v="32.69"/>
    <n v="32.69"/>
    <n v="4.4490112552227228E-2"/>
    <n v="0.29360517334291358"/>
    <n v="3"/>
    <n v="15"/>
    <n v="4"/>
    <n v="30.5"/>
    <n v="39"/>
    <n v="541.5"/>
    <n v="6"/>
    <n v="52"/>
    <n v="5"/>
    <n v="60"/>
    <n v="7"/>
    <n v="24.5"/>
    <n v="5"/>
    <n v="11.27"/>
    <n v="69"/>
    <n v="10.648840579710145"/>
    <n v="734.77"/>
    <s v="YES"/>
    <n v="0"/>
    <n v="61.8"/>
    <n v="796.57"/>
    <s v="YES"/>
    <n v="807.91"/>
    <n v="907.91000000000008"/>
    <n v="111.34"/>
    <n v="78.650000000000006"/>
  </r>
  <r>
    <x v="53"/>
    <x v="0"/>
    <d v="1899-12-30T15:48:00"/>
    <d v="1899-12-30T00:53:00"/>
    <d v="1899-12-30T09:05:00"/>
    <n v="95"/>
    <n v="26.13"/>
    <n v="26.13"/>
    <n v="388.6"/>
    <n v="0"/>
    <n v="463.84"/>
    <n v="0.218"/>
    <n v="0.22153552238805968"/>
    <n v="2.1535522388059669E-2"/>
    <n v="72.31"/>
    <n v="53.78"/>
    <n v="72.31"/>
    <n v="0"/>
    <n v="53.776000000000003"/>
    <n v="-3.9999999999977831E-3"/>
    <n v="126.09"/>
    <n v="126.09"/>
    <n v="5.0794609946220322E-2"/>
    <n v="0.27183942738875477"/>
    <n v="24"/>
    <n v="148"/>
    <n v="42"/>
    <n v="373"/>
    <n v="86"/>
    <n v="1344.4"/>
    <n v="69"/>
    <n v="503"/>
    <n v="1"/>
    <n v="9"/>
    <n v="15"/>
    <n v="53.5"/>
    <n v="12"/>
    <n v="19.45"/>
    <n v="249"/>
    <n v="9.9692771084337348"/>
    <n v="2482.35"/>
    <s v="NO"/>
    <n v="-31.999999999999545"/>
    <n v="208.69"/>
    <n v="2691.04"/>
    <s v="YES"/>
    <n v="3154.88"/>
    <n v="3154.88"/>
    <n v="463.84"/>
    <n v="337.75"/>
  </r>
  <r>
    <x v="54"/>
    <x v="1"/>
    <d v="1899-12-30T15:58:00"/>
    <d v="1899-12-30T22:37:00"/>
    <d v="1899-12-30T06:39:00"/>
    <n v="56"/>
    <n v="25.68"/>
    <n v="25.680714285714284"/>
    <n v="57.99"/>
    <n v="0"/>
    <n v="303.86"/>
    <n v="0.215"/>
    <n v="0.22016766536485696"/>
    <n v="2.0167665364856951E-2"/>
    <n v="32.19"/>
    <n v="36.19"/>
    <n v="32.186700000000002"/>
    <n v="-3.2999999999958618E-3"/>
    <n v="36.192800000000005"/>
    <n v="2.8000000000076852E-3"/>
    <n v="68.38"/>
    <n v="68.38"/>
    <n v="4.754818791199622E-2"/>
    <n v="0.22503784637662078"/>
    <n v="3"/>
    <n v="18"/>
    <n v="31"/>
    <n v="300.01"/>
    <n v="57"/>
    <n v="904.82"/>
    <n v="15"/>
    <n v="141.80000000000001"/>
    <n v="0"/>
    <n v="0"/>
    <n v="16"/>
    <n v="53.87"/>
    <n v="10"/>
    <n v="19.62"/>
    <n v="132"/>
    <n v="10.894848484848485"/>
    <n v="1438.12"/>
    <s v="YES"/>
    <n v="0"/>
    <n v="120.9"/>
    <n v="1559.02"/>
    <s v="YES"/>
    <n v="1862.88"/>
    <n v="1862.88"/>
    <n v="303.86"/>
    <n v="235.48000000000002"/>
  </r>
  <r>
    <x v="55"/>
    <x v="4"/>
    <d v="1899-12-30T15:53:00"/>
    <d v="1899-12-30T21:36:00"/>
    <d v="1899-12-30T05:43:00"/>
    <n v="50"/>
    <n v="28.37"/>
    <n v="28.3706"/>
    <n v="224.47"/>
    <n v="42.32"/>
    <n v="264.75"/>
    <n v="0.21100000000000002"/>
    <n v="0.22172252650620572"/>
    <n v="2.1722526506205708E-2"/>
    <n v="36.979999999999997"/>
    <n v="33.65"/>
    <n v="36.982399999999998"/>
    <n v="2.400000000001512E-3"/>
    <n v="33.651200000000003"/>
    <n v="1.2000000000043087E-3"/>
    <n v="70.63"/>
    <n v="70.63"/>
    <n v="4.9790980804071822E-2"/>
    <n v="0.26677998111425871"/>
    <n v="2"/>
    <n v="12"/>
    <n v="41"/>
    <n v="254.32"/>
    <n v="57"/>
    <n v="841.28"/>
    <n v="25"/>
    <n v="191"/>
    <n v="9"/>
    <n v="71"/>
    <n v="6"/>
    <n v="22"/>
    <n v="13"/>
    <n v="26.93"/>
    <n v="153"/>
    <n v="9.2714379084967327"/>
    <n v="1418.53"/>
    <s v="YES"/>
    <n v="0"/>
    <n v="119.11"/>
    <n v="1537.64"/>
    <s v="YES"/>
    <n v="1844.71"/>
    <n v="1844.71"/>
    <n v="307.07"/>
    <n v="236.44"/>
  </r>
  <r>
    <x v="56"/>
    <x v="2"/>
    <d v="1899-12-30T09:56:00"/>
    <d v="1899-12-30T16:25:00"/>
    <d v="1899-12-30T06:29:00"/>
    <n v="51"/>
    <n v="28.55"/>
    <n v="28.550392156862745"/>
    <n v="273.2"/>
    <n v="0"/>
    <n v="262.77"/>
    <n v="0.218"/>
    <n v="0.22214613609272363"/>
    <n v="2.2146136092723617E-2"/>
    <n v="21.56"/>
    <n v="42.32"/>
    <n v="21.560000000000002"/>
    <n v="0"/>
    <n v="42.32"/>
    <n v="0"/>
    <n v="63.88"/>
    <n v="63.879999999999995"/>
    <n v="4.3871517166070309E-2"/>
    <n v="0.24310233283860413"/>
    <n v="4"/>
    <n v="24"/>
    <n v="16"/>
    <n v="114"/>
    <n v="69"/>
    <n v="1058"/>
    <n v="12"/>
    <n v="146"/>
    <n v="3"/>
    <n v="24"/>
    <n v="24"/>
    <n v="84"/>
    <n v="4"/>
    <n v="6.07"/>
    <n v="132"/>
    <n v="11.030833333333334"/>
    <n v="1456.07"/>
    <s v="YES"/>
    <n v="0"/>
    <n v="122.48"/>
    <n v="1578.55"/>
    <s v="YES"/>
    <n v="1841.32"/>
    <n v="1841.32"/>
    <n v="262.77"/>
    <n v="198.89"/>
  </r>
  <r>
    <x v="56"/>
    <x v="2"/>
    <d v="1899-12-30T16:26:00"/>
    <d v="1899-12-30T19:07:00"/>
    <d v="1899-12-30T02:41:00"/>
    <n v="18"/>
    <n v="22.82"/>
    <n v="22.817777777777778"/>
    <n v="0"/>
    <n v="0"/>
    <n v="65.63"/>
    <n v="0.16"/>
    <n v="0.15979255940786907"/>
    <n v="-4.0207440592130939E-2"/>
    <n v="4.16"/>
    <n v="12.44"/>
    <n v="4.165"/>
    <n v="4.9999999999998934E-3"/>
    <n v="12.44"/>
    <n v="0"/>
    <n v="16.5"/>
    <n v="16.600000000000001"/>
    <n v="4.0416828983248929E-2"/>
    <n v="0.2514094164254152"/>
    <n v="0"/>
    <n v="0"/>
    <n v="2"/>
    <n v="15.5"/>
    <n v="18"/>
    <n v="311"/>
    <n v="0"/>
    <n v="0"/>
    <n v="3"/>
    <n v="44"/>
    <n v="9"/>
    <n v="32"/>
    <n v="7"/>
    <n v="8.2200000000000006"/>
    <n v="39"/>
    <n v="10.531282051282052"/>
    <n v="410.72"/>
    <s v="YES"/>
    <n v="0"/>
    <n v="34.56"/>
    <n v="445.28"/>
    <s v="YES"/>
    <n v="510.91"/>
    <n v="510.90999999999997"/>
    <n v="65.63"/>
    <n v="49.129999999999995"/>
  </r>
  <r>
    <x v="57"/>
    <x v="0"/>
    <d v="1899-12-30T15:52:00"/>
    <d v="1899-12-30T23:15:00"/>
    <d v="1899-12-30T07:23:00"/>
    <n v="75"/>
    <n v="26.7"/>
    <n v="26.703333333333333"/>
    <n v="19.5"/>
    <n v="46.72"/>
    <n v="428.92"/>
    <n v="0.191"/>
    <n v="0.21627127190218076"/>
    <n v="1.6271271902180751E-2"/>
    <n v="28.7"/>
    <n v="60.1"/>
    <n v="28.702800000000003"/>
    <n v="2.8000000000041325E-3"/>
    <n v="60.099200000000003"/>
    <n v="-7.9999999999813554E-4"/>
    <n v="88.8"/>
    <n v="88.8"/>
    <n v="4.4339033828485828E-2"/>
    <n v="0.20703161428704653"/>
    <n v="2"/>
    <n v="11"/>
    <n v="33"/>
    <n v="273"/>
    <n v="90"/>
    <n v="1502.48"/>
    <n v="13"/>
    <n v="102.04"/>
    <n v="3"/>
    <n v="24"/>
    <n v="17"/>
    <n v="59.83"/>
    <n v="12"/>
    <n v="30.4"/>
    <n v="170"/>
    <n v="11.780882352941177"/>
    <n v="2002.75"/>
    <s v="YES"/>
    <n v="0"/>
    <n v="168.36"/>
    <n v="2171.11"/>
    <s v="YES"/>
    <n v="2646.75"/>
    <n v="2646.75"/>
    <n v="475.64"/>
    <n v="386.84"/>
  </r>
  <r>
    <x v="58"/>
    <x v="4"/>
    <d v="1899-12-30T15:50:00"/>
    <d v="1899-12-30T21:44:00"/>
    <d v="1899-12-30T05:54:00"/>
    <n v="34"/>
    <n v="24.41"/>
    <n v="24.407058823529411"/>
    <n v="144.71"/>
    <n v="82.28"/>
    <n v="88.91"/>
    <n v="0.128"/>
    <n v="0.12977099236641221"/>
    <n v="-7.0229007633587803E-2"/>
    <n v="18.86"/>
    <n v="20.99"/>
    <n v="18.865000000000002"/>
    <n v="5.000000000002558E-3"/>
    <n v="20.990000000000002"/>
    <n v="0"/>
    <n v="39.85"/>
    <n v="39.849999999999994"/>
    <n v="4.8021305311867338E-2"/>
    <n v="0.44820605106287259"/>
    <n v="5"/>
    <n v="28"/>
    <n v="21"/>
    <n v="167.5"/>
    <n v="36"/>
    <n v="524.75"/>
    <n v="9"/>
    <n v="66"/>
    <n v="1"/>
    <n v="8"/>
    <n v="6"/>
    <n v="21"/>
    <n v="15"/>
    <n v="14.59"/>
    <n v="93"/>
    <n v="8.9230107526881728"/>
    <n v="829.84"/>
    <s v="YES"/>
    <n v="0"/>
    <n v="69.77"/>
    <n v="899.61"/>
    <s v="YES"/>
    <n v="1070.8"/>
    <n v="1070.8"/>
    <n v="171.19"/>
    <n v="131.34"/>
  </r>
  <r>
    <x v="59"/>
    <x v="2"/>
    <d v="1899-12-30T09:57:00"/>
    <d v="1899-12-30T16:34:00"/>
    <d v="1899-12-30T06:37:00"/>
    <n v="41"/>
    <n v="26.31"/>
    <n v="26.31219512195122"/>
    <n v="63.96"/>
    <n v="31.62"/>
    <n v="209.68"/>
    <n v="0.19899999999999998"/>
    <n v="0.20661385045918571"/>
    <n v="6.6138504591856939E-3"/>
    <n v="25.5"/>
    <n v="25.95"/>
    <n v="25.505900000000004"/>
    <n v="5.9000000000040131E-3"/>
    <n v="25.949200000000001"/>
    <n v="-7.9999999999813554E-4"/>
    <n v="51.45"/>
    <n v="51.45"/>
    <n v="4.7691879866518357E-2"/>
    <n v="0.24537390309042351"/>
    <n v="10"/>
    <n v="61.5"/>
    <n v="19"/>
    <n v="188.23"/>
    <n v="48"/>
    <n v="648.73"/>
    <n v="12"/>
    <n v="87.2"/>
    <n v="4"/>
    <n v="27.44"/>
    <n v="15"/>
    <n v="54"/>
    <n v="7"/>
    <n v="11.7"/>
    <n v="115"/>
    <n v="9.3808695652173917"/>
    <n v="1078.8"/>
    <s v="YES"/>
    <n v="0"/>
    <n v="90.69"/>
    <n v="1169.49"/>
    <s v="YES"/>
    <n v="1410.79"/>
    <n v="1410.79"/>
    <n v="241.3"/>
    <n v="189.85000000000002"/>
  </r>
  <r>
    <x v="60"/>
    <x v="0"/>
    <d v="1899-12-30T15:54:00"/>
    <d v="1899-12-30T22:41:00"/>
    <d v="1899-12-30T06:47:00"/>
    <n v="60"/>
    <n v="25.37"/>
    <n v="25.366333333333333"/>
    <n v="359.43"/>
    <n v="0"/>
    <n v="245.9"/>
    <n v="0.20699999999999999"/>
    <n v="0.21151778418132555"/>
    <n v="1.1517784181325541E-2"/>
    <n v="25.5"/>
    <n v="43.24"/>
    <n v="26.495000000000001"/>
    <n v="0.99500000000000099"/>
    <n v="43.236000000000004"/>
    <n v="-3.9999999999977831E-3"/>
    <n v="69.739999999999995"/>
    <n v="68.740000000000009"/>
    <n v="4.5164851049291063E-2"/>
    <n v="0.28361122407482714"/>
    <n v="7"/>
    <n v="32.5"/>
    <n v="20"/>
    <n v="180"/>
    <n v="70"/>
    <n v="1080.9000000000001"/>
    <n v="17"/>
    <n v="134"/>
    <n v="4"/>
    <n v="32"/>
    <n v="13"/>
    <n v="45.5"/>
    <n v="7"/>
    <n v="17.079999999999998"/>
    <n v="138"/>
    <n v="11.028840579710145"/>
    <n v="1521.98"/>
    <s v="YES"/>
    <n v="0"/>
    <n v="127.95"/>
    <n v="1649.93"/>
    <s v="YES"/>
    <n v="1895.83"/>
    <n v="1895.8300000000002"/>
    <n v="245.9"/>
    <n v="176.16000000000003"/>
  </r>
  <r>
    <x v="61"/>
    <x v="1"/>
    <d v="1899-12-30T15:52:00"/>
    <d v="1899-12-30T22:41:00"/>
    <d v="1899-12-30T06:49:00"/>
    <n v="57"/>
    <n v="25.36"/>
    <n v="25.364210526315791"/>
    <n v="6.51"/>
    <n v="42.06"/>
    <n v="270.08999999999997"/>
    <n v="0.17899999999999999"/>
    <n v="0.18766023970818133"/>
    <n v="-1.2339760291818686E-2"/>
    <n v="23.94"/>
    <n v="41.72"/>
    <n v="23.94"/>
    <n v="0"/>
    <n v="41.7224"/>
    <n v="2.400000000001512E-3"/>
    <n v="65.66"/>
    <n v="65.66"/>
    <n v="4.5415559982293047E-2"/>
    <n v="0.2431041504683624"/>
    <n v="1"/>
    <n v="5"/>
    <n v="23"/>
    <n v="137"/>
    <n v="75"/>
    <n v="1043.06"/>
    <n v="21"/>
    <n v="183"/>
    <n v="2"/>
    <n v="17"/>
    <n v="12"/>
    <n v="38.96"/>
    <n v="10"/>
    <n v="21.74"/>
    <n v="144"/>
    <n v="10.039999999999999"/>
    <n v="1445.76"/>
    <s v="YES"/>
    <n v="0"/>
    <n v="121.52"/>
    <n v="1567.28"/>
    <s v="YES"/>
    <n v="1879.43"/>
    <n v="1879.4299999999998"/>
    <n v="312.14999999999998"/>
    <n v="246.48999999999998"/>
  </r>
  <r>
    <x v="62"/>
    <x v="4"/>
    <d v="1899-12-30T15:55:00"/>
    <d v="1899-12-30T22:06:00"/>
    <d v="1899-12-30T06:11:00"/>
    <n v="53"/>
    <n v="23.39"/>
    <n v="23.386792452830189"/>
    <n v="175.62"/>
    <n v="41.18"/>
    <n v="153.05000000000001"/>
    <n v="0.14199999999999999"/>
    <n v="0.14386020979809752"/>
    <n v="-5.613979020190249E-2"/>
    <n v="18.02"/>
    <n v="37.32"/>
    <n v="18.025000000000002"/>
    <n v="5.000000000002558E-3"/>
    <n v="37.32"/>
    <n v="0"/>
    <n v="55.34"/>
    <n v="55.34"/>
    <n v="4.464703509479629E-2"/>
    <n v="0.36158118262005878"/>
    <n v="1"/>
    <n v="5"/>
    <n v="18"/>
    <n v="123"/>
    <n v="69"/>
    <n v="933"/>
    <n v="15"/>
    <n v="129.5"/>
    <n v="0"/>
    <n v="0"/>
    <n v="14"/>
    <n v="38.5"/>
    <n v="5"/>
    <n v="10.5"/>
    <n v="122"/>
    <n v="10.159836065573771"/>
    <n v="1239.5"/>
    <s v="YES"/>
    <n v="0"/>
    <n v="104.16"/>
    <n v="1343.66"/>
    <s v="YES"/>
    <n v="1537.89"/>
    <n v="1537.89"/>
    <n v="194.23000000000002"/>
    <n v="138.89000000000001"/>
  </r>
  <r>
    <x v="63"/>
    <x v="2"/>
    <d v="1899-12-30T16:52:00"/>
    <d v="1899-12-30T00:31:00"/>
    <d v="1899-12-30T07:39:00"/>
    <n v="44"/>
    <n v="26.92"/>
    <n v="26.924090909090911"/>
    <n v="50.42"/>
    <n v="0"/>
    <n v="180.65"/>
    <n v="0.158"/>
    <n v="0.15926964310904218"/>
    <n v="-4.0730356890957831E-2"/>
    <n v="21.84"/>
    <n v="30.61"/>
    <n v="21.835800000000003"/>
    <n v="-4.199999999997317E-3"/>
    <n v="30.610399999999998"/>
    <n v="3.9999999999906777E-4"/>
    <n v="53.45"/>
    <n v="52.45"/>
    <n v="4.4274306552090893E-2"/>
    <n v="0.29587600332133962"/>
    <n v="0"/>
    <n v="0"/>
    <n v="6"/>
    <n v="43"/>
    <n v="49"/>
    <n v="765.26"/>
    <n v="32"/>
    <n v="244.94"/>
    <n v="3"/>
    <n v="24"/>
    <n v="15"/>
    <n v="52.5"/>
    <n v="5"/>
    <n v="8.9600000000000009"/>
    <n v="110"/>
    <n v="10.769636363636364"/>
    <n v="1184.6600000000001"/>
    <s v="NO"/>
    <n v="-46.000000000000227"/>
    <n v="99.65"/>
    <n v="1284.31"/>
    <s v="YES"/>
    <n v="1464.96"/>
    <n v="1464.96"/>
    <n v="180.65"/>
    <n v="127.2"/>
  </r>
  <r>
    <x v="64"/>
    <x v="6"/>
    <d v="1899-12-30T09:59:00"/>
    <d v="1899-12-30T19:31:00"/>
    <d v="1899-12-30T09:32:00"/>
    <n v="38"/>
    <n v="29.49"/>
    <n v="29.491052631578949"/>
    <n v="172.39"/>
    <n v="0"/>
    <n v="213.71"/>
    <n v="0.222"/>
    <n v="0.2253683022767777"/>
    <n v="2.5368302276777693E-2"/>
    <n v="26.38"/>
    <n v="27.32"/>
    <n v="26.390000000000004"/>
    <n v="1.0000000000005116E-2"/>
    <n v="27.321999999999999"/>
    <n v="1.9999999999988916E-3"/>
    <n v="53.7"/>
    <n v="53.7"/>
    <n v="4.7918191065978978E-2"/>
    <n v="0.25127509241495483"/>
    <n v="5"/>
    <n v="24"/>
    <n v="32"/>
    <n v="323.5"/>
    <n v="50"/>
    <n v="683.05"/>
    <n v="3"/>
    <n v="21.5"/>
    <n v="1"/>
    <n v="8"/>
    <n v="13"/>
    <n v="45.5"/>
    <n v="8"/>
    <n v="15.11"/>
    <n v="112"/>
    <n v="10.005892857142857"/>
    <n v="1120.6600000000001"/>
    <s v="YES"/>
    <n v="0"/>
    <n v="94.29"/>
    <n v="1214.95"/>
    <s v="YES"/>
    <n v="1428.66"/>
    <n v="1428.66"/>
    <n v="213.71"/>
    <n v="160.01"/>
  </r>
  <r>
    <x v="65"/>
    <x v="1"/>
    <d v="1899-12-30T15:51:00"/>
    <d v="1899-12-30T22:30:00"/>
    <d v="1899-12-30T06:39:00"/>
    <n v="46"/>
    <n v="25.81"/>
    <n v="25.807826086956524"/>
    <n v="284.57"/>
    <n v="0"/>
    <n v="197.81"/>
    <n v="0.214"/>
    <n v="0.21915820029027572"/>
    <n v="1.9158200290275706E-2"/>
    <n v="22.65"/>
    <n v="32.119999999999997"/>
    <n v="22.645000000000003"/>
    <n v="-4.9999999999954525E-3"/>
    <n v="32.119999999999997"/>
    <n v="0"/>
    <n v="54.77"/>
    <n v="54.769999999999996"/>
    <n v="4.6135314532160777E-2"/>
    <n v="0.27688185632677825"/>
    <n v="9"/>
    <n v="40.5"/>
    <n v="15"/>
    <n v="156"/>
    <n v="53"/>
    <n v="803"/>
    <n v="13"/>
    <n v="103"/>
    <n v="3"/>
    <n v="24"/>
    <n v="11"/>
    <n v="39.5"/>
    <n v="8"/>
    <n v="16.16"/>
    <n v="112"/>
    <n v="10.599642857142857"/>
    <n v="1187.1600000000001"/>
    <s v="NO"/>
    <n v="-5.0000000000002274"/>
    <n v="99.76"/>
    <n v="1286.92"/>
    <s v="YES"/>
    <n v="1484.73"/>
    <n v="1484.73"/>
    <n v="197.81"/>
    <n v="143.04"/>
  </r>
  <r>
    <x v="66"/>
    <x v="4"/>
    <d v="1899-12-30T15:50:00"/>
    <d v="1899-12-30T21:53:00"/>
    <d v="1899-12-30T06:03:00"/>
    <n v="47"/>
    <n v="23.22"/>
    <n v="23.221063829787237"/>
    <n v="354.82"/>
    <n v="0"/>
    <n v="161.77000000000001"/>
    <n v="0.21199999999999999"/>
    <n v="0.21962610478298053"/>
    <n v="1.9626104782980519E-2"/>
    <n v="12.11"/>
    <n v="33.92"/>
    <n v="12.110000000000001"/>
    <n v="0"/>
    <n v="33.92"/>
    <n v="0"/>
    <n v="46.03"/>
    <n v="46.03"/>
    <n v="4.2175574267676999E-2"/>
    <n v="0.28453977869815167"/>
    <n v="0"/>
    <n v="0"/>
    <n v="15"/>
    <n v="85"/>
    <n v="63"/>
    <n v="848"/>
    <n v="9"/>
    <n v="62"/>
    <n v="3"/>
    <n v="26"/>
    <n v="15"/>
    <n v="52.5"/>
    <n v="7"/>
    <n v="17.89"/>
    <n v="112"/>
    <n v="9.7445535714285718"/>
    <n v="1091.3900000000001"/>
    <s v="YES"/>
    <n v="0"/>
    <n v="92.8"/>
    <n v="1184.19"/>
    <s v="YES"/>
    <n v="1345.96"/>
    <n v="1345.96"/>
    <n v="161.77000000000001"/>
    <n v="115.74000000000001"/>
  </r>
  <r>
    <x v="66"/>
    <x v="4"/>
    <d v="1899-12-30T15:54:00"/>
    <d v="1899-12-30T22:41:00"/>
    <d v="1899-12-30T06:47:00"/>
    <n v="58"/>
    <n v="23.32"/>
    <n v="23.316896551724138"/>
    <n v="93.29"/>
    <n v="0"/>
    <n v="275.14999999999998"/>
    <n v="0.21600000000000003"/>
    <n v="0.21853084370458026"/>
    <n v="1.8530843704580247E-2"/>
    <n v="19.5"/>
    <n v="39.479999999999997"/>
    <n v="19.511100000000003"/>
    <n v="1.1100000000002552E-2"/>
    <n v="39.4788"/>
    <n v="-1.1999999999972033E-3"/>
    <n v="58.98"/>
    <n v="58.98"/>
    <n v="4.3612002543663757E-2"/>
    <n v="0.21435580592404144"/>
    <n v="1"/>
    <n v="5.5"/>
    <n v="23"/>
    <n v="200.31"/>
    <n v="67"/>
    <n v="986.97"/>
    <n v="7"/>
    <n v="53.92"/>
    <n v="1"/>
    <n v="19"/>
    <n v="18"/>
    <n v="63.5"/>
    <n v="11"/>
    <n v="23.18"/>
    <n v="128"/>
    <n v="10.565468750000001"/>
    <n v="1352.38"/>
    <s v="YES"/>
    <n v="0"/>
    <n v="114.12"/>
    <n v="1466.5"/>
    <s v="YES"/>
    <n v="1741.65"/>
    <n v="1741.65"/>
    <n v="275.14999999999998"/>
    <n v="216.17"/>
  </r>
  <r>
    <x v="67"/>
    <x v="2"/>
    <d v="1899-12-30T09:59:00"/>
    <d v="1899-12-30T16:52:00"/>
    <d v="1899-12-30T06:53:00"/>
    <n v="51"/>
    <n v="26.79"/>
    <n v="26.787254901960786"/>
    <n v="88.44"/>
    <n v="0"/>
    <n v="253.62"/>
    <n v="0.19699999999999998"/>
    <n v="0.19849574629610789"/>
    <n v="-1.5042537038921222E-3"/>
    <n v="38.5"/>
    <n v="30.78"/>
    <n v="38.500000000000007"/>
    <n v="0"/>
    <n v="30.78"/>
    <n v="0"/>
    <n v="69.78"/>
    <n v="69.28"/>
    <n v="5.0711854481572297E-2"/>
    <n v="0.27513603028152356"/>
    <n v="13"/>
    <n v="113.5"/>
    <n v="38"/>
    <n v="292"/>
    <n v="55"/>
    <n v="769.5"/>
    <n v="18"/>
    <n v="128.5"/>
    <n v="2"/>
    <n v="16"/>
    <n v="10"/>
    <n v="35"/>
    <n v="7"/>
    <n v="11.65"/>
    <n v="143"/>
    <n v="9.553496503496504"/>
    <n v="1366.15"/>
    <s v="YES"/>
    <n v="0"/>
    <n v="116.06"/>
    <n v="1482.21"/>
    <s v="YES"/>
    <n v="1735.83"/>
    <n v="1735.83"/>
    <n v="253.62"/>
    <n v="183.84"/>
  </r>
  <r>
    <x v="68"/>
    <x v="0"/>
    <d v="1899-12-30T15:52:00"/>
    <d v="1899-12-30T23:09:00"/>
    <d v="1899-12-30T07:17:00"/>
    <n v="59"/>
    <n v="22.07"/>
    <n v="22.071525423728815"/>
    <n v="175.79"/>
    <n v="0"/>
    <n v="257.08999999999997"/>
    <n v="0.22500000000000001"/>
    <n v="0.22823433324751646"/>
    <n v="2.8234333247516452E-2"/>
    <n v="16.510000000000002"/>
    <n v="38.18"/>
    <n v="16.520000000000003"/>
    <n v="1.0000000000001563E-2"/>
    <n v="38.184000000000005"/>
    <n v="4.0000000000048885E-3"/>
    <n v="54.69"/>
    <n v="54.69"/>
    <n v="4.1997511941146655E-2"/>
    <n v="0.21272706056244897"/>
    <n v="3"/>
    <n v="13.5"/>
    <n v="10"/>
    <n v="109.5"/>
    <n v="64"/>
    <n v="954.6"/>
    <n v="11"/>
    <n v="97"/>
    <n v="2"/>
    <n v="16"/>
    <n v="27"/>
    <n v="92.5"/>
    <n v="9"/>
    <n v="19.12"/>
    <n v="126"/>
    <n v="10.335079365079364"/>
    <n v="1302.22"/>
    <s v="YES"/>
    <n v="0"/>
    <n v="110.73"/>
    <n v="1412.95"/>
    <s v="YES"/>
    <n v="1670.04"/>
    <n v="1670.04"/>
    <n v="257.08999999999997"/>
    <n v="202.39999999999998"/>
  </r>
  <r>
    <x v="69"/>
    <x v="1"/>
    <d v="1899-12-30T10:26:00"/>
    <d v="1899-12-30T14:06:00"/>
    <d v="1899-12-30T03:40:00"/>
    <n v="11"/>
    <n v="23.8"/>
    <n v="23.798181818181817"/>
    <n v="43.94"/>
    <n v="0"/>
    <n v="29.99"/>
    <n v="0.13600000000000001"/>
    <n v="0.1376698494307749"/>
    <n v="-6.2330150569225112E-2"/>
    <n v="3.4"/>
    <n v="7.82"/>
    <n v="3.3950000000000005"/>
    <n v="-4.9999999999994493E-3"/>
    <n v="7.82"/>
    <n v="0"/>
    <n v="11.22"/>
    <n v="11.22"/>
    <n v="4.2860417144166864E-2"/>
    <n v="0.37412470823607874"/>
    <n v="0"/>
    <n v="0"/>
    <n v="4"/>
    <n v="32.5"/>
    <n v="14"/>
    <n v="195.5"/>
    <n v="2"/>
    <n v="16"/>
    <n v="0"/>
    <n v="0"/>
    <n v="4"/>
    <n v="14"/>
    <n v="2"/>
    <n v="3.78"/>
    <n v="26"/>
    <n v="10.068461538461538"/>
    <n v="261.77999999999997"/>
    <s v="YES"/>
    <n v="0"/>
    <n v="22.26"/>
    <n v="284.04000000000002"/>
    <s v="YES"/>
    <n v="314.02999999999997"/>
    <n v="314.03000000000003"/>
    <n v="29.99"/>
    <n v="18.769999999999996"/>
  </r>
  <r>
    <x v="70"/>
    <x v="4"/>
    <d v="1899-12-30T15:51:00"/>
    <d v="1899-12-30T22:03:00"/>
    <d v="1899-12-30T06:12:00"/>
    <n v="50"/>
    <n v="21.55"/>
    <n v="21.548400000000001"/>
    <n v="171.96"/>
    <n v="0"/>
    <n v="150.65"/>
    <n v="0.16399999999999998"/>
    <n v="0.16637951980208954"/>
    <n v="-3.3620480197910474E-2"/>
    <n v="14.38"/>
    <n v="32.32"/>
    <n v="14.385000000000002"/>
    <n v="5.0000000000007816E-3"/>
    <n v="32.32"/>
    <n v="0"/>
    <n v="46.7"/>
    <n v="46.7"/>
    <n v="4.3344285422583582E-2"/>
    <n v="0.30999004314636575"/>
    <n v="1"/>
    <n v="5.5"/>
    <n v="9"/>
    <n v="89.5"/>
    <n v="55"/>
    <n v="808"/>
    <n v="10"/>
    <n v="66.5"/>
    <n v="5"/>
    <n v="44"/>
    <n v="16"/>
    <n v="57.5"/>
    <n v="4"/>
    <n v="6.42"/>
    <n v="100"/>
    <n v="10.7742"/>
    <n v="1077.42"/>
    <s v="YES"/>
    <n v="0"/>
    <n v="91.63"/>
    <n v="1169.05"/>
    <s v="YES"/>
    <n v="1319.7"/>
    <n v="1319.7"/>
    <n v="150.65"/>
    <n v="103.95"/>
  </r>
  <r>
    <x v="71"/>
    <x v="2"/>
    <d v="1899-12-30T11:54:00"/>
    <d v="1899-12-30T16:58:00"/>
    <d v="1899-12-30T05:04:00"/>
    <n v="16"/>
    <n v="71.52"/>
    <n v="71.517499999999998"/>
    <n v="72.709999999999994"/>
    <n v="187.42"/>
    <n v="65.2"/>
    <n v="0.06"/>
    <n v="6.0845301753501876E-2"/>
    <n v="-0.13915469824649812"/>
    <n v="40.909999999999997"/>
    <n v="20.079999999999998"/>
    <n v="40.910100000000007"/>
    <n v="1.0000000001042508E-4"/>
    <n v="20.081600000000002"/>
    <n v="1.6000000000033765E-3"/>
    <n v="60.99"/>
    <n v="60.989999999999995"/>
    <n v="5.3299891634914526E-2"/>
    <n v="0.93542944785276072"/>
    <n v="18"/>
    <n v="234.86"/>
    <n v="9"/>
    <n v="100.5"/>
    <n v="36"/>
    <n v="502.04"/>
    <n v="23"/>
    <n v="207.07"/>
    <n v="4"/>
    <n v="42"/>
    <n v="8"/>
    <n v="27"/>
    <n v="12"/>
    <n v="24.81"/>
    <n v="110"/>
    <n v="10.402545454545454"/>
    <n v="1144.28"/>
    <s v="NO"/>
    <n v="-5.9999999999997726"/>
    <n v="97.29"/>
    <n v="1241.57"/>
    <s v="YES"/>
    <n v="1494.19"/>
    <n v="1494.19"/>
    <n v="252.62"/>
    <n v="191.63"/>
  </r>
  <r>
    <x v="72"/>
    <x v="6"/>
    <d v="1899-12-30T16:59:00"/>
    <d v="1899-12-30T20:49:00"/>
    <d v="1899-12-30T03:50:00"/>
    <n v="25"/>
    <n v="25.98"/>
    <n v="25.978400000000001"/>
    <n v="0"/>
    <n v="41.24"/>
    <n v="81.760000000000005"/>
    <n v="0.126"/>
    <n v="0.12588920025867645"/>
    <n v="-7.4110799741323563E-2"/>
    <n v="11.19"/>
    <n v="17.62"/>
    <n v="11.200000000000001"/>
    <n v="1.0000000000001563E-2"/>
    <n v="17.62"/>
    <n v="0"/>
    <n v="28.81"/>
    <n v="28.810000000000002"/>
    <n v="4.4359929787823729E-2"/>
    <n v="0.35237279843444225"/>
    <n v="3"/>
    <n v="17"/>
    <n v="10"/>
    <n v="87.5"/>
    <n v="29"/>
    <n v="440.5"/>
    <n v="7"/>
    <n v="55.5"/>
    <n v="0"/>
    <n v="0"/>
    <n v="11"/>
    <n v="39"/>
    <n v="5"/>
    <n v="9.9600000000000009"/>
    <n v="65"/>
    <n v="9.9916923076923077"/>
    <n v="649.46"/>
    <s v="YES"/>
    <n v="0"/>
    <n v="55.23"/>
    <n v="704.69"/>
    <s v="YES"/>
    <n v="827.69"/>
    <n v="827.69"/>
    <n v="123"/>
    <n v="94.19"/>
  </r>
  <r>
    <x v="73"/>
    <x v="0"/>
    <d v="1899-12-30T15:51:00"/>
    <d v="1899-12-30T23:00:00"/>
    <d v="1899-12-30T07:09:00"/>
    <n v="63"/>
    <n v="31.41"/>
    <n v="31.413174603174603"/>
    <n v="57.48"/>
    <n v="0"/>
    <n v="319.64999999999998"/>
    <n v="0.16600000000000001"/>
    <n v="0.16635008196508028"/>
    <n v="-3.3649918034919735E-2"/>
    <n v="70.36"/>
    <n v="37.020000000000003"/>
    <n v="70.350000000000009"/>
    <n v="-9.9999999999909051E-3"/>
    <n v="37.018000000000001"/>
    <n v="-2.0000000000024443E-3"/>
    <n v="107.38"/>
    <n v="107.38"/>
    <n v="5.4258904614887089E-2"/>
    <n v="0.33592992335366806"/>
    <n v="22"/>
    <n v="200.5"/>
    <n v="55"/>
    <n v="416.5"/>
    <n v="59"/>
    <n v="925.45"/>
    <n v="46"/>
    <n v="361"/>
    <n v="3"/>
    <n v="27"/>
    <n v="10"/>
    <n v="36"/>
    <n v="7"/>
    <n v="12.58"/>
    <n v="202"/>
    <n v="9.7971782178217826"/>
    <n v="1979.03"/>
    <s v="YES"/>
    <n v="0"/>
    <n v="168.17"/>
    <n v="2147.1999999999998"/>
    <s v="YES"/>
    <n v="2466.85"/>
    <n v="2466.85"/>
    <n v="319.64999999999998"/>
    <n v="212.26999999999998"/>
  </r>
  <r>
    <x v="74"/>
    <x v="4"/>
    <d v="1899-12-30T16:07:00"/>
    <d v="1899-12-30T22:47:00"/>
    <d v="1899-12-30T06:40:00"/>
    <n v="70"/>
    <n v="21.6"/>
    <n v="21.598142857142857"/>
    <n v="326.60000000000002"/>
    <n v="0"/>
    <n v="273.7"/>
    <n v="0.22600000000000001"/>
    <n v="0.23091784994136358"/>
    <n v="3.0917849941363568E-2"/>
    <n v="18.510000000000002"/>
    <n v="46.24"/>
    <n v="18.515000000000001"/>
    <n v="4.9999999999990052E-3"/>
    <n v="46.24"/>
    <n v="0"/>
    <n v="64.75"/>
    <n v="64.75"/>
    <n v="4.2827756354713038E-2"/>
    <n v="0.23657289002557547"/>
    <n v="0"/>
    <n v="0"/>
    <n v="14"/>
    <n v="139.5"/>
    <n v="81"/>
    <n v="1156"/>
    <n v="11"/>
    <n v="85"/>
    <n v="2"/>
    <n v="40"/>
    <n v="19"/>
    <n v="68"/>
    <n v="14"/>
    <n v="23.37"/>
    <n v="141"/>
    <n v="10.722482269503546"/>
    <n v="1511.87"/>
    <s v="YES"/>
    <n v="0"/>
    <n v="128.58000000000001"/>
    <n v="1640.45"/>
    <s v="YES"/>
    <n v="1914.15"/>
    <n v="1914.15"/>
    <n v="273.7"/>
    <n v="208.95"/>
  </r>
  <r>
    <x v="75"/>
    <x v="2"/>
    <d v="1899-12-30T15:55:00"/>
    <d v="1899-12-30T22:17:00"/>
    <d v="1899-12-30T06:22:00"/>
    <n v="34"/>
    <n v="20.079999999999998"/>
    <n v="20.085000000000001"/>
    <n v="0"/>
    <n v="0"/>
    <n v="148.09"/>
    <n v="0.217"/>
    <n v="0.21685776625810893"/>
    <n v="1.6857766258108919E-2"/>
    <n v="6.48"/>
    <n v="21.24"/>
    <n v="6.4750000000000005"/>
    <n v="-4.9999999999998934E-3"/>
    <n v="21.244"/>
    <n v="4.0000000000013358E-3"/>
    <n v="27.72"/>
    <n v="27.72"/>
    <n v="4.0592189078768173E-2"/>
    <n v="0.18718346951178336"/>
    <n v="2"/>
    <n v="14"/>
    <n v="6"/>
    <n v="44"/>
    <n v="36"/>
    <n v="531.1"/>
    <n v="3"/>
    <n v="26.5"/>
    <n v="1"/>
    <n v="8"/>
    <n v="13"/>
    <n v="44.98"/>
    <n v="9"/>
    <n v="14.31"/>
    <n v="70"/>
    <n v="9.7555714285714288"/>
    <n v="682.89"/>
    <s v="YES"/>
    <n v="0"/>
    <n v="58.08"/>
    <n v="740.97"/>
    <s v="YES"/>
    <n v="889.06"/>
    <n v="889.06000000000006"/>
    <n v="148.09"/>
    <n v="120.37"/>
  </r>
  <r>
    <x v="76"/>
    <x v="5"/>
    <d v="1899-12-30T10:53:00"/>
    <d v="1899-12-30T17:34:00"/>
    <d v="1899-12-30T06:41:00"/>
    <n v="54"/>
    <n v="24.95"/>
    <n v="24.94814814814815"/>
    <n v="109.58"/>
    <n v="60"/>
    <n v="174"/>
    <n v="0.14000000000000001"/>
    <n v="0.1405924274009793"/>
    <n v="-5.9407572599020714E-2"/>
    <n v="26.96"/>
    <n v="35.06"/>
    <n v="26.950000000000003"/>
    <n v="-9.9999999999980105E-3"/>
    <n v="35.06"/>
    <n v="0"/>
    <n v="62.02"/>
    <n v="62.02"/>
    <n v="4.6036223277909738E-2"/>
    <n v="0.3564367816091954"/>
    <n v="7"/>
    <n v="52.5"/>
    <n v="19"/>
    <n v="196"/>
    <n v="52"/>
    <n v="876.5"/>
    <n v="17"/>
    <n v="136.5"/>
    <n v="0"/>
    <n v="0"/>
    <n v="20"/>
    <n v="71"/>
    <n v="4"/>
    <n v="14.7"/>
    <n v="119"/>
    <n v="11.321008403361345"/>
    <n v="1347.2"/>
    <s v="YES"/>
    <n v="0"/>
    <n v="114.58"/>
    <n v="1461.78"/>
    <s v="YES"/>
    <n v="1695.78"/>
    <n v="1695.78"/>
    <n v="234"/>
    <n v="171.98"/>
  </r>
  <r>
    <x v="77"/>
    <x v="0"/>
    <d v="1899-12-30T15:53:00"/>
    <d v="1899-12-30T22:58:00"/>
    <d v="1899-12-30T07:05:00"/>
    <n v="72"/>
    <n v="20.97"/>
    <n v="20.874583333333334"/>
    <n v="128.02000000000001"/>
    <n v="0"/>
    <n v="257.64"/>
    <n v="0.18600000000000003"/>
    <n v="0.18738135932215716"/>
    <n v="-1.2618640677842852E-2"/>
    <n v="18.37"/>
    <n v="45.76"/>
    <n v="18.375"/>
    <n v="4.9999999999990052E-3"/>
    <n v="45.76"/>
    <n v="0"/>
    <n v="64.13"/>
    <n v="64.13"/>
    <n v="4.2668849012288998E-2"/>
    <n v="0.24891321223412513"/>
    <n v="4"/>
    <n v="18"/>
    <n v="15"/>
    <n v="129.5"/>
    <n v="84"/>
    <n v="1144"/>
    <n v="10"/>
    <n v="83"/>
    <n v="4"/>
    <n v="32"/>
    <n v="21"/>
    <n v="73.5"/>
    <n v="12"/>
    <n v="22.97"/>
    <n v="150"/>
    <n v="10.0198"/>
    <n v="1502.97"/>
    <s v="YES"/>
    <n v="0"/>
    <n v="127.79"/>
    <n v="1630.76"/>
    <s v="YES"/>
    <n v="1888.4"/>
    <n v="1888.4"/>
    <n v="257.64"/>
    <n v="193.51"/>
  </r>
  <r>
    <x v="78"/>
    <x v="1"/>
    <d v="1899-12-30T15:56:00"/>
    <d v="1899-12-30T21:44:00"/>
    <d v="1899-12-30T05:48:00"/>
    <n v="51"/>
    <n v="22.09"/>
    <n v="22.09470588235294"/>
    <n v="30.92"/>
    <n v="0"/>
    <n v="246.49"/>
    <n v="0.22399999999999998"/>
    <n v="0.22491810458888051"/>
    <n v="2.4918104588880496E-2"/>
    <n v="22.86"/>
    <n v="30.2"/>
    <n v="22.855"/>
    <n v="-4.9999999999990052E-3"/>
    <n v="30.202399999999997"/>
    <n v="2.3999999999979593E-3"/>
    <n v="53.06"/>
    <n v="53.06"/>
    <n v="4.7087848211353978E-2"/>
    <n v="0.21526228244553533"/>
    <n v="1"/>
    <n v="6"/>
    <n v="27"/>
    <n v="195"/>
    <n v="49"/>
    <n v="755.06"/>
    <n v="8"/>
    <n v="66.5"/>
    <n v="7"/>
    <n v="59"/>
    <n v="9"/>
    <n v="32"/>
    <n v="8"/>
    <n v="13.27"/>
    <n v="109"/>
    <n v="10.33788990825688"/>
    <n v="1126.83"/>
    <s v="YES"/>
    <n v="0"/>
    <n v="95.79"/>
    <n v="1222.6199999999999"/>
    <s v="YES"/>
    <n v="1469.11"/>
    <n v="1469.11"/>
    <n v="246.49"/>
    <n v="193.43"/>
  </r>
  <r>
    <x v="79"/>
    <x v="4"/>
    <d v="1899-12-30T15:54:00"/>
    <d v="1899-12-30T22:32:00"/>
    <d v="1899-12-30T06:38:00"/>
    <n v="48"/>
    <n v="22.78"/>
    <n v="22.782499999999999"/>
    <n v="31.46"/>
    <n v="0"/>
    <n v="209.39"/>
    <n v="0.19699999999999998"/>
    <n v="0.1971471612842482"/>
    <n v="-2.8528387157518154E-3"/>
    <n v="10.6"/>
    <n v="34.46"/>
    <n v="10.605"/>
    <n v="5.0000000000007816E-3"/>
    <n v="34.46"/>
    <n v="0"/>
    <n v="45.06"/>
    <n v="45.06"/>
    <n v="4.1204872160649622E-2"/>
    <n v="0.21519652323415639"/>
    <n v="2"/>
    <n v="12"/>
    <n v="10"/>
    <n v="83.5"/>
    <n v="61"/>
    <n v="861.5"/>
    <n v="7"/>
    <n v="34"/>
    <n v="3"/>
    <n v="22"/>
    <n v="19"/>
    <n v="67.5"/>
    <n v="11"/>
    <n v="13.06"/>
    <n v="113"/>
    <n v="9.6775221238938052"/>
    <n v="1093.56"/>
    <s v="YES"/>
    <n v="0"/>
    <n v="93.02"/>
    <n v="1186.58"/>
    <s v="YES"/>
    <n v="1395.97"/>
    <n v="1395.9699999999998"/>
    <n v="209.39"/>
    <n v="164.32999999999998"/>
  </r>
  <r>
    <x v="80"/>
    <x v="2"/>
    <d v="1899-12-30T16:30:00"/>
    <d v="1899-12-30T19:05:00"/>
    <d v="1899-12-30T02:35:00"/>
    <n v="15"/>
    <n v="22.57"/>
    <n v="22.571999999999999"/>
    <n v="47.2"/>
    <n v="0"/>
    <n v="61.63"/>
    <n v="0.20899999999999999"/>
    <n v="0.21151074198640951"/>
    <n v="1.1510741986409501E-2"/>
    <n v="5.88"/>
    <n v="9.49"/>
    <n v="5.8800000000000008"/>
    <n v="0"/>
    <n v="9.49"/>
    <n v="0"/>
    <n v="15.37"/>
    <n v="15.370000000000001"/>
    <n v="4.5395475220036625E-2"/>
    <n v="0.24939153009897774"/>
    <n v="10"/>
    <n v="51"/>
    <n v="2"/>
    <n v="19"/>
    <n v="18"/>
    <n v="237.25"/>
    <n v="4"/>
    <n v="14"/>
    <n v="0"/>
    <n v="0"/>
    <n v="1"/>
    <n v="3.5"/>
    <n v="13"/>
    <n v="13.83"/>
    <n v="48"/>
    <n v="7.05375"/>
    <n v="338.58"/>
    <s v="YES"/>
    <n v="0"/>
    <n v="28.01"/>
    <n v="366.59"/>
    <s v="YES"/>
    <n v="428.22"/>
    <n v="428.21999999999997"/>
    <n v="61.63"/>
    <n v="46.260000000000005"/>
  </r>
  <r>
    <x v="81"/>
    <x v="6"/>
    <d v="1899-12-30T15:51:00"/>
    <d v="1899-12-30T20:59:00"/>
    <d v="1899-12-30T05:08:00"/>
    <n v="41"/>
    <n v="28.55"/>
    <n v="28.545609756097559"/>
    <n v="0"/>
    <n v="0"/>
    <n v="232.02"/>
    <n v="0.19699999999999998"/>
    <n v="0.1982449994446201"/>
    <n v="-1.7550005553799153E-3"/>
    <n v="15.99"/>
    <n v="33.6"/>
    <n v="15.995000000000001"/>
    <n v="5.0000000000007816E-3"/>
    <n v="33.597999999999999"/>
    <n v="-2.0000000000024443E-3"/>
    <n v="49.59"/>
    <n v="49.59"/>
    <n v="4.2371215940258215E-2"/>
    <n v="0.21373157486423586"/>
    <n v="5"/>
    <n v="29"/>
    <n v="7"/>
    <n v="77.5"/>
    <n v="56"/>
    <n v="839.95"/>
    <n v="13"/>
    <n v="106"/>
    <n v="2"/>
    <n v="16"/>
    <n v="15"/>
    <n v="52.5"/>
    <n v="21"/>
    <n v="49.42"/>
    <n v="119"/>
    <n v="9.835042016806721"/>
    <n v="1170.3699999999999"/>
    <s v="YES"/>
    <n v="0"/>
    <n v="96.49"/>
    <n v="1266.8599999999999"/>
    <s v="YES"/>
    <n v="1498.88"/>
    <n v="1498.8799999999999"/>
    <n v="232.02"/>
    <n v="182.43"/>
  </r>
  <r>
    <x v="82"/>
    <x v="0"/>
    <d v="1899-12-30T11:50:00"/>
    <d v="1899-12-30T17:05:00"/>
    <d v="1899-12-30T05:15:00"/>
    <n v="53"/>
    <n v="20.77"/>
    <n v="20.768301886792454"/>
    <n v="41.15"/>
    <n v="0"/>
    <n v="211.49"/>
    <n v="0.19899999999999998"/>
    <n v="0.19959983766999823"/>
    <n v="-4.0016233000178536E-4"/>
    <n v="11.73"/>
    <n v="33.729999999999997"/>
    <n v="11.725000000000001"/>
    <n v="-4.9999999999990052E-3"/>
    <n v="33.730000000000004"/>
    <n v="0"/>
    <n v="45.46"/>
    <n v="45.459999999999994"/>
    <n v="4.1300239843011843E-2"/>
    <n v="0.21495106151591092"/>
    <n v="5"/>
    <n v="24"/>
    <n v="14"/>
    <n v="97"/>
    <n v="59"/>
    <n v="843.25"/>
    <n v="4"/>
    <n v="38.5"/>
    <n v="1"/>
    <n v="8"/>
    <n v="17"/>
    <n v="58.5"/>
    <n v="16"/>
    <n v="31.47"/>
    <n v="116"/>
    <n v="9.4889655172413789"/>
    <n v="1100.72"/>
    <s v="YES"/>
    <n v="0"/>
    <n v="90.89"/>
    <n v="1191.6099999999999"/>
    <s v="YES"/>
    <n v="1403.1"/>
    <n v="1403.1"/>
    <n v="211.49"/>
    <n v="166.03"/>
  </r>
  <r>
    <x v="83"/>
    <x v="1"/>
    <d v="1899-12-30T17:06:00"/>
    <d v="1899-12-30T19:58:00"/>
    <d v="1899-12-30T02:52:00"/>
    <n v="27"/>
    <n v="23.67"/>
    <n v="23.67074074074074"/>
    <n v="0"/>
    <n v="0"/>
    <n v="141.55000000000001"/>
    <n v="0.221"/>
    <n v="0.22147987044483736"/>
    <n v="2.1479870444837346E-2"/>
    <n v="8.61"/>
    <n v="18.46"/>
    <n v="8.6100000000000012"/>
    <n v="0"/>
    <n v="18.46"/>
    <n v="0"/>
    <n v="27.07"/>
    <n v="27.07"/>
    <n v="4.2355776001001391E-2"/>
    <n v="0.19123984457788765"/>
    <n v="1"/>
    <n v="6"/>
    <n v="9"/>
    <n v="56"/>
    <n v="30"/>
    <n v="461.5"/>
    <n v="6"/>
    <n v="61"/>
    <n v="0"/>
    <n v="0"/>
    <n v="10"/>
    <n v="35"/>
    <n v="8"/>
    <n v="19.61"/>
    <n v="64"/>
    <n v="9.9860937500000002"/>
    <n v="639.11"/>
    <s v="YES"/>
    <n v="0"/>
    <n v="52.67"/>
    <n v="691.78"/>
    <s v="YES"/>
    <n v="833.33"/>
    <n v="833.32999999999993"/>
    <n v="141.55000000000001"/>
    <n v="114.48000000000002"/>
  </r>
  <r>
    <x v="84"/>
    <x v="4"/>
    <d v="1899-12-30T15:53:00"/>
    <d v="1899-12-30T22:13:00"/>
    <d v="1899-12-30T06:20:00"/>
    <n v="48"/>
    <n v="20.53"/>
    <n v="20.533125000000002"/>
    <n v="169.81"/>
    <n v="0"/>
    <n v="185.28"/>
    <n v="0.20399999999999999"/>
    <n v="0.22712005687807987"/>
    <n v="2.7120056878079862E-2"/>
    <n v="22.75"/>
    <n v="24.19"/>
    <n v="22.750000000000004"/>
    <n v="0"/>
    <n v="24.192"/>
    <n v="1.9999999999988916E-3"/>
    <n v="46.94"/>
    <n v="46.94"/>
    <n v="4.7626294909648023E-2"/>
    <n v="0.25334628670120896"/>
    <n v="5"/>
    <n v="31"/>
    <n v="18"/>
    <n v="132"/>
    <n v="44"/>
    <n v="604.79999999999995"/>
    <n v="18"/>
    <n v="155"/>
    <n v="1"/>
    <n v="7"/>
    <n v="10"/>
    <n v="29.75"/>
    <n v="11"/>
    <n v="26.04"/>
    <n v="107"/>
    <n v="9.2111214953271023"/>
    <n v="985.59"/>
    <s v="YES"/>
    <n v="0"/>
    <n v="81.55"/>
    <n v="1067.1400000000001"/>
    <s v="YES"/>
    <n v="1252.42"/>
    <n v="1252.42"/>
    <n v="185.28"/>
    <n v="138.34"/>
  </r>
  <r>
    <x v="85"/>
    <x v="2"/>
    <d v="1899-12-30T15:53:00"/>
    <d v="1899-12-30T22:08:00"/>
    <d v="1899-12-30T06:15:00"/>
    <n v="52"/>
    <n v="23.9"/>
    <n v="23.896346153846153"/>
    <n v="142.69"/>
    <n v="0"/>
    <n v="201.51"/>
    <n v="0.17899999999999999"/>
    <n v="0.18320423303512984"/>
    <n v="-1.6795766964870174E-2"/>
    <n v="26.12"/>
    <n v="32.549999999999997"/>
    <n v="26.124700000000004"/>
    <n v="4.7000000000032571E-3"/>
    <n v="32.549599999999998"/>
    <n v="-3.9999999999906777E-4"/>
    <n v="58.67"/>
    <n v="58.67"/>
    <n v="4.7215135883342328E-2"/>
    <n v="0.29115180388070072"/>
    <n v="1"/>
    <n v="6"/>
    <n v="22"/>
    <n v="199.71"/>
    <n v="63"/>
    <n v="813.74"/>
    <n v="13"/>
    <n v="101.5"/>
    <n v="9"/>
    <n v="66"/>
    <n v="6"/>
    <n v="21"/>
    <n v="16"/>
    <n v="34.659999999999997"/>
    <n v="130"/>
    <n v="9.5585384615384612"/>
    <n v="1242.6099999999999"/>
    <s v="YES"/>
    <n v="0"/>
    <n v="102.67"/>
    <n v="1345.28"/>
    <s v="YES"/>
    <n v="1546.79"/>
    <n v="1546.79"/>
    <n v="201.51"/>
    <n v="142.83999999999997"/>
  </r>
  <r>
    <x v="86"/>
    <x v="0"/>
    <d v="1899-12-30T10:02:00"/>
    <d v="1899-12-30T16:20:00"/>
    <d v="1899-12-30T06:18:00"/>
    <n v="48"/>
    <n v="23.2"/>
    <n v="23.202500000000001"/>
    <n v="97.11"/>
    <n v="0"/>
    <n v="226.21"/>
    <n v="0.22"/>
    <n v="0.22251404176626238"/>
    <n v="2.2514041766262372E-2"/>
    <n v="13.54"/>
    <n v="32.270000000000003"/>
    <n v="13.545000000000002"/>
    <n v="5.000000000002558E-3"/>
    <n v="32.2652"/>
    <n v="-4.8000000000030241E-3"/>
    <n v="45.81"/>
    <n v="45.81"/>
    <n v="4.1132421075315159E-2"/>
    <n v="0.20251094116086824"/>
    <n v="2"/>
    <n v="24.5"/>
    <n v="13"/>
    <n v="139.5"/>
    <n v="51"/>
    <n v="806.63"/>
    <n v="1"/>
    <n v="8"/>
    <n v="1"/>
    <n v="21.5"/>
    <n v="23"/>
    <n v="81.5"/>
    <n v="19"/>
    <n v="32.090000000000003"/>
    <n v="110"/>
    <n v="10.124727272727274"/>
    <n v="1113.72"/>
    <s v="YES"/>
    <n v="0"/>
    <n v="91.98"/>
    <n v="1205.7"/>
    <s v="YES"/>
    <n v="1431.91"/>
    <n v="1431.91"/>
    <n v="226.21"/>
    <n v="180.4"/>
  </r>
  <r>
    <x v="87"/>
    <x v="1"/>
    <d v="1899-12-30T15:53:00"/>
    <d v="1899-12-30T22:54:00"/>
    <d v="1899-12-30T07:01:00"/>
    <n v="52"/>
    <n v="37.28"/>
    <n v="37.277884615384615"/>
    <n v="101.45"/>
    <n v="0"/>
    <n v="418.76"/>
    <n v="0.22699999999999998"/>
    <n v="0.22795862819814916"/>
    <n v="2.7958628198149149E-2"/>
    <n v="40.81"/>
    <n v="49.23"/>
    <n v="40.81"/>
    <n v="0"/>
    <n v="49.229199999999999"/>
    <n v="-7.9999999999813554E-4"/>
    <n v="90.04"/>
    <n v="90.039999999999992"/>
    <n v="4.6449482834223212E-2"/>
    <n v="0.21501576081765214"/>
    <n v="5"/>
    <n v="29"/>
    <n v="25"/>
    <n v="230"/>
    <n v="86"/>
    <n v="1230.73"/>
    <n v="38"/>
    <n v="276"/>
    <n v="5"/>
    <n v="48"/>
    <n v="19"/>
    <n v="67"/>
    <n v="19"/>
    <n v="57.72"/>
    <n v="197"/>
    <n v="9.83984771573604"/>
    <n v="1938.45"/>
    <s v="YES"/>
    <n v="0"/>
    <n v="159.97999999999999"/>
    <n v="2098.4299999999998"/>
    <s v="YES"/>
    <n v="2517.19"/>
    <n v="2517.1899999999996"/>
    <n v="418.76"/>
    <n v="328.71999999999997"/>
  </r>
  <r>
    <x v="88"/>
    <x v="4"/>
    <d v="1899-12-30T15:55:00"/>
    <d v="1899-12-30T21:51:00"/>
    <d v="1899-12-30T05:56:00"/>
    <n v="53"/>
    <n v="25.23"/>
    <n v="25.226603773584905"/>
    <n v="0"/>
    <n v="129.13"/>
    <n v="144.49"/>
    <n v="0.10800000000000001"/>
    <n v="0.10806949835827706"/>
    <n v="-9.193050164172295E-2"/>
    <n v="12.53"/>
    <n v="41.4"/>
    <n v="12.530000000000001"/>
    <n v="0"/>
    <n v="41.4"/>
    <n v="0"/>
    <n v="53.93"/>
    <n v="53.93"/>
    <n v="4.033627272795267E-2"/>
    <n v="0.37324382310194476"/>
    <n v="0"/>
    <n v="0"/>
    <n v="8"/>
    <n v="73"/>
    <n v="73"/>
    <n v="1035"/>
    <n v="11"/>
    <n v="90"/>
    <n v="2"/>
    <n v="16"/>
    <n v="23"/>
    <n v="81"/>
    <n v="10"/>
    <n v="42.01"/>
    <n v="127"/>
    <n v="10.52763779527559"/>
    <n v="1337.01"/>
    <s v="YES"/>
    <n v="0"/>
    <n v="110.15"/>
    <n v="1447.16"/>
    <s v="YES"/>
    <n v="1720.78"/>
    <n v="1720.7800000000002"/>
    <n v="273.62"/>
    <n v="219.69"/>
  </r>
  <r>
    <x v="89"/>
    <x v="2"/>
    <d v="1899-12-30T15:55:00"/>
    <d v="1899-12-30T21:09:00"/>
    <d v="1899-12-30T05:14:00"/>
    <n v="43"/>
    <n v="23.82"/>
    <n v="23.82"/>
    <n v="0"/>
    <n v="55.03"/>
    <n v="178.92"/>
    <n v="0.17499999999999999"/>
    <n v="0.17468220959521996"/>
    <n v="-2.5317790404780049E-2"/>
    <n v="14.98"/>
    <n v="29.86"/>
    <n v="14.980000000000002"/>
    <n v="0"/>
    <n v="29.863200000000003"/>
    <s v="foodtagros"/>
    <n v="44.84"/>
    <n v="44.84"/>
    <n v="4.3777947005643102E-2"/>
    <n v="0.25061479991057461"/>
    <n v="4"/>
    <n v="19"/>
    <n v="14"/>
    <n v="94.5"/>
    <n v="53"/>
    <n v="746.58"/>
    <n v="5"/>
    <n v="41.5"/>
    <n v="8"/>
    <n v="59"/>
    <n v="9"/>
    <n v="31.5"/>
    <n v="15"/>
    <n v="32.18"/>
    <n v="108"/>
    <n v="9.4838888888888881"/>
    <n v="1024.26"/>
    <s v="YES"/>
    <n v="0"/>
    <n v="84.3"/>
    <n v="1108.56"/>
    <s v="YES"/>
    <n v="1342.51"/>
    <n v="1342.51"/>
    <n v="233.95"/>
    <n v="189.10999999999999"/>
  </r>
  <r>
    <x v="89"/>
    <x v="2"/>
    <d v="1899-12-30T10:59:00"/>
    <d v="1899-12-30T16:03:00"/>
    <d v="1899-12-30T05:04:00"/>
    <n v="39"/>
    <n v="23.56"/>
    <n v="23.556923076923077"/>
    <n v="94.94"/>
    <n v="0"/>
    <n v="174.28"/>
    <n v="0.21"/>
    <n v="0.21156133919250286"/>
    <n v="1.1561339192502851E-2"/>
    <n v="15.54"/>
    <n v="25.56"/>
    <n v="15.540000000000001"/>
    <n v="0"/>
    <n v="25.564"/>
    <n v="4.0000000000013358E-3"/>
    <n v="41.1"/>
    <n v="41.099999999999994"/>
    <n v="4.4736154649947749E-2"/>
    <n v="0.23582740417718615"/>
    <n v="6"/>
    <n v="47"/>
    <n v="7"/>
    <n v="61"/>
    <n v="43"/>
    <n v="639.1"/>
    <n v="12"/>
    <n v="84.5"/>
    <n v="2"/>
    <n v="29.5"/>
    <n v="9"/>
    <n v="31.5"/>
    <n v="14"/>
    <n v="26.12"/>
    <n v="93"/>
    <n v="9.878709677419355"/>
    <n v="918.72"/>
    <s v="YES"/>
    <n v="0"/>
    <n v="75.86"/>
    <n v="994.58"/>
    <s v="YES"/>
    <n v="1168.8599999999999"/>
    <n v="1168.8600000000001"/>
    <n v="174.28"/>
    <n v="133.18"/>
  </r>
  <r>
    <x v="90"/>
    <x v="0"/>
    <d v="1899-12-30T15:59:00"/>
    <d v="1899-12-30T00:46:00"/>
    <d v="1899-12-30T08:47:00"/>
    <n v="87"/>
    <n v="24.26"/>
    <n v="24.256436781609196"/>
    <n v="105.73"/>
    <n v="4.66"/>
    <n v="424.51"/>
    <n v="0.21100000000000002"/>
    <n v="0.21177004659330134"/>
    <n v="1.1770046593301331E-2"/>
    <n v="56.28"/>
    <n v="47.91"/>
    <n v="56.280000000000008"/>
    <n v="0"/>
    <n v="47.911999999999999"/>
    <n v="2.0000000000024443E-3"/>
    <n v="104.19"/>
    <n v="104.19"/>
    <n v="4.9371893228956881E-2"/>
    <n v="0.24543591434830747"/>
    <n v="8"/>
    <n v="100.5"/>
    <n v="40"/>
    <n v="381"/>
    <n v="85"/>
    <n v="1197.8"/>
    <n v="40"/>
    <n v="297.5"/>
    <n v="4"/>
    <n v="25"/>
    <n v="13"/>
    <n v="45.5"/>
    <n v="36"/>
    <n v="63.01"/>
    <n v="226"/>
    <n v="9.3376548672566368"/>
    <n v="2110.31"/>
    <s v="YES"/>
    <n v="0"/>
    <n v="174.04"/>
    <n v="2284.35"/>
    <s v="YES"/>
    <n v="2713.52"/>
    <n v="2713.5199999999995"/>
    <n v="429.17"/>
    <n v="324.98"/>
  </r>
  <r>
    <x v="91"/>
    <x v="1"/>
    <d v="1899-12-30T15:54:00"/>
    <d v="1899-12-30T22:53:00"/>
    <d v="1899-12-30T06:59:00"/>
    <n v="63"/>
    <n v="26.89"/>
    <n v="26.893333333333334"/>
    <n v="86.25"/>
    <n v="0"/>
    <n v="254.22"/>
    <n v="0.156"/>
    <n v="0.15809406540922744"/>
    <n v="-4.1905934590772576E-2"/>
    <n v="24.76"/>
    <n v="49.19"/>
    <n v="24.7681"/>
    <n v="8.0999999999988859E-3"/>
    <n v="49.188000000000002"/>
    <n v="-1.9999999999953388E-3"/>
    <n v="73.95"/>
    <n v="73.95"/>
    <n v="4.3646858842694244E-2"/>
    <n v="0.29088978050507436"/>
    <n v="0"/>
    <n v="0"/>
    <n v="26"/>
    <n v="193.5"/>
    <n v="87"/>
    <n v="1229.7"/>
    <n v="18"/>
    <n v="137.5"/>
    <n v="3"/>
    <n v="22.83"/>
    <n v="17"/>
    <n v="60"/>
    <n v="24"/>
    <n v="50.75"/>
    <n v="175"/>
    <n v="9.6815999999999995"/>
    <n v="1694.28"/>
    <s v="YES"/>
    <n v="0"/>
    <n v="139.78"/>
    <n v="1834.06"/>
    <s v="YES"/>
    <n v="2088.2800000000002"/>
    <n v="2088.2799999999997"/>
    <n v="254.22"/>
    <n v="180.26999999999998"/>
  </r>
  <r>
    <x v="92"/>
    <x v="4"/>
    <d v="1899-12-30T15:52:00"/>
    <d v="1899-12-30T20:11:00"/>
    <d v="1899-12-30T04:19:00"/>
    <n v="45"/>
    <n v="26.15"/>
    <n v="26.14511111111111"/>
    <n v="88.82"/>
    <n v="0"/>
    <n v="257.02"/>
    <n v="0.23499999999999999"/>
    <n v="0.23629460058287594"/>
    <n v="3.6294600582875924E-2"/>
    <n v="19.420000000000002"/>
    <n v="33.42"/>
    <n v="19.425000000000001"/>
    <n v="4.9999999999990052E-3"/>
    <n v="33.42"/>
    <n v="0"/>
    <n v="52.84"/>
    <n v="52.84"/>
    <n v="4.4911731957536151E-2"/>
    <n v="0.20558711384328071"/>
    <n v="5"/>
    <n v="25.5"/>
    <n v="25"/>
    <n v="166"/>
    <n v="59"/>
    <n v="835.5"/>
    <n v="7"/>
    <n v="53"/>
    <n v="4"/>
    <n v="33"/>
    <n v="8"/>
    <n v="28"/>
    <n v="17"/>
    <n v="35.53"/>
    <n v="125"/>
    <n v="9.4122400000000006"/>
    <n v="1176.53"/>
    <s v="YES"/>
    <n v="0"/>
    <n v="96.91"/>
    <n v="1273.44"/>
    <s v="YES"/>
    <n v="1530.46"/>
    <n v="1530.46"/>
    <n v="257.02"/>
    <n v="204.17999999999998"/>
  </r>
  <r>
    <x v="93"/>
    <x v="2"/>
    <d v="1899-12-30T10:25:00"/>
    <d v="1899-12-30T15:16:00"/>
    <d v="1899-12-30T04:51:00"/>
    <n v="33"/>
    <n v="26.28"/>
    <n v="26.28"/>
    <n v="0"/>
    <n v="0"/>
    <n v="139.85"/>
    <n v="0.161"/>
    <n v="0.16125870577925372"/>
    <n v="-3.8741294220746292E-2"/>
    <n v="14.03"/>
    <n v="24.02"/>
    <n v="14.035000000000002"/>
    <n v="5.000000000002558E-3"/>
    <n v="24.02"/>
    <n v="0"/>
    <n v="38.049999999999997"/>
    <n v="38.049999999999997"/>
    <n v="4.3874821272081539E-2"/>
    <n v="0.27207722559885589"/>
    <n v="0"/>
    <n v="0"/>
    <n v="11"/>
    <n v="95.5"/>
    <n v="41"/>
    <n v="600.5"/>
    <n v="23"/>
    <n v="96"/>
    <n v="1"/>
    <n v="9"/>
    <n v="11"/>
    <n v="39"/>
    <n v="13"/>
    <n v="27.24"/>
    <n v="100"/>
    <n v="8.6723999999999997"/>
    <n v="867.24"/>
    <s v="YES"/>
    <n v="0"/>
    <n v="71.41"/>
    <n v="938.65"/>
    <s v="YES"/>
    <n v="1078.5"/>
    <n v="1078.5"/>
    <n v="139.85"/>
    <n v="101.8"/>
  </r>
  <r>
    <x v="94"/>
    <x v="5"/>
    <d v="1899-12-30T15:52:00"/>
    <d v="1899-12-30T00:54:00"/>
    <d v="1899-12-30T09:02:00"/>
    <n v="92"/>
    <n v="24.08"/>
    <n v="24.084456521739131"/>
    <n v="88.43"/>
    <n v="0"/>
    <n v="452.25"/>
    <n v="0.21199999999999999"/>
    <n v="0.21258943093252605"/>
    <n v="1.2589430932526041E-2"/>
    <n v="63.69"/>
    <n v="47.31"/>
    <n v="63.7"/>
    <n v="1.0000000000005116E-2"/>
    <n v="47.31"/>
    <n v="0"/>
    <n v="111"/>
    <n v="111"/>
    <n v="5.0095452145303893E-2"/>
    <n v="0.24543946932006633"/>
    <n v="15"/>
    <n v="87.5"/>
    <n v="30"/>
    <n v="259.5"/>
    <n v="76"/>
    <n v="1182.75"/>
    <n v="60"/>
    <n v="488"/>
    <n v="5"/>
    <n v="75"/>
    <n v="16"/>
    <n v="56"/>
    <n v="42"/>
    <n v="67.02"/>
    <n v="244"/>
    <n v="9.0810245901639348"/>
    <n v="2215.77"/>
    <s v="YES"/>
    <n v="0"/>
    <n v="182.55"/>
    <n v="2398.3200000000002"/>
    <s v="YES"/>
    <n v="2850.57"/>
    <n v="2850.57"/>
    <n v="452.25"/>
    <n v="341.25"/>
  </r>
  <r>
    <x v="95"/>
    <x v="0"/>
    <d v="1899-12-30T15:51:00"/>
    <d v="1899-12-30T22:17:00"/>
    <d v="1899-12-30T06:26:00"/>
    <n v="46"/>
    <n v="24.35"/>
    <n v="24.345217391304349"/>
    <n v="137.44999999999999"/>
    <n v="72.33"/>
    <n v="181.61"/>
    <n v="0.18100000000000002"/>
    <n v="0.1848579542562829"/>
    <n v="-1.5142045743717109E-2"/>
    <n v="17.78"/>
    <n v="30.98"/>
    <n v="17.815000000000001"/>
    <n v="3.5000000000000142E-2"/>
    <n v="30.984000000000002"/>
    <n v="4.0000000000013358E-3"/>
    <n v="48.76"/>
    <n v="48.760000000000005"/>
    <n v="4.3540379326356397E-2"/>
    <n v="0.26848741809371729"/>
    <n v="0"/>
    <n v="0"/>
    <n v="12"/>
    <n v="101"/>
    <n v="52"/>
    <n v="774.6"/>
    <n v="15"/>
    <n v="106"/>
    <n v="4"/>
    <n v="47.5"/>
    <n v="16"/>
    <n v="57"/>
    <n v="17"/>
    <n v="33.78"/>
    <n v="116"/>
    <n v="9.6541379310344837"/>
    <n v="1119.8800000000001"/>
    <s v="YES"/>
    <n v="0"/>
    <n v="92.31"/>
    <n v="1212.19"/>
    <s v="YES"/>
    <n v="1466.13"/>
    <n v="1466.13"/>
    <n v="253.94"/>
    <n v="205.18"/>
  </r>
  <r>
    <x v="95"/>
    <x v="0"/>
    <d v="1899-12-30T15:53:00"/>
    <d v="1899-12-30T23:12:00"/>
    <d v="1899-12-30T07:19:00"/>
    <n v="83"/>
    <n v="25.88"/>
    <n v="25.87915662650602"/>
    <n v="342.71"/>
    <n v="41.33"/>
    <n v="362.43"/>
    <n v="0.19699999999999998"/>
    <n v="0.20076332495042268"/>
    <n v="7.633249504226669E-4"/>
    <n v="35.14"/>
    <n v="59.64"/>
    <n v="35.14"/>
    <n v="0"/>
    <n v="59.640799999999999"/>
    <n v="7.9999999999813554E-4"/>
    <n v="94.58"/>
    <n v="94.78"/>
    <n v="4.4125383501631775E-2"/>
    <n v="0.26096073724581298"/>
    <n v="4"/>
    <n v="22"/>
    <n v="23"/>
    <n v="200"/>
    <n v="112"/>
    <n v="1491.02"/>
    <n v="21"/>
    <n v="157"/>
    <n v="16"/>
    <n v="123"/>
    <n v="27"/>
    <n v="96.5"/>
    <n v="27"/>
    <n v="58.45"/>
    <n v="230"/>
    <n v="9.3389999999999986"/>
    <n v="2147.9699999999998"/>
    <s v="YES"/>
    <n v="0"/>
    <n v="177.66"/>
    <n v="2325.63"/>
    <s v="YES"/>
    <n v="2729.39"/>
    <n v="2729.39"/>
    <n v="403.76"/>
    <n v="309.18"/>
  </r>
  <r>
    <x v="96"/>
    <x v="1"/>
    <d v="1899-12-30T09:53:00"/>
    <d v="1899-12-30T16:15:00"/>
    <d v="1899-12-30T06:22:00"/>
    <n v="41"/>
    <n v="22.72"/>
    <n v="22.716341463414633"/>
    <n v="82.99"/>
    <n v="9.44"/>
    <n v="182.54"/>
    <n v="0.214"/>
    <n v="0.21516301657276221"/>
    <n v="1.51630165727622E-2"/>
    <n v="18.3"/>
    <n v="23.82"/>
    <n v="18.305000000000003"/>
    <n v="5.000000000002558E-3"/>
    <n v="23.82"/>
    <n v="0"/>
    <n v="42.12"/>
    <n v="42.120000000000005"/>
    <n v="4.522370271750218E-2"/>
    <n v="0.2307439465322669"/>
    <n v="7"/>
    <n v="67.5"/>
    <n v="6"/>
    <n v="55"/>
    <n v="39"/>
    <n v="595.5"/>
    <n v="14"/>
    <n v="111"/>
    <n v="2"/>
    <n v="28"/>
    <n v="13"/>
    <n v="47.5"/>
    <n v="19"/>
    <n v="26.87"/>
    <n v="100"/>
    <n v="9.3137000000000008"/>
    <n v="931.37"/>
    <s v="YES"/>
    <n v="0"/>
    <n v="76.91"/>
    <n v="1008.28"/>
    <s v="YES"/>
    <n v="1200.26"/>
    <n v="1200.26"/>
    <n v="191.98"/>
    <n v="149.85999999999999"/>
  </r>
  <r>
    <x v="97"/>
    <x v="6"/>
    <d v="1899-12-30T11:04:00"/>
    <d v="1899-12-30T18:55:00"/>
    <d v="1899-12-30T07:51:00"/>
    <n v="46"/>
    <n v="23.63"/>
    <n v="23.631521739130434"/>
    <n v="214.03"/>
    <n v="99.34"/>
    <n v="71.290000000000006"/>
    <n v="0.08"/>
    <n v="8.1659068520767E-2"/>
    <n v="-0.11834093147923301"/>
    <n v="13.93"/>
    <n v="31.06"/>
    <n v="13.930000000000001"/>
    <n v="0"/>
    <n v="31.060000000000002"/>
    <n v="0"/>
    <n v="44.99"/>
    <n v="44.989999999999995"/>
    <n v="4.1387240697300029E-2"/>
    <n v="0.63108430354888478"/>
    <n v="9"/>
    <n v="47"/>
    <n v="9"/>
    <n v="86.5"/>
    <n v="45"/>
    <n v="776.5"/>
    <n v="6"/>
    <n v="51.5"/>
    <n v="2"/>
    <n v="14"/>
    <n v="22"/>
    <n v="78"/>
    <n v="15"/>
    <n v="28.55"/>
    <n v="108"/>
    <n v="10.065277777777778"/>
    <n v="1087.05"/>
    <s v="NO"/>
    <n v="-5"/>
    <n v="89.59"/>
    <n v="1176.6400000000001"/>
    <s v="YES"/>
    <n v="1347.27"/>
    <n v="1347.27"/>
    <n v="170.63"/>
    <n v="125.63999999999999"/>
  </r>
  <r>
    <x v="98"/>
    <x v="0"/>
    <d v="1899-12-30T10:23:00"/>
    <d v="1899-12-30T16:20:00"/>
    <d v="1899-12-30T05:57:00"/>
    <n v="46"/>
    <n v="22.75"/>
    <n v="22.746086956521737"/>
    <n v="64.03"/>
    <n v="0"/>
    <n v="175.45"/>
    <n v="0.17499999999999999"/>
    <n v="0.17861324048906127"/>
    <n v="-2.1386759510938741E-2"/>
    <n v="24.59"/>
    <n v="25"/>
    <n v="24.588200000000001"/>
    <n v="-1.7999999999993577E-3"/>
    <n v="25.0016"/>
    <n v="1.5999999999998238E-3"/>
    <n v="49.59"/>
    <n v="49.59"/>
    <n v="4.7394678492239474E-2"/>
    <n v="0.28264462809917357"/>
    <n v="7"/>
    <n v="66.760000000000005"/>
    <n v="17"/>
    <n v="148.5"/>
    <n v="43"/>
    <n v="625.04"/>
    <n v="14"/>
    <n v="127"/>
    <n v="1"/>
    <n v="9"/>
    <n v="11"/>
    <n v="39"/>
    <n v="21"/>
    <n v="31.02"/>
    <n v="114"/>
    <n v="9.1782456140350863"/>
    <n v="1046.32"/>
    <s v="YES"/>
    <n v="0"/>
    <n v="86.33"/>
    <n v="1132.6500000000001"/>
    <s v="YES"/>
    <n v="1308.0999999999999"/>
    <n v="1308.1000000000001"/>
    <n v="175.45"/>
    <n v="125.85999999999999"/>
  </r>
  <r>
    <x v="99"/>
    <x v="1"/>
    <d v="1899-12-30T15:53:00"/>
    <d v="1899-12-30T01:11:00"/>
    <d v="1899-12-30T09:18:00"/>
    <n v="61"/>
    <n v="36.090000000000003"/>
    <n v="36.09475409836066"/>
    <n v="78.13"/>
    <n v="0"/>
    <n v="487.8"/>
    <n v="0.22800000000000001"/>
    <n v="0.22969886751583357"/>
    <n v="2.969886751583356E-2"/>
    <n v="77.510000000000005"/>
    <n v="39.520000000000003"/>
    <n v="77.51100000000001"/>
    <n v="1.0000000000047748E-3"/>
    <n v="39.523200000000003"/>
    <n v="3.1999999999996476E-3"/>
    <n v="117.03"/>
    <n v="117.03"/>
    <n v="5.315244938186376E-2"/>
    <n v="0.23991389913899139"/>
    <n v="9"/>
    <n v="52"/>
    <n v="54"/>
    <n v="503.84"/>
    <n v="66"/>
    <n v="988.08"/>
    <n v="64"/>
    <n v="551.46"/>
    <n v="0"/>
    <n v="0"/>
    <n v="11"/>
    <n v="39.5"/>
    <n v="29"/>
    <n v="66.900000000000006"/>
    <n v="233"/>
    <n v="9.4496995708154508"/>
    <n v="2201.7800000000002"/>
    <s v="YES"/>
    <n v="0"/>
    <n v="181.61"/>
    <n v="2383.39"/>
    <s v="YES"/>
    <n v="2871.19"/>
    <n v="2871.19"/>
    <n v="487.8"/>
    <n v="370.77"/>
  </r>
  <r>
    <x v="100"/>
    <x v="4"/>
    <d v="1899-12-30T10:27:00"/>
    <d v="1899-12-30T20:48:00"/>
    <d v="1899-12-30T10:21:00"/>
    <n v="69"/>
    <n v="25.07"/>
    <n v="25.066811594202896"/>
    <n v="59.67"/>
    <n v="41.57"/>
    <n v="320.67"/>
    <n v="0.19"/>
    <n v="0.19202486316873663"/>
    <n v="-7.9751368312633852E-3"/>
    <n v="27.35"/>
    <n v="49.92"/>
    <n v="27.351100000000002"/>
    <n v="1.1000000000009891E-3"/>
    <n v="49.9208"/>
    <n v="7.9999999999813554E-4"/>
    <n v="77.27"/>
    <n v="77.27000000000001"/>
    <n v="4.4674811084579769E-2"/>
    <n v="0.2409642311410484"/>
    <n v="2"/>
    <n v="12.5"/>
    <n v="30"/>
    <n v="185.73"/>
    <n v="89"/>
    <n v="1248.02"/>
    <n v="21"/>
    <n v="161.5"/>
    <n v="4"/>
    <n v="31"/>
    <n v="11"/>
    <n v="38.5"/>
    <n v="29"/>
    <n v="52.36"/>
    <n v="186"/>
    <n v="9.2989784946236558"/>
    <n v="1729.61"/>
    <s v="YES"/>
    <n v="0"/>
    <n v="142.6"/>
    <n v="1872.21"/>
    <s v="YES"/>
    <n v="2234.4499999999998"/>
    <n v="2234.4500000000003"/>
    <n v="362.24"/>
    <n v="284.97000000000003"/>
  </r>
  <r>
    <x v="101"/>
    <x v="2"/>
    <d v="1899-12-30T15:53:00"/>
    <d v="1899-12-30T21:54:00"/>
    <d v="1899-12-30T06:01:00"/>
    <n v="48"/>
    <n v="24.63"/>
    <n v="24.628333333333334"/>
    <n v="3.5"/>
    <n v="0"/>
    <n v="196.35"/>
    <n v="0.16699999999999998"/>
    <n v="0.16658748069842022"/>
    <n v="-3.3412519301579791E-2"/>
    <n v="19.559999999999999"/>
    <n v="33.5"/>
    <n v="19.565000000000001"/>
    <n v="5.000000000002558E-3"/>
    <n v="33.5"/>
    <n v="0"/>
    <n v="53.06"/>
    <n v="53.06"/>
    <n v="4.4883941260066319E-2"/>
    <n v="0.2702317290552585"/>
    <n v="2"/>
    <n v="25.5"/>
    <n v="18"/>
    <n v="156"/>
    <n v="58"/>
    <n v="837.5"/>
    <n v="8"/>
    <n v="73"/>
    <n v="2"/>
    <n v="25"/>
    <n v="8"/>
    <n v="28"/>
    <n v="19"/>
    <n v="37.159999999999997"/>
    <n v="115"/>
    <n v="10.279652173913044"/>
    <n v="1182.1600000000001"/>
    <s v="YES"/>
    <n v="0"/>
    <n v="97.31"/>
    <n v="1279.47"/>
    <s v="YES"/>
    <n v="1475.82"/>
    <n v="1475.82"/>
    <n v="196.35"/>
    <n v="143.29"/>
  </r>
  <r>
    <x v="102"/>
    <x v="0"/>
    <d v="1899-12-30T10:19:00"/>
    <d v="1899-12-30T16:43:00"/>
    <d v="1899-12-30T06:24:00"/>
    <n v="77"/>
    <n v="25.69"/>
    <n v="25.688311688311689"/>
    <n v="144.31"/>
    <n v="104.17"/>
    <n v="297.86"/>
    <n v="0.161"/>
    <n v="0.16243748943387379"/>
    <n v="-3.7562510566126223E-2"/>
    <n v="33.979999999999997"/>
    <n v="54.86"/>
    <n v="33.985000000000007"/>
    <n v="5.0000000000096634E-3"/>
    <n v="54.86"/>
    <n v="0"/>
    <n v="88.84"/>
    <n v="88.84"/>
    <n v="4.4914054600606677E-2"/>
    <n v="0.29826092795272946"/>
    <n v="1"/>
    <n v="7"/>
    <n v="32"/>
    <n v="285"/>
    <n v="93"/>
    <n v="1371.5"/>
    <n v="22"/>
    <n v="177.5"/>
    <n v="2"/>
    <n v="16"/>
    <n v="18"/>
    <n v="63"/>
    <n v="26"/>
    <n v="58"/>
    <n v="194"/>
    <n v="10.195876288659793"/>
    <n v="1978"/>
    <s v="YES"/>
    <n v="0"/>
    <n v="163.22"/>
    <n v="2141.2199999999998"/>
    <s v="YES"/>
    <n v="2543.25"/>
    <n v="2543.25"/>
    <n v="402.03000000000003"/>
    <n v="313.19000000000005"/>
  </r>
  <r>
    <x v="103"/>
    <x v="1"/>
    <d v="1899-12-30T15:51:00"/>
    <d v="1899-12-30T22:52:00"/>
    <d v="1899-12-30T07:01:00"/>
    <n v="51"/>
    <n v="25.78"/>
    <n v="25.779215686274512"/>
    <n v="39.6"/>
    <n v="0"/>
    <n v="261.8"/>
    <n v="0.19500000000000001"/>
    <n v="0.20531078940351646"/>
    <n v="5.3107894035164527E-3"/>
    <n v="21.21"/>
    <n v="37.18"/>
    <n v="21.212100000000003"/>
    <n v="2.1000000000022112E-3"/>
    <n v="37.180399999999999"/>
    <n v="3.9999999999906777E-4"/>
    <n v="58.39"/>
    <n v="58.39"/>
    <n v="4.4411822869921048E-2"/>
    <n v="0.22303284950343774"/>
    <n v="1"/>
    <n v="6"/>
    <n v="11"/>
    <n v="83.3"/>
    <n v="71"/>
    <n v="929.51"/>
    <n v="19"/>
    <n v="180.75"/>
    <n v="4"/>
    <n v="32.979999999999997"/>
    <n v="12"/>
    <n v="42.06"/>
    <n v="23"/>
    <n v="40.14"/>
    <n v="141"/>
    <n v="9.3243971631205671"/>
    <n v="1314.74"/>
    <s v="YES"/>
    <n v="0"/>
    <n v="108.41"/>
    <n v="1423.15"/>
    <s v="YES"/>
    <n v="1684.95"/>
    <n v="1684.95"/>
    <n v="261.8"/>
    <n v="203.41000000000003"/>
  </r>
  <r>
    <x v="104"/>
    <x v="4"/>
    <d v="1899-12-30T15:52:00"/>
    <d v="1899-12-30T21:51:00"/>
    <d v="1899-12-30T05:59:00"/>
    <n v="42"/>
    <n v="21.11"/>
    <n v="21.111904761904764"/>
    <n v="20.62"/>
    <n v="0"/>
    <n v="197.32"/>
    <n v="0.22699999999999998"/>
    <n v="0.22783114723813042"/>
    <n v="2.7831147238130405E-2"/>
    <n v="12.15"/>
    <n v="25.93"/>
    <n v="12.145000000000001"/>
    <n v="-4.9999999999990052E-3"/>
    <n v="25.927199999999999"/>
    <n v="-2.8000000000005798E-3"/>
    <n v="38.08"/>
    <n v="38.08"/>
    <n v="4.2945753919025595E-2"/>
    <n v="0.19298601256841677"/>
    <n v="1"/>
    <n v="6"/>
    <n v="13"/>
    <n v="94.5"/>
    <n v="48"/>
    <n v="648.17999999999995"/>
    <n v="8"/>
    <n v="73"/>
    <n v="0"/>
    <n v="0"/>
    <n v="11"/>
    <n v="38.5"/>
    <n v="15"/>
    <n v="26.52"/>
    <n v="96"/>
    <n v="9.2364583333333332"/>
    <n v="886.7"/>
    <s v="YES"/>
    <n v="0"/>
    <n v="73.150000000000006"/>
    <n v="959.85"/>
    <s v="YES"/>
    <n v="1157.17"/>
    <n v="1157.17"/>
    <n v="197.32"/>
    <n v="159.24"/>
  </r>
  <r>
    <x v="105"/>
    <x v="2"/>
    <d v="1899-12-30T10:19:00"/>
    <d v="1899-12-30T16:19:00"/>
    <d v="1899-12-30T06:00:00"/>
    <n v="39"/>
    <n v="23.8"/>
    <n v="23.80282051282051"/>
    <n v="270.16000000000003"/>
    <n v="0"/>
    <n v="157.47"/>
    <n v="0.22399999999999998"/>
    <n v="0.23926156651219332"/>
    <n v="3.9261566512193313E-2"/>
    <n v="7.77"/>
    <n v="31.84"/>
    <n v="7.7700000000000005"/>
    <n v="0"/>
    <n v="29.838400000000004"/>
    <n v="-2.0015999999999963"/>
    <n v="39.61"/>
    <n v="39.61"/>
    <n v="4.2668936023526623E-2"/>
    <n v="0.25153997586841936"/>
    <n v="0"/>
    <n v="0"/>
    <n v="4"/>
    <n v="41"/>
    <n v="52"/>
    <n v="745.96"/>
    <n v="7"/>
    <n v="58"/>
    <n v="2"/>
    <n v="12"/>
    <n v="14"/>
    <n v="50"/>
    <n v="12"/>
    <n v="21.35"/>
    <n v="91"/>
    <n v="10.20120879120879"/>
    <n v="928.31"/>
    <s v="YES"/>
    <n v="0"/>
    <n v="77.13"/>
    <n v="1005.44"/>
    <s v="YES"/>
    <n v="1162.9100000000001"/>
    <n v="1162.9100000000001"/>
    <n v="157.47"/>
    <n v="117.86"/>
  </r>
  <r>
    <x v="106"/>
    <x v="6"/>
    <d v="1899-12-30T10:51:00"/>
    <d v="1899-12-30T17:07:00"/>
    <d v="1899-12-30T06:16:00"/>
    <n v="53"/>
    <n v="28.7"/>
    <n v="28.697169811320755"/>
    <n v="66.540000000000006"/>
    <n v="8.57"/>
    <n v="254.04"/>
    <n v="0.17399999999999999"/>
    <n v="0.17466876602883641"/>
    <n v="-2.5331233971163603E-2"/>
    <n v="19.28"/>
    <n v="48.04"/>
    <n v="19.285"/>
    <n v="4.9999999999990052E-3"/>
    <n v="45.44"/>
    <n v="-2.6000000000000014"/>
    <n v="67.319999999999993"/>
    <n v="67.319999999999993"/>
    <n v="4.4261810052927439E-2"/>
    <n v="0.26499763816721772"/>
    <n v="2"/>
    <n v="11.5"/>
    <n v="12"/>
    <n v="127"/>
    <n v="79"/>
    <n v="1136"/>
    <n v="13"/>
    <n v="130"/>
    <n v="1"/>
    <n v="7"/>
    <n v="18"/>
    <n v="65"/>
    <n v="17"/>
    <n v="44.45"/>
    <n v="142"/>
    <n v="10.710915492957747"/>
    <n v="1520.95"/>
    <s v="YES"/>
    <n v="0"/>
    <n v="125.6"/>
    <n v="1646.55"/>
    <s v="YES"/>
    <n v="1909.16"/>
    <n v="1909.1599999999999"/>
    <n v="262.61"/>
    <n v="195.29000000000002"/>
  </r>
  <r>
    <x v="107"/>
    <x v="0"/>
    <d v="1899-12-30T15:51:00"/>
    <d v="1899-12-30T20:51:00"/>
    <d v="1899-12-30T05:00:00"/>
    <n v="33"/>
    <n v="27.36"/>
    <n v="27.357878787878786"/>
    <n v="60.23"/>
    <n v="0"/>
    <n v="152.75"/>
    <n v="0.18"/>
    <n v="0.18128842365116668"/>
    <n v="-1.8711576348833331E-2"/>
    <n v="23.2"/>
    <n v="21.8"/>
    <n v="23.205000000000002"/>
    <n v="5.000000000002558E-3"/>
    <n v="20.96"/>
    <n v="-0.83999999999999986"/>
    <n v="45"/>
    <n v="45"/>
    <n v="4.9844374785392276E-2"/>
    <n v="0.29459901800327332"/>
    <n v="1"/>
    <n v="21"/>
    <n v="15"/>
    <n v="125"/>
    <n v="40"/>
    <n v="524"/>
    <n v="22"/>
    <n v="185.5"/>
    <n v="0"/>
    <n v="0"/>
    <n v="6"/>
    <n v="21"/>
    <n v="21"/>
    <n v="26.31"/>
    <n v="105"/>
    <n v="8.5981904761904762"/>
    <n v="902.81"/>
    <s v="YES"/>
    <n v="0"/>
    <n v="74.56"/>
    <n v="977.37"/>
    <s v="YES"/>
    <n v="1130.1199999999999"/>
    <n v="1130.1199999999999"/>
    <n v="152.75"/>
    <n v="107.75"/>
  </r>
  <r>
    <x v="108"/>
    <x v="1"/>
    <d v="1899-12-30T15:51:00"/>
    <d v="1899-12-30T22:51:00"/>
    <d v="1899-12-30T07:00:00"/>
    <n v="57"/>
    <n v="26.09"/>
    <n v="26.092631578947369"/>
    <n v="130.11000000000001"/>
    <n v="0"/>
    <n v="328.44"/>
    <n v="0.23799999999999999"/>
    <n v="0.24200358098101193"/>
    <n v="4.2003580981011923E-2"/>
    <n v="42.56"/>
    <n v="33.5"/>
    <n v="42.56"/>
    <n v="0"/>
    <n v="33.5"/>
    <n v="0"/>
    <n v="76.06"/>
    <n v="76.06"/>
    <n v="5.1140336722069822E-2"/>
    <n v="0.23157958835708198"/>
    <n v="1"/>
    <n v="5.5"/>
    <n v="29"/>
    <n v="250"/>
    <n v="49"/>
    <n v="837.5"/>
    <n v="32"/>
    <n v="288.5"/>
    <n v="7"/>
    <n v="64"/>
    <n v="6"/>
    <n v="21"/>
    <n v="15"/>
    <n v="20.78"/>
    <n v="139"/>
    <n v="10.699856115107913"/>
    <n v="1487.28"/>
    <s v="YES"/>
    <n v="0"/>
    <n v="141.01"/>
    <n v="1628.29"/>
    <s v="YES"/>
    <n v="1956.73"/>
    <n v="1956.73"/>
    <n v="328.44"/>
    <n v="252.38"/>
  </r>
  <r>
    <x v="109"/>
    <x v="4"/>
    <d v="1899-12-30T15:55:00"/>
    <d v="1899-12-30T23:12:00"/>
    <d v="1899-12-30T07:17:00"/>
    <n v="59"/>
    <n v="23.6"/>
    <n v="23.596779661016949"/>
    <n v="133.59"/>
    <n v="0"/>
    <n v="273.63"/>
    <n v="0.215"/>
    <n v="0.21740477666015157"/>
    <n v="1.7404776660151555E-2"/>
    <n v="20.9"/>
    <n v="40.6"/>
    <n v="20.895000000000003"/>
    <n v="-4.9999999999954525E-3"/>
    <n v="40.6"/>
    <n v="0"/>
    <n v="61.5"/>
    <n v="61.5"/>
    <n v="4.417437024586808E-2"/>
    <n v="0.22475605744984103"/>
    <n v="1"/>
    <n v="6"/>
    <n v="25"/>
    <n v="188.5"/>
    <n v="63"/>
    <n v="1015"/>
    <n v="11"/>
    <n v="96"/>
    <n v="1"/>
    <n v="8"/>
    <n v="16"/>
    <n v="56"/>
    <n v="13"/>
    <n v="22.71"/>
    <n v="130"/>
    <n v="10.709307692307693"/>
    <n v="1392.21"/>
    <s v="YES"/>
    <n v="0"/>
    <n v="132.18"/>
    <n v="1524.39"/>
    <s v="YES"/>
    <n v="1798.02"/>
    <n v="1798.02"/>
    <n v="273.63"/>
    <n v="212.13"/>
  </r>
  <r>
    <x v="110"/>
    <x v="2"/>
    <d v="1899-12-30T10:50:00"/>
    <d v="1899-12-30T16:23:00"/>
    <d v="1899-12-30T05:33:00"/>
    <n v="42"/>
    <n v="23.09"/>
    <n v="23.087619047619047"/>
    <n v="0"/>
    <n v="0"/>
    <n v="211.52"/>
    <n v="0.218"/>
    <n v="0.21813381734180351"/>
    <n v="1.8133817341803499E-2"/>
    <n v="6.3"/>
    <n v="31.8"/>
    <n v="6.3000000000000007"/>
    <n v="0"/>
    <n v="31.799600000000002"/>
    <n v="-3.9999999999906777E-4"/>
    <n v="38.1"/>
    <n v="38.1"/>
    <n v="3.9291312597970467E-2"/>
    <n v="0.180124810892587"/>
    <n v="0"/>
    <n v="0"/>
    <n v="1"/>
    <n v="8"/>
    <n v="58"/>
    <n v="794.99"/>
    <n v="7"/>
    <n v="74"/>
    <n v="1"/>
    <n v="8"/>
    <n v="22"/>
    <n v="77.5"/>
    <n v="3"/>
    <n v="7.19"/>
    <n v="92"/>
    <n v="10.54"/>
    <n v="969.68"/>
    <s v="YES"/>
    <n v="0"/>
    <n v="92.06"/>
    <n v="1061.74"/>
    <s v="YES"/>
    <n v="1273.26"/>
    <n v="1273.26"/>
    <n v="211.52"/>
    <n v="173.420000000000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d v="2024-10-10T00:00:00"/>
    <x v="0"/>
    <d v="1899-12-30T15:31:00"/>
    <d v="1899-12-30T23:10:00"/>
    <d v="1899-12-30T07:39:00"/>
    <n v="57"/>
    <n v="29.29"/>
    <n v="29.289298245614034"/>
    <n v="19.239999999999998"/>
    <n v="0"/>
    <n v="369.8"/>
    <n v="0.224"/>
    <n v="0.22408725950613545"/>
    <n v="2.4087259506135439E-2"/>
    <n v="31.18"/>
    <n v="45.93"/>
    <n v="31.185000000000002"/>
    <n v="5.000000000002558E-3"/>
    <n v="45.928000000000004"/>
    <n v="-1.9999999999953388E-3"/>
    <n v="77.11"/>
    <n v="77.11"/>
    <n v="4.6187757938052937E-2"/>
    <n v="0.20851811790156841"/>
    <n v="14"/>
    <n v="98"/>
    <n v="24"/>
    <n v="206"/>
    <n v="69"/>
    <n v="1148.2"/>
    <n v="15"/>
    <n v="141.5"/>
    <n v="0"/>
    <n v="0"/>
    <n v="13"/>
    <n v="45.5"/>
    <n v="12"/>
    <n v="30.29"/>
    <n v="147"/>
    <n v="11.357074829931973"/>
    <n v="1669.49"/>
    <s v="YES"/>
    <n v="0"/>
    <n v="158.46"/>
    <n v="1827.95"/>
    <s v="YES"/>
    <n v="2197.75"/>
    <n v="2197.75"/>
    <n v="369.8"/>
    <n v="292.69"/>
    <n v="0.22150477091806481"/>
  </r>
  <r>
    <d v="2024-10-11T00:00:00"/>
    <x v="1"/>
    <d v="1899-12-30T15:53:00"/>
    <d v="1899-12-30T20:46:00"/>
    <d v="1899-12-30T04:53:00"/>
    <n v="34"/>
    <n v="25.67"/>
    <n v="25.67441176470588"/>
    <n v="84.3"/>
    <n v="0"/>
    <n v="188.07"/>
    <n v="0.222"/>
    <n v="0.23847685226278481"/>
    <n v="3.84768522627848E-2"/>
    <n v="12.15"/>
    <n v="25.7"/>
    <n v="12.140100000000002"/>
    <n v="-9.8999999999982435E-3"/>
    <n v="25.702800000000003"/>
    <n v="2.8000000000041325E-3"/>
    <n v="37.85"/>
    <n v="37.85"/>
    <n v="4.3359719565142688E-2"/>
    <n v="0.20125485191683948"/>
    <n v="4"/>
    <n v="20"/>
    <n v="9"/>
    <n v="63.93"/>
    <n v="43"/>
    <n v="642.57000000000005"/>
    <n v="5"/>
    <n v="34.5"/>
    <n v="7"/>
    <n v="55"/>
    <n v="13"/>
    <n v="42.1"/>
    <n v="6"/>
    <n v="14.83"/>
    <n v="87"/>
    <n v="10.033678160919539"/>
    <n v="872.93"/>
    <s v="YES"/>
    <n v="0"/>
    <n v="82.76"/>
    <n v="955.69"/>
    <s v="YES"/>
    <n v="1143.76"/>
    <n v="1143.76"/>
    <n v="188.07"/>
    <n v="150.22"/>
    <n v="0.21544682849713037"/>
  </r>
  <r>
    <d v="2024-10-13T00:00:00"/>
    <x v="2"/>
    <d v="1899-12-30T15:52:00"/>
    <d v="1899-12-30T22:14:00"/>
    <d v="1899-12-30T06:22:00"/>
    <n v="40"/>
    <n v="31.11"/>
    <n v="31.110750000000003"/>
    <n v="206.02"/>
    <n v="0"/>
    <n v="242.2"/>
    <n v="0.23"/>
    <n v="0.23324120530426323"/>
    <n v="3.3241205304263222E-2"/>
    <n v="12.11"/>
    <n v="39.700000000000003"/>
    <n v="12.110000000000001"/>
    <n v="0"/>
    <n v="39.700000000000003"/>
    <n v="0"/>
    <n v="51.81"/>
    <n v="51.81"/>
    <n v="4.1633518960487934E-2"/>
    <n v="0.21391412056151943"/>
    <n v="2"/>
    <n v="9"/>
    <n v="15"/>
    <n v="95.5"/>
    <n v="62"/>
    <n v="992.5"/>
    <n v="7"/>
    <n v="60.5"/>
    <n v="1"/>
    <n v="8"/>
    <n v="16"/>
    <n v="56"/>
    <n v="10"/>
    <n v="22.93"/>
    <n v="113"/>
    <n v="11.012654867256638"/>
    <n v="1244.43"/>
    <s v="YES"/>
    <n v="0"/>
    <n v="104.65"/>
    <n v="1349.08"/>
    <s v="YES"/>
    <n v="1591.28"/>
    <n v="1591.28"/>
    <n v="242.2"/>
    <n v="190.39"/>
    <n v="0.19462725906639985"/>
  </r>
  <r>
    <d v="2024-10-17T00:00:00"/>
    <x v="0"/>
    <d v="1899-12-30T15:53:00"/>
    <d v="1899-12-30T21:55:00"/>
    <d v="1899-12-30T06:02:00"/>
    <n v="37"/>
    <n v="22.53"/>
    <n v="22.528378378378378"/>
    <n v="0"/>
    <n v="0"/>
    <n v="167.08"/>
    <n v="0.2"/>
    <n v="0.20044388459000662"/>
    <n v="4.4388459000660463E-4"/>
    <n v="10.96"/>
    <n v="25.28"/>
    <n v="10.955000000000002"/>
    <n v="-4.9999999999990052E-3"/>
    <n v="25.28"/>
    <n v="0"/>
    <n v="36.24"/>
    <n v="36.24"/>
    <n v="4.3476696059024655E-2"/>
    <n v="0.21690208283457027"/>
    <n v="0"/>
    <n v="0"/>
    <n v="11"/>
    <n v="68"/>
    <n v="44"/>
    <n v="632"/>
    <n v="9"/>
    <n v="88.5"/>
    <n v="0"/>
    <n v="0"/>
    <n v="9"/>
    <n v="32"/>
    <n v="4"/>
    <n v="13.05"/>
    <n v="77"/>
    <n v="10.825324675324675"/>
    <n v="833.55"/>
    <s v="YES"/>
    <n v="0"/>
    <n v="79.099999999999994"/>
    <n v="912.65"/>
    <s v="YES"/>
    <n v="1079.73"/>
    <n v="1079.73"/>
    <n v="167.08"/>
    <n v="130.84"/>
    <n v="0.20044388459000662"/>
  </r>
  <r>
    <d v="2024-10-18T00:00:00"/>
    <x v="1"/>
    <d v="1899-12-30T15:53:00"/>
    <d v="1899-12-30T21:07:00"/>
    <d v="1899-12-30T05:14:00"/>
    <n v="36"/>
    <n v="24.97"/>
    <n v="24.966111111111111"/>
    <n v="119.34"/>
    <n v="0"/>
    <n v="180.6"/>
    <n v="0.22899999999999998"/>
    <n v="0.23170481371240892"/>
    <n v="3.1704813712408908E-2"/>
    <n v="18.350000000000001"/>
    <n v="23.56"/>
    <n v="18.340000000000003"/>
    <n v="-9.9999999999980105E-3"/>
    <n v="23.56"/>
    <n v="0"/>
    <n v="41.91"/>
    <n v="41.91"/>
    <n v="4.6629876054206813E-2"/>
    <n v="0.23205980066445181"/>
    <n v="4"/>
    <n v="18.5"/>
    <n v="22"/>
    <n v="176.5"/>
    <n v="39"/>
    <n v="589"/>
    <n v="9"/>
    <n v="50"/>
    <n v="2"/>
    <n v="17"/>
    <n v="8"/>
    <n v="28"/>
    <n v="11"/>
    <n v="19.78"/>
    <n v="95"/>
    <n v="9.4608421052631577"/>
    <n v="898.78"/>
    <s v="YES"/>
    <n v="0"/>
    <n v="85.31"/>
    <n v="984.09"/>
    <s v="YES"/>
    <n v="1164.69"/>
    <n v="1164.69"/>
    <n v="180.6"/>
    <n v="138.69"/>
    <n v="0.20093905071318899"/>
  </r>
  <r>
    <d v="2024-10-20T00:00:00"/>
    <x v="2"/>
    <d v="1899-12-30T10:53:00"/>
    <d v="1899-12-30T15:02:00"/>
    <d v="1899-12-30T04:09:00"/>
    <n v="27"/>
    <n v="25.31"/>
    <n v="25.308888888888891"/>
    <n v="10"/>
    <n v="0"/>
    <n v="92.06"/>
    <n v="0.13500000000000001"/>
    <n v="0.13672141859981585"/>
    <n v="-6.3278581400184164E-2"/>
    <n v="6.02"/>
    <n v="21.88"/>
    <n v="6.0200000000000005"/>
    <n v="0"/>
    <n v="21.882800000000003"/>
    <n v="2.8000000000041325E-3"/>
    <n v="27.9"/>
    <n v="27.9"/>
    <n v="4.0828869962244267E-2"/>
    <n v="0.30306321963936561"/>
    <n v="0"/>
    <n v="0"/>
    <n v="3"/>
    <n v="24"/>
    <n v="38"/>
    <n v="547.07000000000005"/>
    <n v="5"/>
    <n v="62"/>
    <n v="0"/>
    <n v="0"/>
    <n v="11"/>
    <n v="37.979999999999997"/>
    <n v="5"/>
    <n v="12.29"/>
    <n v="62"/>
    <n v="11.021612903225806"/>
    <n v="683.34"/>
    <s v="YES"/>
    <n v="0"/>
    <n v="64.83"/>
    <n v="748.17"/>
    <s v="YES"/>
    <n v="840.23"/>
    <n v="840.23"/>
    <n v="92.06"/>
    <n v="64.16"/>
    <n v="0.13472063687183539"/>
  </r>
  <r>
    <d v="2024-10-21T00:00:00"/>
    <x v="3"/>
    <d v="1899-12-30T10:21:00"/>
    <d v="1899-12-30T16:10:00"/>
    <d v="1899-12-30T05:49:00"/>
    <n v="43"/>
    <n v="22.99"/>
    <n v="22.986976744186048"/>
    <n v="309.86"/>
    <n v="0"/>
    <n v="131.41999999999999"/>
    <n v="0.18600000000000003"/>
    <n v="0.19366913260043028"/>
    <n v="-6.3308673995697284E-3"/>
    <n v="7.45"/>
    <n v="31.76"/>
    <n v="7.455000000000001"/>
    <n v="5.0000000000007816E-3"/>
    <n v="31.76"/>
    <n v="0"/>
    <n v="39.21"/>
    <n v="39.21"/>
    <n v="3.9668568653636029E-2"/>
    <n v="0.29835641454877493"/>
    <n v="2"/>
    <n v="11.5"/>
    <n v="5"/>
    <n v="47"/>
    <n v="53"/>
    <n v="794"/>
    <n v="3"/>
    <n v="40"/>
    <n v="1"/>
    <n v="8"/>
    <n v="21"/>
    <n v="73.5"/>
    <n v="7"/>
    <n v="14.44"/>
    <n v="92"/>
    <n v="10.743913043478262"/>
    <n v="988.44"/>
    <s v="YES"/>
    <n v="0"/>
    <n v="93.74"/>
    <n v="1082.18"/>
    <s v="YES"/>
    <n v="1213.5999999999999"/>
    <n v="1213.6000000000001"/>
    <n v="131.41999999999999"/>
    <n v="92.20999999999998"/>
    <n v="0.13295698272024603"/>
  </r>
  <r>
    <d v="2024-10-25T00:00:00"/>
    <x v="1"/>
    <d v="1899-12-30T15:53:00"/>
    <d v="1899-12-30T22:02:00"/>
    <d v="1899-12-30T06:09:00"/>
    <n v="42"/>
    <n v="30.32"/>
    <n v="30.324761904761907"/>
    <n v="316.45"/>
    <n v="0"/>
    <n v="193.18"/>
    <n v="0.19600000000000001"/>
    <n v="0.20181991036262392"/>
    <n v="1.819910362623911E-3"/>
    <n v="14.49"/>
    <n v="39.369999999999997"/>
    <n v="14.490000000000002"/>
    <n v="0"/>
    <n v="39.368000000000002"/>
    <n v="-1.9999999999953388E-3"/>
    <n v="53.86"/>
    <n v="53.86"/>
    <n v="4.2288244715932281E-2"/>
    <n v="0.27880732995134072"/>
    <n v="3"/>
    <n v="17.5"/>
    <n v="15"/>
    <n v="128.5"/>
    <n v="66"/>
    <n v="984.2"/>
    <n v="7"/>
    <n v="61"/>
    <n v="0"/>
    <n v="0"/>
    <n v="18"/>
    <n v="63"/>
    <n v="13"/>
    <n v="19.440000000000001"/>
    <n v="122"/>
    <n v="10.439672131147542"/>
    <n v="1273.6400000000001"/>
    <s v="YES"/>
    <n v="0"/>
    <n v="120.86"/>
    <n v="1394.5"/>
    <s v="YES"/>
    <n v="1587.68"/>
    <n v="1587.68"/>
    <n v="193.18"/>
    <n v="139.32"/>
    <n v="0.15167551270374674"/>
  </r>
  <r>
    <d v="2024-10-26T00:00:00"/>
    <x v="4"/>
    <d v="1899-12-30T15:54:00"/>
    <d v="1899-12-30T21:25:00"/>
    <d v="1899-12-30T05:31:00"/>
    <n v="42"/>
    <n v="26.62"/>
    <n v="26.625476190476189"/>
    <n v="208.62"/>
    <n v="0"/>
    <n v="206.51"/>
    <n v="0.223"/>
    <n v="0.22702138185016216"/>
    <n v="2.7021381850162146E-2"/>
    <n v="14.11"/>
    <n v="35.03"/>
    <n v="14.105000000000002"/>
    <n v="-4.9999999999972289E-3"/>
    <n v="35.028000000000006"/>
    <n v="-1.9999999999953388E-3"/>
    <n v="49.14"/>
    <n v="49.14"/>
    <n v="4.3942876049612348E-2"/>
    <n v="0.23795457847077625"/>
    <n v="3"/>
    <n v="16.5"/>
    <n v="11"/>
    <n v="82"/>
    <n v="52"/>
    <n v="875.7"/>
    <n v="9"/>
    <n v="79"/>
    <n v="3"/>
    <n v="24"/>
    <n v="9"/>
    <n v="31.5"/>
    <n v="7"/>
    <n v="9.57"/>
    <n v="94"/>
    <n v="11.896489361702127"/>
    <n v="1118.27"/>
    <s v="YES"/>
    <n v="0"/>
    <n v="106.19"/>
    <n v="1224.46"/>
    <s v="YES"/>
    <n v="1430.97"/>
    <n v="1430.97"/>
    <n v="206.51"/>
    <n v="157.37"/>
    <n v="0.18466917649583731"/>
  </r>
  <r>
    <d v="2024-10-27T00:00:00"/>
    <x v="2"/>
    <d v="1899-12-30T15:54:00"/>
    <d v="1899-12-30T22:59:00"/>
    <d v="1899-12-30T07:05:00"/>
    <n v="67"/>
    <n v="25.25"/>
    <n v="25.250597014925372"/>
    <n v="194.95"/>
    <n v="0"/>
    <n v="319"/>
    <n v="0.21100000000000002"/>
    <n v="0.21311563026108335"/>
    <n v="1.3115630261083339E-2"/>
    <n v="17.43"/>
    <n v="54.42"/>
    <n v="17.430000000000003"/>
    <n v="0"/>
    <n v="54.42"/>
    <n v="0"/>
    <n v="71.849999999999994"/>
    <n v="71.849999999999994"/>
    <n v="4.2469810082811692E-2"/>
    <n v="0.22523510971786831"/>
    <n v="4"/>
    <n v="23.5"/>
    <n v="14"/>
    <n v="107"/>
    <n v="87"/>
    <n v="1360.5"/>
    <n v="11"/>
    <n v="118.5"/>
    <n v="0"/>
    <n v="0"/>
    <n v="19"/>
    <n v="67"/>
    <n v="9"/>
    <n v="15.29"/>
    <n v="144"/>
    <n v="11.748541666666666"/>
    <n v="1691.79"/>
    <s v="YES"/>
    <n v="0"/>
    <n v="160.63999999999999"/>
    <n v="1852.43"/>
    <s v="YES"/>
    <n v="2171.4299999999998"/>
    <n v="2171.4300000000003"/>
    <n v="319"/>
    <n v="247.15"/>
    <n v="0.18855768150893432"/>
  </r>
  <r>
    <d v="2024-10-31T00:00:00"/>
    <x v="0"/>
    <d v="1899-12-30T15:54:00"/>
    <d v="1899-12-30T21:50:00"/>
    <d v="1899-12-30T05:56:00"/>
    <n v="42"/>
    <n v="32.86"/>
    <n v="32.864999999999995"/>
    <n v="561.21"/>
    <n v="0"/>
    <n v="198.06"/>
    <n v="0.22500000000000001"/>
    <n v="0.24179607383533552"/>
    <n v="4.1796073835335512E-2"/>
    <n v="32.54"/>
    <n v="33.75"/>
    <n v="32.536700000000003"/>
    <n v="-3.2999999999958618E-3"/>
    <n v="33.747600000000006"/>
    <n v="-2.3999999999944066E-3"/>
    <n v="66.290000000000006"/>
    <n v="66.289999999999992"/>
    <n v="4.8024747705258886E-2"/>
    <n v="0.33469655659901043"/>
    <n v="7"/>
    <n v="41"/>
    <n v="23"/>
    <n v="186.81"/>
    <n v="55"/>
    <n v="843.69"/>
    <n v="25"/>
    <n v="187"/>
    <n v="6"/>
    <n v="50"/>
    <n v="17"/>
    <n v="58.8"/>
    <n v="7"/>
    <n v="13.03"/>
    <n v="140"/>
    <n v="9.8594999999999988"/>
    <n v="1380.33"/>
    <s v="YES"/>
    <n v="0"/>
    <n v="131.07"/>
    <n v="1511.4"/>
    <s v="YES"/>
    <n v="1709.46"/>
    <n v="1709.46"/>
    <n v="198.06"/>
    <n v="131.76999999999998"/>
    <n v="0.14348742691964966"/>
  </r>
  <r>
    <d v="2024-11-03T00:00:00"/>
    <x v="2"/>
    <d v="1899-12-30T15:53:00"/>
    <d v="1899-12-30T21:40:00"/>
    <d v="1899-12-30T05:47:00"/>
    <n v="42"/>
    <n v="31.36"/>
    <n v="31.358571428571427"/>
    <n v="158.34"/>
    <n v="0"/>
    <n v="242.28"/>
    <n v="0.20600000000000002"/>
    <n v="0.20909279204639603"/>
    <n v="9.0927920463960143E-3"/>
    <n v="21.04"/>
    <n v="38.42"/>
    <n v="21.042700000000004"/>
    <n v="2.7000000000043656E-3"/>
    <n v="38.419600000000003"/>
    <n v="-3.9999999999906777E-4"/>
    <n v="59.46"/>
    <n v="59.46"/>
    <n v="4.5146007015625711E-2"/>
    <n v="0.24541852402179296"/>
    <n v="9"/>
    <n v="49.5"/>
    <n v="18"/>
    <n v="132.68"/>
    <n v="58"/>
    <n v="960.49"/>
    <n v="10"/>
    <n v="94.93"/>
    <n v="1"/>
    <n v="23.5"/>
    <n v="11"/>
    <n v="39"/>
    <n v="10"/>
    <n v="16.96"/>
    <n v="117"/>
    <n v="11.256923076923076"/>
    <n v="1317.06"/>
    <s v="YES"/>
    <n v="0"/>
    <n v="124.93"/>
    <n v="1441.99"/>
    <s v="YES"/>
    <n v="1684.27"/>
    <n v="1684.27"/>
    <n v="242.28"/>
    <n v="182.82"/>
    <n v="0.18395517288506219"/>
  </r>
  <r>
    <d v="2024-11-07T00:00:00"/>
    <x v="0"/>
    <d v="1899-12-30T15:53:00"/>
    <d v="1899-12-30T21:01:00"/>
    <d v="1899-12-30T05:08:00"/>
    <n v="41"/>
    <n v="24.93"/>
    <n v="24.927560975609754"/>
    <n v="137.62"/>
    <n v="26.4"/>
    <n v="172.49"/>
    <n v="0.191"/>
    <n v="0.19503397745389583"/>
    <n v="-4.9660225461041763E-3"/>
    <n v="17.96"/>
    <n v="27.51"/>
    <n v="17.955000000000002"/>
    <n v="-4.9999999999990052E-3"/>
    <n v="27.514000000000003"/>
    <n v="4.0000000000013358E-3"/>
    <n v="45.47"/>
    <n v="45.47"/>
    <n v="4.4489887772374587E-2"/>
    <n v="0.26360948460780331"/>
    <n v="4"/>
    <n v="18"/>
    <n v="20"/>
    <n v="150.5"/>
    <n v="47"/>
    <n v="687.85"/>
    <n v="7"/>
    <n v="55"/>
    <n v="4"/>
    <n v="33"/>
    <n v="18"/>
    <n v="60.92"/>
    <n v="9"/>
    <n v="16.760000000000002"/>
    <n v="109"/>
    <n v="9.3764220183486238"/>
    <n v="1022.03"/>
    <s v="YES"/>
    <n v="0"/>
    <n v="96.92"/>
    <n v="1118.95"/>
    <s v="YES"/>
    <n v="1317.84"/>
    <n v="1317.8400000000001"/>
    <n v="198.89000000000001"/>
    <n v="153.42000000000002"/>
    <n v="0.19460289815367457"/>
  </r>
  <r>
    <d v="2024-11-08T00:00:00"/>
    <x v="1"/>
    <d v="1899-12-30T15:57:00"/>
    <d v="1899-12-30T22:05:00"/>
    <d v="1899-12-30T06:08:00"/>
    <n v="45"/>
    <n v="30.97"/>
    <n v="30.972000000000001"/>
    <n v="109.5"/>
    <n v="0"/>
    <n v="264.95999999999998"/>
    <n v="0.20499999999999999"/>
    <n v="0.20631657634087086"/>
    <n v="6.3165763408708497E-3"/>
    <n v="21.09"/>
    <n v="41.23"/>
    <n v="21.105"/>
    <n v="1.5000000000000568E-2"/>
    <n v="41.233999999999995"/>
    <n v="3.9999999999977831E-3"/>
    <n v="62.32"/>
    <n v="62.319999999999993"/>
    <n v="4.4714222164822702E-2"/>
    <n v="0.23520531400966185"/>
    <n v="4"/>
    <n v="19.5"/>
    <n v="11"/>
    <n v="91.5"/>
    <n v="65"/>
    <n v="1030.8499999999999"/>
    <n v="14"/>
    <n v="141.5"/>
    <n v="6"/>
    <n v="49"/>
    <n v="10"/>
    <n v="35"/>
    <n v="12"/>
    <n v="26.39"/>
    <n v="122"/>
    <n v="11.424098360655737"/>
    <n v="1393.74"/>
    <s v="YES"/>
    <n v="0"/>
    <n v="132.19"/>
    <n v="1525.93"/>
    <s v="YES"/>
    <n v="1790.89"/>
    <n v="1790.89"/>
    <n v="264.95999999999998"/>
    <n v="202.64"/>
    <n v="0.1901071935942141"/>
  </r>
  <r>
    <d v="2024-11-09T00:00:00"/>
    <x v="4"/>
    <d v="1899-12-30T10:27:00"/>
    <d v="1899-12-30T16:43:00"/>
    <d v="1899-12-30T06:16:00"/>
    <n v="52"/>
    <n v="23.62"/>
    <n v="23.618653846153848"/>
    <n v="203.18"/>
    <n v="0"/>
    <n v="230.4"/>
    <n v="0.221"/>
    <n v="0.22478268080664202"/>
    <n v="2.4782680806642005E-2"/>
    <n v="11.83"/>
    <n v="38.64"/>
    <n v="11.830000000000002"/>
    <n v="0"/>
    <n v="38.643999999999998"/>
    <n v="3.9999999999977831E-3"/>
    <n v="50.47"/>
    <n v="50.47"/>
    <n v="4.1093659672520905E-2"/>
    <n v="0.21905381944444444"/>
    <n v="0"/>
    <n v="0"/>
    <n v="6"/>
    <n v="40"/>
    <n v="64"/>
    <n v="966.1"/>
    <n v="15"/>
    <n v="129"/>
    <n v="0"/>
    <n v="0"/>
    <n v="20"/>
    <n v="70.5"/>
    <n v="16"/>
    <n v="22.57"/>
    <n v="121"/>
    <n v="10.150165289256199"/>
    <n v="1228.17"/>
    <s v="YES"/>
    <n v="0"/>
    <n v="116.34"/>
    <n v="1344.51"/>
    <s v="YES"/>
    <n v="1574.91"/>
    <n v="1574.91"/>
    <n v="230.4"/>
    <n v="179.93"/>
    <n v="0.18759617968196585"/>
  </r>
  <r>
    <d v="2024-11-10T00:00:00"/>
    <x v="2"/>
    <d v="1899-12-30T16:46:00"/>
    <d v="1899-12-30T20:31:00"/>
    <d v="1899-12-30T03:45:00"/>
    <n v="53"/>
    <n v="21.69"/>
    <n v="21.6911320754717"/>
    <n v="47.08"/>
    <n v="0"/>
    <n v="214.88"/>
    <n v="0.19399999999999998"/>
    <n v="0.1948936556165253"/>
    <n v="-5.1063443834747091E-3"/>
    <n v="10.64"/>
    <n v="37.44"/>
    <n v="10.64"/>
    <n v="0"/>
    <n v="37.438000000000002"/>
    <n v="-1.9999999999953388E-3"/>
    <n v="48.08"/>
    <n v="48.08"/>
    <n v="4.1822151474822329E-2"/>
    <n v="0.22375279225614297"/>
    <n v="7"/>
    <n v="37"/>
    <n v="7"/>
    <n v="43"/>
    <n v="55"/>
    <n v="935.95"/>
    <n v="5"/>
    <n v="44"/>
    <n v="4"/>
    <n v="28"/>
    <n v="13"/>
    <n v="42"/>
    <n v="14"/>
    <n v="19.68"/>
    <n v="105"/>
    <n v="10.948857142857143"/>
    <n v="1149.6300000000001"/>
    <s v="YES"/>
    <n v="0"/>
    <n v="108.99"/>
    <n v="1258.6199999999999"/>
    <s v="YES"/>
    <n v="1473.5"/>
    <n v="1473.5"/>
    <n v="214.88"/>
    <n v="166.8"/>
    <n v="0.18691231091742558"/>
  </r>
  <r>
    <d v="2024-11-14T00:00:00"/>
    <x v="0"/>
    <d v="1899-12-30T15:52:00"/>
    <d v="1899-12-30T20:13:00"/>
    <d v="1899-12-30T04:21:00"/>
    <n v="35"/>
    <n v="25.78"/>
    <n v="25.777428571428572"/>
    <n v="0"/>
    <n v="0"/>
    <n v="160.87"/>
    <n v="0.17699999999999999"/>
    <n v="0.17830660267565202"/>
    <n v="-2.1693397324347996E-2"/>
    <n v="9.59"/>
    <n v="28.89"/>
    <n v="9.6026000000000007"/>
    <n v="1.2600000000000833E-2"/>
    <n v="28.886399999999998"/>
    <n v="-3.6000000000022681E-3"/>
    <n v="38.479999999999997"/>
    <n v="38.480000000000004"/>
    <n v="4.2650824087518427E-2"/>
    <n v="0.23919935351526075"/>
    <n v="0"/>
    <n v="0"/>
    <n v="3"/>
    <n v="14.63"/>
    <n v="47"/>
    <n v="722.16"/>
    <n v="8"/>
    <n v="65.209999999999994"/>
    <n v="7"/>
    <n v="57.34"/>
    <n v="9"/>
    <n v="31.86"/>
    <n v="5"/>
    <n v="11.01"/>
    <n v="79"/>
    <n v="11.420379746835444"/>
    <n v="902.21"/>
    <s v="YES"/>
    <n v="0"/>
    <n v="85.61"/>
    <n v="987.82"/>
    <s v="YES"/>
    <n v="1148.69"/>
    <n v="1148.69"/>
    <n v="160.87"/>
    <n v="122.39000000000001"/>
    <n v="0.17830660267565202"/>
  </r>
  <r>
    <d v="2024-11-15T00:00:00"/>
    <x v="1"/>
    <d v="1899-12-30T15:52:00"/>
    <d v="1899-12-30T20:58:00"/>
    <d v="1899-12-30T05:06:00"/>
    <n v="42"/>
    <n v="30.29"/>
    <n v="30.392142857142858"/>
    <n v="152.77000000000001"/>
    <n v="0"/>
    <n v="223.79"/>
    <n v="0.19699999999999998"/>
    <n v="0.19915457862418792"/>
    <n v="-8.4542137581208876E-4"/>
    <n v="20.51"/>
    <n v="36.58"/>
    <n v="20.51"/>
    <n v="0"/>
    <n v="36.58"/>
    <n v="0"/>
    <n v="57.09"/>
    <n v="57.09"/>
    <n v="4.4724905403182212E-2"/>
    <n v="0.25510523258411905"/>
    <n v="2"/>
    <n v="11"/>
    <n v="14"/>
    <n v="139"/>
    <n v="55"/>
    <n v="914.5"/>
    <n v="14"/>
    <n v="107"/>
    <n v="4"/>
    <n v="36"/>
    <n v="12"/>
    <n v="42"/>
    <n v="10"/>
    <n v="26.97"/>
    <n v="111"/>
    <n v="11.499729729729729"/>
    <n v="1276.47"/>
    <s v="YES"/>
    <n v="0"/>
    <n v="121.12"/>
    <n v="1397.59"/>
    <s v="YES"/>
    <n v="1621.38"/>
    <n v="1621.3799999999999"/>
    <n v="223.79"/>
    <n v="166.7"/>
    <n v="0.17531943563107633"/>
  </r>
  <r>
    <d v="2024-11-16T00:00:00"/>
    <x v="4"/>
    <d v="1899-12-30T15:36:00"/>
    <d v="1899-12-30T23:04:00"/>
    <d v="1899-12-30T07:28:00"/>
    <n v="72"/>
    <n v="29.65"/>
    <n v="29.647083333333335"/>
    <n v="195.5"/>
    <n v="0"/>
    <n v="393.21"/>
    <n v="0.20100000000000001"/>
    <n v="0.20278068578560043"/>
    <n v="2.780685785600423E-3"/>
    <n v="37.659999999999997"/>
    <n v="58.82"/>
    <n v="37.660000000000004"/>
    <n v="0"/>
    <n v="58.82"/>
    <n v="0"/>
    <n v="96.48"/>
    <n v="96.47999999999999"/>
    <n v="4.5198375332030964E-2"/>
    <n v="0.24536507209887848"/>
    <n v="8"/>
    <n v="43"/>
    <n v="22"/>
    <n v="224"/>
    <n v="96"/>
    <n v="1470.5"/>
    <n v="27"/>
    <n v="263"/>
    <n v="1"/>
    <n v="8"/>
    <n v="27"/>
    <n v="95.5"/>
    <n v="13"/>
    <n v="30.59"/>
    <n v="194"/>
    <n v="11.003041237113402"/>
    <n v="2134.59"/>
    <s v="YES"/>
    <n v="0"/>
    <n v="202.51"/>
    <n v="2337.1"/>
    <s v="YES"/>
    <n v="2730.31"/>
    <n v="2730.31"/>
    <n v="393.21"/>
    <n v="296.72999999999996"/>
    <n v="0.18420867707615982"/>
  </r>
  <r>
    <d v="2024-11-17T00:00:00"/>
    <x v="2"/>
    <d v="1899-12-30T15:53:00"/>
    <d v="1899-12-30T22:43:00"/>
    <d v="1899-12-30T06:50:00"/>
    <n v="66"/>
    <n v="29.95"/>
    <n v="29.949242424242424"/>
    <n v="82.13"/>
    <n v="0"/>
    <n v="362.94"/>
    <n v="0.188"/>
    <n v="0.19157359119988177"/>
    <n v="-8.4264088001182458E-3"/>
    <n v="28.68"/>
    <n v="59.12"/>
    <n v="28.679700000000004"/>
    <n v="-2.9999999999574811E-4"/>
    <n v="59.119599999999998"/>
    <n v="-3.9999999999906777E-4"/>
    <n v="87.8"/>
    <n v="87.8"/>
    <n v="4.4418587003263094E-2"/>
    <n v="0.24191326390036921"/>
    <n v="9"/>
    <n v="49"/>
    <n v="24"/>
    <n v="196.24"/>
    <n v="90"/>
    <n v="1477.99"/>
    <n v="17"/>
    <n v="147.47"/>
    <n v="2"/>
    <n v="17"/>
    <n v="19"/>
    <n v="67"/>
    <n v="9"/>
    <n v="21.95"/>
    <n v="170"/>
    <n v="11.627352941176472"/>
    <n v="1976.65"/>
    <s v="YES"/>
    <n v="0"/>
    <n v="187.7"/>
    <n v="2164.35"/>
    <s v="YES"/>
    <n v="2527.29"/>
    <n v="2527.29"/>
    <n v="362.94"/>
    <n v="275.14"/>
    <n v="0.18361368982875065"/>
  </r>
  <r>
    <d v="2024-11-19T00:00:00"/>
    <x v="5"/>
    <d v="1899-12-30T15:53:00"/>
    <d v="1899-12-30T21:33:00"/>
    <d v="1899-12-30T05:40:00"/>
    <n v="54"/>
    <n v="35.630000000000003"/>
    <n v="35.628148148148149"/>
    <n v="78.77"/>
    <n v="0"/>
    <n v="369.88"/>
    <n v="0.2"/>
    <n v="0.20046066715443187"/>
    <n v="4.6066715443185413E-4"/>
    <n v="46.97"/>
    <n v="46.93"/>
    <n v="46.970000000000006"/>
    <n v="0"/>
    <n v="46.932000000000002"/>
    <n v="2.0000000000024443E-3"/>
    <n v="93.9"/>
    <n v="93.9"/>
    <n v="4.8806603185163625E-2"/>
    <n v="0.2538661187412134"/>
    <n v="5"/>
    <n v="86.5"/>
    <n v="48"/>
    <n v="381"/>
    <n v="67"/>
    <n v="1173.3"/>
    <n v="19"/>
    <n v="179.5"/>
    <n v="3"/>
    <n v="24"/>
    <n v="14"/>
    <n v="49"/>
    <n v="11"/>
    <n v="30.62"/>
    <n v="167"/>
    <n v="11.520479041916168"/>
    <n v="1923.92"/>
    <s v="YES"/>
    <n v="0"/>
    <n v="182.64"/>
    <n v="2106.56"/>
    <s v="YES"/>
    <n v="2476.44"/>
    <n v="2476.44"/>
    <n v="369.88"/>
    <n v="275.98"/>
    <n v="0.1922533161462015"/>
  </r>
  <r>
    <d v="2024-11-21T00:00:00"/>
    <x v="0"/>
    <d v="1899-12-30T15:50:00"/>
    <d v="1899-12-30T20:25:00"/>
    <d v="1899-12-30T04:35:00"/>
    <n v="70"/>
    <n v="25.81"/>
    <n v="25.813428571428574"/>
    <n v="325.77"/>
    <n v="0"/>
    <n v="327.17"/>
    <n v="0.217"/>
    <n v="0.22088619132172541"/>
    <n v="2.0886191321725395E-2"/>
    <n v="16.3"/>
    <n v="59.13"/>
    <n v="16.310000000000002"/>
    <n v="1.0000000000001563E-2"/>
    <n v="59.13"/>
    <n v="0"/>
    <n v="75.430000000000007"/>
    <n v="75.430000000000007"/>
    <n v="4.1744606904490465E-2"/>
    <n v="0.23055292355656082"/>
    <n v="5"/>
    <n v="40"/>
    <n v="12"/>
    <n v="117.5"/>
    <n v="93"/>
    <n v="1478.25"/>
    <n v="9"/>
    <n v="75.5"/>
    <n v="0"/>
    <n v="0"/>
    <n v="18"/>
    <n v="63.5"/>
    <n v="15"/>
    <n v="32.19"/>
    <n v="152"/>
    <n v="11.887763157894737"/>
    <n v="1806.94"/>
    <s v="YES"/>
    <n v="0"/>
    <n v="171.32"/>
    <n v="1978.26"/>
    <s v="YES"/>
    <n v="2305.4299999999998"/>
    <n v="2305.4299999999998"/>
    <n v="327.17"/>
    <n v="251.74"/>
    <n v="0.18106301260694876"/>
  </r>
  <r>
    <d v="2024-11-22T00:00:00"/>
    <x v="1"/>
    <d v="1899-12-30T10:54:00"/>
    <d v="1899-12-30T15:49:00"/>
    <d v="1899-12-30T04:55:00"/>
    <n v="25"/>
    <n v="20.07"/>
    <n v="20.074400000000001"/>
    <n v="70.62"/>
    <n v="0"/>
    <n v="100.38"/>
    <n v="0.22399999999999998"/>
    <n v="0.23277061497078191"/>
    <n v="3.2770614970781903E-2"/>
    <n v="4.4400000000000004"/>
    <n v="15.84"/>
    <n v="4.4450000000000003"/>
    <n v="4.9999999999998934E-3"/>
    <n v="15.841600000000001"/>
    <n v="1.6000000000016001E-3"/>
    <n v="20.28"/>
    <n v="20.28"/>
    <n v="4.040967600526043E-2"/>
    <n v="0.20203227734608489"/>
    <n v="0"/>
    <n v="0"/>
    <n v="7"/>
    <n v="49.5"/>
    <n v="26"/>
    <n v="396.04"/>
    <n v="2"/>
    <n v="14"/>
    <n v="0"/>
    <n v="0"/>
    <n v="10"/>
    <n v="33.36"/>
    <n v="7"/>
    <n v="8.9600000000000009"/>
    <n v="52"/>
    <n v="9.6511538461538464"/>
    <n v="501.86"/>
    <s v="YES"/>
    <n v="0"/>
    <n v="47.62"/>
    <n v="549.48"/>
    <s v="YES"/>
    <n v="649.86"/>
    <n v="649.86"/>
    <n v="100.38"/>
    <n v="80.099999999999994"/>
    <n v="0.20001594070059378"/>
  </r>
  <r>
    <d v="2024-11-24T00:00:00"/>
    <x v="2"/>
    <d v="1899-12-30T15:48:00"/>
    <d v="1899-12-30T23:45:00"/>
    <d v="1899-12-30T07:57:00"/>
    <n v="79"/>
    <n v="29.9"/>
    <n v="29.901898734177216"/>
    <n v="283.58999999999997"/>
    <n v="0"/>
    <n v="457.86"/>
    <n v="0.217"/>
    <n v="0.22026690271617294"/>
    <n v="2.026690271617293E-2"/>
    <n v="52.08"/>
    <n v="61.9"/>
    <n v="52.080000000000005"/>
    <n v="0"/>
    <n v="61.8996"/>
    <n v="-3.9999999999906777E-4"/>
    <n v="113.98"/>
    <n v="113.97999999999999"/>
    <n v="4.8250608530003174E-2"/>
    <n v="0.2489407242388503"/>
    <n v="2"/>
    <n v="12.5"/>
    <n v="51"/>
    <n v="344"/>
    <n v="96"/>
    <n v="1547.49"/>
    <n v="33"/>
    <n v="337.5"/>
    <n v="6"/>
    <n v="50"/>
    <n v="11"/>
    <n v="37.01"/>
    <n v="16"/>
    <n v="33.75"/>
    <n v="215"/>
    <n v="10.987209302325581"/>
    <n v="2362.25"/>
    <s v="YES"/>
    <n v="0"/>
    <n v="224.24"/>
    <n v="2586.4899999999998"/>
    <s v="YES"/>
    <n v="3044.35"/>
    <n v="3044.35"/>
    <n v="457.86"/>
    <n v="343.88"/>
    <n v="0.19382368504603661"/>
  </r>
  <r>
    <d v="2024-11-25T00:00:00"/>
    <x v="3"/>
    <d v="1899-12-30T15:27:00"/>
    <d v="1899-12-30T21:54:00"/>
    <d v="1899-12-30T06:27:00"/>
    <n v="51"/>
    <n v="28.29"/>
    <n v="28.291764705882354"/>
    <n v="47.05"/>
    <n v="0"/>
    <n v="271.8"/>
    <n v="0.193"/>
    <n v="0.19472285306949985"/>
    <n v="-5.2771469305001595E-3"/>
    <n v="25.8"/>
    <n v="41.07"/>
    <n v="25.804100000000002"/>
    <n v="4.1000000000011028E-3"/>
    <n v="41.066800000000001"/>
    <n v="-3.1999999999996476E-3"/>
    <n v="66.87"/>
    <n v="66.87"/>
    <n v="4.6344810379241513E-2"/>
    <n v="0.24602649006622518"/>
    <n v="7"/>
    <n v="35.5"/>
    <n v="17"/>
    <n v="130.11000000000001"/>
    <n v="73"/>
    <n v="1026.67"/>
    <n v="20"/>
    <n v="159.5"/>
    <n v="4"/>
    <n v="43.52"/>
    <n v="8"/>
    <n v="28"/>
    <n v="9"/>
    <n v="18.579999999999998"/>
    <n v="138"/>
    <n v="10.455652173913045"/>
    <n v="1442.88"/>
    <s v="NO"/>
    <n v="-1"/>
    <n v="136.85"/>
    <n v="1579.73"/>
    <s v="YES"/>
    <n v="1851.53"/>
    <n v="1851.53"/>
    <n v="271.8"/>
    <n v="204.93"/>
    <n v="0.18837325349301395"/>
  </r>
  <r>
    <d v="2024-11-27T00:00:00"/>
    <x v="6"/>
    <d v="1899-12-30T15:02:00"/>
    <d v="1899-12-30T21:16:00"/>
    <d v="1899-12-30T06:14:00"/>
    <n v="56"/>
    <n v="27.08"/>
    <n v="27.078035714285711"/>
    <n v="0"/>
    <n v="0"/>
    <n v="355.2"/>
    <n v="0.23199999999999998"/>
    <n v="0.23424362127976683"/>
    <n v="3.4243621279766823E-2"/>
    <n v="29.08"/>
    <n v="41.14"/>
    <n v="29.0822"/>
    <n v="2.2000000000019782E-3"/>
    <n v="41.141599999999997"/>
    <n v="1.5999999999962711E-3"/>
    <n v="70.22"/>
    <n v="70.22"/>
    <n v="4.630795913926021E-2"/>
    <n v="0.19769144144144143"/>
    <n v="7"/>
    <n v="37.46"/>
    <n v="24"/>
    <n v="220.82"/>
    <n v="72"/>
    <n v="1028.54"/>
    <n v="12"/>
    <n v="121.18"/>
    <n v="4"/>
    <n v="36"/>
    <n v="11"/>
    <n v="38.5"/>
    <n v="12"/>
    <n v="33.869999999999997"/>
    <n v="142"/>
    <n v="10.678661971830985"/>
    <n v="1516.37"/>
    <s v="YES"/>
    <n v="0"/>
    <n v="143.63"/>
    <n v="1660"/>
    <s v="YES"/>
    <n v="2015.2"/>
    <n v="2015.2"/>
    <n v="355.2"/>
    <n v="284.98"/>
    <n v="0.23424362127976683"/>
  </r>
  <r>
    <d v="2024-11-29T00:00:00"/>
    <x v="1"/>
    <d v="1899-12-30T15:55:00"/>
    <d v="1899-12-30T23:25:00"/>
    <d v="1899-12-30T07:30:00"/>
    <n v="66"/>
    <n v="29.56"/>
    <n v="29.555454545454548"/>
    <n v="105.96"/>
    <n v="0"/>
    <n v="373.48"/>
    <n v="0.20100000000000001"/>
    <n v="0.20246110478668619"/>
    <n v="2.4611047866861802E-3"/>
    <n v="30.38"/>
    <n v="57.45"/>
    <n v="30.380000000000003"/>
    <n v="0"/>
    <n v="57.45"/>
    <n v="0"/>
    <n v="87.83"/>
    <n v="87.83"/>
    <n v="4.5025786144176842E-2"/>
    <n v="0.23516654171575452"/>
    <n v="6"/>
    <n v="37"/>
    <n v="17"/>
    <n v="155"/>
    <n v="89"/>
    <n v="1436.25"/>
    <n v="22"/>
    <n v="200"/>
    <n v="5"/>
    <n v="42"/>
    <n v="15"/>
    <n v="52.5"/>
    <n v="13"/>
    <n v="22.91"/>
    <n v="167"/>
    <n v="11.68059880239521"/>
    <n v="1950.66"/>
    <s v="NO"/>
    <n v="-5.0000000000002274"/>
    <n v="185.24"/>
    <n v="2135.9"/>
    <s v="YES"/>
    <n v="2509.38"/>
    <n v="2509.38"/>
    <n v="373.48"/>
    <n v="285.65000000000003"/>
    <n v="0.19146340213056093"/>
  </r>
  <r>
    <d v="2024-11-29T00:00:00"/>
    <x v="1"/>
    <d v="1899-12-30T15:57:00"/>
    <d v="1899-12-30T22:54:00"/>
    <d v="1899-12-30T06:57:00"/>
    <n v="66"/>
    <n v="28.66"/>
    <n v="28.662272727272729"/>
    <n v="234.41"/>
    <n v="0"/>
    <n v="308.68"/>
    <n v="0.183"/>
    <n v="0.18625475170457975"/>
    <n v="-1.3745248295420259E-2"/>
    <n v="27.44"/>
    <n v="55.74"/>
    <n v="27.448400000000003"/>
    <n v="8.4000000000017394E-3"/>
    <n v="55.742399999999996"/>
    <n v="2.3999999999944066E-3"/>
    <n v="83.18"/>
    <n v="83.18"/>
    <n v="4.3970798906809189E-2"/>
    <n v="0.26947000129584037"/>
    <n v="1"/>
    <n v="5.5"/>
    <n v="13"/>
    <n v="137.31"/>
    <n v="91"/>
    <n v="1393.56"/>
    <n v="25"/>
    <n v="233.31"/>
    <n v="2"/>
    <n v="16"/>
    <n v="20"/>
    <n v="72.12"/>
    <n v="15"/>
    <n v="33.909999999999997"/>
    <n v="167"/>
    <n v="11.327604790419162"/>
    <n v="1891.71"/>
    <s v="YES"/>
    <n v="0"/>
    <n v="179.4"/>
    <n v="2071.11"/>
    <s v="YES"/>
    <n v="2379.79"/>
    <n v="2379.79"/>
    <n v="308.68"/>
    <n v="225.5"/>
    <n v="0.1631751166933621"/>
  </r>
  <r>
    <d v="2024-12-01T00:00:00"/>
    <x v="2"/>
    <d v="1899-12-30T16:08:00"/>
    <d v="1899-12-30T21:59:00"/>
    <d v="1899-12-30T05:51:00"/>
    <n v="60"/>
    <n v="24.76"/>
    <n v="24.761000000000003"/>
    <n v="304.43"/>
    <n v="0"/>
    <n v="274.19"/>
    <n v="0.22399999999999998"/>
    <n v="0.23212244863405093"/>
    <n v="3.2122448634050921E-2"/>
    <n v="21.48"/>
    <n v="44.82"/>
    <n v="21.475300000000004"/>
    <n v="-4.6999999999961517E-3"/>
    <n v="44.824399999999997"/>
    <n v="4.3999999999968509E-3"/>
    <n v="66.3"/>
    <n v="66.3"/>
    <n v="4.4626630588425344E-2"/>
    <n v="0.24180312921696634"/>
    <n v="3"/>
    <n v="18"/>
    <n v="19"/>
    <n v="168.5"/>
    <n v="69"/>
    <n v="1120.6099999999999"/>
    <n v="12"/>
    <n v="103.29"/>
    <n v="2"/>
    <n v="17"/>
    <n v="12"/>
    <n v="43"/>
    <n v="8"/>
    <n v="15.26"/>
    <n v="125"/>
    <n v="11.88528"/>
    <n v="1485.66"/>
    <s v="YES"/>
    <n v="0"/>
    <n v="141.08000000000001"/>
    <n v="1626.74"/>
    <s v="YES"/>
    <n v="1900.93"/>
    <n v="1900.93"/>
    <n v="274.19"/>
    <n v="207.89"/>
    <n v="0.18455770499306703"/>
  </r>
  <r>
    <d v="2024-12-02T00:00:00"/>
    <x v="3"/>
    <d v="1899-12-30T15:57:00"/>
    <d v="1899-12-30T21:19:00"/>
    <d v="1899-12-30T05:22:00"/>
    <n v="37"/>
    <n v="20.45"/>
    <n v="20.452972972972972"/>
    <n v="71.099999999999994"/>
    <n v="0"/>
    <n v="148.81"/>
    <n v="0.21600000000000003"/>
    <n v="0.21703176501473034"/>
    <n v="1.7031765014730332E-2"/>
    <n v="9.18"/>
    <n v="23.32"/>
    <n v="9.1700000000000017"/>
    <n v="-9.9999999999980105E-3"/>
    <n v="23.32"/>
    <n v="0"/>
    <n v="32.5"/>
    <n v="32.5"/>
    <n v="4.2946244516094932E-2"/>
    <n v="0.21839930112223641"/>
    <n v="4"/>
    <n v="24"/>
    <n v="14"/>
    <n v="90.5"/>
    <n v="40"/>
    <n v="583"/>
    <n v="1"/>
    <n v="8.5"/>
    <n v="1"/>
    <n v="8"/>
    <n v="8"/>
    <n v="25"/>
    <n v="9"/>
    <n v="17.760000000000002"/>
    <n v="77"/>
    <n v="9.8280519480519484"/>
    <n v="756.76"/>
    <s v="YES"/>
    <n v="0"/>
    <n v="63.74"/>
    <n v="820.5"/>
    <s v="YES"/>
    <n v="969.31"/>
    <n v="969.31"/>
    <n v="148.81"/>
    <n v="116.31"/>
    <n v="0.19664094296738729"/>
  </r>
  <r>
    <d v="2024-12-05T00:00:00"/>
    <x v="0"/>
    <d v="1899-12-30T15:53:00"/>
    <d v="1899-12-30T20:56:00"/>
    <d v="1899-12-30T05:03:00"/>
    <n v="41"/>
    <n v="29.97"/>
    <n v="29.973658536585368"/>
    <n v="120.35"/>
    <n v="0"/>
    <n v="216.26"/>
    <n v="0.192"/>
    <n v="0.19508014829916015"/>
    <n v="-4.9198517008398612E-3"/>
    <n v="23.97"/>
    <n v="32.74"/>
    <n v="23.970100000000002"/>
    <n v="1.0000000000331966E-4"/>
    <n v="32.743200000000002"/>
    <n v="3.1999999999996476E-3"/>
    <n v="56.71"/>
    <n v="56.71"/>
    <n v="4.6146209680044264E-2"/>
    <n v="0.26223064829372056"/>
    <n v="4"/>
    <n v="22"/>
    <n v="15"/>
    <n v="153.43"/>
    <n v="48"/>
    <n v="818.58"/>
    <n v="11"/>
    <n v="107"/>
    <n v="8"/>
    <n v="60"/>
    <n v="13"/>
    <n v="45.94"/>
    <n v="10"/>
    <n v="21.97"/>
    <n v="109"/>
    <n v="11.274495412844038"/>
    <n v="1228.92"/>
    <s v="YES"/>
    <n v="0"/>
    <n v="103.38"/>
    <n v="1332.3"/>
    <s v="YES"/>
    <n v="1548.56"/>
    <n v="1548.56"/>
    <n v="216.26"/>
    <n v="159.54999999999998"/>
    <n v="0.17597565341926241"/>
  </r>
  <r>
    <d v="2024-12-06T00:00:00"/>
    <x v="1"/>
    <d v="1899-12-30T10:56:00"/>
    <d v="1899-12-30T17:11:00"/>
    <d v="1899-12-30T06:15:00"/>
    <n v="50"/>
    <n v="22.23"/>
    <n v="22.2316"/>
    <n v="116.02"/>
    <n v="0"/>
    <n v="226.27"/>
    <n v="0.22500000000000001"/>
    <n v="0.22727911928964606"/>
    <n v="2.7279119289646048E-2"/>
    <n v="5.49"/>
    <n v="38.020000000000003"/>
    <n v="5.4950000000000001"/>
    <n v="4.9999999999998934E-3"/>
    <n v="38.020000000000003"/>
    <n v="0"/>
    <n v="43.51"/>
    <n v="43.510000000000005"/>
    <n v="3.9142481872649751E-2"/>
    <n v="0.19229239404251555"/>
    <n v="0"/>
    <n v="0"/>
    <n v="8"/>
    <n v="55.5"/>
    <n v="59"/>
    <n v="950.5"/>
    <n v="2"/>
    <n v="23"/>
    <n v="0"/>
    <n v="0"/>
    <n v="20"/>
    <n v="69"/>
    <n v="9"/>
    <n v="13.58"/>
    <n v="98"/>
    <n v="11.342653061224489"/>
    <n v="1111.58"/>
    <s v="YES"/>
    <n v="0"/>
    <n v="93.53"/>
    <n v="1205.1099999999999"/>
    <s v="YES"/>
    <n v="1431.38"/>
    <n v="1431.3799999999999"/>
    <n v="226.27"/>
    <n v="182.76000000000002"/>
    <n v="0.20355709890426243"/>
  </r>
  <r>
    <d v="2024-12-07T00:00:00"/>
    <x v="4"/>
    <d v="1899-12-30T15:49:00"/>
    <d v="1899-12-30T23:00:00"/>
    <d v="1899-12-30T07:11:00"/>
    <n v="72"/>
    <n v="25"/>
    <n v="24.998750000000001"/>
    <n v="172.36"/>
    <n v="0"/>
    <n v="361.48"/>
    <n v="0.22"/>
    <n v="0.22210070351141284"/>
    <n v="2.2100703511412828E-2"/>
    <n v="26.08"/>
    <n v="54.61"/>
    <n v="26.075000000000003"/>
    <n v="-4.9999999999954525E-3"/>
    <n v="54.608000000000004"/>
    <n v="-1.9999999999953388E-3"/>
    <n v="80.69"/>
    <n v="80.69"/>
    <n v="4.4830019278741709E-2"/>
    <n v="0.22322120172623658"/>
    <n v="4"/>
    <n v="23"/>
    <n v="17"/>
    <n v="136.5"/>
    <n v="88"/>
    <n v="1365.2"/>
    <n v="28"/>
    <n v="213"/>
    <n v="0"/>
    <n v="0"/>
    <n v="9"/>
    <n v="32"/>
    <n v="17"/>
    <n v="30.21"/>
    <n v="163"/>
    <n v="11.04239263803681"/>
    <n v="1799.91"/>
    <s v="YES"/>
    <n v="0"/>
    <n v="151.34"/>
    <n v="1951.25"/>
    <s v="YES"/>
    <n v="2312.73"/>
    <n v="2312.73"/>
    <n v="361.48"/>
    <n v="280.79000000000002"/>
    <n v="0.200832263835414"/>
  </r>
  <r>
    <d v="2024-12-08T00:00:00"/>
    <x v="2"/>
    <d v="1899-12-30T15:51:00"/>
    <d v="1899-12-30T21:54:00"/>
    <d v="1899-12-30T06:03:00"/>
    <n v="57"/>
    <n v="23.22"/>
    <n v="23.220350877192981"/>
    <n v="168.04"/>
    <n v="0"/>
    <n v="262.77999999999997"/>
    <n v="0.22500000000000001"/>
    <n v="0.22741276654666295"/>
    <n v="2.7412766546662942E-2"/>
    <n v="17.5"/>
    <n v="39.36"/>
    <n v="17.5"/>
    <n v="0"/>
    <n v="39.36"/>
    <n v="0"/>
    <n v="56.86"/>
    <n v="56.86"/>
    <n v="4.2959896037958238E-2"/>
    <n v="0.21637871984169268"/>
    <n v="0"/>
    <n v="0"/>
    <n v="9"/>
    <n v="71"/>
    <n v="67"/>
    <n v="984"/>
    <n v="15"/>
    <n v="125"/>
    <n v="7"/>
    <n v="54"/>
    <n v="20"/>
    <n v="71"/>
    <n v="8"/>
    <n v="18.559999999999999"/>
    <n v="126"/>
    <n v="10.504444444444443"/>
    <n v="1323.56"/>
    <s v="YES"/>
    <n v="0"/>
    <n v="111.33"/>
    <n v="1434.89"/>
    <s v="YES"/>
    <n v="1697.67"/>
    <n v="1697.67"/>
    <n v="262.77999999999997"/>
    <n v="205.91999999999996"/>
    <n v="0.19854030040194626"/>
  </r>
  <r>
    <d v="2024-12-12T00:00:00"/>
    <x v="0"/>
    <d v="1899-12-30T15:56:00"/>
    <d v="1899-12-30T21:49:00"/>
    <d v="1899-12-30T05:53:00"/>
    <n v="34"/>
    <n v="25.83"/>
    <n v="25.834705882352942"/>
    <n v="121.75"/>
    <n v="6.83"/>
    <n v="142.82"/>
    <n v="0.185"/>
    <n v="0.1887580455440572"/>
    <n v="-1.124195445594281E-2"/>
    <n v="18.2"/>
    <n v="23.08"/>
    <n v="18.200000000000003"/>
    <n v="0"/>
    <n v="23.080000000000002"/>
    <n v="0"/>
    <n v="41.28"/>
    <n v="41.28"/>
    <n v="4.6995605546574379E-2"/>
    <n v="0.28903514913877609"/>
    <n v="1"/>
    <n v="7"/>
    <n v="7"/>
    <n v="47.5"/>
    <n v="34"/>
    <n v="577"/>
    <n v="21"/>
    <n v="190.5"/>
    <n v="2"/>
    <n v="15"/>
    <n v="8"/>
    <n v="28"/>
    <n v="11"/>
    <n v="13.38"/>
    <n v="84"/>
    <n v="10.456904761904761"/>
    <n v="878.38"/>
    <s v="YES"/>
    <n v="0"/>
    <n v="73.87"/>
    <n v="952.25"/>
    <s v="YES"/>
    <n v="1101.9000000000001"/>
    <n v="1101.8999999999999"/>
    <n v="149.65"/>
    <n v="108.37"/>
    <n v="0.17037045470069903"/>
  </r>
  <r>
    <d v="2024-12-13T00:00:00"/>
    <x v="1"/>
    <d v="1899-12-30T15:51:00"/>
    <d v="1899-12-30T21:36:00"/>
    <d v="1899-12-30T05:45:00"/>
    <n v="60"/>
    <n v="24.92"/>
    <n v="24.916999999999998"/>
    <n v="90.54"/>
    <n v="0"/>
    <n v="259.27999999999997"/>
    <n v="0.182"/>
    <n v="0.18460925039872406"/>
    <n v="-1.5390749601275955E-2"/>
    <n v="16.84"/>
    <n v="46.78"/>
    <n v="16.846200000000003"/>
    <n v="6.200000000003314E-3"/>
    <n v="46.781599999999997"/>
    <n v="1.5999999999962711E-3"/>
    <n v="63.62"/>
    <n v="63.620000000000005"/>
    <n v="4.2554614653984565E-2"/>
    <n v="0.24537179882752239"/>
    <n v="4"/>
    <n v="22"/>
    <n v="17"/>
    <n v="164.74"/>
    <n v="73"/>
    <n v="1169.54"/>
    <n v="2"/>
    <n v="24"/>
    <n v="3"/>
    <n v="29.92"/>
    <n v="17"/>
    <n v="58.5"/>
    <n v="11"/>
    <n v="26.32"/>
    <n v="127"/>
    <n v="11.771811023622048"/>
    <n v="1495.02"/>
    <s v="YES"/>
    <n v="0"/>
    <n v="125.73"/>
    <n v="1620.75"/>
    <s v="YES"/>
    <n v="1880.03"/>
    <n v="1880.03"/>
    <n v="259.27999999999997"/>
    <n v="195.65999999999997"/>
    <n v="0.17342911800511029"/>
  </r>
  <r>
    <d v="2024-12-14T00:00:00"/>
    <x v="4"/>
    <d v="1899-12-30T15:54:00"/>
    <d v="1899-12-30T23:01:00"/>
    <d v="1899-12-30T07:07:00"/>
    <n v="53"/>
    <n v="32.409999999999997"/>
    <n v="32.408867924528302"/>
    <n v="429.57"/>
    <n v="0"/>
    <n v="233.88"/>
    <n v="0.17600000000000002"/>
    <n v="0.18156975390109462"/>
    <n v="-1.8430246098905395E-2"/>
    <n v="21.79"/>
    <n v="52.36"/>
    <n v="21.7805"/>
    <n v="-9.4999999999991758E-3"/>
    <n v="52.36"/>
    <n v="0"/>
    <n v="74.150000000000006"/>
    <n v="74.150000000000006"/>
    <n v="4.3168943976433193E-2"/>
    <n v="0.31704292799726358"/>
    <n v="9"/>
    <n v="44.5"/>
    <n v="20"/>
    <n v="154.27000000000001"/>
    <n v="80"/>
    <n v="1309"/>
    <n v="9"/>
    <n v="78"/>
    <n v="4"/>
    <n v="34.380000000000003"/>
    <n v="23"/>
    <n v="81"/>
    <n v="11"/>
    <n v="16.52"/>
    <n v="156"/>
    <n v="11.010705128205128"/>
    <n v="1717.67"/>
    <s v="YES"/>
    <n v="0"/>
    <n v="144.37"/>
    <n v="1862.04"/>
    <s v="YES"/>
    <n v="2095.92"/>
    <n v="2095.92"/>
    <n v="233.88"/>
    <n v="159.72999999999999"/>
    <n v="0.13616119510732561"/>
  </r>
  <r>
    <d v="2024-12-15T00:00:00"/>
    <x v="2"/>
    <d v="1899-12-30T16:10:00"/>
    <d v="1899-12-30T22:02:00"/>
    <d v="1899-12-30T05:52:00"/>
    <n v="32"/>
    <n v="32.17"/>
    <n v="32.168125000000003"/>
    <n v="65.58"/>
    <n v="0"/>
    <n v="227.99"/>
    <n v="0.23300000000000001"/>
    <n v="0.23655322681054161"/>
    <n v="3.65532268105416E-2"/>
    <n v="13.29"/>
    <n v="30.97"/>
    <n v="13.287400000000002"/>
    <n v="-2.5999999999974932E-3"/>
    <n v="30.968800000000002"/>
    <n v="-1.1999999999972033E-3"/>
    <n v="44.26"/>
    <n v="44.26"/>
    <n v="4.2996755328450126E-2"/>
    <n v="0.19413132154919074"/>
    <n v="0"/>
    <n v="0"/>
    <n v="21"/>
    <n v="128.82"/>
    <n v="52"/>
    <n v="774.22"/>
    <n v="8"/>
    <n v="52"/>
    <n v="1"/>
    <n v="9"/>
    <n v="15"/>
    <n v="51.66"/>
    <n v="8"/>
    <n v="13.68"/>
    <n v="105"/>
    <n v="9.8036190476190495"/>
    <n v="1029.3800000000001"/>
    <s v="YES"/>
    <n v="0"/>
    <n v="86.53"/>
    <n v="1115.9100000000001"/>
    <s v="YES"/>
    <n v="1343.9"/>
    <n v="1343.9"/>
    <n v="227.99"/>
    <n v="183.73000000000002"/>
    <n v="0.22148283432745924"/>
  </r>
  <r>
    <d v="2024-12-15T00:00:00"/>
    <x v="2"/>
    <d v="1899-12-30T15:58:00"/>
    <d v="1899-12-30T21:13:00"/>
    <d v="1899-12-30T05:15:00"/>
    <n v="52"/>
    <n v="26.76"/>
    <n v="26.7575"/>
    <n v="26.55"/>
    <n v="0"/>
    <n v="280.60000000000002"/>
    <n v="0.20499999999999999"/>
    <n v="0.20559186424782391"/>
    <n v="5.5918642478239022E-3"/>
    <n v="18.34"/>
    <n v="41.44"/>
    <n v="18.340000000000003"/>
    <n v="0"/>
    <n v="41.44"/>
    <n v="0"/>
    <n v="59.78"/>
    <n v="59.78"/>
    <n v="4.2964230014589724E-2"/>
    <n v="0.21304347826086956"/>
    <n v="3"/>
    <n v="14"/>
    <n v="16"/>
    <n v="143"/>
    <n v="60"/>
    <n v="1036"/>
    <n v="13"/>
    <n v="99"/>
    <n v="1"/>
    <n v="6"/>
    <n v="17"/>
    <n v="60"/>
    <n v="10"/>
    <n v="27.39"/>
    <n v="120"/>
    <n v="11.594916666666668"/>
    <n v="1391.39"/>
    <s v="NO"/>
    <n v="-6.0000000000002274"/>
    <n v="116.97"/>
    <n v="1508.36"/>
    <s v="YES"/>
    <n v="1788.96"/>
    <n v="1788.96"/>
    <n v="280.60000000000002"/>
    <n v="220.82000000000002"/>
    <n v="0.20166883476235994"/>
  </r>
  <r>
    <d v="2024-12-19T00:00:00"/>
    <x v="0"/>
    <d v="1899-12-30T15:54:00"/>
    <d v="1899-12-30T00:49:00"/>
    <d v="1899-12-30T08:55:00"/>
    <n v="84"/>
    <n v="30.98"/>
    <n v="30.984166666666667"/>
    <n v="105.18"/>
    <n v="0"/>
    <n v="536.13"/>
    <n v="0.21299999999999999"/>
    <n v="0.21466752619630106"/>
    <n v="1.4667526196301045E-2"/>
    <n v="63.8"/>
    <n v="63.96"/>
    <n v="63.799400000000006"/>
    <n v="-5.9999999999149622E-4"/>
    <n v="63.945200000000007"/>
    <n v="-1.4799999999993929E-2"/>
    <n v="127.75"/>
    <n v="127.75999999999999"/>
    <n v="4.9088051885179444E-2"/>
    <n v="0.23828176002089047"/>
    <n v="21"/>
    <n v="118"/>
    <n v="62"/>
    <n v="528.41999999999996"/>
    <n v="99"/>
    <n v="1598.63"/>
    <n v="28"/>
    <n v="265"/>
    <n v="0"/>
    <n v="0"/>
    <n v="17"/>
    <n v="60"/>
    <n v="20"/>
    <n v="32.619999999999997"/>
    <n v="247"/>
    <n v="10.537125506072874"/>
    <n v="2602.67"/>
    <s v="YES"/>
    <n v="0"/>
    <n v="218.82"/>
    <n v="2821.49"/>
    <s v="YES"/>
    <n v="3357.62"/>
    <n v="3357.62"/>
    <n v="536.13"/>
    <n v="408.38"/>
    <n v="0.20599230789919581"/>
  </r>
  <r>
    <d v="2024-12-20T00:00:00"/>
    <x v="1"/>
    <d v="1899-12-30T15:55:00"/>
    <d v="1899-12-30T23:04:00"/>
    <d v="1899-12-30T07:09:00"/>
    <n v="73"/>
    <n v="25.68"/>
    <n v="25.682739726027396"/>
    <n v="313.24"/>
    <n v="0"/>
    <n v="329.17"/>
    <n v="0.20800000000000002"/>
    <n v="0.21079021516393445"/>
    <n v="1.0790215163934441E-2"/>
    <n v="29.19"/>
    <n v="55.67"/>
    <n v="29.19"/>
    <n v="0"/>
    <n v="55.666000000000004"/>
    <n v="-3.9999999999977831E-3"/>
    <n v="84.86"/>
    <n v="84.86"/>
    <n v="4.5262529069147232E-2"/>
    <n v="0.25779992101345806"/>
    <n v="3"/>
    <n v="14.5"/>
    <n v="14"/>
    <n v="117.5"/>
    <n v="91"/>
    <n v="1391.65"/>
    <n v="21"/>
    <n v="169"/>
    <n v="14"/>
    <n v="116"/>
    <n v="16"/>
    <n v="50"/>
    <n v="10"/>
    <n v="16.190000000000001"/>
    <n v="169"/>
    <n v="11.093727810650886"/>
    <n v="1874.84"/>
    <s v="YES"/>
    <n v="0"/>
    <n v="157.55000000000001"/>
    <n v="2032.39"/>
    <s v="YES"/>
    <n v="2361.56"/>
    <n v="2361.56"/>
    <n v="329.17"/>
    <n v="244.31"/>
    <n v="0.17557231550425639"/>
  </r>
  <r>
    <d v="2024-12-21T00:00:00"/>
    <x v="4"/>
    <d v="1899-12-30T15:53:00"/>
    <d v="1899-12-30T22:07:00"/>
    <d v="1899-12-30T06:14:00"/>
    <n v="49"/>
    <n v="31.71"/>
    <n v="31.708571428571428"/>
    <n v="129.54"/>
    <n v="0"/>
    <n v="301.3"/>
    <n v="0.21"/>
    <n v="0.21156033647432207"/>
    <n v="1.1560336474322058E-2"/>
    <n v="42.28"/>
    <n v="35.58"/>
    <n v="42.28"/>
    <n v="0"/>
    <n v="35.58"/>
    <n v="0"/>
    <n v="77.86"/>
    <n v="77.86"/>
    <n v="5.0111989290219601E-2"/>
    <n v="0.25841354132094257"/>
    <n v="8"/>
    <n v="44"/>
    <n v="34"/>
    <n v="301"/>
    <n v="53"/>
    <n v="889.5"/>
    <n v="32"/>
    <n v="241"/>
    <n v="2"/>
    <n v="18"/>
    <n v="10"/>
    <n v="35"/>
    <n v="15"/>
    <n v="25.22"/>
    <n v="154"/>
    <n v="10.08909090909091"/>
    <n v="1553.72"/>
    <s v="YES"/>
    <n v="0"/>
    <n v="130.56"/>
    <n v="1684.28"/>
    <s v="YES"/>
    <n v="1985.58"/>
    <n v="1985.58"/>
    <n v="301.3"/>
    <n v="223.44"/>
    <n v="0.19392168473083954"/>
  </r>
  <r>
    <d v="2024-12-22T00:00:00"/>
    <x v="2"/>
    <d v="1899-12-30T15:48:00"/>
    <d v="1899-12-30T20:29:00"/>
    <d v="1899-12-30T04:41:00"/>
    <n v="16"/>
    <n v="28.55"/>
    <n v="28.548124999999999"/>
    <n v="0"/>
    <n v="0"/>
    <n v="116.25"/>
    <n v="0.255"/>
    <n v="0.25450445519626946"/>
    <n v="5.4504455196269452E-2"/>
    <n v="6.51"/>
    <n v="14.08"/>
    <n v="6.5100000000000007"/>
    <n v="0"/>
    <n v="14.08"/>
    <n v="0"/>
    <n v="20.59"/>
    <n v="20.59"/>
    <n v="4.5077391247236032E-2"/>
    <n v="0.17711827956989248"/>
    <n v="0"/>
    <n v="0"/>
    <n v="5"/>
    <n v="63"/>
    <n v="24"/>
    <n v="352"/>
    <n v="3"/>
    <n v="30"/>
    <n v="0"/>
    <n v="0"/>
    <n v="1"/>
    <n v="3.5"/>
    <n v="2"/>
    <n v="8.27"/>
    <n v="35"/>
    <n v="13.050571428571429"/>
    <n v="456.77"/>
    <s v="YES"/>
    <n v="0"/>
    <n v="38.4"/>
    <n v="495.17"/>
    <s v="YES"/>
    <n v="611.41999999999996"/>
    <n v="611.42000000000007"/>
    <n v="116.25"/>
    <n v="95.66"/>
    <n v="0.25450445519626946"/>
  </r>
  <r>
    <d v="2024-12-26T00:00:00"/>
    <x v="0"/>
    <d v="1899-12-30T11:58:00"/>
    <d v="1899-12-30T16:15:00"/>
    <d v="1899-12-30T04:17:00"/>
    <n v="37"/>
    <n v="24.94"/>
    <n v="24.936216216216216"/>
    <n v="0"/>
    <n v="0"/>
    <n v="185.29"/>
    <n v="0.19899999999999998"/>
    <n v="0.20082589092170294"/>
    <n v="8.2589092170293199E-4"/>
    <n v="11.32"/>
    <n v="28"/>
    <n v="11.323900000000002"/>
    <n v="3.9000000000015689E-3"/>
    <n v="28.004799999999999"/>
    <n v="4.7999999999994714E-3"/>
    <n v="39.32"/>
    <n v="39.32"/>
    <n v="4.2616838636954826E-2"/>
    <n v="0.21220789033407092"/>
    <n v="8"/>
    <n v="41.5"/>
    <n v="7"/>
    <n v="57"/>
    <n v="48"/>
    <n v="700.12"/>
    <n v="6"/>
    <n v="54.27"/>
    <n v="1"/>
    <n v="9"/>
    <n v="14"/>
    <n v="48.36"/>
    <n v="6"/>
    <n v="12.39"/>
    <n v="90"/>
    <n v="10.251555555555555"/>
    <n v="922.64"/>
    <s v="YES"/>
    <n v="0"/>
    <n v="77.599999999999994"/>
    <n v="1000.24"/>
    <s v="YES"/>
    <n v="1185.53"/>
    <n v="1185.53"/>
    <n v="185.29"/>
    <n v="145.97"/>
    <n v="0.20082589092170294"/>
  </r>
  <r>
    <d v="2024-12-27T00:00:00"/>
    <x v="1"/>
    <d v="1899-12-30T16:16:00"/>
    <d v="1899-12-30T19:21:00"/>
    <d v="1899-12-30T03:05:00"/>
    <n v="26"/>
    <n v="28.37"/>
    <n v="28.369230769230771"/>
    <n v="35.770000000000003"/>
    <n v="0"/>
    <n v="152.72"/>
    <n v="0.217"/>
    <n v="0.21760255332487924"/>
    <n v="1.7602553324879228E-2"/>
    <n v="15.96"/>
    <n v="19.22"/>
    <n v="15.96"/>
    <n v="0"/>
    <n v="19.22"/>
    <n v="0"/>
    <n v="35.18"/>
    <n v="35.18"/>
    <n v="4.7695227765726676E-2"/>
    <n v="0.23035620743844945"/>
    <n v="7"/>
    <n v="39"/>
    <n v="8"/>
    <n v="61"/>
    <n v="29"/>
    <n v="480.5"/>
    <n v="14"/>
    <n v="120"/>
    <n v="1"/>
    <n v="8"/>
    <n v="2"/>
    <n v="7"/>
    <n v="6"/>
    <n v="18.100000000000001"/>
    <n v="67"/>
    <n v="11.008955223880598"/>
    <n v="737.6"/>
    <s v="NO"/>
    <n v="-4"/>
    <n v="61.97"/>
    <n v="799.57"/>
    <s v="YES"/>
    <n v="952.29"/>
    <n v="952.29000000000008"/>
    <n v="152.72"/>
    <n v="117.53999999999999"/>
    <n v="0.20704989154013015"/>
  </r>
  <r>
    <d v="2024-12-28T00:00:00"/>
    <x v="4"/>
    <d v="1899-12-30T15:52:00"/>
    <d v="1899-12-30T21:51:00"/>
    <d v="1899-12-30T05:59:00"/>
    <n v="60"/>
    <n v="22"/>
    <n v="21.995999999999999"/>
    <n v="0"/>
    <n v="0"/>
    <n v="298.14"/>
    <n v="0.222"/>
    <n v="0.22590470994726314"/>
    <n v="2.5904709947263127E-2"/>
    <n v="18.86"/>
    <n v="39.340000000000003"/>
    <n v="18.869200000000003"/>
    <n v="9.2000000000034277E-3"/>
    <n v="39.337600000000002"/>
    <n v="-2.400000000001512E-3"/>
    <n v="58.2"/>
    <n v="58.2"/>
    <n v="4.4098927077650486E-2"/>
    <n v="0.19521030388408131"/>
    <n v="1"/>
    <n v="5.5"/>
    <n v="14"/>
    <n v="111.89"/>
    <n v="67"/>
    <n v="983.44"/>
    <n v="17"/>
    <n v="138.16999999999999"/>
    <n v="2"/>
    <n v="14"/>
    <n v="13"/>
    <n v="45.5"/>
    <n v="14"/>
    <n v="21.26"/>
    <n v="128"/>
    <n v="10.310625"/>
    <n v="1319.76"/>
    <s v="YES"/>
    <n v="0"/>
    <n v="110.97"/>
    <n v="1430.73"/>
    <s v="YES"/>
    <n v="1728.87"/>
    <n v="1728.87"/>
    <n v="298.14"/>
    <n v="239.94"/>
    <n v="0.22590470994726314"/>
  </r>
  <r>
    <d v="2024-12-29T00:00:00"/>
    <x v="2"/>
    <d v="1899-12-30T15:51:00"/>
    <d v="1899-12-30T21:24:00"/>
    <d v="1899-12-30T05:33:00"/>
    <n v="39"/>
    <n v="19.03"/>
    <n v="19.031794871794872"/>
    <n v="86.08"/>
    <n v="10.76"/>
    <n v="148.6"/>
    <n v="0.20600000000000002"/>
    <n v="0.22646915386491101"/>
    <n v="2.6469153864910999E-2"/>
    <n v="6.66"/>
    <n v="23.45"/>
    <n v="6.6577000000000002"/>
    <n v="-2.2999999999999687E-3"/>
    <n v="23.446400000000001"/>
    <n v="-3.5999999999987153E-3"/>
    <n v="30.11"/>
    <n v="30.11"/>
    <n v="4.0566393619314509E-2"/>
    <n v="0.20262449528936743"/>
    <n v="0"/>
    <n v="0"/>
    <n v="4"/>
    <n v="23"/>
    <n v="44"/>
    <n v="586.16"/>
    <n v="3"/>
    <n v="31"/>
    <n v="8"/>
    <n v="41.11"/>
    <n v="15"/>
    <n v="49.73"/>
    <n v="8"/>
    <n v="11.24"/>
    <n v="82"/>
    <n v="9.0517073170731717"/>
    <n v="742.24"/>
    <s v="YES"/>
    <n v="0"/>
    <n v="62.43"/>
    <n v="804.67"/>
    <s v="YES"/>
    <n v="964.03"/>
    <n v="964.03"/>
    <n v="159.35999999999999"/>
    <n v="129.25"/>
    <n v="0.21470144427678375"/>
  </r>
  <r>
    <d v="2024-12-31T00:00:00"/>
    <x v="5"/>
    <d v="1899-12-30T10:29:00"/>
    <d v="1899-12-30T16:39:00"/>
    <d v="1899-12-30T06:10:00"/>
    <n v="63"/>
    <n v="27.27"/>
    <n v="27.266507936507935"/>
    <n v="0"/>
    <n v="0"/>
    <n v="388.91"/>
    <n v="0.22399999999999998"/>
    <n v="0.22640136454397805"/>
    <n v="2.640136454397804E-2"/>
    <n v="17.760000000000002"/>
    <n v="53.63"/>
    <n v="17.754799999999999"/>
    <n v="-5.2000000000020918E-3"/>
    <n v="53.630400000000002"/>
    <n v="3.9999999999906777E-4"/>
    <n v="71.39"/>
    <n v="71.39"/>
    <n v="4.1559212709353296E-2"/>
    <n v="0.18356432079401402"/>
    <n v="2"/>
    <n v="12"/>
    <n v="10"/>
    <n v="85.95"/>
    <n v="76"/>
    <n v="1340.76"/>
    <n v="7"/>
    <n v="76"/>
    <n v="3"/>
    <n v="79.69"/>
    <n v="29"/>
    <n v="102.5"/>
    <n v="12"/>
    <n v="20.89"/>
    <n v="139"/>
    <n v="12.358201438848921"/>
    <n v="1717.79"/>
    <s v="YES"/>
    <n v="0"/>
    <n v="144.57"/>
    <n v="1862.36"/>
    <s v="YES"/>
    <n v="2251.27"/>
    <n v="2251.27"/>
    <n v="388.91"/>
    <n v="317.52000000000004"/>
    <n v="0.22640136454397805"/>
  </r>
  <r>
    <d v="2025-01-02T00:00:00"/>
    <x v="0"/>
    <d v="1899-12-30T15:54:00"/>
    <d v="1899-12-30T22:56:00"/>
    <d v="1899-12-30T07:02:00"/>
    <n v="49"/>
    <n v="29.17"/>
    <n v="29.174489795918365"/>
    <n v="117.62"/>
    <n v="0"/>
    <n v="300.62"/>
    <n v="0.22800000000000001"/>
    <n v="0.22914332319559735"/>
    <n v="2.9143323195597343E-2"/>
    <n v="28.14"/>
    <n v="39.14"/>
    <n v="28.140000000000004"/>
    <n v="0"/>
    <n v="39.14"/>
    <n v="0"/>
    <n v="67.28"/>
    <n v="67.28"/>
    <n v="4.7063761323493408E-2"/>
    <n v="0.22380413811456323"/>
    <n v="5"/>
    <n v="41"/>
    <n v="24"/>
    <n v="176"/>
    <n v="65"/>
    <n v="978.5"/>
    <n v="13"/>
    <n v="126"/>
    <n v="6"/>
    <n v="59"/>
    <n v="8"/>
    <n v="27.5"/>
    <n v="12"/>
    <n v="21.55"/>
    <n v="133"/>
    <n v="10.748496240601503"/>
    <n v="1429.55"/>
    <s v="YES"/>
    <n v="0"/>
    <n v="120.24"/>
    <n v="1549.79"/>
    <s v="YES"/>
    <n v="1850.41"/>
    <n v="1850.4099999999999"/>
    <n v="300.62"/>
    <n v="233.34"/>
    <n v="0.21028995138330245"/>
  </r>
  <r>
    <d v="2025-01-03T00:00:00"/>
    <x v="1"/>
    <d v="1899-12-30T15:57:00"/>
    <d v="1899-12-30T22:37:00"/>
    <d v="1899-12-30T06:40:00"/>
    <n v="53"/>
    <n v="24.42"/>
    <n v="24.422075471698111"/>
    <n v="5"/>
    <n v="0"/>
    <n v="272.24"/>
    <n v="0.21100000000000002"/>
    <n v="0.21114187548958022"/>
    <n v="1.1141875489580205E-2"/>
    <n v="26.04"/>
    <n v="34.770000000000003"/>
    <n v="26.040000000000003"/>
    <n v="0"/>
    <n v="34.765999999999998"/>
    <n v="-4.0000000000048885E-3"/>
    <n v="60.81"/>
    <n v="60.81"/>
    <n v="4.6980384279610939E-2"/>
    <n v="0.22336908610049955"/>
    <n v="13"/>
    <n v="74.5"/>
    <n v="17"/>
    <n v="117.5"/>
    <n v="57"/>
    <n v="869.15"/>
    <n v="17"/>
    <n v="164"/>
    <n v="2"/>
    <n v="16"/>
    <n v="8"/>
    <n v="28.5"/>
    <n v="11"/>
    <n v="22.72"/>
    <n v="125"/>
    <n v="10.354959999999998"/>
    <n v="1294.3699999999999"/>
    <s v="NO"/>
    <n v="-2"/>
    <n v="108.82"/>
    <n v="1403.19"/>
    <s v="YES"/>
    <n v="1675.43"/>
    <n v="1675.43"/>
    <n v="272.24"/>
    <n v="211.43"/>
    <n v="0.21032625910674693"/>
  </r>
  <r>
    <d v="2025-01-04T00:00:00"/>
    <x v="4"/>
    <d v="1899-12-30T15:56:00"/>
    <d v="1899-12-30T21:42:00"/>
    <d v="1899-12-30T05:46:00"/>
    <n v="56"/>
    <n v="23"/>
    <n v="22.997499999999999"/>
    <n v="107.87"/>
    <n v="0"/>
    <n v="214.73"/>
    <n v="0.17899999999999999"/>
    <n v="0.18197611844168174"/>
    <n v="-1.8023881558318272E-2"/>
    <n v="20.84"/>
    <n v="36.69"/>
    <n v="20.843900000000001"/>
    <n v="3.9000000000015689E-3"/>
    <n v="36.6892"/>
    <n v="-7.9999999999813554E-4"/>
    <n v="57.53"/>
    <n v="57.53"/>
    <n v="4.4671004612302584E-2"/>
    <n v="0.26791785032366228"/>
    <n v="1"/>
    <n v="7"/>
    <n v="13"/>
    <n v="127.5"/>
    <n v="70"/>
    <n v="917.23"/>
    <n v="20"/>
    <n v="154.27000000000001"/>
    <n v="1"/>
    <n v="9"/>
    <n v="14"/>
    <n v="49"/>
    <n v="17"/>
    <n v="23.86"/>
    <n v="136"/>
    <n v="9.469558823529411"/>
    <n v="1287.8599999999999"/>
    <s v="YES"/>
    <n v="0"/>
    <n v="108.29"/>
    <n v="1396.15"/>
    <s v="YES"/>
    <n v="1610.88"/>
    <n v="1610.88"/>
    <n v="214.73"/>
    <n v="157.19999999999999"/>
    <n v="0.16673396176603048"/>
  </r>
  <r>
    <d v="2025-01-05T00:00:00"/>
    <x v="2"/>
    <d v="1899-12-30T14:55:00"/>
    <d v="1899-12-30T21:44:00"/>
    <d v="1899-12-30T06:49:00"/>
    <n v="58"/>
    <n v="28.18"/>
    <n v="28.175689655172416"/>
    <n v="44.99"/>
    <n v="0"/>
    <n v="347.33"/>
    <n v="0.218"/>
    <n v="0.21855650641832366"/>
    <n v="1.8556506418323654E-2"/>
    <n v="41.95"/>
    <n v="38.9"/>
    <n v="41.965000000000003"/>
    <n v="1.5000000000000568E-2"/>
    <n v="38.9"/>
    <n v="0"/>
    <n v="80.849999999999994"/>
    <n v="80.849999999999994"/>
    <n v="4.9474051364896368E-2"/>
    <n v="0.23277574640831486"/>
    <n v="19"/>
    <n v="269.5"/>
    <n v="15"/>
    <n v="127.5"/>
    <n v="60"/>
    <n v="972.5"/>
    <n v="22"/>
    <n v="193.5"/>
    <n v="1"/>
    <n v="9"/>
    <n v="12"/>
    <n v="42.5"/>
    <n v="10"/>
    <n v="19.690000000000001"/>
    <n v="139"/>
    <n v="11.756762589928059"/>
    <n v="1634.19"/>
    <s v="YES"/>
    <n v="0"/>
    <n v="137.5"/>
    <n v="1771.69"/>
    <s v="YES"/>
    <n v="2119.02"/>
    <n v="2119.02"/>
    <n v="347.33"/>
    <n v="266.48"/>
    <n v="0.21253954558527466"/>
  </r>
  <r>
    <d v="2025-01-09T00:00:00"/>
    <x v="0"/>
    <d v="1899-12-30T15:58:00"/>
    <d v="1899-12-30T00:54:00"/>
    <d v="1899-12-30T08:56:00"/>
    <n v="111"/>
    <n v="27.87"/>
    <n v="27.873873873873872"/>
    <n v="572"/>
    <n v="0"/>
    <n v="499.22"/>
    <n v="0.19399999999999998"/>
    <n v="0.1979460745440127"/>
    <n v="-2.0539254559873155E-3"/>
    <n v="85.46"/>
    <n v="71.77"/>
    <n v="85.457400000000021"/>
    <n v="-2.5999999999726242E-3"/>
    <n v="71.7684"/>
    <n v="-1.5999999999962711E-3"/>
    <n v="157.22999999999999"/>
    <n v="157.22999999999999"/>
    <n v="5.081771170006464E-2"/>
    <n v="0.31495132406554222"/>
    <n v="22"/>
    <n v="133"/>
    <n v="60"/>
    <n v="561"/>
    <n v="106"/>
    <n v="1794.21"/>
    <n v="63"/>
    <n v="526.82000000000005"/>
    <n v="0"/>
    <n v="0"/>
    <n v="14"/>
    <n v="50"/>
    <n v="16"/>
    <n v="28.97"/>
    <n v="281"/>
    <n v="11.01067615658363"/>
    <n v="3094"/>
    <s v="YES"/>
    <n v="0"/>
    <n v="260"/>
    <n v="3354"/>
    <s v="YES"/>
    <n v="3853.22"/>
    <n v="3853.2200000000003"/>
    <n v="499.22"/>
    <n v="341.99"/>
    <n v="0.16135100193923724"/>
  </r>
  <r>
    <d v="2025-01-11T00:00:00"/>
    <x v="4"/>
    <d v="1899-12-30T15:55:00"/>
    <d v="1899-12-30T21:58:00"/>
    <d v="1899-12-30T06:03:00"/>
    <n v="32"/>
    <n v="24.11"/>
    <n v="24.109375"/>
    <n v="133.30000000000001"/>
    <n v="0"/>
    <n v="153.72999999999999"/>
    <n v="0.23499999999999999"/>
    <n v="0.24088060169225944"/>
    <n v="4.0880601692259433E-2"/>
    <n v="8.51"/>
    <n v="24.66"/>
    <n v="8.5078000000000014"/>
    <n v="-2.1999999999984254E-3"/>
    <n v="24.662399999999998"/>
    <n v="2.3999999999979593E-3"/>
    <n v="33.17"/>
    <n v="33.17"/>
    <n v="4.2994167206740118E-2"/>
    <n v="0.21576790476809993"/>
    <n v="1"/>
    <n v="4.5"/>
    <n v="14"/>
    <n v="96.04"/>
    <n v="39"/>
    <n v="616.55999999999995"/>
    <n v="3"/>
    <n v="21"/>
    <n v="0"/>
    <n v="0"/>
    <n v="7"/>
    <n v="25"/>
    <n v="4"/>
    <n v="8.4"/>
    <n v="68"/>
    <n v="11.345588235294118"/>
    <n v="771.5"/>
    <s v="YES"/>
    <n v="0"/>
    <n v="64.87"/>
    <n v="836.37"/>
    <s v="YES"/>
    <n v="990.1"/>
    <n v="990.1"/>
    <n v="153.72999999999999"/>
    <n v="120.55999999999999"/>
    <n v="0.19926117952041475"/>
  </r>
  <r>
    <d v="2025-01-12T00:00:00"/>
    <x v="2"/>
    <d v="1899-12-30T15:49:00"/>
    <d v="1899-12-30T20:13:00"/>
    <d v="1899-12-30T04:24:00"/>
    <n v="40"/>
    <n v="25.02"/>
    <n v="25.024750000000001"/>
    <n v="86.73"/>
    <n v="0"/>
    <n v="176.09"/>
    <n v="0.191"/>
    <n v="0.19260385448340736"/>
    <n v="-7.3961455165926504E-3"/>
    <n v="9.98"/>
    <n v="30.98"/>
    <n v="9.9750000000000014"/>
    <n v="-4.9999999999990052E-3"/>
    <n v="30.981999999999999"/>
    <n v="1.9999999999988916E-3"/>
    <n v="40.96"/>
    <n v="40.96"/>
    <n v="4.091948970519186E-2"/>
    <n v="0.23260832528820491"/>
    <n v="3"/>
    <n v="16"/>
    <n v="8"/>
    <n v="62"/>
    <n v="58"/>
    <n v="774.55"/>
    <n v="7"/>
    <n v="64.5"/>
    <n v="0"/>
    <n v="0"/>
    <n v="20"/>
    <n v="71"/>
    <n v="10"/>
    <n v="12.94"/>
    <n v="106"/>
    <n v="9.4433018867924527"/>
    <n v="1000.99"/>
    <s v="YES"/>
    <n v="0"/>
    <n v="84.19"/>
    <n v="1085.18"/>
    <s v="YES"/>
    <n v="1261.27"/>
    <n v="1261.27"/>
    <n v="176.09"/>
    <n v="135.13"/>
    <n v="0.17591584331511803"/>
  </r>
  <r>
    <d v="2025-01-12T00:00:00"/>
    <x v="2"/>
    <d v="1899-12-30T11:49:00"/>
    <d v="1899-12-30T15:47:00"/>
    <d v="1899-12-30T03:58:00"/>
    <n v="33"/>
    <n v="22.27"/>
    <n v="22.265757575757576"/>
    <n v="95.41"/>
    <n v="0"/>
    <n v="111.34"/>
    <n v="0.17199999999999999"/>
    <n v="0.17414289289289289"/>
    <n v="-2.5857107107107119E-2"/>
    <n v="11.03"/>
    <n v="21.66"/>
    <n v="11.025"/>
    <n v="-4.9999999999990052E-3"/>
    <n v="21.66"/>
    <n v="0"/>
    <n v="32.69"/>
    <n v="32.69"/>
    <n v="4.4490112552227228E-2"/>
    <n v="0.29360517334291358"/>
    <n v="3"/>
    <n v="15"/>
    <n v="4"/>
    <n v="30.5"/>
    <n v="39"/>
    <n v="541.5"/>
    <n v="6"/>
    <n v="52"/>
    <n v="5"/>
    <n v="60"/>
    <n v="7"/>
    <n v="24.5"/>
    <n v="5"/>
    <n v="11.27"/>
    <n v="69"/>
    <n v="10.648840579710145"/>
    <n v="734.77"/>
    <s v="YES"/>
    <n v="0"/>
    <n v="61.8"/>
    <n v="796.57"/>
    <s v="YES"/>
    <n v="807.91"/>
    <n v="907.91000000000008"/>
    <n v="111.34"/>
    <n v="78.650000000000006"/>
    <n v="0.15153041087687305"/>
  </r>
  <r>
    <d v="2025-01-16T00:00:00"/>
    <x v="0"/>
    <d v="1899-12-30T15:48:00"/>
    <d v="1899-12-30T00:53:00"/>
    <d v="1899-12-30T09:05:00"/>
    <n v="95"/>
    <n v="26.13"/>
    <n v="26.13"/>
    <n v="388.6"/>
    <n v="0"/>
    <n v="463.84"/>
    <n v="0.218"/>
    <n v="0.22153552238805968"/>
    <n v="2.1535522388059669E-2"/>
    <n v="72.31"/>
    <n v="53.78"/>
    <n v="72.31"/>
    <n v="0"/>
    <n v="53.776000000000003"/>
    <n v="-3.9999999999977831E-3"/>
    <n v="126.09"/>
    <n v="126.09"/>
    <n v="5.0794609946220322E-2"/>
    <n v="0.27183942738875477"/>
    <n v="24"/>
    <n v="148"/>
    <n v="42"/>
    <n v="373"/>
    <n v="86"/>
    <n v="1344.4"/>
    <n v="69"/>
    <n v="503"/>
    <n v="1"/>
    <n v="9"/>
    <n v="15"/>
    <n v="53.5"/>
    <n v="12"/>
    <n v="19.45"/>
    <n v="249"/>
    <n v="9.9692771084337348"/>
    <n v="2482.35"/>
    <s v="NO"/>
    <n v="-31.999999999999545"/>
    <n v="208.69"/>
    <n v="2691.04"/>
    <s v="YES"/>
    <n v="3154.88"/>
    <n v="3154.88"/>
    <n v="463.84"/>
    <n v="337.75"/>
    <n v="0.18685519769573186"/>
  </r>
  <r>
    <d v="2025-01-17T00:00:00"/>
    <x v="1"/>
    <d v="1899-12-30T15:58:00"/>
    <d v="1899-12-30T22:37:00"/>
    <d v="1899-12-30T06:39:00"/>
    <n v="56"/>
    <n v="25.68"/>
    <n v="25.680714285714284"/>
    <n v="57.99"/>
    <n v="0"/>
    <n v="303.86"/>
    <n v="0.215"/>
    <n v="0.22016766536485696"/>
    <n v="2.0167665364856951E-2"/>
    <n v="32.19"/>
    <n v="36.19"/>
    <n v="32.186700000000002"/>
    <n v="-3.2999999999958618E-3"/>
    <n v="36.192800000000005"/>
    <n v="2.8000000000076852E-3"/>
    <n v="68.38"/>
    <n v="68.38"/>
    <n v="4.754818791199622E-2"/>
    <n v="0.22503784637662078"/>
    <n v="3"/>
    <n v="18"/>
    <n v="31"/>
    <n v="300.01"/>
    <n v="57"/>
    <n v="904.82"/>
    <n v="15"/>
    <n v="141.80000000000001"/>
    <n v="0"/>
    <n v="0"/>
    <n v="16"/>
    <n v="53.87"/>
    <n v="10"/>
    <n v="19.62"/>
    <n v="132"/>
    <n v="10.894848484848485"/>
    <n v="1438.12"/>
    <s v="YES"/>
    <n v="0"/>
    <n v="120.9"/>
    <n v="1559.02"/>
    <s v="YES"/>
    <n v="1862.88"/>
    <n v="1862.88"/>
    <n v="303.86"/>
    <n v="235.48000000000002"/>
    <n v="0.21128973938197093"/>
  </r>
  <r>
    <d v="2025-01-18T00:00:00"/>
    <x v="4"/>
    <d v="1899-12-30T15:53:00"/>
    <d v="1899-12-30T21:36:00"/>
    <d v="1899-12-30T05:43:00"/>
    <n v="50"/>
    <n v="28.37"/>
    <n v="28.3706"/>
    <n v="224.47"/>
    <n v="42.32"/>
    <n v="264.75"/>
    <n v="0.21100000000000002"/>
    <n v="0.22172252650620572"/>
    <n v="2.1722526506205708E-2"/>
    <n v="36.979999999999997"/>
    <n v="33.65"/>
    <n v="36.982399999999998"/>
    <n v="2.400000000001512E-3"/>
    <n v="33.651200000000003"/>
    <n v="1.2000000000043087E-3"/>
    <n v="70.63"/>
    <n v="70.63"/>
    <n v="4.9790980804071822E-2"/>
    <n v="0.26677998111425871"/>
    <n v="2"/>
    <n v="12"/>
    <n v="41"/>
    <n v="254.32"/>
    <n v="57"/>
    <n v="841.28"/>
    <n v="25"/>
    <n v="191"/>
    <n v="9"/>
    <n v="71"/>
    <n v="6"/>
    <n v="22"/>
    <n v="13"/>
    <n v="26.93"/>
    <n v="153"/>
    <n v="9.2714379084967327"/>
    <n v="1418.53"/>
    <s v="YES"/>
    <n v="0"/>
    <n v="119.11"/>
    <n v="1537.64"/>
    <s v="YES"/>
    <n v="1844.71"/>
    <n v="1844.71"/>
    <n v="307.07"/>
    <n v="236.44"/>
    <n v="0.21647057164811459"/>
  </r>
  <r>
    <d v="2025-01-19T00:00:00"/>
    <x v="2"/>
    <d v="1899-12-30T09:56:00"/>
    <d v="1899-12-30T16:25:00"/>
    <d v="1899-12-30T06:29:00"/>
    <n v="51"/>
    <n v="28.55"/>
    <n v="28.550392156862745"/>
    <n v="273.2"/>
    <n v="0"/>
    <n v="262.77"/>
    <n v="0.218"/>
    <n v="0.22214613609272363"/>
    <n v="2.2146136092723617E-2"/>
    <n v="21.56"/>
    <n v="42.32"/>
    <n v="21.560000000000002"/>
    <n v="0"/>
    <n v="42.32"/>
    <n v="0"/>
    <n v="63.88"/>
    <n v="63.879999999999995"/>
    <n v="4.3871517166070309E-2"/>
    <n v="0.24310233283860413"/>
    <n v="4"/>
    <n v="24"/>
    <n v="16"/>
    <n v="114"/>
    <n v="69"/>
    <n v="1058"/>
    <n v="12"/>
    <n v="146"/>
    <n v="3"/>
    <n v="24"/>
    <n v="24"/>
    <n v="84"/>
    <n v="4"/>
    <n v="6.07"/>
    <n v="132"/>
    <n v="11.030833333333334"/>
    <n v="1456.07"/>
    <s v="YES"/>
    <n v="0"/>
    <n v="122.48"/>
    <n v="1578.55"/>
    <s v="YES"/>
    <n v="1841.32"/>
    <n v="1841.32"/>
    <n v="262.77"/>
    <n v="198.89"/>
    <n v="0.18046522488616618"/>
  </r>
  <r>
    <d v="2025-01-19T00:00:00"/>
    <x v="2"/>
    <d v="1899-12-30T16:26:00"/>
    <d v="1899-12-30T19:07:00"/>
    <d v="1899-12-30T02:41:00"/>
    <n v="18"/>
    <n v="22.82"/>
    <n v="22.817777777777778"/>
    <n v="0"/>
    <n v="0"/>
    <n v="65.63"/>
    <n v="0.16"/>
    <n v="0.15979255940786907"/>
    <n v="-4.0207440592130939E-2"/>
    <n v="4.16"/>
    <n v="12.44"/>
    <n v="4.165"/>
    <n v="4.9999999999998934E-3"/>
    <n v="12.44"/>
    <n v="0"/>
    <n v="16.5"/>
    <n v="16.600000000000001"/>
    <n v="4.0416828983248929E-2"/>
    <n v="0.2514094164254152"/>
    <n v="0"/>
    <n v="0"/>
    <n v="2"/>
    <n v="15.5"/>
    <n v="18"/>
    <n v="311"/>
    <n v="0"/>
    <n v="0"/>
    <n v="3"/>
    <n v="44"/>
    <n v="9"/>
    <n v="32"/>
    <n v="7"/>
    <n v="8.2200000000000006"/>
    <n v="39"/>
    <n v="10.531282051282052"/>
    <n v="410.72"/>
    <s v="YES"/>
    <n v="0"/>
    <n v="34.56"/>
    <n v="445.28"/>
    <s v="YES"/>
    <n v="510.91"/>
    <n v="510.90999999999997"/>
    <n v="65.63"/>
    <n v="49.129999999999995"/>
    <n v="0.15979255940786907"/>
  </r>
  <r>
    <d v="2025-01-23T00:00:00"/>
    <x v="0"/>
    <d v="1899-12-30T15:52:00"/>
    <d v="1899-12-30T23:15:00"/>
    <d v="1899-12-30T07:23:00"/>
    <n v="75"/>
    <n v="26.7"/>
    <n v="26.703333333333333"/>
    <n v="19.5"/>
    <n v="46.72"/>
    <n v="428.92"/>
    <n v="0.191"/>
    <n v="0.21627127190218076"/>
    <n v="1.6271271902180751E-2"/>
    <n v="28.7"/>
    <n v="60.1"/>
    <n v="28.702800000000003"/>
    <n v="2.8000000000041325E-3"/>
    <n v="60.099200000000003"/>
    <n v="-7.9999999999813554E-4"/>
    <n v="88.8"/>
    <n v="88.8"/>
    <n v="4.4339033828485828E-2"/>
    <n v="0.20703161428704653"/>
    <n v="2"/>
    <n v="11"/>
    <n v="33"/>
    <n v="273"/>
    <n v="90"/>
    <n v="1502.48"/>
    <n v="13"/>
    <n v="102.04"/>
    <n v="3"/>
    <n v="24"/>
    <n v="17"/>
    <n v="59.83"/>
    <n v="12"/>
    <n v="30.4"/>
    <n v="170"/>
    <n v="11.780882352941177"/>
    <n v="2002.75"/>
    <s v="YES"/>
    <n v="0"/>
    <n v="168.36"/>
    <n v="2171.11"/>
    <s v="YES"/>
    <n v="2646.75"/>
    <n v="2646.75"/>
    <n v="475.64"/>
    <n v="386.84"/>
    <n v="0.23749344651104731"/>
  </r>
  <r>
    <d v="2025-01-25T00:00:00"/>
    <x v="4"/>
    <d v="1899-12-30T15:50:00"/>
    <d v="1899-12-30T21:44:00"/>
    <d v="1899-12-30T05:54:00"/>
    <n v="34"/>
    <n v="24.41"/>
    <n v="24.407058823529411"/>
    <n v="144.71"/>
    <n v="82.28"/>
    <n v="88.91"/>
    <n v="0.128"/>
    <n v="0.12977099236641221"/>
    <n v="-7.0229007633587803E-2"/>
    <n v="18.86"/>
    <n v="20.99"/>
    <n v="18.865000000000002"/>
    <n v="5.000000000002558E-3"/>
    <n v="20.990000000000002"/>
    <n v="0"/>
    <n v="39.85"/>
    <n v="39.849999999999994"/>
    <n v="4.8021305311867338E-2"/>
    <n v="0.44820605106287259"/>
    <n v="5"/>
    <n v="28"/>
    <n v="21"/>
    <n v="167.5"/>
    <n v="36"/>
    <n v="524.75"/>
    <n v="9"/>
    <n v="66"/>
    <n v="1"/>
    <n v="8"/>
    <n v="6"/>
    <n v="21"/>
    <n v="15"/>
    <n v="14.59"/>
    <n v="93"/>
    <n v="8.9230107526881728"/>
    <n v="829.84"/>
    <s v="YES"/>
    <n v="0"/>
    <n v="69.77"/>
    <n v="899.61"/>
    <s v="YES"/>
    <n v="1070.8"/>
    <n v="1070.8"/>
    <n v="171.19"/>
    <n v="131.34"/>
    <n v="0.20629277933095536"/>
  </r>
  <r>
    <d v="2025-01-26T00:00:00"/>
    <x v="2"/>
    <d v="1899-12-30T09:57:00"/>
    <d v="1899-12-30T16:34:00"/>
    <d v="1899-12-30T06:37:00"/>
    <n v="41"/>
    <n v="26.31"/>
    <n v="26.31219512195122"/>
    <n v="63.96"/>
    <n v="31.62"/>
    <n v="209.68"/>
    <n v="0.19899999999999998"/>
    <n v="0.20661385045918571"/>
    <n v="6.6138504591856939E-3"/>
    <n v="25.5"/>
    <n v="25.95"/>
    <n v="25.505900000000004"/>
    <n v="5.9000000000040131E-3"/>
    <n v="25.949200000000001"/>
    <n v="-7.9999999999813554E-4"/>
    <n v="51.45"/>
    <n v="51.45"/>
    <n v="4.7691879866518357E-2"/>
    <n v="0.24537390309042351"/>
    <n v="10"/>
    <n v="61.5"/>
    <n v="19"/>
    <n v="188.23"/>
    <n v="48"/>
    <n v="648.73"/>
    <n v="12"/>
    <n v="87.2"/>
    <n v="4"/>
    <n v="27.44"/>
    <n v="15"/>
    <n v="54"/>
    <n v="7"/>
    <n v="11.7"/>
    <n v="115"/>
    <n v="9.3808695652173917"/>
    <n v="1078.8"/>
    <s v="YES"/>
    <n v="0"/>
    <n v="90.69"/>
    <n v="1169.49"/>
    <s v="YES"/>
    <n v="1410.79"/>
    <n v="1410.79"/>
    <n v="241.3"/>
    <n v="189.85000000000002"/>
    <n v="0.22367445309603265"/>
  </r>
  <r>
    <d v="2025-01-30T00:00:00"/>
    <x v="0"/>
    <d v="1899-12-30T15:54:00"/>
    <d v="1899-12-30T22:41:00"/>
    <d v="1899-12-30T06:47:00"/>
    <n v="60"/>
    <n v="25.37"/>
    <n v="25.366333333333333"/>
    <n v="359.43"/>
    <n v="0"/>
    <n v="245.9"/>
    <n v="0.20699999999999999"/>
    <n v="0.21151778418132555"/>
    <n v="1.1517784181325541E-2"/>
    <n v="25.5"/>
    <n v="43.24"/>
    <n v="26.495000000000001"/>
    <n v="0.99500000000000099"/>
    <n v="43.236000000000004"/>
    <n v="-3.9999999999977831E-3"/>
    <n v="69.739999999999995"/>
    <n v="68.740000000000009"/>
    <n v="4.5164851049291063E-2"/>
    <n v="0.28361122407482714"/>
    <n v="7"/>
    <n v="32.5"/>
    <n v="20"/>
    <n v="180"/>
    <n v="70"/>
    <n v="1080.9000000000001"/>
    <n v="17"/>
    <n v="134"/>
    <n v="4"/>
    <n v="32"/>
    <n v="13"/>
    <n v="45.5"/>
    <n v="7"/>
    <n v="17.079999999999998"/>
    <n v="138"/>
    <n v="11.028840579710145"/>
    <n v="1521.98"/>
    <s v="YES"/>
    <n v="0"/>
    <n v="127.95"/>
    <n v="1649.93"/>
    <s v="YES"/>
    <n v="1895.83"/>
    <n v="1895.8300000000002"/>
    <n v="245.9"/>
    <n v="176.16000000000003"/>
    <n v="0.16156585500466497"/>
  </r>
  <r>
    <d v="2025-01-31T00:00:00"/>
    <x v="1"/>
    <d v="1899-12-30T15:52:00"/>
    <d v="1899-12-30T22:41:00"/>
    <d v="1899-12-30T06:49:00"/>
    <n v="57"/>
    <n v="25.36"/>
    <n v="25.364210526315791"/>
    <n v="6.51"/>
    <n v="42.06"/>
    <n v="270.08999999999997"/>
    <n v="0.17899999999999999"/>
    <n v="0.18766023970818133"/>
    <n v="-1.2339760291818686E-2"/>
    <n v="23.94"/>
    <n v="41.72"/>
    <n v="23.94"/>
    <n v="0"/>
    <n v="41.7224"/>
    <n v="2.400000000001512E-3"/>
    <n v="65.66"/>
    <n v="65.66"/>
    <n v="4.5415559982293047E-2"/>
    <n v="0.2431041504683624"/>
    <n v="1"/>
    <n v="5"/>
    <n v="23"/>
    <n v="137"/>
    <n v="75"/>
    <n v="1043.06"/>
    <n v="21"/>
    <n v="183"/>
    <n v="2"/>
    <n v="17"/>
    <n v="12"/>
    <n v="38.96"/>
    <n v="10"/>
    <n v="21.74"/>
    <n v="144"/>
    <n v="10.039999999999999"/>
    <n v="1445.76"/>
    <s v="YES"/>
    <n v="0"/>
    <n v="121.52"/>
    <n v="1567.28"/>
    <s v="YES"/>
    <n v="1879.43"/>
    <n v="1879.4299999999998"/>
    <n v="312.14999999999998"/>
    <n v="246.48999999999998"/>
    <n v="0.21590720451527223"/>
  </r>
  <r>
    <d v="2025-02-01T00:00:00"/>
    <x v="4"/>
    <d v="1899-12-30T15:55:00"/>
    <d v="1899-12-30T22:06:00"/>
    <d v="1899-12-30T06:11:00"/>
    <n v="53"/>
    <n v="23.39"/>
    <n v="23.386792452830189"/>
    <n v="175.62"/>
    <n v="41.18"/>
    <n v="153.05000000000001"/>
    <n v="0.14199999999999999"/>
    <n v="0.14386020979809752"/>
    <n v="-5.613979020190249E-2"/>
    <n v="18.02"/>
    <n v="37.32"/>
    <n v="18.025000000000002"/>
    <n v="5.000000000002558E-3"/>
    <n v="37.32"/>
    <n v="0"/>
    <n v="55.34"/>
    <n v="55.34"/>
    <n v="4.464703509479629E-2"/>
    <n v="0.36158118262005878"/>
    <n v="1"/>
    <n v="5"/>
    <n v="18"/>
    <n v="123"/>
    <n v="69"/>
    <n v="933"/>
    <n v="15"/>
    <n v="129.5"/>
    <n v="0"/>
    <n v="0"/>
    <n v="14"/>
    <n v="38.5"/>
    <n v="5"/>
    <n v="10.5"/>
    <n v="122"/>
    <n v="10.159836065573771"/>
    <n v="1239.5"/>
    <s v="YES"/>
    <n v="0"/>
    <n v="104.16"/>
    <n v="1343.66"/>
    <s v="YES"/>
    <n v="1537.89"/>
    <n v="1537.89"/>
    <n v="194.23000000000002"/>
    <n v="138.89000000000001"/>
    <n v="0.15670028237192418"/>
  </r>
  <r>
    <d v="2025-02-02T00:00:00"/>
    <x v="2"/>
    <d v="1899-12-30T16:52:00"/>
    <d v="1899-12-30T00:31:00"/>
    <d v="1899-12-30T07:39:00"/>
    <n v="44"/>
    <n v="26.92"/>
    <n v="26.924090909090911"/>
    <n v="50.42"/>
    <n v="0"/>
    <n v="180.65"/>
    <n v="0.158"/>
    <n v="0.15926964310904218"/>
    <n v="-4.0730356890957831E-2"/>
    <n v="21.84"/>
    <n v="30.61"/>
    <n v="21.835800000000003"/>
    <n v="-4.199999999997317E-3"/>
    <n v="30.610399999999998"/>
    <n v="3.9999999999906777E-4"/>
    <n v="53.45"/>
    <n v="52.45"/>
    <n v="4.4274306552090893E-2"/>
    <n v="0.29587600332133962"/>
    <n v="0"/>
    <n v="0"/>
    <n v="6"/>
    <n v="43"/>
    <n v="49"/>
    <n v="765.26"/>
    <n v="32"/>
    <n v="244.94"/>
    <n v="3"/>
    <n v="24"/>
    <n v="15"/>
    <n v="52.5"/>
    <n v="5"/>
    <n v="8.9600000000000009"/>
    <n v="110"/>
    <n v="10.769636363636364"/>
    <n v="1184.6600000000001"/>
    <s v="NO"/>
    <n v="-46.000000000000227"/>
    <n v="99.65"/>
    <n v="1284.31"/>
    <s v="YES"/>
    <n v="1464.96"/>
    <n v="1464.96"/>
    <n v="180.65"/>
    <n v="127.2"/>
    <n v="0.15249101007884119"/>
  </r>
  <r>
    <d v="2025-02-05T00:00:00"/>
    <x v="6"/>
    <d v="1899-12-30T09:59:00"/>
    <d v="1899-12-30T19:31:00"/>
    <d v="1899-12-30T09:32:00"/>
    <n v="38"/>
    <n v="29.49"/>
    <n v="29.491052631578949"/>
    <n v="172.39"/>
    <n v="0"/>
    <n v="213.71"/>
    <n v="0.222"/>
    <n v="0.2253683022767777"/>
    <n v="2.5368302276777693E-2"/>
    <n v="26.38"/>
    <n v="27.32"/>
    <n v="26.390000000000004"/>
    <n v="1.0000000000005116E-2"/>
    <n v="27.321999999999999"/>
    <n v="1.9999999999988916E-3"/>
    <n v="53.7"/>
    <n v="53.7"/>
    <n v="4.7918191065978978E-2"/>
    <n v="0.25127509241495483"/>
    <n v="5"/>
    <n v="24"/>
    <n v="32"/>
    <n v="323.5"/>
    <n v="50"/>
    <n v="683.05"/>
    <n v="3"/>
    <n v="21.5"/>
    <n v="1"/>
    <n v="8"/>
    <n v="13"/>
    <n v="45.5"/>
    <n v="8"/>
    <n v="15.11"/>
    <n v="112"/>
    <n v="10.005892857142857"/>
    <n v="1120.6600000000001"/>
    <s v="YES"/>
    <n v="0"/>
    <n v="94.29"/>
    <n v="1214.95"/>
    <s v="YES"/>
    <n v="1428.66"/>
    <n v="1428.66"/>
    <n v="213.71"/>
    <n v="160.01"/>
    <n v="0.19070012314172005"/>
  </r>
  <r>
    <d v="2025-02-07T00:00:00"/>
    <x v="1"/>
    <d v="1899-12-30T15:51:00"/>
    <d v="1899-12-30T22:30:00"/>
    <d v="1899-12-30T06:39:00"/>
    <n v="46"/>
    <n v="25.81"/>
    <n v="25.807826086956524"/>
    <n v="284.57"/>
    <n v="0"/>
    <n v="197.81"/>
    <n v="0.214"/>
    <n v="0.21915820029027572"/>
    <n v="1.9158200290275706E-2"/>
    <n v="22.65"/>
    <n v="32.119999999999997"/>
    <n v="22.645000000000003"/>
    <n v="-4.9999999999954525E-3"/>
    <n v="32.119999999999997"/>
    <n v="0"/>
    <n v="54.77"/>
    <n v="54.769999999999996"/>
    <n v="4.6135314532160777E-2"/>
    <n v="0.27688185632677825"/>
    <n v="9"/>
    <n v="40.5"/>
    <n v="15"/>
    <n v="156"/>
    <n v="53"/>
    <n v="803"/>
    <n v="13"/>
    <n v="103"/>
    <n v="3"/>
    <n v="24"/>
    <n v="11"/>
    <n v="39.5"/>
    <n v="8"/>
    <n v="16.16"/>
    <n v="112"/>
    <n v="10.599642857142857"/>
    <n v="1187.1600000000001"/>
    <s v="NO"/>
    <n v="-5.0000000000002274"/>
    <n v="99.76"/>
    <n v="1286.92"/>
    <s v="YES"/>
    <n v="1484.73"/>
    <n v="1484.73"/>
    <n v="197.81"/>
    <n v="143.04"/>
    <n v="0.16662454934465445"/>
  </r>
  <r>
    <d v="2025-02-08T00:00:00"/>
    <x v="4"/>
    <d v="1899-12-30T15:50:00"/>
    <d v="1899-12-30T21:53:00"/>
    <d v="1899-12-30T06:03:00"/>
    <n v="47"/>
    <n v="23.22"/>
    <n v="23.221063829787237"/>
    <n v="354.82"/>
    <n v="0"/>
    <n v="161.77000000000001"/>
    <n v="0.21199999999999999"/>
    <n v="0.21962610478298053"/>
    <n v="1.9626104782980519E-2"/>
    <n v="12.11"/>
    <n v="33.92"/>
    <n v="12.110000000000001"/>
    <n v="0"/>
    <n v="33.92"/>
    <n v="0"/>
    <n v="46.03"/>
    <n v="46.03"/>
    <n v="4.2175574267676999E-2"/>
    <n v="0.28453977869815167"/>
    <n v="0"/>
    <n v="0"/>
    <n v="15"/>
    <n v="85"/>
    <n v="63"/>
    <n v="848"/>
    <n v="9"/>
    <n v="62"/>
    <n v="3"/>
    <n v="26"/>
    <n v="15"/>
    <n v="52.5"/>
    <n v="7"/>
    <n v="17.89"/>
    <n v="112"/>
    <n v="9.7445535714285718"/>
    <n v="1091.3900000000001"/>
    <s v="YES"/>
    <n v="0"/>
    <n v="92.8"/>
    <n v="1184.19"/>
    <s v="YES"/>
    <n v="1345.96"/>
    <n v="1345.96"/>
    <n v="161.77000000000001"/>
    <n v="115.74000000000001"/>
    <n v="0.14822382466396064"/>
  </r>
  <r>
    <d v="2025-02-08T00:00:00"/>
    <x v="4"/>
    <d v="1899-12-30T15:54:00"/>
    <d v="1899-12-30T22:41:00"/>
    <d v="1899-12-30T06:47:00"/>
    <n v="58"/>
    <n v="23.32"/>
    <n v="23.316896551724138"/>
    <n v="93.29"/>
    <n v="0"/>
    <n v="275.14999999999998"/>
    <n v="0.21600000000000003"/>
    <n v="0.21853084370458026"/>
    <n v="1.8530843704580247E-2"/>
    <n v="19.5"/>
    <n v="39.479999999999997"/>
    <n v="19.511100000000003"/>
    <n v="1.1100000000002552E-2"/>
    <n v="39.4788"/>
    <n v="-1.1999999999972033E-3"/>
    <n v="58.98"/>
    <n v="58.98"/>
    <n v="4.3612002543663757E-2"/>
    <n v="0.21435580592404144"/>
    <n v="1"/>
    <n v="5.5"/>
    <n v="23"/>
    <n v="200.31"/>
    <n v="67"/>
    <n v="986.97"/>
    <n v="7"/>
    <n v="53.92"/>
    <n v="1"/>
    <n v="19"/>
    <n v="18"/>
    <n v="63.5"/>
    <n v="11"/>
    <n v="23.18"/>
    <n v="128"/>
    <n v="10.565468750000001"/>
    <n v="1352.38"/>
    <s v="YES"/>
    <n v="0"/>
    <n v="114.12"/>
    <n v="1466.5"/>
    <s v="YES"/>
    <n v="1741.65"/>
    <n v="1741.65"/>
    <n v="275.14999999999998"/>
    <n v="216.17"/>
    <n v="0.20345612919445716"/>
  </r>
  <r>
    <d v="2025-02-09T00:00:00"/>
    <x v="2"/>
    <d v="1899-12-30T09:59:00"/>
    <d v="1899-12-30T16:52:00"/>
    <d v="1899-12-30T06:53:00"/>
    <n v="51"/>
    <n v="26.79"/>
    <n v="26.787254901960786"/>
    <n v="88.44"/>
    <n v="0"/>
    <n v="253.62"/>
    <n v="0.19699999999999998"/>
    <n v="0.19849574629610789"/>
    <n v="-1.5042537038921222E-3"/>
    <n v="38.5"/>
    <n v="30.78"/>
    <n v="38.500000000000007"/>
    <n v="0"/>
    <n v="30.78"/>
    <n v="0"/>
    <n v="69.78"/>
    <n v="69.28"/>
    <n v="5.0711854481572297E-2"/>
    <n v="0.27513603028152356"/>
    <n v="13"/>
    <n v="113.5"/>
    <n v="38"/>
    <n v="292"/>
    <n v="55"/>
    <n v="769.5"/>
    <n v="18"/>
    <n v="128.5"/>
    <n v="2"/>
    <n v="16"/>
    <n v="10"/>
    <n v="35"/>
    <n v="7"/>
    <n v="11.65"/>
    <n v="143"/>
    <n v="9.553496503496504"/>
    <n v="1366.15"/>
    <s v="YES"/>
    <n v="0"/>
    <n v="116.06"/>
    <n v="1482.21"/>
    <s v="YES"/>
    <n v="1735.83"/>
    <n v="1735.83"/>
    <n v="253.62"/>
    <n v="183.84"/>
    <n v="0.18564579292171429"/>
  </r>
  <r>
    <d v="2025-02-13T00:00:00"/>
    <x v="0"/>
    <d v="1899-12-30T15:52:00"/>
    <d v="1899-12-30T23:09:00"/>
    <d v="1899-12-30T07:17:00"/>
    <n v="59"/>
    <n v="22.07"/>
    <n v="22.071525423728815"/>
    <n v="175.79"/>
    <n v="0"/>
    <n v="257.08999999999997"/>
    <n v="0.22500000000000001"/>
    <n v="0.22823433324751646"/>
    <n v="2.8234333247516452E-2"/>
    <n v="16.510000000000002"/>
    <n v="38.18"/>
    <n v="16.520000000000003"/>
    <n v="1.0000000000001563E-2"/>
    <n v="38.184000000000005"/>
    <n v="4.0000000000048885E-3"/>
    <n v="54.69"/>
    <n v="54.69"/>
    <n v="4.1997511941146655E-2"/>
    <n v="0.21272706056244897"/>
    <n v="3"/>
    <n v="13.5"/>
    <n v="10"/>
    <n v="109.5"/>
    <n v="64"/>
    <n v="954.6"/>
    <n v="11"/>
    <n v="97"/>
    <n v="2"/>
    <n v="16"/>
    <n v="27"/>
    <n v="92.5"/>
    <n v="9"/>
    <n v="19.12"/>
    <n v="126"/>
    <n v="10.335079365079364"/>
    <n v="1302.22"/>
    <s v="YES"/>
    <n v="0"/>
    <n v="110.73"/>
    <n v="1412.95"/>
    <s v="YES"/>
    <n v="1670.04"/>
    <n v="1670.04"/>
    <n v="257.08999999999997"/>
    <n v="202.39999999999998"/>
    <n v="0.19742439833515071"/>
  </r>
  <r>
    <d v="2025-02-14T00:00:00"/>
    <x v="1"/>
    <d v="1899-12-30T10:26:00"/>
    <d v="1899-12-30T14:06:00"/>
    <d v="1899-12-30T03:40:00"/>
    <n v="11"/>
    <n v="23.8"/>
    <n v="23.798181818181817"/>
    <n v="43.94"/>
    <n v="0"/>
    <n v="29.99"/>
    <n v="0.13600000000000001"/>
    <n v="0.1376698494307749"/>
    <n v="-6.2330150569225112E-2"/>
    <n v="3.4"/>
    <n v="7.82"/>
    <n v="3.3950000000000005"/>
    <n v="-4.9999999999994493E-3"/>
    <n v="7.82"/>
    <n v="0"/>
    <n v="11.22"/>
    <n v="11.22"/>
    <n v="4.2860417144166864E-2"/>
    <n v="0.37412470823607874"/>
    <n v="0"/>
    <n v="0"/>
    <n v="4"/>
    <n v="32.5"/>
    <n v="14"/>
    <n v="195.5"/>
    <n v="2"/>
    <n v="16"/>
    <n v="0"/>
    <n v="0"/>
    <n v="4"/>
    <n v="14"/>
    <n v="2"/>
    <n v="3.78"/>
    <n v="26"/>
    <n v="10.068461538461538"/>
    <n v="261.77999999999997"/>
    <s v="YES"/>
    <n v="0"/>
    <n v="22.26"/>
    <n v="284.04000000000002"/>
    <s v="YES"/>
    <n v="314.02999999999997"/>
    <n v="314.03000000000003"/>
    <n v="29.99"/>
    <n v="18.769999999999996"/>
    <n v="0.11456184582473834"/>
  </r>
  <r>
    <d v="2025-02-15T00:00:00"/>
    <x v="4"/>
    <d v="1899-12-30T15:51:00"/>
    <d v="1899-12-30T22:03:00"/>
    <d v="1899-12-30T06:12:00"/>
    <n v="50"/>
    <n v="21.55"/>
    <n v="21.548400000000001"/>
    <n v="171.96"/>
    <n v="0"/>
    <n v="150.65"/>
    <n v="0.16399999999999998"/>
    <n v="0.16637951980208954"/>
    <n v="-3.3620480197910474E-2"/>
    <n v="14.38"/>
    <n v="32.32"/>
    <n v="14.385000000000002"/>
    <n v="5.0000000000007816E-3"/>
    <n v="32.32"/>
    <n v="0"/>
    <n v="46.7"/>
    <n v="46.7"/>
    <n v="4.3344285422583582E-2"/>
    <n v="0.30999004314636575"/>
    <n v="1"/>
    <n v="5.5"/>
    <n v="9"/>
    <n v="89.5"/>
    <n v="55"/>
    <n v="808"/>
    <n v="10"/>
    <n v="66.5"/>
    <n v="5"/>
    <n v="44"/>
    <n v="16"/>
    <n v="57.5"/>
    <n v="4"/>
    <n v="6.42"/>
    <n v="100"/>
    <n v="10.7742"/>
    <n v="1077.42"/>
    <s v="YES"/>
    <n v="0"/>
    <n v="91.63"/>
    <n v="1169.05"/>
    <s v="YES"/>
    <n v="1319.7"/>
    <n v="1319.7"/>
    <n v="150.65"/>
    <n v="103.95"/>
    <n v="0.13982476657199605"/>
  </r>
  <r>
    <d v="2025-02-16T00:00:00"/>
    <x v="2"/>
    <d v="1899-12-30T11:54:00"/>
    <d v="1899-12-30T16:58:00"/>
    <d v="1899-12-30T05:04:00"/>
    <n v="16"/>
    <n v="71.52"/>
    <n v="71.517499999999998"/>
    <n v="72.709999999999994"/>
    <n v="187.42"/>
    <n v="65.2"/>
    <n v="0.06"/>
    <n v="6.0845301753501876E-2"/>
    <n v="-0.13915469824649812"/>
    <n v="40.909999999999997"/>
    <n v="20.079999999999998"/>
    <n v="40.910100000000007"/>
    <n v="1.0000000001042508E-4"/>
    <n v="20.081600000000002"/>
    <n v="1.6000000000033765E-3"/>
    <n v="60.99"/>
    <n v="60.989999999999995"/>
    <n v="5.3299891634914526E-2"/>
    <n v="0.93542944785276072"/>
    <n v="18"/>
    <n v="234.86"/>
    <n v="9"/>
    <n v="100.5"/>
    <n v="36"/>
    <n v="502.04"/>
    <n v="23"/>
    <n v="207.07"/>
    <n v="4"/>
    <n v="42"/>
    <n v="8"/>
    <n v="27"/>
    <n v="12"/>
    <n v="24.81"/>
    <n v="110"/>
    <n v="10.402545454545454"/>
    <n v="1144.28"/>
    <s v="NO"/>
    <n v="-5.9999999999997726"/>
    <n v="97.29"/>
    <n v="1241.57"/>
    <s v="YES"/>
    <n v="1494.19"/>
    <n v="1494.19"/>
    <n v="252.62"/>
    <n v="191.63"/>
    <n v="0.22076764428286783"/>
  </r>
  <r>
    <d v="2025-02-19T00:00:00"/>
    <x v="6"/>
    <d v="1899-12-30T16:59:00"/>
    <d v="1899-12-30T20:49:00"/>
    <d v="1899-12-30T03:50:00"/>
    <n v="25"/>
    <n v="25.98"/>
    <n v="25.978400000000001"/>
    <n v="0"/>
    <n v="41.24"/>
    <n v="81.760000000000005"/>
    <n v="0.126"/>
    <n v="0.12588920025867645"/>
    <n v="-7.4110799741323563E-2"/>
    <n v="11.19"/>
    <n v="17.62"/>
    <n v="11.200000000000001"/>
    <n v="1.0000000000001563E-2"/>
    <n v="17.62"/>
    <n v="0"/>
    <n v="28.81"/>
    <n v="28.810000000000002"/>
    <n v="4.4359929787823729E-2"/>
    <n v="0.35237279843444225"/>
    <n v="3"/>
    <n v="17"/>
    <n v="10"/>
    <n v="87.5"/>
    <n v="29"/>
    <n v="440.5"/>
    <n v="7"/>
    <n v="55.5"/>
    <n v="0"/>
    <n v="0"/>
    <n v="11"/>
    <n v="39"/>
    <n v="5"/>
    <n v="9.9600000000000009"/>
    <n v="65"/>
    <n v="9.9916923076923077"/>
    <n v="649.46"/>
    <s v="YES"/>
    <n v="0"/>
    <n v="55.23"/>
    <n v="704.69"/>
    <s v="YES"/>
    <n v="827.69"/>
    <n v="827.69"/>
    <n v="123"/>
    <n v="94.19"/>
    <n v="0.18938810704277398"/>
  </r>
  <r>
    <d v="2025-02-20T00:00:00"/>
    <x v="0"/>
    <d v="1899-12-30T15:51:00"/>
    <d v="1899-12-30T23:00:00"/>
    <d v="1899-12-30T07:09:00"/>
    <n v="63"/>
    <n v="31.41"/>
    <n v="31.413174603174603"/>
    <n v="57.48"/>
    <n v="0"/>
    <n v="319.64999999999998"/>
    <n v="0.16600000000000001"/>
    <n v="0.16635008196508028"/>
    <n v="-3.3649918034919735E-2"/>
    <n v="70.36"/>
    <n v="37.020000000000003"/>
    <n v="70.350000000000009"/>
    <n v="-9.9999999999909051E-3"/>
    <n v="37.018000000000001"/>
    <n v="-2.0000000000024443E-3"/>
    <n v="107.38"/>
    <n v="107.38"/>
    <n v="5.4258904614887089E-2"/>
    <n v="0.33592992335366806"/>
    <n v="22"/>
    <n v="200.5"/>
    <n v="55"/>
    <n v="416.5"/>
    <n v="59"/>
    <n v="925.45"/>
    <n v="46"/>
    <n v="361"/>
    <n v="3"/>
    <n v="27"/>
    <n v="10"/>
    <n v="36"/>
    <n v="7"/>
    <n v="12.58"/>
    <n v="202"/>
    <n v="9.7971782178217826"/>
    <n v="1979.03"/>
    <s v="YES"/>
    <n v="0"/>
    <n v="168.17"/>
    <n v="2147.1999999999998"/>
    <s v="YES"/>
    <n v="2466.85"/>
    <n v="2466.85"/>
    <n v="319.64999999999998"/>
    <n v="212.26999999999998"/>
    <n v="0.16151852170002476"/>
  </r>
  <r>
    <d v="2025-02-22T00:00:00"/>
    <x v="4"/>
    <d v="1899-12-30T16:07:00"/>
    <d v="1899-12-30T22:47:00"/>
    <d v="1899-12-30T06:40:00"/>
    <n v="70"/>
    <n v="21.6"/>
    <n v="21.598142857142857"/>
    <n v="326.60000000000002"/>
    <n v="0"/>
    <n v="273.7"/>
    <n v="0.22600000000000001"/>
    <n v="0.23091784994136358"/>
    <n v="3.0917849941363568E-2"/>
    <n v="18.510000000000002"/>
    <n v="46.24"/>
    <n v="18.515000000000001"/>
    <n v="4.9999999999990052E-3"/>
    <n v="46.24"/>
    <n v="0"/>
    <n v="64.75"/>
    <n v="64.75"/>
    <n v="4.2827756354713038E-2"/>
    <n v="0.23657289002557547"/>
    <n v="0"/>
    <n v="0"/>
    <n v="14"/>
    <n v="139.5"/>
    <n v="81"/>
    <n v="1156"/>
    <n v="11"/>
    <n v="85"/>
    <n v="2"/>
    <n v="40"/>
    <n v="19"/>
    <n v="68"/>
    <n v="14"/>
    <n v="23.37"/>
    <n v="141"/>
    <n v="10.722482269503546"/>
    <n v="1511.87"/>
    <s v="YES"/>
    <n v="0"/>
    <n v="128.58000000000001"/>
    <n v="1640.45"/>
    <s v="YES"/>
    <n v="1914.15"/>
    <n v="1914.15"/>
    <n v="273.7"/>
    <n v="208.95"/>
    <n v="0.18103408361830053"/>
  </r>
  <r>
    <d v="2025-02-23T00:00:00"/>
    <x v="2"/>
    <d v="1899-12-30T15:55:00"/>
    <d v="1899-12-30T22:17:00"/>
    <d v="1899-12-30T06:22:00"/>
    <n v="34"/>
    <n v="20.079999999999998"/>
    <n v="20.085000000000001"/>
    <n v="0"/>
    <n v="0"/>
    <n v="148.09"/>
    <n v="0.217"/>
    <n v="0.21685776625810893"/>
    <n v="1.6857766258108919E-2"/>
    <n v="6.48"/>
    <n v="21.24"/>
    <n v="6.4750000000000005"/>
    <n v="-4.9999999999998934E-3"/>
    <n v="21.244"/>
    <n v="4.0000000000013358E-3"/>
    <n v="27.72"/>
    <n v="27.72"/>
    <n v="4.0592189078768173E-2"/>
    <n v="0.18718346951178336"/>
    <n v="2"/>
    <n v="14"/>
    <n v="6"/>
    <n v="44"/>
    <n v="36"/>
    <n v="531.1"/>
    <n v="3"/>
    <n v="26.5"/>
    <n v="1"/>
    <n v="8"/>
    <n v="13"/>
    <n v="44.98"/>
    <n v="9"/>
    <n v="14.31"/>
    <n v="70"/>
    <n v="9.7555714285714288"/>
    <n v="682.89"/>
    <s v="YES"/>
    <n v="0"/>
    <n v="58.08"/>
    <n v="740.97"/>
    <s v="YES"/>
    <n v="889.06"/>
    <n v="889.06000000000006"/>
    <n v="148.09"/>
    <n v="120.37"/>
    <n v="0.21685776625810893"/>
  </r>
  <r>
    <d v="2025-02-25T00:00:00"/>
    <x v="5"/>
    <d v="1899-12-30T10:53:00"/>
    <d v="1899-12-30T17:34:00"/>
    <d v="1899-12-30T06:41:00"/>
    <n v="54"/>
    <n v="24.95"/>
    <n v="24.94814814814815"/>
    <n v="109.58"/>
    <n v="60"/>
    <n v="174"/>
    <n v="0.14000000000000001"/>
    <n v="0.1405924274009793"/>
    <n v="-5.9407572599020714E-2"/>
    <n v="26.96"/>
    <n v="35.06"/>
    <n v="26.950000000000003"/>
    <n v="-9.9999999999980105E-3"/>
    <n v="35.06"/>
    <n v="0"/>
    <n v="62.02"/>
    <n v="62.02"/>
    <n v="4.6036223277909738E-2"/>
    <n v="0.3564367816091954"/>
    <n v="7"/>
    <n v="52.5"/>
    <n v="19"/>
    <n v="196"/>
    <n v="52"/>
    <n v="876.5"/>
    <n v="17"/>
    <n v="136.5"/>
    <n v="0"/>
    <n v="0"/>
    <n v="20"/>
    <n v="71"/>
    <n v="4"/>
    <n v="14.7"/>
    <n v="119"/>
    <n v="11.321008403361345"/>
    <n v="1347.2"/>
    <s v="YES"/>
    <n v="0"/>
    <n v="114.58"/>
    <n v="1461.78"/>
    <s v="YES"/>
    <n v="1695.78"/>
    <n v="1695.78"/>
    <n v="234"/>
    <n v="171.98"/>
    <n v="0.17369358669833729"/>
  </r>
  <r>
    <d v="2025-02-27T00:00:00"/>
    <x v="0"/>
    <d v="1899-12-30T15:53:00"/>
    <d v="1899-12-30T22:58:00"/>
    <d v="1899-12-30T07:05:00"/>
    <n v="72"/>
    <n v="20.97"/>
    <n v="20.874583333333334"/>
    <n v="128.02000000000001"/>
    <n v="0"/>
    <n v="257.64"/>
    <n v="0.18600000000000003"/>
    <n v="0.18738135932215716"/>
    <n v="-1.2618640677842852E-2"/>
    <n v="18.37"/>
    <n v="45.76"/>
    <n v="18.375"/>
    <n v="4.9999999999990052E-3"/>
    <n v="45.76"/>
    <n v="0"/>
    <n v="64.13"/>
    <n v="64.13"/>
    <n v="4.2668849012288998E-2"/>
    <n v="0.24891321223412513"/>
    <n v="4"/>
    <n v="18"/>
    <n v="15"/>
    <n v="129.5"/>
    <n v="84"/>
    <n v="1144"/>
    <n v="10"/>
    <n v="83"/>
    <n v="4"/>
    <n v="32"/>
    <n v="21"/>
    <n v="73.5"/>
    <n v="12"/>
    <n v="22.97"/>
    <n v="150"/>
    <n v="10.0198"/>
    <n v="1502.97"/>
    <s v="YES"/>
    <n v="0"/>
    <n v="127.79"/>
    <n v="1630.76"/>
    <s v="YES"/>
    <n v="1888.4"/>
    <n v="1888.4"/>
    <n v="257.64"/>
    <n v="193.51"/>
    <n v="0.17142058723727019"/>
  </r>
  <r>
    <d v="2025-02-28T00:00:00"/>
    <x v="1"/>
    <d v="1899-12-30T15:56:00"/>
    <d v="1899-12-30T21:44:00"/>
    <d v="1899-12-30T05:48:00"/>
    <n v="51"/>
    <n v="22.09"/>
    <n v="22.09470588235294"/>
    <n v="30.92"/>
    <n v="0"/>
    <n v="246.49"/>
    <n v="0.22399999999999998"/>
    <n v="0.22491810458888051"/>
    <n v="2.4918104588880496E-2"/>
    <n v="22.86"/>
    <n v="30.2"/>
    <n v="22.855"/>
    <n v="-4.9999999999990052E-3"/>
    <n v="30.202399999999997"/>
    <n v="2.3999999999979593E-3"/>
    <n v="53.06"/>
    <n v="53.06"/>
    <n v="4.7087848211353978E-2"/>
    <n v="0.21526228244553533"/>
    <n v="1"/>
    <n v="6"/>
    <n v="27"/>
    <n v="195"/>
    <n v="49"/>
    <n v="755.06"/>
    <n v="8"/>
    <n v="66.5"/>
    <n v="7"/>
    <n v="59"/>
    <n v="9"/>
    <n v="32"/>
    <n v="8"/>
    <n v="13.27"/>
    <n v="109"/>
    <n v="10.33788990825688"/>
    <n v="1126.83"/>
    <s v="YES"/>
    <n v="0"/>
    <n v="95.79"/>
    <n v="1222.6199999999999"/>
    <s v="YES"/>
    <n v="1469.11"/>
    <n v="1469.11"/>
    <n v="246.49"/>
    <n v="193.43"/>
    <n v="0.21874639475342333"/>
  </r>
  <r>
    <d v="2025-03-01T00:00:00"/>
    <x v="4"/>
    <d v="1899-12-30T15:54:00"/>
    <d v="1899-12-30T22:32:00"/>
    <d v="1899-12-30T06:38:00"/>
    <n v="48"/>
    <n v="22.78"/>
    <n v="22.782499999999999"/>
    <n v="31.46"/>
    <n v="0"/>
    <n v="209.39"/>
    <n v="0.19699999999999998"/>
    <n v="0.1971471612842482"/>
    <n v="-2.8528387157518154E-3"/>
    <n v="10.6"/>
    <n v="34.46"/>
    <n v="10.605"/>
    <n v="5.0000000000007816E-3"/>
    <n v="34.46"/>
    <n v="0"/>
    <n v="45.06"/>
    <n v="45.06"/>
    <n v="4.1204872160649622E-2"/>
    <n v="0.21519652323415639"/>
    <n v="2"/>
    <n v="12"/>
    <n v="10"/>
    <n v="83.5"/>
    <n v="61"/>
    <n v="861.5"/>
    <n v="7"/>
    <n v="34"/>
    <n v="3"/>
    <n v="22"/>
    <n v="19"/>
    <n v="67.5"/>
    <n v="11"/>
    <n v="13.06"/>
    <n v="113"/>
    <n v="9.6775221238938052"/>
    <n v="1093.56"/>
    <s v="YES"/>
    <n v="0"/>
    <n v="93.02"/>
    <n v="1186.58"/>
    <s v="YES"/>
    <n v="1395.97"/>
    <n v="1395.9699999999998"/>
    <n v="209.39"/>
    <n v="164.32999999999998"/>
    <n v="0.19147554775229525"/>
  </r>
  <r>
    <d v="2025-03-02T00:00:00"/>
    <x v="2"/>
    <d v="1899-12-30T16:30:00"/>
    <d v="1899-12-30T19:05:00"/>
    <d v="1899-12-30T02:35:00"/>
    <n v="15"/>
    <n v="22.57"/>
    <n v="22.571999999999999"/>
    <n v="47.2"/>
    <n v="0"/>
    <n v="61.63"/>
    <n v="0.20899999999999999"/>
    <n v="0.21151074198640951"/>
    <n v="1.1510741986409501E-2"/>
    <n v="5.88"/>
    <n v="9.49"/>
    <n v="5.8800000000000008"/>
    <n v="0"/>
    <n v="9.49"/>
    <n v="0"/>
    <n v="15.37"/>
    <n v="15.370000000000001"/>
    <n v="4.5395475220036625E-2"/>
    <n v="0.24939153009897774"/>
    <n v="10"/>
    <n v="51"/>
    <n v="2"/>
    <n v="19"/>
    <n v="18"/>
    <n v="237.25"/>
    <n v="4"/>
    <n v="14"/>
    <n v="0"/>
    <n v="0"/>
    <n v="1"/>
    <n v="3.5"/>
    <n v="13"/>
    <n v="13.83"/>
    <n v="48"/>
    <n v="7.05375"/>
    <n v="338.58"/>
    <s v="YES"/>
    <n v="0"/>
    <n v="28.01"/>
    <n v="366.59"/>
    <s v="YES"/>
    <n v="428.22"/>
    <n v="428.21999999999997"/>
    <n v="61.63"/>
    <n v="46.260000000000005"/>
    <n v="0.18202492763896275"/>
  </r>
  <r>
    <d v="2025-03-05T00:00:00"/>
    <x v="6"/>
    <d v="1899-12-30T15:51:00"/>
    <d v="1899-12-30T20:59:00"/>
    <d v="1899-12-30T05:08:00"/>
    <n v="41"/>
    <n v="28.55"/>
    <n v="28.545609756097559"/>
    <n v="0"/>
    <n v="0"/>
    <n v="232.02"/>
    <n v="0.19699999999999998"/>
    <n v="0.1982449994446201"/>
    <n v="-1.7550005553799153E-3"/>
    <n v="15.99"/>
    <n v="33.6"/>
    <n v="15.995000000000001"/>
    <n v="5.0000000000007816E-3"/>
    <n v="33.597999999999999"/>
    <n v="-2.0000000000024443E-3"/>
    <n v="49.59"/>
    <n v="49.59"/>
    <n v="4.2371215940258215E-2"/>
    <n v="0.21373157486423586"/>
    <n v="5"/>
    <n v="29"/>
    <n v="7"/>
    <n v="77.5"/>
    <n v="56"/>
    <n v="839.95"/>
    <n v="13"/>
    <n v="106"/>
    <n v="2"/>
    <n v="16"/>
    <n v="15"/>
    <n v="52.5"/>
    <n v="21"/>
    <n v="49.42"/>
    <n v="119"/>
    <n v="9.835042016806721"/>
    <n v="1170.3699999999999"/>
    <s v="YES"/>
    <n v="0"/>
    <n v="96.49"/>
    <n v="1266.8599999999999"/>
    <s v="YES"/>
    <n v="1498.88"/>
    <n v="1498.8799999999999"/>
    <n v="232.02"/>
    <n v="182.43"/>
    <n v="0.1982449994446201"/>
  </r>
  <r>
    <d v="2025-03-06T00:00:00"/>
    <x v="0"/>
    <d v="1899-12-30T11:50:00"/>
    <d v="1899-12-30T17:05:00"/>
    <d v="1899-12-30T05:15:00"/>
    <n v="53"/>
    <n v="20.77"/>
    <n v="20.768301886792454"/>
    <n v="41.15"/>
    <n v="0"/>
    <n v="211.49"/>
    <n v="0.19899999999999998"/>
    <n v="0.19959983766999823"/>
    <n v="-4.0016233000178536E-4"/>
    <n v="11.73"/>
    <n v="33.729999999999997"/>
    <n v="11.725000000000001"/>
    <n v="-4.9999999999990052E-3"/>
    <n v="33.730000000000004"/>
    <n v="0"/>
    <n v="45.46"/>
    <n v="45.459999999999994"/>
    <n v="4.1300239843011843E-2"/>
    <n v="0.21495106151591092"/>
    <n v="5"/>
    <n v="24"/>
    <n v="14"/>
    <n v="97"/>
    <n v="59"/>
    <n v="843.25"/>
    <n v="4"/>
    <n v="38.5"/>
    <n v="1"/>
    <n v="8"/>
    <n v="17"/>
    <n v="58.5"/>
    <n v="16"/>
    <n v="31.47"/>
    <n v="116"/>
    <n v="9.4889655172413789"/>
    <n v="1100.72"/>
    <s v="YES"/>
    <n v="0"/>
    <n v="90.89"/>
    <n v="1191.6099999999999"/>
    <s v="YES"/>
    <n v="1403.1"/>
    <n v="1403.1"/>
    <n v="211.49"/>
    <n v="166.03"/>
    <n v="0.19213787339196162"/>
  </r>
  <r>
    <d v="2025-03-07T00:00:00"/>
    <x v="1"/>
    <d v="1899-12-30T17:06:00"/>
    <d v="1899-12-30T19:58:00"/>
    <d v="1899-12-30T02:52:00"/>
    <n v="27"/>
    <n v="23.67"/>
    <n v="23.67074074074074"/>
    <n v="0"/>
    <n v="0"/>
    <n v="141.55000000000001"/>
    <n v="0.221"/>
    <n v="0.22147987044483736"/>
    <n v="2.1479870444837346E-2"/>
    <n v="8.61"/>
    <n v="18.46"/>
    <n v="8.6100000000000012"/>
    <n v="0"/>
    <n v="18.46"/>
    <n v="0"/>
    <n v="27.07"/>
    <n v="27.07"/>
    <n v="4.2355776001001391E-2"/>
    <n v="0.19123984457788765"/>
    <n v="1"/>
    <n v="6"/>
    <n v="9"/>
    <n v="56"/>
    <n v="30"/>
    <n v="461.5"/>
    <n v="6"/>
    <n v="61"/>
    <n v="0"/>
    <n v="0"/>
    <n v="10"/>
    <n v="35"/>
    <n v="8"/>
    <n v="19.61"/>
    <n v="64"/>
    <n v="9.9860937500000002"/>
    <n v="639.11"/>
    <s v="YES"/>
    <n v="0"/>
    <n v="52.67"/>
    <n v="691.78"/>
    <s v="YES"/>
    <n v="833.33"/>
    <n v="833.32999999999993"/>
    <n v="141.55000000000001"/>
    <n v="114.48000000000002"/>
    <n v="0.22147987044483736"/>
  </r>
  <r>
    <d v="2025-03-08T00:00:00"/>
    <x v="4"/>
    <d v="1899-12-30T15:53:00"/>
    <d v="1899-12-30T22:13:00"/>
    <d v="1899-12-30T06:20:00"/>
    <n v="48"/>
    <n v="20.53"/>
    <n v="20.533125000000002"/>
    <n v="169.81"/>
    <n v="0"/>
    <n v="185.28"/>
    <n v="0.20399999999999999"/>
    <n v="0.22712005687807987"/>
    <n v="2.7120056878079862E-2"/>
    <n v="22.75"/>
    <n v="24.19"/>
    <n v="22.750000000000004"/>
    <n v="0"/>
    <n v="24.192"/>
    <n v="1.9999999999988916E-3"/>
    <n v="46.94"/>
    <n v="46.94"/>
    <n v="4.7626294909648023E-2"/>
    <n v="0.25334628670120896"/>
    <n v="5"/>
    <n v="31"/>
    <n v="18"/>
    <n v="132"/>
    <n v="44"/>
    <n v="604.79999999999995"/>
    <n v="18"/>
    <n v="155"/>
    <n v="1"/>
    <n v="7"/>
    <n v="10"/>
    <n v="29.75"/>
    <n v="11"/>
    <n v="26.04"/>
    <n v="107"/>
    <n v="9.2111214953271023"/>
    <n v="985.59"/>
    <s v="YES"/>
    <n v="0"/>
    <n v="81.55"/>
    <n v="1067.1400000000001"/>
    <s v="YES"/>
    <n v="1252.42"/>
    <n v="1252.42"/>
    <n v="185.28"/>
    <n v="138.34"/>
    <n v="0.18798892034213008"/>
  </r>
  <r>
    <d v="2025-03-09T00:00:00"/>
    <x v="2"/>
    <d v="1899-12-30T15:53:00"/>
    <d v="1899-12-30T22:08:00"/>
    <d v="1899-12-30T06:15:00"/>
    <n v="52"/>
    <n v="23.9"/>
    <n v="23.896346153846153"/>
    <n v="142.69"/>
    <n v="0"/>
    <n v="201.51"/>
    <n v="0.17899999999999999"/>
    <n v="0.18320423303512984"/>
    <n v="-1.6795766964870174E-2"/>
    <n v="26.12"/>
    <n v="32.549999999999997"/>
    <n v="26.124700000000004"/>
    <n v="4.7000000000032571E-3"/>
    <n v="32.549599999999998"/>
    <n v="-3.9999999999906777E-4"/>
    <n v="58.67"/>
    <n v="58.67"/>
    <n v="4.7215135883342328E-2"/>
    <n v="0.29115180388070072"/>
    <n v="1"/>
    <n v="6"/>
    <n v="22"/>
    <n v="199.71"/>
    <n v="63"/>
    <n v="813.74"/>
    <n v="13"/>
    <n v="101.5"/>
    <n v="9"/>
    <n v="66"/>
    <n v="6"/>
    <n v="21"/>
    <n v="16"/>
    <n v="34.659999999999997"/>
    <n v="130"/>
    <n v="9.5585384615384612"/>
    <n v="1242.6099999999999"/>
    <s v="YES"/>
    <n v="0"/>
    <n v="102.67"/>
    <n v="1345.28"/>
    <s v="YES"/>
    <n v="1546.79"/>
    <n v="1546.79"/>
    <n v="201.51"/>
    <n v="142.83999999999997"/>
    <n v="0.162166729706022"/>
  </r>
  <r>
    <d v="2025-03-13T00:00:00"/>
    <x v="0"/>
    <d v="1899-12-30T10:02:00"/>
    <d v="1899-12-30T16:20:00"/>
    <d v="1899-12-30T06:18:00"/>
    <n v="48"/>
    <n v="23.2"/>
    <n v="23.202500000000001"/>
    <n v="97.11"/>
    <n v="0"/>
    <n v="226.21"/>
    <n v="0.22"/>
    <n v="0.22251404176626238"/>
    <n v="2.2514041766262372E-2"/>
    <n v="13.54"/>
    <n v="32.270000000000003"/>
    <n v="13.545000000000002"/>
    <n v="5.000000000002558E-3"/>
    <n v="32.2652"/>
    <n v="-4.8000000000030241E-3"/>
    <n v="45.81"/>
    <n v="45.81"/>
    <n v="4.1132421075315159E-2"/>
    <n v="0.20251094116086824"/>
    <n v="2"/>
    <n v="24.5"/>
    <n v="13"/>
    <n v="139.5"/>
    <n v="51"/>
    <n v="806.63"/>
    <n v="1"/>
    <n v="8"/>
    <n v="1"/>
    <n v="21.5"/>
    <n v="23"/>
    <n v="81.5"/>
    <n v="19"/>
    <n v="32.090000000000003"/>
    <n v="110"/>
    <n v="10.124727272727274"/>
    <n v="1113.72"/>
    <s v="YES"/>
    <n v="0"/>
    <n v="91.98"/>
    <n v="1205.7"/>
    <s v="YES"/>
    <n v="1431.91"/>
    <n v="1431.91"/>
    <n v="226.21"/>
    <n v="180.4"/>
    <n v="0.2031120928060913"/>
  </r>
  <r>
    <d v="2025-03-14T00:00:00"/>
    <x v="1"/>
    <d v="1899-12-30T15:53:00"/>
    <d v="1899-12-30T22:54:00"/>
    <d v="1899-12-30T07:01:00"/>
    <n v="52"/>
    <n v="37.28"/>
    <n v="37.277884615384615"/>
    <n v="101.45"/>
    <n v="0"/>
    <n v="418.76"/>
    <n v="0.22699999999999998"/>
    <n v="0.22795862819814916"/>
    <n v="2.7958628198149149E-2"/>
    <n v="40.81"/>
    <n v="49.23"/>
    <n v="40.81"/>
    <n v="0"/>
    <n v="49.229199999999999"/>
    <n v="-7.9999999999813554E-4"/>
    <n v="90.04"/>
    <n v="90.039999999999992"/>
    <n v="4.6449482834223212E-2"/>
    <n v="0.21501576081765214"/>
    <n v="5"/>
    <n v="29"/>
    <n v="25"/>
    <n v="230"/>
    <n v="86"/>
    <n v="1230.73"/>
    <n v="38"/>
    <n v="276"/>
    <n v="5"/>
    <n v="48"/>
    <n v="19"/>
    <n v="67"/>
    <n v="19"/>
    <n v="57.72"/>
    <n v="197"/>
    <n v="9.83984771573604"/>
    <n v="1938.45"/>
    <s v="YES"/>
    <n v="0"/>
    <n v="159.97999999999999"/>
    <n v="2098.4299999999998"/>
    <s v="YES"/>
    <n v="2517.19"/>
    <n v="2517.1899999999996"/>
    <n v="418.76"/>
    <n v="328.71999999999997"/>
    <n v="0.21602827000954369"/>
  </r>
  <r>
    <d v="2025-03-15T00:00:00"/>
    <x v="4"/>
    <d v="1899-12-30T15:55:00"/>
    <d v="1899-12-30T21:51:00"/>
    <d v="1899-12-30T05:56:00"/>
    <n v="53"/>
    <n v="25.23"/>
    <n v="25.226603773584905"/>
    <n v="0"/>
    <n v="129.13"/>
    <n v="144.49"/>
    <n v="0.10800000000000001"/>
    <n v="0.10806949835827706"/>
    <n v="-9.193050164172295E-2"/>
    <n v="12.53"/>
    <n v="41.4"/>
    <n v="12.530000000000001"/>
    <n v="0"/>
    <n v="41.4"/>
    <n v="0"/>
    <n v="53.93"/>
    <n v="53.93"/>
    <n v="4.033627272795267E-2"/>
    <n v="0.37324382310194476"/>
    <n v="0"/>
    <n v="0"/>
    <n v="8"/>
    <n v="73"/>
    <n v="73"/>
    <n v="1035"/>
    <n v="11"/>
    <n v="90"/>
    <n v="2"/>
    <n v="16"/>
    <n v="23"/>
    <n v="81"/>
    <n v="10"/>
    <n v="42.01"/>
    <n v="127"/>
    <n v="10.52763779527559"/>
    <n v="1337.01"/>
    <s v="YES"/>
    <n v="0"/>
    <n v="110.15"/>
    <n v="1447.16"/>
    <s v="YES"/>
    <n v="1720.78"/>
    <n v="1720.7800000000002"/>
    <n v="273.62"/>
    <n v="219.69"/>
    <n v="0.20465067576158744"/>
  </r>
  <r>
    <d v="2025-03-16T00:00:00"/>
    <x v="2"/>
    <d v="1899-12-30T15:55:00"/>
    <d v="1899-12-30T21:09:00"/>
    <d v="1899-12-30T05:14:00"/>
    <n v="43"/>
    <n v="23.82"/>
    <n v="23.82"/>
    <n v="0"/>
    <n v="55.03"/>
    <n v="178.92"/>
    <n v="0.17499999999999999"/>
    <n v="0.17468220959521996"/>
    <n v="-2.5317790404780049E-2"/>
    <n v="14.98"/>
    <n v="29.86"/>
    <n v="14.980000000000002"/>
    <n v="0"/>
    <n v="29.863200000000003"/>
    <s v="foodtagros"/>
    <n v="44.84"/>
    <n v="44.84"/>
    <n v="4.3777947005643102E-2"/>
    <n v="0.25061479991057461"/>
    <n v="4"/>
    <n v="19"/>
    <n v="14"/>
    <n v="94.5"/>
    <n v="53"/>
    <n v="746.58"/>
    <n v="5"/>
    <n v="41.5"/>
    <n v="8"/>
    <n v="59"/>
    <n v="9"/>
    <n v="31.5"/>
    <n v="15"/>
    <n v="32.18"/>
    <n v="108"/>
    <n v="9.4838888888888881"/>
    <n v="1024.26"/>
    <s v="YES"/>
    <n v="0"/>
    <n v="84.3"/>
    <n v="1108.56"/>
    <s v="YES"/>
    <n v="1342.51"/>
    <n v="1342.51"/>
    <n v="233.95"/>
    <n v="189.10999999999999"/>
    <n v="0.22840880245250228"/>
  </r>
  <r>
    <d v="2025-03-16T00:00:00"/>
    <x v="2"/>
    <d v="1899-12-30T10:59:00"/>
    <d v="1899-12-30T16:03:00"/>
    <d v="1899-12-30T05:04:00"/>
    <n v="39"/>
    <n v="23.56"/>
    <n v="23.556923076923077"/>
    <n v="94.94"/>
    <n v="0"/>
    <n v="174.28"/>
    <n v="0.21"/>
    <n v="0.21156133919250286"/>
    <n v="1.1561339192502851E-2"/>
    <n v="15.54"/>
    <n v="25.56"/>
    <n v="15.540000000000001"/>
    <n v="0"/>
    <n v="25.564"/>
    <n v="4.0000000000013358E-3"/>
    <n v="41.1"/>
    <n v="41.099999999999994"/>
    <n v="4.4736154649947749E-2"/>
    <n v="0.23582740417718615"/>
    <n v="6"/>
    <n v="47"/>
    <n v="7"/>
    <n v="61"/>
    <n v="43"/>
    <n v="639.1"/>
    <n v="12"/>
    <n v="84.5"/>
    <n v="2"/>
    <n v="29.5"/>
    <n v="9"/>
    <n v="31.5"/>
    <n v="14"/>
    <n v="26.12"/>
    <n v="93"/>
    <n v="9.878709677419355"/>
    <n v="918.72"/>
    <s v="YES"/>
    <n v="0"/>
    <n v="75.86"/>
    <n v="994.58"/>
    <s v="YES"/>
    <n v="1168.8599999999999"/>
    <n v="1168.8600000000001"/>
    <n v="174.28"/>
    <n v="133.18"/>
    <n v="0.18969871125043539"/>
  </r>
  <r>
    <d v="2025-03-20T00:00:00"/>
    <x v="0"/>
    <d v="1899-12-30T15:59:00"/>
    <d v="1899-12-30T00:46:00"/>
    <d v="1899-12-30T08:47:00"/>
    <n v="87"/>
    <n v="24.26"/>
    <n v="24.256436781609196"/>
    <n v="105.73"/>
    <n v="4.66"/>
    <n v="424.51"/>
    <n v="0.21100000000000002"/>
    <n v="0.21177004659330134"/>
    <n v="1.1770046593301331E-2"/>
    <n v="56.28"/>
    <n v="47.91"/>
    <n v="56.280000000000008"/>
    <n v="0"/>
    <n v="47.911999999999999"/>
    <n v="2.0000000000024443E-3"/>
    <n v="104.19"/>
    <n v="104.19"/>
    <n v="4.9371893228956881E-2"/>
    <n v="0.24543591434830747"/>
    <n v="8"/>
    <n v="100.5"/>
    <n v="40"/>
    <n v="381"/>
    <n v="85"/>
    <n v="1197.8"/>
    <n v="40"/>
    <n v="297.5"/>
    <n v="4"/>
    <n v="25"/>
    <n v="13"/>
    <n v="45.5"/>
    <n v="36"/>
    <n v="63.01"/>
    <n v="226"/>
    <n v="9.3376548672566368"/>
    <n v="2110.31"/>
    <s v="YES"/>
    <n v="0"/>
    <n v="174.04"/>
    <n v="2284.35"/>
    <s v="YES"/>
    <n v="2713.52"/>
    <n v="2713.5199999999995"/>
    <n v="429.17"/>
    <n v="324.98"/>
    <n v="0.20336822552136891"/>
  </r>
  <r>
    <d v="2025-03-21T00:00:00"/>
    <x v="1"/>
    <d v="1899-12-30T15:54:00"/>
    <d v="1899-12-30T22:53:00"/>
    <d v="1899-12-30T06:59:00"/>
    <n v="63"/>
    <n v="26.89"/>
    <n v="26.893333333333334"/>
    <n v="86.25"/>
    <n v="0"/>
    <n v="254.22"/>
    <n v="0.156"/>
    <n v="0.15809406540922744"/>
    <n v="-4.1905934590772576E-2"/>
    <n v="24.76"/>
    <n v="49.19"/>
    <n v="24.7681"/>
    <n v="8.0999999999988859E-3"/>
    <n v="49.188000000000002"/>
    <n v="-1.9999999999953388E-3"/>
    <n v="73.95"/>
    <n v="73.95"/>
    <n v="4.3646858842694244E-2"/>
    <n v="0.29088978050507436"/>
    <n v="0"/>
    <n v="0"/>
    <n v="26"/>
    <n v="193.5"/>
    <n v="87"/>
    <n v="1229.7"/>
    <n v="18"/>
    <n v="137.5"/>
    <n v="3"/>
    <n v="22.83"/>
    <n v="17"/>
    <n v="60"/>
    <n v="24"/>
    <n v="50.75"/>
    <n v="175"/>
    <n v="9.6815999999999995"/>
    <n v="1694.28"/>
    <s v="YES"/>
    <n v="0"/>
    <n v="139.78"/>
    <n v="1834.06"/>
    <s v="YES"/>
    <n v="2088.2800000000002"/>
    <n v="2088.2799999999997"/>
    <n v="254.22"/>
    <n v="180.26999999999998"/>
    <n v="0.15004603725476309"/>
  </r>
  <r>
    <d v="2025-03-22T00:00:00"/>
    <x v="4"/>
    <d v="1899-12-30T15:52:00"/>
    <d v="1899-12-30T20:11:00"/>
    <d v="1899-12-30T04:19:00"/>
    <n v="45"/>
    <n v="26.15"/>
    <n v="26.14511111111111"/>
    <n v="88.82"/>
    <n v="0"/>
    <n v="257.02"/>
    <n v="0.23499999999999999"/>
    <n v="0.23629460058287594"/>
    <n v="3.6294600582875924E-2"/>
    <n v="19.420000000000002"/>
    <n v="33.42"/>
    <n v="19.425000000000001"/>
    <n v="4.9999999999990052E-3"/>
    <n v="33.42"/>
    <n v="0"/>
    <n v="52.84"/>
    <n v="52.84"/>
    <n v="4.4911731957536151E-2"/>
    <n v="0.20558711384328071"/>
    <n v="5"/>
    <n v="25.5"/>
    <n v="25"/>
    <n v="166"/>
    <n v="59"/>
    <n v="835.5"/>
    <n v="7"/>
    <n v="53"/>
    <n v="4"/>
    <n v="33"/>
    <n v="8"/>
    <n v="28"/>
    <n v="17"/>
    <n v="35.53"/>
    <n v="125"/>
    <n v="9.4122400000000006"/>
    <n v="1176.53"/>
    <s v="YES"/>
    <n v="0"/>
    <n v="96.91"/>
    <n v="1273.44"/>
    <s v="YES"/>
    <n v="1530.46"/>
    <n v="1530.46"/>
    <n v="257.02"/>
    <n v="204.17999999999998"/>
    <n v="0.21845596797361733"/>
  </r>
  <r>
    <d v="2025-03-23T00:00:00"/>
    <x v="2"/>
    <d v="1899-12-30T10:25:00"/>
    <d v="1899-12-30T15:16:00"/>
    <d v="1899-12-30T04:51:00"/>
    <n v="33"/>
    <n v="26.28"/>
    <n v="26.28"/>
    <n v="0"/>
    <n v="0"/>
    <n v="139.85"/>
    <n v="0.161"/>
    <n v="0.16125870577925372"/>
    <n v="-3.8741294220746292E-2"/>
    <n v="14.03"/>
    <n v="24.02"/>
    <n v="14.035000000000002"/>
    <n v="5.000000000002558E-3"/>
    <n v="24.02"/>
    <n v="0"/>
    <n v="38.049999999999997"/>
    <n v="38.049999999999997"/>
    <n v="4.3874821272081539E-2"/>
    <n v="0.27207722559885589"/>
    <n v="0"/>
    <n v="0"/>
    <n v="11"/>
    <n v="95.5"/>
    <n v="41"/>
    <n v="600.5"/>
    <n v="23"/>
    <n v="96"/>
    <n v="1"/>
    <n v="9"/>
    <n v="11"/>
    <n v="39"/>
    <n v="13"/>
    <n v="27.24"/>
    <n v="100"/>
    <n v="8.6723999999999997"/>
    <n v="867.24"/>
    <s v="YES"/>
    <n v="0"/>
    <n v="71.41"/>
    <n v="938.65"/>
    <s v="YES"/>
    <n v="1078.5"/>
    <n v="1078.5"/>
    <n v="139.85"/>
    <n v="101.8"/>
    <n v="0.16125870577925372"/>
  </r>
  <r>
    <d v="2025-03-25T00:00:00"/>
    <x v="5"/>
    <d v="1899-12-30T15:52:00"/>
    <d v="1899-12-30T00:54:00"/>
    <d v="1899-12-30T09:02:00"/>
    <n v="92"/>
    <n v="24.08"/>
    <n v="24.084456521739131"/>
    <n v="88.43"/>
    <n v="0"/>
    <n v="452.25"/>
    <n v="0.21199999999999999"/>
    <n v="0.21258943093252605"/>
    <n v="1.2589430932526041E-2"/>
    <n v="63.69"/>
    <n v="47.31"/>
    <n v="63.7"/>
    <n v="1.0000000000005116E-2"/>
    <n v="47.31"/>
    <n v="0"/>
    <n v="111"/>
    <n v="111"/>
    <n v="5.0095452145303893E-2"/>
    <n v="0.24543946932006633"/>
    <n v="15"/>
    <n v="87.5"/>
    <n v="30"/>
    <n v="259.5"/>
    <n v="76"/>
    <n v="1182.75"/>
    <n v="60"/>
    <n v="488"/>
    <n v="5"/>
    <n v="75"/>
    <n v="16"/>
    <n v="56"/>
    <n v="42"/>
    <n v="67.02"/>
    <n v="244"/>
    <n v="9.0810245901639348"/>
    <n v="2215.77"/>
    <s v="YES"/>
    <n v="0"/>
    <n v="182.55"/>
    <n v="2398.3200000000002"/>
    <s v="YES"/>
    <n v="2850.57"/>
    <n v="2850.57"/>
    <n v="452.25"/>
    <n v="341.25"/>
    <n v="0.2041051192136368"/>
  </r>
  <r>
    <d v="2025-03-27T00:00:00"/>
    <x v="0"/>
    <d v="1899-12-30T15:51:00"/>
    <d v="1899-12-30T22:17:00"/>
    <d v="1899-12-30T06:26:00"/>
    <n v="46"/>
    <n v="24.35"/>
    <n v="24.345217391304349"/>
    <n v="137.44999999999999"/>
    <n v="72.33"/>
    <n v="181.61"/>
    <n v="0.18100000000000002"/>
    <n v="0.1848579542562829"/>
    <n v="-1.5142045743717109E-2"/>
    <n v="17.78"/>
    <n v="30.98"/>
    <n v="17.815000000000001"/>
    <n v="3.5000000000000142E-2"/>
    <n v="30.984000000000002"/>
    <n v="4.0000000000013358E-3"/>
    <n v="48.76"/>
    <n v="48.760000000000005"/>
    <n v="4.3540379326356397E-2"/>
    <n v="0.26848741809371729"/>
    <n v="0"/>
    <n v="0"/>
    <n v="12"/>
    <n v="101"/>
    <n v="52"/>
    <n v="774.6"/>
    <n v="15"/>
    <n v="106"/>
    <n v="4"/>
    <n v="47.5"/>
    <n v="16"/>
    <n v="57"/>
    <n v="17"/>
    <n v="33.78"/>
    <n v="116"/>
    <n v="9.6541379310344837"/>
    <n v="1119.8800000000001"/>
    <s v="YES"/>
    <n v="0"/>
    <n v="92.31"/>
    <n v="1212.19"/>
    <s v="YES"/>
    <n v="1466.13"/>
    <n v="1466.13"/>
    <n v="253.94"/>
    <n v="205.18"/>
    <n v="0.22675643818980604"/>
  </r>
  <r>
    <d v="2025-03-27T00:00:00"/>
    <x v="0"/>
    <d v="1899-12-30T15:53:00"/>
    <d v="1899-12-30T23:12:00"/>
    <d v="1899-12-30T07:19:00"/>
    <n v="83"/>
    <n v="25.88"/>
    <n v="25.87915662650602"/>
    <n v="342.71"/>
    <n v="41.33"/>
    <n v="362.43"/>
    <n v="0.19699999999999998"/>
    <n v="0.20076332495042268"/>
    <n v="7.633249504226669E-4"/>
    <n v="35.14"/>
    <n v="59.64"/>
    <n v="35.14"/>
    <n v="0"/>
    <n v="59.640799999999999"/>
    <n v="7.9999999999813554E-4"/>
    <n v="94.58"/>
    <n v="94.78"/>
    <n v="4.4125383501631775E-2"/>
    <n v="0.26096073724581298"/>
    <n v="4"/>
    <n v="22"/>
    <n v="23"/>
    <n v="200"/>
    <n v="112"/>
    <n v="1491.02"/>
    <n v="21"/>
    <n v="157"/>
    <n v="16"/>
    <n v="123"/>
    <n v="27"/>
    <n v="96.5"/>
    <n v="27"/>
    <n v="58.45"/>
    <n v="230"/>
    <n v="9.3389999999999986"/>
    <n v="2147.9699999999998"/>
    <s v="YES"/>
    <n v="0"/>
    <n v="177.66"/>
    <n v="2325.63"/>
    <s v="YES"/>
    <n v="2729.39"/>
    <n v="2729.39"/>
    <n v="403.76"/>
    <n v="309.18"/>
    <n v="0.18797283016057023"/>
  </r>
  <r>
    <d v="2025-03-28T00:00:00"/>
    <x v="1"/>
    <d v="1899-12-30T09:53:00"/>
    <d v="1899-12-30T16:15:00"/>
    <d v="1899-12-30T06:22:00"/>
    <n v="41"/>
    <n v="22.72"/>
    <n v="22.716341463414633"/>
    <n v="82.99"/>
    <n v="9.44"/>
    <n v="182.54"/>
    <n v="0.214"/>
    <n v="0.21516301657276221"/>
    <n v="1.51630165727622E-2"/>
    <n v="18.3"/>
    <n v="23.82"/>
    <n v="18.305000000000003"/>
    <n v="5.000000000002558E-3"/>
    <n v="23.82"/>
    <n v="0"/>
    <n v="42.12"/>
    <n v="42.120000000000005"/>
    <n v="4.522370271750218E-2"/>
    <n v="0.2307439465322669"/>
    <n v="7"/>
    <n v="67.5"/>
    <n v="6"/>
    <n v="55"/>
    <n v="39"/>
    <n v="595.5"/>
    <n v="14"/>
    <n v="111"/>
    <n v="2"/>
    <n v="28"/>
    <n v="13"/>
    <n v="47.5"/>
    <n v="19"/>
    <n v="26.87"/>
    <n v="100"/>
    <n v="9.3137000000000008"/>
    <n v="931.37"/>
    <s v="YES"/>
    <n v="0"/>
    <n v="76.91"/>
    <n v="1008.28"/>
    <s v="YES"/>
    <n v="1200.26"/>
    <n v="1200.26"/>
    <n v="191.98"/>
    <n v="149.85999999999999"/>
    <n v="0.20612645887241374"/>
  </r>
  <r>
    <d v="2025-04-02T00:00:00"/>
    <x v="6"/>
    <d v="1899-12-30T11:04:00"/>
    <d v="1899-12-30T18:55:00"/>
    <d v="1899-12-30T07:51:00"/>
    <n v="46"/>
    <n v="23.63"/>
    <n v="23.631521739130434"/>
    <n v="214.03"/>
    <n v="99.34"/>
    <n v="71.290000000000006"/>
    <n v="0.08"/>
    <n v="8.1659068520767E-2"/>
    <n v="-0.11834093147923301"/>
    <n v="13.93"/>
    <n v="31.06"/>
    <n v="13.930000000000001"/>
    <n v="0"/>
    <n v="31.060000000000002"/>
    <n v="0"/>
    <n v="44.99"/>
    <n v="44.989999999999995"/>
    <n v="4.1387240697300029E-2"/>
    <n v="0.63108430354888478"/>
    <n v="9"/>
    <n v="47"/>
    <n v="9"/>
    <n v="86.5"/>
    <n v="45"/>
    <n v="776.5"/>
    <n v="6"/>
    <n v="51.5"/>
    <n v="2"/>
    <n v="14"/>
    <n v="22"/>
    <n v="78"/>
    <n v="15"/>
    <n v="28.55"/>
    <n v="108"/>
    <n v="10.065277777777778"/>
    <n v="1087.05"/>
    <s v="NO"/>
    <n v="-5"/>
    <n v="89.59"/>
    <n v="1176.6400000000001"/>
    <s v="YES"/>
    <n v="1347.27"/>
    <n v="1347.27"/>
    <n v="170.63"/>
    <n v="125.63999999999999"/>
    <n v="0.15696610091532129"/>
  </r>
  <r>
    <d v="2025-04-03T00:00:00"/>
    <x v="0"/>
    <d v="1899-12-30T10:23:00"/>
    <d v="1899-12-30T16:20:00"/>
    <d v="1899-12-30T05:57:00"/>
    <n v="46"/>
    <n v="22.75"/>
    <n v="22.746086956521737"/>
    <n v="64.03"/>
    <n v="0"/>
    <n v="175.45"/>
    <n v="0.17499999999999999"/>
    <n v="0.17861324048906127"/>
    <n v="-2.1386759510938741E-2"/>
    <n v="24.59"/>
    <n v="25"/>
    <n v="24.588200000000001"/>
    <n v="-1.7999999999993577E-3"/>
    <n v="25.0016"/>
    <n v="1.5999999999998238E-3"/>
    <n v="49.59"/>
    <n v="49.59"/>
    <n v="4.7394678492239474E-2"/>
    <n v="0.28264462809917357"/>
    <n v="7"/>
    <n v="66.760000000000005"/>
    <n v="17"/>
    <n v="148.5"/>
    <n v="43"/>
    <n v="625.04"/>
    <n v="14"/>
    <n v="127"/>
    <n v="1"/>
    <n v="9"/>
    <n v="11"/>
    <n v="39"/>
    <n v="21"/>
    <n v="31.02"/>
    <n v="114"/>
    <n v="9.1782456140350863"/>
    <n v="1046.32"/>
    <s v="YES"/>
    <n v="0"/>
    <n v="86.33"/>
    <n v="1132.6500000000001"/>
    <s v="YES"/>
    <n v="1308.0999999999999"/>
    <n v="1308.1000000000001"/>
    <n v="175.45"/>
    <n v="125.85999999999999"/>
    <n v="0.1676829268292683"/>
  </r>
  <r>
    <d v="2025-04-04T00:00:00"/>
    <x v="1"/>
    <d v="1899-12-30T15:53:00"/>
    <d v="1899-12-30T01:11:00"/>
    <d v="1899-12-30T09:18:00"/>
    <n v="61"/>
    <n v="36.090000000000003"/>
    <n v="36.09475409836066"/>
    <n v="78.13"/>
    <n v="0"/>
    <n v="487.8"/>
    <n v="0.22800000000000001"/>
    <n v="0.22969886751583357"/>
    <n v="2.969886751583356E-2"/>
    <n v="77.510000000000005"/>
    <n v="39.520000000000003"/>
    <n v="77.51100000000001"/>
    <n v="1.0000000000047748E-3"/>
    <n v="39.523200000000003"/>
    <n v="3.1999999999996476E-3"/>
    <n v="117.03"/>
    <n v="117.03"/>
    <n v="5.315244938186376E-2"/>
    <n v="0.23991389913899139"/>
    <n v="9"/>
    <n v="52"/>
    <n v="54"/>
    <n v="503.84"/>
    <n v="66"/>
    <n v="988.08"/>
    <n v="64"/>
    <n v="551.46"/>
    <n v="0"/>
    <n v="0"/>
    <n v="11"/>
    <n v="39.5"/>
    <n v="29"/>
    <n v="66.900000000000006"/>
    <n v="233"/>
    <n v="9.4496995708154508"/>
    <n v="2201.7800000000002"/>
    <s v="YES"/>
    <n v="0"/>
    <n v="181.61"/>
    <n v="2383.39"/>
    <s v="YES"/>
    <n v="2871.19"/>
    <n v="2871.19"/>
    <n v="487.8"/>
    <n v="370.77"/>
    <n v="0.22154802023817091"/>
  </r>
  <r>
    <d v="2025-04-05T00:00:00"/>
    <x v="4"/>
    <d v="1899-12-30T10:27:00"/>
    <d v="1899-12-30T20:48:00"/>
    <d v="1899-12-30T10:21:00"/>
    <n v="69"/>
    <n v="25.07"/>
    <n v="25.066811594202896"/>
    <n v="59.67"/>
    <n v="41.57"/>
    <n v="320.67"/>
    <n v="0.19"/>
    <n v="0.19202486316873663"/>
    <n v="-7.9751368312633852E-3"/>
    <n v="27.35"/>
    <n v="49.92"/>
    <n v="27.351100000000002"/>
    <n v="1.1000000000009891E-3"/>
    <n v="49.9208"/>
    <n v="7.9999999999813554E-4"/>
    <n v="77.27"/>
    <n v="77.27000000000001"/>
    <n v="4.4674811084579769E-2"/>
    <n v="0.2409642311410484"/>
    <n v="2"/>
    <n v="12.5"/>
    <n v="30"/>
    <n v="185.73"/>
    <n v="89"/>
    <n v="1248.02"/>
    <n v="21"/>
    <n v="161.5"/>
    <n v="4"/>
    <n v="31"/>
    <n v="11"/>
    <n v="38.5"/>
    <n v="29"/>
    <n v="52.36"/>
    <n v="186"/>
    <n v="9.2989784946236558"/>
    <n v="1729.61"/>
    <s v="YES"/>
    <n v="0"/>
    <n v="142.6"/>
    <n v="1872.21"/>
    <s v="YES"/>
    <n v="2234.4499999999998"/>
    <n v="2234.4500000000003"/>
    <n v="362.24"/>
    <n v="284.97000000000003"/>
    <n v="0.20943449679407497"/>
  </r>
  <r>
    <d v="2025-04-06T00:00:00"/>
    <x v="2"/>
    <d v="1899-12-30T15:53:00"/>
    <d v="1899-12-30T21:54:00"/>
    <d v="1899-12-30T06:01:00"/>
    <n v="48"/>
    <n v="24.63"/>
    <n v="24.628333333333334"/>
    <n v="3.5"/>
    <n v="0"/>
    <n v="196.35"/>
    <n v="0.16699999999999998"/>
    <n v="0.16658748069842022"/>
    <n v="-3.3412519301579791E-2"/>
    <n v="19.559999999999999"/>
    <n v="33.5"/>
    <n v="19.565000000000001"/>
    <n v="5.000000000002558E-3"/>
    <n v="33.5"/>
    <n v="0"/>
    <n v="53.06"/>
    <n v="53.06"/>
    <n v="4.4883941260066319E-2"/>
    <n v="0.2702317290552585"/>
    <n v="2"/>
    <n v="25.5"/>
    <n v="18"/>
    <n v="156"/>
    <n v="58"/>
    <n v="837.5"/>
    <n v="8"/>
    <n v="73"/>
    <n v="2"/>
    <n v="25"/>
    <n v="8"/>
    <n v="28"/>
    <n v="19"/>
    <n v="37.159999999999997"/>
    <n v="115"/>
    <n v="10.279652173913044"/>
    <n v="1182.1600000000001"/>
    <s v="YES"/>
    <n v="0"/>
    <n v="97.31"/>
    <n v="1279.47"/>
    <s v="YES"/>
    <n v="1475.82"/>
    <n v="1475.82"/>
    <n v="196.35"/>
    <n v="143.29"/>
    <n v="0.16609426811937469"/>
  </r>
  <r>
    <d v="2025-04-10T00:00:00"/>
    <x v="0"/>
    <d v="1899-12-30T10:19:00"/>
    <d v="1899-12-30T16:43:00"/>
    <d v="1899-12-30T06:24:00"/>
    <n v="77"/>
    <n v="25.69"/>
    <n v="25.688311688311689"/>
    <n v="144.31"/>
    <n v="104.17"/>
    <n v="297.86"/>
    <n v="0.161"/>
    <n v="0.16243748943387379"/>
    <n v="-3.7562510566126223E-2"/>
    <n v="33.979999999999997"/>
    <n v="54.86"/>
    <n v="33.985000000000007"/>
    <n v="5.0000000000096634E-3"/>
    <n v="54.86"/>
    <n v="0"/>
    <n v="88.84"/>
    <n v="88.84"/>
    <n v="4.4914054600606677E-2"/>
    <n v="0.29826092795272946"/>
    <n v="1"/>
    <n v="7"/>
    <n v="32"/>
    <n v="285"/>
    <n v="93"/>
    <n v="1371.5"/>
    <n v="22"/>
    <n v="177.5"/>
    <n v="2"/>
    <n v="16"/>
    <n v="18"/>
    <n v="63"/>
    <n v="26"/>
    <n v="58"/>
    <n v="194"/>
    <n v="10.195876288659793"/>
    <n v="1978"/>
    <s v="YES"/>
    <n v="0"/>
    <n v="163.22"/>
    <n v="2141.2199999999998"/>
    <s v="YES"/>
    <n v="2543.25"/>
    <n v="2543.25"/>
    <n v="402.03000000000003"/>
    <n v="313.19000000000005"/>
    <n v="0.20325075834175937"/>
  </r>
  <r>
    <d v="2025-04-11T00:00:00"/>
    <x v="1"/>
    <d v="1899-12-30T15:51:00"/>
    <d v="1899-12-30T22:52:00"/>
    <d v="1899-12-30T07:01:00"/>
    <n v="51"/>
    <n v="25.78"/>
    <n v="25.779215686274512"/>
    <n v="39.6"/>
    <n v="0"/>
    <n v="261.8"/>
    <n v="0.19500000000000001"/>
    <n v="0.20531078940351646"/>
    <n v="5.3107894035164527E-3"/>
    <n v="21.21"/>
    <n v="37.18"/>
    <n v="21.212100000000003"/>
    <n v="2.1000000000022112E-3"/>
    <n v="37.180399999999999"/>
    <n v="3.9999999999906777E-4"/>
    <n v="58.39"/>
    <n v="58.39"/>
    <n v="4.4411822869921048E-2"/>
    <n v="0.22303284950343774"/>
    <n v="1"/>
    <n v="6"/>
    <n v="11"/>
    <n v="83.3"/>
    <n v="71"/>
    <n v="929.51"/>
    <n v="19"/>
    <n v="180.75"/>
    <n v="4"/>
    <n v="32.979999999999997"/>
    <n v="12"/>
    <n v="42.06"/>
    <n v="23"/>
    <n v="40.14"/>
    <n v="141"/>
    <n v="9.3243971631205671"/>
    <n v="1314.74"/>
    <s v="YES"/>
    <n v="0"/>
    <n v="108.41"/>
    <n v="1423.15"/>
    <s v="YES"/>
    <n v="1684.95"/>
    <n v="1684.95"/>
    <n v="261.8"/>
    <n v="203.41000000000003"/>
    <n v="0.19912682355446706"/>
  </r>
  <r>
    <d v="2025-04-12T00:00:00"/>
    <x v="4"/>
    <d v="1899-12-30T15:52:00"/>
    <d v="1899-12-30T21:51:00"/>
    <d v="1899-12-30T05:59:00"/>
    <n v="42"/>
    <n v="21.11"/>
    <n v="21.111904761904764"/>
    <n v="20.62"/>
    <n v="0"/>
    <n v="197.32"/>
    <n v="0.22699999999999998"/>
    <n v="0.22783114723813042"/>
    <n v="2.7831147238130405E-2"/>
    <n v="12.15"/>
    <n v="25.93"/>
    <n v="12.145000000000001"/>
    <n v="-4.9999999999990052E-3"/>
    <n v="25.927199999999999"/>
    <n v="-2.8000000000005798E-3"/>
    <n v="38.08"/>
    <n v="38.08"/>
    <n v="4.2945753919025595E-2"/>
    <n v="0.19298601256841677"/>
    <n v="1"/>
    <n v="6"/>
    <n v="13"/>
    <n v="94.5"/>
    <n v="48"/>
    <n v="648.17999999999995"/>
    <n v="8"/>
    <n v="73"/>
    <n v="0"/>
    <n v="0"/>
    <n v="11"/>
    <n v="38.5"/>
    <n v="15"/>
    <n v="26.52"/>
    <n v="96"/>
    <n v="9.2364583333333332"/>
    <n v="886.7"/>
    <s v="YES"/>
    <n v="0"/>
    <n v="73.150000000000006"/>
    <n v="959.85"/>
    <s v="YES"/>
    <n v="1157.17"/>
    <n v="1157.17"/>
    <n v="197.32"/>
    <n v="159.24"/>
    <n v="0.22253298748167361"/>
  </r>
  <r>
    <d v="2025-04-13T00:00:00"/>
    <x v="2"/>
    <d v="1899-12-30T10:19:00"/>
    <d v="1899-12-30T16:19:00"/>
    <d v="1899-12-30T06:00:00"/>
    <n v="39"/>
    <n v="23.8"/>
    <n v="23.80282051282051"/>
    <n v="270.16000000000003"/>
    <n v="0"/>
    <n v="157.47"/>
    <n v="0.22399999999999998"/>
    <n v="0.23926156651219332"/>
    <n v="3.9261566512193313E-2"/>
    <n v="7.77"/>
    <n v="31.84"/>
    <n v="7.7700000000000005"/>
    <n v="0"/>
    <n v="29.838400000000004"/>
    <n v="-2.0015999999999963"/>
    <n v="39.61"/>
    <n v="39.61"/>
    <n v="4.2668936023526623E-2"/>
    <n v="0.25153997586841936"/>
    <n v="0"/>
    <n v="0"/>
    <n v="4"/>
    <n v="41"/>
    <n v="52"/>
    <n v="745.96"/>
    <n v="7"/>
    <n v="58"/>
    <n v="2"/>
    <n v="12"/>
    <n v="14"/>
    <n v="50"/>
    <n v="12"/>
    <n v="21.35"/>
    <n v="91"/>
    <n v="10.20120879120879"/>
    <n v="928.31"/>
    <s v="YES"/>
    <n v="0"/>
    <n v="77.13"/>
    <n v="1005.44"/>
    <s v="YES"/>
    <n v="1162.9100000000001"/>
    <n v="1162.9100000000001"/>
    <n v="157.47"/>
    <n v="117.86"/>
    <n v="0.16963083452725922"/>
  </r>
  <r>
    <d v="2025-04-16T00:00:00"/>
    <x v="6"/>
    <d v="1899-12-30T10:51:00"/>
    <d v="1899-12-30T17:07:00"/>
    <d v="1899-12-30T06:16:00"/>
    <n v="53"/>
    <n v="28.7"/>
    <n v="28.697169811320755"/>
    <n v="66.540000000000006"/>
    <n v="8.57"/>
    <n v="254.04"/>
    <n v="0.17399999999999999"/>
    <n v="0.17466876602883641"/>
    <n v="-2.5331233971163603E-2"/>
    <n v="19.28"/>
    <n v="48.04"/>
    <n v="19.285"/>
    <n v="4.9999999999990052E-3"/>
    <n v="45.44"/>
    <n v="-2.6000000000000014"/>
    <n v="67.319999999999993"/>
    <n v="67.319999999999993"/>
    <n v="4.4261810052927439E-2"/>
    <n v="0.26499763816721772"/>
    <n v="2"/>
    <n v="11.5"/>
    <n v="12"/>
    <n v="127"/>
    <n v="79"/>
    <n v="1136"/>
    <n v="13"/>
    <n v="130"/>
    <n v="1"/>
    <n v="7"/>
    <n v="18"/>
    <n v="65"/>
    <n v="17"/>
    <n v="44.45"/>
    <n v="142"/>
    <n v="10.710915492957747"/>
    <n v="1520.95"/>
    <s v="YES"/>
    <n v="0"/>
    <n v="125.6"/>
    <n v="1646.55"/>
    <s v="YES"/>
    <n v="1909.16"/>
    <n v="1909.1599999999999"/>
    <n v="262.61"/>
    <n v="195.29000000000002"/>
    <n v="0.17266182320260365"/>
  </r>
  <r>
    <d v="2025-04-17T00:00:00"/>
    <x v="0"/>
    <d v="1899-12-30T15:51:00"/>
    <d v="1899-12-30T20:51:00"/>
    <d v="1899-12-30T05:00:00"/>
    <n v="33"/>
    <n v="27.36"/>
    <n v="27.357878787878786"/>
    <n v="60.23"/>
    <n v="0"/>
    <n v="152.75"/>
    <n v="0.18"/>
    <n v="0.18128842365116668"/>
    <n v="-1.8711576348833331E-2"/>
    <n v="23.2"/>
    <n v="21.8"/>
    <n v="23.205000000000002"/>
    <n v="5.000000000002558E-3"/>
    <n v="20.96"/>
    <n v="-0.83999999999999986"/>
    <n v="45"/>
    <n v="45"/>
    <n v="4.9844374785392276E-2"/>
    <n v="0.29459901800327332"/>
    <n v="1"/>
    <n v="21"/>
    <n v="15"/>
    <n v="125"/>
    <n v="40"/>
    <n v="524"/>
    <n v="22"/>
    <n v="185.5"/>
    <n v="0"/>
    <n v="0"/>
    <n v="6"/>
    <n v="21"/>
    <n v="21"/>
    <n v="26.31"/>
    <n v="105"/>
    <n v="8.5981904761904762"/>
    <n v="902.81"/>
    <s v="YES"/>
    <n v="0"/>
    <n v="74.56"/>
    <n v="977.37"/>
    <s v="YES"/>
    <n v="1130.1199999999999"/>
    <n v="1130.1199999999999"/>
    <n v="152.75"/>
    <n v="107.75"/>
    <n v="0.16919396107708157"/>
  </r>
  <r>
    <d v="2025-04-18T00:00:00"/>
    <x v="1"/>
    <d v="1899-12-30T15:51:00"/>
    <d v="1899-12-30T22:51:00"/>
    <d v="1899-12-30T07:00:00"/>
    <n v="57"/>
    <n v="26.09"/>
    <n v="26.092631578947369"/>
    <n v="130.11000000000001"/>
    <n v="0"/>
    <n v="328.44"/>
    <n v="0.23799999999999999"/>
    <n v="0.24200358098101193"/>
    <n v="4.2003580981011923E-2"/>
    <n v="42.56"/>
    <n v="33.5"/>
    <n v="42.56"/>
    <n v="0"/>
    <n v="33.5"/>
    <n v="0"/>
    <n v="76.06"/>
    <n v="76.06"/>
    <n v="5.1140336722069822E-2"/>
    <n v="0.23157958835708198"/>
    <n v="1"/>
    <n v="5.5"/>
    <n v="29"/>
    <n v="250"/>
    <n v="49"/>
    <n v="837.5"/>
    <n v="32"/>
    <n v="288.5"/>
    <n v="7"/>
    <n v="64"/>
    <n v="6"/>
    <n v="21"/>
    <n v="15"/>
    <n v="20.78"/>
    <n v="139"/>
    <n v="10.699856115107913"/>
    <n v="1487.28"/>
    <s v="YES"/>
    <n v="0"/>
    <n v="141.01"/>
    <n v="1628.29"/>
    <s v="YES"/>
    <n v="1956.73"/>
    <n v="1956.73"/>
    <n v="328.44"/>
    <n v="252.38"/>
    <n v="0.22083266096498305"/>
  </r>
  <r>
    <d v="2025-04-19T00:00:00"/>
    <x v="4"/>
    <d v="1899-12-30T15:55:00"/>
    <d v="1899-12-30T23:12:00"/>
    <d v="1899-12-30T07:17:00"/>
    <n v="59"/>
    <n v="23.6"/>
    <n v="23.596779661016949"/>
    <n v="133.59"/>
    <n v="0"/>
    <n v="273.63"/>
    <n v="0.215"/>
    <n v="0.21740477666015157"/>
    <n v="1.7404776660151555E-2"/>
    <n v="20.9"/>
    <n v="40.6"/>
    <n v="20.895000000000003"/>
    <n v="-4.9999999999954525E-3"/>
    <n v="40.6"/>
    <n v="0"/>
    <n v="61.5"/>
    <n v="61.5"/>
    <n v="4.417437024586808E-2"/>
    <n v="0.22475605744984103"/>
    <n v="1"/>
    <n v="6"/>
    <n v="25"/>
    <n v="188.5"/>
    <n v="63"/>
    <n v="1015"/>
    <n v="11"/>
    <n v="96"/>
    <n v="1"/>
    <n v="8"/>
    <n v="16"/>
    <n v="56"/>
    <n v="13"/>
    <n v="22.71"/>
    <n v="130"/>
    <n v="10.709307692307693"/>
    <n v="1392.21"/>
    <s v="YES"/>
    <n v="0"/>
    <n v="132.18"/>
    <n v="1524.39"/>
    <s v="YES"/>
    <n v="1798.02"/>
    <n v="1798.02"/>
    <n v="273.63"/>
    <n v="212.13"/>
    <n v="0.19654362488417695"/>
  </r>
  <r>
    <d v="2025-04-20T00:00:00"/>
    <x v="2"/>
    <d v="1899-12-30T10:50:00"/>
    <d v="1899-12-30T16:23:00"/>
    <d v="1899-12-30T05:33:00"/>
    <n v="42"/>
    <n v="23.09"/>
    <n v="23.087619047619047"/>
    <n v="0"/>
    <n v="0"/>
    <n v="211.52"/>
    <n v="0.218"/>
    <n v="0.21813381734180351"/>
    <n v="1.8133817341803499E-2"/>
    <n v="6.3"/>
    <n v="31.8"/>
    <n v="6.3000000000000007"/>
    <n v="0"/>
    <n v="31.799600000000002"/>
    <n v="-3.9999999999906777E-4"/>
    <n v="38.1"/>
    <n v="38.1"/>
    <n v="3.9291312597970467E-2"/>
    <n v="0.180124810892587"/>
    <n v="0"/>
    <n v="0"/>
    <n v="1"/>
    <n v="8"/>
    <n v="58"/>
    <n v="794.99"/>
    <n v="7"/>
    <n v="74"/>
    <n v="1"/>
    <n v="8"/>
    <n v="22"/>
    <n v="77.5"/>
    <n v="3"/>
    <n v="7.19"/>
    <n v="92"/>
    <n v="10.54"/>
    <n v="969.68"/>
    <s v="YES"/>
    <n v="0"/>
    <n v="92.06"/>
    <n v="1061.74"/>
    <s v="YES"/>
    <n v="1273.26"/>
    <n v="1273.26"/>
    <n v="211.52"/>
    <n v="173.42000000000002"/>
    <n v="0.2181338173418035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d v="2024-10-10T00:00:00"/>
    <s v="Thursday"/>
    <d v="1899-12-30T15:31:00"/>
    <d v="1899-12-30T23:10:00"/>
    <d v="1899-12-30T07:39:00"/>
    <n v="57"/>
    <n v="29.29"/>
    <n v="29.289298245614034"/>
    <n v="19.239999999999998"/>
    <n v="0"/>
    <n v="369.8"/>
    <n v="0.224"/>
    <n v="0.22408725950613545"/>
    <n v="2.4087259506135439E-2"/>
    <n v="31.18"/>
    <n v="45.93"/>
    <n v="31.185000000000002"/>
    <n v="5.000000000002558E-3"/>
    <n v="45.928000000000004"/>
    <n v="-1.9999999999953388E-3"/>
    <n v="77.11"/>
    <n v="77.11"/>
    <n v="4.6187757938052937E-2"/>
    <n v="0.20851811790156841"/>
    <n v="14"/>
    <n v="98"/>
    <n v="24"/>
    <n v="206"/>
    <n v="69"/>
    <n v="1148.2"/>
    <n v="15"/>
    <n v="141.5"/>
    <n v="0"/>
    <n v="0"/>
    <n v="13"/>
    <n v="45.5"/>
    <n v="12"/>
    <n v="30.29"/>
    <n v="147"/>
    <n v="11.357074829931973"/>
    <n v="1669.49"/>
    <s v="YES"/>
    <n v="0"/>
    <n v="158.46"/>
    <n v="1827.95"/>
    <s v="YES"/>
    <n v="2197.75"/>
    <n v="2197.75"/>
    <n v="369.8"/>
    <n v="292.69"/>
    <n v="0.22150477091806481"/>
  </r>
  <r>
    <d v="2024-10-11T00:00:00"/>
    <s v="Friday"/>
    <d v="1899-12-30T15:53:00"/>
    <d v="1899-12-30T20:46:00"/>
    <d v="1899-12-30T04:53:00"/>
    <n v="34"/>
    <n v="25.67"/>
    <n v="25.67441176470588"/>
    <n v="84.3"/>
    <n v="0"/>
    <n v="188.07"/>
    <n v="0.222"/>
    <n v="0.23847685226278481"/>
    <n v="3.84768522627848E-2"/>
    <n v="12.15"/>
    <n v="25.7"/>
    <n v="12.140100000000002"/>
    <n v="-9.8999999999982435E-3"/>
    <n v="25.702800000000003"/>
    <n v="2.8000000000041325E-3"/>
    <n v="37.85"/>
    <n v="37.85"/>
    <n v="4.3359719565142688E-2"/>
    <n v="0.20125485191683948"/>
    <n v="4"/>
    <n v="20"/>
    <n v="9"/>
    <n v="63.93"/>
    <n v="43"/>
    <n v="642.57000000000005"/>
    <n v="5"/>
    <n v="34.5"/>
    <n v="7"/>
    <n v="55"/>
    <n v="13"/>
    <n v="42.1"/>
    <n v="6"/>
    <n v="14.83"/>
    <n v="87"/>
    <n v="10.033678160919539"/>
    <n v="872.93"/>
    <s v="YES"/>
    <n v="0"/>
    <n v="82.76"/>
    <n v="955.69"/>
    <s v="YES"/>
    <n v="1143.76"/>
    <n v="1143.76"/>
    <n v="188.07"/>
    <n v="150.22"/>
    <n v="0.21544682849713037"/>
  </r>
  <r>
    <d v="2024-10-13T00:00:00"/>
    <s v="Sunday"/>
    <d v="1899-12-30T15:52:00"/>
    <d v="1899-12-30T22:14:00"/>
    <d v="1899-12-30T06:22:00"/>
    <n v="40"/>
    <n v="31.11"/>
    <n v="31.110750000000003"/>
    <n v="206.02"/>
    <n v="0"/>
    <n v="242.2"/>
    <n v="0.23"/>
    <n v="0.23324120530426323"/>
    <n v="3.3241205304263222E-2"/>
    <n v="12.11"/>
    <n v="39.700000000000003"/>
    <n v="12.110000000000001"/>
    <n v="0"/>
    <n v="39.700000000000003"/>
    <n v="0"/>
    <n v="51.81"/>
    <n v="51.81"/>
    <n v="4.1633518960487934E-2"/>
    <n v="0.21391412056151943"/>
    <n v="2"/>
    <n v="9"/>
    <n v="15"/>
    <n v="95.5"/>
    <n v="62"/>
    <n v="992.5"/>
    <n v="7"/>
    <n v="60.5"/>
    <n v="1"/>
    <n v="8"/>
    <n v="16"/>
    <n v="56"/>
    <n v="10"/>
    <n v="22.93"/>
    <n v="113"/>
    <n v="11.012654867256638"/>
    <n v="1244.43"/>
    <s v="YES"/>
    <n v="0"/>
    <n v="104.65"/>
    <n v="1349.08"/>
    <s v="YES"/>
    <n v="1591.28"/>
    <n v="1591.28"/>
    <n v="242.2"/>
    <n v="190.39"/>
    <n v="0.19462725906639985"/>
  </r>
  <r>
    <d v="2024-10-17T00:00:00"/>
    <s v="Thursday"/>
    <d v="1899-12-30T15:53:00"/>
    <d v="1899-12-30T21:55:00"/>
    <d v="1899-12-30T06:02:00"/>
    <n v="37"/>
    <n v="22.53"/>
    <n v="22.528378378378378"/>
    <n v="0"/>
    <n v="0"/>
    <n v="167.08"/>
    <n v="0.2"/>
    <n v="0.20044388459000662"/>
    <n v="4.4388459000660463E-4"/>
    <n v="10.96"/>
    <n v="25.28"/>
    <n v="10.955000000000002"/>
    <n v="-4.9999999999990052E-3"/>
    <n v="25.28"/>
    <n v="0"/>
    <n v="36.24"/>
    <n v="36.24"/>
    <n v="4.3476696059024655E-2"/>
    <n v="0.21690208283457027"/>
    <n v="0"/>
    <n v="0"/>
    <n v="11"/>
    <n v="68"/>
    <n v="44"/>
    <n v="632"/>
    <n v="9"/>
    <n v="88.5"/>
    <n v="0"/>
    <n v="0"/>
    <n v="9"/>
    <n v="32"/>
    <n v="4"/>
    <n v="13.05"/>
    <n v="77"/>
    <n v="10.825324675324675"/>
    <n v="833.55"/>
    <s v="YES"/>
    <n v="0"/>
    <n v="79.099999999999994"/>
    <n v="912.65"/>
    <s v="YES"/>
    <n v="1079.73"/>
    <n v="1079.73"/>
    <n v="167.08"/>
    <n v="130.84"/>
    <n v="0.20044388459000662"/>
  </r>
  <r>
    <d v="2024-10-18T00:00:00"/>
    <s v="Friday"/>
    <d v="1899-12-30T15:53:00"/>
    <d v="1899-12-30T21:07:00"/>
    <d v="1899-12-30T05:14:00"/>
    <n v="36"/>
    <n v="24.97"/>
    <n v="24.966111111111111"/>
    <n v="119.34"/>
    <n v="0"/>
    <n v="180.6"/>
    <n v="0.22899999999999998"/>
    <n v="0.23170481371240892"/>
    <n v="3.1704813712408908E-2"/>
    <n v="18.350000000000001"/>
    <n v="23.56"/>
    <n v="18.340000000000003"/>
    <n v="-9.9999999999980105E-3"/>
    <n v="23.56"/>
    <n v="0"/>
    <n v="41.91"/>
    <n v="41.91"/>
    <n v="4.6629876054206813E-2"/>
    <n v="0.23205980066445181"/>
    <n v="4"/>
    <n v="18.5"/>
    <n v="22"/>
    <n v="176.5"/>
    <n v="39"/>
    <n v="589"/>
    <n v="9"/>
    <n v="50"/>
    <n v="2"/>
    <n v="17"/>
    <n v="8"/>
    <n v="28"/>
    <n v="11"/>
    <n v="19.78"/>
    <n v="95"/>
    <n v="9.4608421052631577"/>
    <n v="898.78"/>
    <s v="YES"/>
    <n v="0"/>
    <n v="85.31"/>
    <n v="984.09"/>
    <s v="YES"/>
    <n v="1164.69"/>
    <n v="1164.69"/>
    <n v="180.6"/>
    <n v="138.69"/>
    <n v="0.20093905071318899"/>
  </r>
  <r>
    <d v="2024-10-20T00:00:00"/>
    <s v="Sunday"/>
    <d v="1899-12-30T10:53:00"/>
    <d v="1899-12-30T15:02:00"/>
    <d v="1899-12-30T04:09:00"/>
    <n v="27"/>
    <n v="25.31"/>
    <n v="25.308888888888891"/>
    <n v="10"/>
    <n v="0"/>
    <n v="92.06"/>
    <n v="0.13500000000000001"/>
    <n v="0.13672141859981585"/>
    <n v="-6.3278581400184164E-2"/>
    <n v="6.02"/>
    <n v="21.88"/>
    <n v="6.0200000000000005"/>
    <n v="0"/>
    <n v="21.882800000000003"/>
    <n v="2.8000000000041325E-3"/>
    <n v="27.9"/>
    <n v="27.9"/>
    <n v="4.0828869962244267E-2"/>
    <n v="0.30306321963936561"/>
    <n v="0"/>
    <n v="0"/>
    <n v="3"/>
    <n v="24"/>
    <n v="38"/>
    <n v="547.07000000000005"/>
    <n v="5"/>
    <n v="62"/>
    <n v="0"/>
    <n v="0"/>
    <n v="11"/>
    <n v="37.979999999999997"/>
    <n v="5"/>
    <n v="12.29"/>
    <n v="62"/>
    <n v="11.021612903225806"/>
    <n v="683.34"/>
    <s v="YES"/>
    <n v="0"/>
    <n v="64.83"/>
    <n v="748.17"/>
    <s v="YES"/>
    <n v="840.23"/>
    <n v="840.23"/>
    <n v="92.06"/>
    <n v="64.16"/>
    <n v="0.13472063687183539"/>
  </r>
  <r>
    <d v="2024-10-21T00:00:00"/>
    <s v="Monday"/>
    <d v="1899-12-30T10:21:00"/>
    <d v="1899-12-30T16:10:00"/>
    <d v="1899-12-30T05:49:00"/>
    <n v="43"/>
    <n v="22.99"/>
    <n v="22.986976744186048"/>
    <n v="309.86"/>
    <n v="0"/>
    <n v="131.41999999999999"/>
    <n v="0.18600000000000003"/>
    <n v="0.19366913260043028"/>
    <n v="-6.3308673995697284E-3"/>
    <n v="7.45"/>
    <n v="31.76"/>
    <n v="7.455000000000001"/>
    <n v="5.0000000000007816E-3"/>
    <n v="31.76"/>
    <n v="0"/>
    <n v="39.21"/>
    <n v="39.21"/>
    <n v="3.9668568653636029E-2"/>
    <n v="0.29835641454877493"/>
    <n v="2"/>
    <n v="11.5"/>
    <n v="5"/>
    <n v="47"/>
    <n v="53"/>
    <n v="794"/>
    <n v="3"/>
    <n v="40"/>
    <n v="1"/>
    <n v="8"/>
    <n v="21"/>
    <n v="73.5"/>
    <n v="7"/>
    <n v="14.44"/>
    <n v="92"/>
    <n v="10.743913043478262"/>
    <n v="988.44"/>
    <s v="YES"/>
    <n v="0"/>
    <n v="93.74"/>
    <n v="1082.18"/>
    <s v="YES"/>
    <n v="1213.5999999999999"/>
    <n v="1213.6000000000001"/>
    <n v="131.41999999999999"/>
    <n v="92.20999999999998"/>
    <n v="0.13295698272024603"/>
  </r>
  <r>
    <d v="2024-10-25T00:00:00"/>
    <s v="Friday"/>
    <d v="1899-12-30T15:53:00"/>
    <d v="1899-12-30T22:02:00"/>
    <d v="1899-12-30T06:09:00"/>
    <n v="42"/>
    <n v="30.32"/>
    <n v="30.324761904761907"/>
    <n v="316.45"/>
    <n v="0"/>
    <n v="193.18"/>
    <n v="0.19600000000000001"/>
    <n v="0.20181991036262392"/>
    <n v="1.819910362623911E-3"/>
    <n v="14.49"/>
    <n v="39.369999999999997"/>
    <n v="14.490000000000002"/>
    <n v="0"/>
    <n v="39.368000000000002"/>
    <n v="-1.9999999999953388E-3"/>
    <n v="53.86"/>
    <n v="53.86"/>
    <n v="4.2288244715932281E-2"/>
    <n v="0.27880732995134072"/>
    <n v="3"/>
    <n v="17.5"/>
    <n v="15"/>
    <n v="128.5"/>
    <n v="66"/>
    <n v="984.2"/>
    <n v="7"/>
    <n v="61"/>
    <n v="0"/>
    <n v="0"/>
    <n v="18"/>
    <n v="63"/>
    <n v="13"/>
    <n v="19.440000000000001"/>
    <n v="122"/>
    <n v="10.439672131147542"/>
    <n v="1273.6400000000001"/>
    <s v="YES"/>
    <n v="0"/>
    <n v="120.86"/>
    <n v="1394.5"/>
    <s v="YES"/>
    <n v="1587.68"/>
    <n v="1587.68"/>
    <n v="193.18"/>
    <n v="139.32"/>
    <n v="0.15167551270374674"/>
  </r>
  <r>
    <d v="2024-10-26T00:00:00"/>
    <s v="Saturday"/>
    <d v="1899-12-30T15:54:00"/>
    <d v="1899-12-30T21:25:00"/>
    <d v="1899-12-30T05:31:00"/>
    <n v="42"/>
    <n v="26.62"/>
    <n v="26.625476190476189"/>
    <n v="208.62"/>
    <n v="0"/>
    <n v="206.51"/>
    <n v="0.223"/>
    <n v="0.22702138185016216"/>
    <n v="2.7021381850162146E-2"/>
    <n v="14.11"/>
    <n v="35.03"/>
    <n v="14.105000000000002"/>
    <n v="-4.9999999999972289E-3"/>
    <n v="35.028000000000006"/>
    <n v="-1.9999999999953388E-3"/>
    <n v="49.14"/>
    <n v="49.14"/>
    <n v="4.3942876049612348E-2"/>
    <n v="0.23795457847077625"/>
    <n v="3"/>
    <n v="16.5"/>
    <n v="11"/>
    <n v="82"/>
    <n v="52"/>
    <n v="875.7"/>
    <n v="9"/>
    <n v="79"/>
    <n v="3"/>
    <n v="24"/>
    <n v="9"/>
    <n v="31.5"/>
    <n v="7"/>
    <n v="9.57"/>
    <n v="94"/>
    <n v="11.896489361702127"/>
    <n v="1118.27"/>
    <s v="YES"/>
    <n v="0"/>
    <n v="106.19"/>
    <n v="1224.46"/>
    <s v="YES"/>
    <n v="1430.97"/>
    <n v="1430.97"/>
    <n v="206.51"/>
    <n v="157.37"/>
    <n v="0.18466917649583731"/>
  </r>
  <r>
    <d v="2024-10-27T00:00:00"/>
    <s v="Sunday"/>
    <d v="1899-12-30T15:54:00"/>
    <d v="1899-12-30T22:59:00"/>
    <d v="1899-12-30T07:05:00"/>
    <n v="67"/>
    <n v="25.25"/>
    <n v="25.250597014925372"/>
    <n v="194.95"/>
    <n v="0"/>
    <n v="319"/>
    <n v="0.21100000000000002"/>
    <n v="0.21311563026108335"/>
    <n v="1.3115630261083339E-2"/>
    <n v="17.43"/>
    <n v="54.42"/>
    <n v="17.430000000000003"/>
    <n v="0"/>
    <n v="54.42"/>
    <n v="0"/>
    <n v="71.849999999999994"/>
    <n v="71.849999999999994"/>
    <n v="4.2469810082811692E-2"/>
    <n v="0.22523510971786831"/>
    <n v="4"/>
    <n v="23.5"/>
    <n v="14"/>
    <n v="107"/>
    <n v="87"/>
    <n v="1360.5"/>
    <n v="11"/>
    <n v="118.5"/>
    <n v="0"/>
    <n v="0"/>
    <n v="19"/>
    <n v="67"/>
    <n v="9"/>
    <n v="15.29"/>
    <n v="144"/>
    <n v="11.748541666666666"/>
    <n v="1691.79"/>
    <s v="YES"/>
    <n v="0"/>
    <n v="160.63999999999999"/>
    <n v="1852.43"/>
    <s v="YES"/>
    <n v="2171.4299999999998"/>
    <n v="2171.4300000000003"/>
    <n v="319"/>
    <n v="247.15"/>
    <n v="0.18855768150893432"/>
  </r>
  <r>
    <d v="2024-10-31T00:00:00"/>
    <s v="Thursday"/>
    <d v="1899-12-30T15:54:00"/>
    <d v="1899-12-30T21:50:00"/>
    <d v="1899-12-30T05:56:00"/>
    <n v="42"/>
    <n v="32.86"/>
    <n v="32.864999999999995"/>
    <n v="561.21"/>
    <n v="0"/>
    <n v="198.06"/>
    <n v="0.22500000000000001"/>
    <n v="0.24179607383533552"/>
    <n v="4.1796073835335512E-2"/>
    <n v="32.54"/>
    <n v="33.75"/>
    <n v="32.536700000000003"/>
    <n v="-3.2999999999958618E-3"/>
    <n v="33.747600000000006"/>
    <n v="-2.3999999999944066E-3"/>
    <n v="66.290000000000006"/>
    <n v="66.289999999999992"/>
    <n v="4.8024747705258886E-2"/>
    <n v="0.33469655659901043"/>
    <n v="7"/>
    <n v="41"/>
    <n v="23"/>
    <n v="186.81"/>
    <n v="55"/>
    <n v="843.69"/>
    <n v="25"/>
    <n v="187"/>
    <n v="6"/>
    <n v="50"/>
    <n v="17"/>
    <n v="58.8"/>
    <n v="7"/>
    <n v="13.03"/>
    <n v="140"/>
    <n v="9.8594999999999988"/>
    <n v="1380.33"/>
    <s v="YES"/>
    <n v="0"/>
    <n v="131.07"/>
    <n v="1511.4"/>
    <s v="YES"/>
    <n v="1709.46"/>
    <n v="1709.46"/>
    <n v="198.06"/>
    <n v="131.76999999999998"/>
    <n v="0.14348742691964966"/>
  </r>
  <r>
    <d v="2024-11-03T00:00:00"/>
    <s v="Sunday"/>
    <d v="1899-12-30T15:53:00"/>
    <d v="1899-12-30T21:40:00"/>
    <d v="1899-12-30T05:47:00"/>
    <n v="42"/>
    <n v="31.36"/>
    <n v="31.358571428571427"/>
    <n v="158.34"/>
    <n v="0"/>
    <n v="242.28"/>
    <n v="0.20600000000000002"/>
    <n v="0.20909279204639603"/>
    <n v="9.0927920463960143E-3"/>
    <n v="21.04"/>
    <n v="38.42"/>
    <n v="21.042700000000004"/>
    <n v="2.7000000000043656E-3"/>
    <n v="38.419600000000003"/>
    <n v="-3.9999999999906777E-4"/>
    <n v="59.46"/>
    <n v="59.46"/>
    <n v="4.5146007015625711E-2"/>
    <n v="0.24541852402179296"/>
    <n v="9"/>
    <n v="49.5"/>
    <n v="18"/>
    <n v="132.68"/>
    <n v="58"/>
    <n v="960.49"/>
    <n v="10"/>
    <n v="94.93"/>
    <n v="1"/>
    <n v="23.5"/>
    <n v="11"/>
    <n v="39"/>
    <n v="10"/>
    <n v="16.96"/>
    <n v="117"/>
    <n v="11.256923076923076"/>
    <n v="1317.06"/>
    <s v="YES"/>
    <n v="0"/>
    <n v="124.93"/>
    <n v="1441.99"/>
    <s v="YES"/>
    <n v="1684.27"/>
    <n v="1684.27"/>
    <n v="242.28"/>
    <n v="182.82"/>
    <n v="0.18395517288506219"/>
  </r>
  <r>
    <d v="2024-11-07T00:00:00"/>
    <s v="Thursday"/>
    <d v="1899-12-30T15:53:00"/>
    <d v="1899-12-30T21:01:00"/>
    <d v="1899-12-30T05:08:00"/>
    <n v="41"/>
    <n v="24.93"/>
    <n v="24.927560975609754"/>
    <n v="137.62"/>
    <n v="26.4"/>
    <n v="172.49"/>
    <n v="0.191"/>
    <n v="0.19503397745389583"/>
    <n v="-4.9660225461041763E-3"/>
    <n v="17.96"/>
    <n v="27.51"/>
    <n v="17.955000000000002"/>
    <n v="-4.9999999999990052E-3"/>
    <n v="27.514000000000003"/>
    <n v="4.0000000000013358E-3"/>
    <n v="45.47"/>
    <n v="45.47"/>
    <n v="4.4489887772374587E-2"/>
    <n v="0.26360948460780331"/>
    <n v="4"/>
    <n v="18"/>
    <n v="20"/>
    <n v="150.5"/>
    <n v="47"/>
    <n v="687.85"/>
    <n v="7"/>
    <n v="55"/>
    <n v="4"/>
    <n v="33"/>
    <n v="18"/>
    <n v="60.92"/>
    <n v="9"/>
    <n v="16.760000000000002"/>
    <n v="109"/>
    <n v="9.3764220183486238"/>
    <n v="1022.03"/>
    <s v="YES"/>
    <n v="0"/>
    <n v="96.92"/>
    <n v="1118.95"/>
    <s v="YES"/>
    <n v="1317.84"/>
    <n v="1317.8400000000001"/>
    <n v="198.89000000000001"/>
    <n v="153.42000000000002"/>
    <n v="0.19460289815367457"/>
  </r>
  <r>
    <d v="2024-11-08T00:00:00"/>
    <s v="Friday"/>
    <d v="1899-12-30T15:57:00"/>
    <d v="1899-12-30T22:05:00"/>
    <d v="1899-12-30T06:08:00"/>
    <n v="45"/>
    <n v="30.97"/>
    <n v="30.972000000000001"/>
    <n v="109.5"/>
    <n v="0"/>
    <n v="264.95999999999998"/>
    <n v="0.20499999999999999"/>
    <n v="0.20631657634087086"/>
    <n v="6.3165763408708497E-3"/>
    <n v="21.09"/>
    <n v="41.23"/>
    <n v="21.105"/>
    <n v="1.5000000000000568E-2"/>
    <n v="41.233999999999995"/>
    <n v="3.9999999999977831E-3"/>
    <n v="62.32"/>
    <n v="62.319999999999993"/>
    <n v="4.4714222164822702E-2"/>
    <n v="0.23520531400966185"/>
    <n v="4"/>
    <n v="19.5"/>
    <n v="11"/>
    <n v="91.5"/>
    <n v="65"/>
    <n v="1030.8499999999999"/>
    <n v="14"/>
    <n v="141.5"/>
    <n v="6"/>
    <n v="49"/>
    <n v="10"/>
    <n v="35"/>
    <n v="12"/>
    <n v="26.39"/>
    <n v="122"/>
    <n v="11.424098360655737"/>
    <n v="1393.74"/>
    <s v="YES"/>
    <n v="0"/>
    <n v="132.19"/>
    <n v="1525.93"/>
    <s v="YES"/>
    <n v="1790.89"/>
    <n v="1790.89"/>
    <n v="264.95999999999998"/>
    <n v="202.64"/>
    <n v="0.1901071935942141"/>
  </r>
  <r>
    <d v="2024-11-09T00:00:00"/>
    <s v="Saturday"/>
    <d v="1899-12-30T10:27:00"/>
    <d v="1899-12-30T16:43:00"/>
    <d v="1899-12-30T06:16:00"/>
    <n v="52"/>
    <n v="23.62"/>
    <n v="23.618653846153848"/>
    <n v="203.18"/>
    <n v="0"/>
    <n v="230.4"/>
    <n v="0.221"/>
    <n v="0.22478268080664202"/>
    <n v="2.4782680806642005E-2"/>
    <n v="11.83"/>
    <n v="38.64"/>
    <n v="11.830000000000002"/>
    <n v="0"/>
    <n v="38.643999999999998"/>
    <n v="3.9999999999977831E-3"/>
    <n v="50.47"/>
    <n v="50.47"/>
    <n v="4.1093659672520905E-2"/>
    <n v="0.21905381944444444"/>
    <n v="0"/>
    <n v="0"/>
    <n v="6"/>
    <n v="40"/>
    <n v="64"/>
    <n v="966.1"/>
    <n v="15"/>
    <n v="129"/>
    <n v="0"/>
    <n v="0"/>
    <n v="20"/>
    <n v="70.5"/>
    <n v="16"/>
    <n v="22.57"/>
    <n v="121"/>
    <n v="10.150165289256199"/>
    <n v="1228.17"/>
    <s v="YES"/>
    <n v="0"/>
    <n v="116.34"/>
    <n v="1344.51"/>
    <s v="YES"/>
    <n v="1574.91"/>
    <n v="1574.91"/>
    <n v="230.4"/>
    <n v="179.93"/>
    <n v="0.18759617968196585"/>
  </r>
  <r>
    <d v="2024-11-10T00:00:00"/>
    <s v="Sunday"/>
    <d v="1899-12-30T16:46:00"/>
    <d v="1899-12-30T20:31:00"/>
    <d v="1899-12-30T03:45:00"/>
    <n v="53"/>
    <n v="21.69"/>
    <n v="21.6911320754717"/>
    <n v="47.08"/>
    <n v="0"/>
    <n v="214.88"/>
    <n v="0.19399999999999998"/>
    <n v="0.1948936556165253"/>
    <n v="-5.1063443834747091E-3"/>
    <n v="10.64"/>
    <n v="37.44"/>
    <n v="10.64"/>
    <n v="0"/>
    <n v="37.438000000000002"/>
    <n v="-1.9999999999953388E-3"/>
    <n v="48.08"/>
    <n v="48.08"/>
    <n v="4.1822151474822329E-2"/>
    <n v="0.22375279225614297"/>
    <n v="7"/>
    <n v="37"/>
    <n v="7"/>
    <n v="43"/>
    <n v="55"/>
    <n v="935.95"/>
    <n v="5"/>
    <n v="44"/>
    <n v="4"/>
    <n v="28"/>
    <n v="13"/>
    <n v="42"/>
    <n v="14"/>
    <n v="19.68"/>
    <n v="105"/>
    <n v="10.948857142857143"/>
    <n v="1149.6300000000001"/>
    <s v="YES"/>
    <n v="0"/>
    <n v="108.99"/>
    <n v="1258.6199999999999"/>
    <s v="YES"/>
    <n v="1473.5"/>
    <n v="1473.5"/>
    <n v="214.88"/>
    <n v="166.8"/>
    <n v="0.18691231091742558"/>
  </r>
  <r>
    <d v="2024-11-14T00:00:00"/>
    <s v="Thursday"/>
    <d v="1899-12-30T15:52:00"/>
    <d v="1899-12-30T20:13:00"/>
    <d v="1899-12-30T04:21:00"/>
    <n v="35"/>
    <n v="25.78"/>
    <n v="25.777428571428572"/>
    <n v="0"/>
    <n v="0"/>
    <n v="160.87"/>
    <n v="0.17699999999999999"/>
    <n v="0.17830660267565202"/>
    <n v="-2.1693397324347996E-2"/>
    <n v="9.59"/>
    <n v="28.89"/>
    <n v="9.6026000000000007"/>
    <n v="1.2600000000000833E-2"/>
    <n v="28.886399999999998"/>
    <n v="-3.6000000000022681E-3"/>
    <n v="38.479999999999997"/>
    <n v="38.480000000000004"/>
    <n v="4.2650824087518427E-2"/>
    <n v="0.23919935351526075"/>
    <n v="0"/>
    <n v="0"/>
    <n v="3"/>
    <n v="14.63"/>
    <n v="47"/>
    <n v="722.16"/>
    <n v="8"/>
    <n v="65.209999999999994"/>
    <n v="7"/>
    <n v="57.34"/>
    <n v="9"/>
    <n v="31.86"/>
    <n v="5"/>
    <n v="11.01"/>
    <n v="79"/>
    <n v="11.420379746835444"/>
    <n v="902.21"/>
    <s v="YES"/>
    <n v="0"/>
    <n v="85.61"/>
    <n v="987.82"/>
    <s v="YES"/>
    <n v="1148.69"/>
    <n v="1148.69"/>
    <n v="160.87"/>
    <n v="122.39000000000001"/>
    <n v="0.17830660267565202"/>
  </r>
  <r>
    <d v="2024-11-15T00:00:00"/>
    <s v="Friday"/>
    <d v="1899-12-30T15:52:00"/>
    <d v="1899-12-30T20:58:00"/>
    <d v="1899-12-30T05:06:00"/>
    <n v="42"/>
    <n v="30.29"/>
    <n v="30.392142857142858"/>
    <n v="152.77000000000001"/>
    <n v="0"/>
    <n v="223.79"/>
    <n v="0.19699999999999998"/>
    <n v="0.19915457862418792"/>
    <n v="-8.4542137581208876E-4"/>
    <n v="20.51"/>
    <n v="36.58"/>
    <n v="20.51"/>
    <n v="0"/>
    <n v="36.58"/>
    <n v="0"/>
    <n v="57.09"/>
    <n v="57.09"/>
    <n v="4.4724905403182212E-2"/>
    <n v="0.25510523258411905"/>
    <n v="2"/>
    <n v="11"/>
    <n v="14"/>
    <n v="139"/>
    <n v="55"/>
    <n v="914.5"/>
    <n v="14"/>
    <n v="107"/>
    <n v="4"/>
    <n v="36"/>
    <n v="12"/>
    <n v="42"/>
    <n v="10"/>
    <n v="26.97"/>
    <n v="111"/>
    <n v="11.499729729729729"/>
    <n v="1276.47"/>
    <s v="YES"/>
    <n v="0"/>
    <n v="121.12"/>
    <n v="1397.59"/>
    <s v="YES"/>
    <n v="1621.38"/>
    <n v="1621.3799999999999"/>
    <n v="223.79"/>
    <n v="166.7"/>
    <n v="0.17531943563107633"/>
  </r>
  <r>
    <d v="2024-11-16T00:00:00"/>
    <s v="Saturday"/>
    <d v="1899-12-30T15:36:00"/>
    <d v="1899-12-30T23:04:00"/>
    <d v="1899-12-30T07:28:00"/>
    <n v="72"/>
    <n v="29.65"/>
    <n v="29.647083333333335"/>
    <n v="195.5"/>
    <n v="0"/>
    <n v="393.21"/>
    <n v="0.20100000000000001"/>
    <n v="0.20278068578560043"/>
    <n v="2.780685785600423E-3"/>
    <n v="37.659999999999997"/>
    <n v="58.82"/>
    <n v="37.660000000000004"/>
    <n v="0"/>
    <n v="58.82"/>
    <n v="0"/>
    <n v="96.48"/>
    <n v="96.47999999999999"/>
    <n v="4.5198375332030964E-2"/>
    <n v="0.24536507209887848"/>
    <n v="8"/>
    <n v="43"/>
    <n v="22"/>
    <n v="224"/>
    <n v="96"/>
    <n v="1470.5"/>
    <n v="27"/>
    <n v="263"/>
    <n v="1"/>
    <n v="8"/>
    <n v="27"/>
    <n v="95.5"/>
    <n v="13"/>
    <n v="30.59"/>
    <n v="194"/>
    <n v="11.003041237113402"/>
    <n v="2134.59"/>
    <s v="YES"/>
    <n v="0"/>
    <n v="202.51"/>
    <n v="2337.1"/>
    <s v="YES"/>
    <n v="2730.31"/>
    <n v="2730.31"/>
    <n v="393.21"/>
    <n v="296.72999999999996"/>
    <n v="0.18420867707615982"/>
  </r>
  <r>
    <d v="2024-11-17T00:00:00"/>
    <s v="Sunday"/>
    <d v="1899-12-30T15:53:00"/>
    <d v="1899-12-30T22:43:00"/>
    <d v="1899-12-30T06:50:00"/>
    <n v="66"/>
    <n v="29.95"/>
    <n v="29.949242424242424"/>
    <n v="82.13"/>
    <n v="0"/>
    <n v="362.94"/>
    <n v="0.188"/>
    <n v="0.19157359119988177"/>
    <n v="-8.4264088001182458E-3"/>
    <n v="28.68"/>
    <n v="59.12"/>
    <n v="28.679700000000004"/>
    <n v="-2.9999999999574811E-4"/>
    <n v="59.119599999999998"/>
    <n v="-3.9999999999906777E-4"/>
    <n v="87.8"/>
    <n v="87.8"/>
    <n v="4.4418587003263094E-2"/>
    <n v="0.24191326390036921"/>
    <n v="9"/>
    <n v="49"/>
    <n v="24"/>
    <n v="196.24"/>
    <n v="90"/>
    <n v="1477.99"/>
    <n v="17"/>
    <n v="147.47"/>
    <n v="2"/>
    <n v="17"/>
    <n v="19"/>
    <n v="67"/>
    <n v="9"/>
    <n v="21.95"/>
    <n v="170"/>
    <n v="11.627352941176472"/>
    <n v="1976.65"/>
    <s v="YES"/>
    <n v="0"/>
    <n v="187.7"/>
    <n v="2164.35"/>
    <s v="YES"/>
    <n v="2527.29"/>
    <n v="2527.29"/>
    <n v="362.94"/>
    <n v="275.14"/>
    <n v="0.18361368982875065"/>
  </r>
  <r>
    <d v="2024-11-19T00:00:00"/>
    <s v="Tuesday"/>
    <d v="1899-12-30T15:53:00"/>
    <d v="1899-12-30T21:33:00"/>
    <d v="1899-12-30T05:40:00"/>
    <n v="54"/>
    <n v="35.630000000000003"/>
    <n v="35.628148148148149"/>
    <n v="78.77"/>
    <n v="0"/>
    <n v="369.88"/>
    <n v="0.2"/>
    <n v="0.20046066715443187"/>
    <n v="4.6066715443185413E-4"/>
    <n v="46.97"/>
    <n v="46.93"/>
    <n v="46.970000000000006"/>
    <n v="0"/>
    <n v="46.932000000000002"/>
    <n v="2.0000000000024443E-3"/>
    <n v="93.9"/>
    <n v="93.9"/>
    <n v="4.8806603185163625E-2"/>
    <n v="0.2538661187412134"/>
    <n v="5"/>
    <n v="86.5"/>
    <n v="48"/>
    <n v="381"/>
    <n v="67"/>
    <n v="1173.3"/>
    <n v="19"/>
    <n v="179.5"/>
    <n v="3"/>
    <n v="24"/>
    <n v="14"/>
    <n v="49"/>
    <n v="11"/>
    <n v="30.62"/>
    <n v="167"/>
    <n v="11.520479041916168"/>
    <n v="1923.92"/>
    <s v="YES"/>
    <n v="0"/>
    <n v="182.64"/>
    <n v="2106.56"/>
    <s v="YES"/>
    <n v="2476.44"/>
    <n v="2476.44"/>
    <n v="369.88"/>
    <n v="275.98"/>
    <n v="0.1922533161462015"/>
  </r>
  <r>
    <d v="2024-11-21T00:00:00"/>
    <s v="Thursday"/>
    <d v="1899-12-30T15:50:00"/>
    <d v="1899-12-30T20:25:00"/>
    <d v="1899-12-30T04:35:00"/>
    <n v="70"/>
    <n v="25.81"/>
    <n v="25.813428571428574"/>
    <n v="325.77"/>
    <n v="0"/>
    <n v="327.17"/>
    <n v="0.217"/>
    <n v="0.22088619132172541"/>
    <n v="2.0886191321725395E-2"/>
    <n v="16.3"/>
    <n v="59.13"/>
    <n v="16.310000000000002"/>
    <n v="1.0000000000001563E-2"/>
    <n v="59.13"/>
    <n v="0"/>
    <n v="75.430000000000007"/>
    <n v="75.430000000000007"/>
    <n v="4.1744606904490465E-2"/>
    <n v="0.23055292355656082"/>
    <n v="5"/>
    <n v="40"/>
    <n v="12"/>
    <n v="117.5"/>
    <n v="93"/>
    <n v="1478.25"/>
    <n v="9"/>
    <n v="75.5"/>
    <n v="0"/>
    <n v="0"/>
    <n v="18"/>
    <n v="63.5"/>
    <n v="15"/>
    <n v="32.19"/>
    <n v="152"/>
    <n v="11.887763157894737"/>
    <n v="1806.94"/>
    <s v="YES"/>
    <n v="0"/>
    <n v="171.32"/>
    <n v="1978.26"/>
    <s v="YES"/>
    <n v="2305.4299999999998"/>
    <n v="2305.4299999999998"/>
    <n v="327.17"/>
    <n v="251.74"/>
    <n v="0.18106301260694876"/>
  </r>
  <r>
    <d v="2024-11-22T00:00:00"/>
    <s v="Friday"/>
    <d v="1899-12-30T10:54:00"/>
    <d v="1899-12-30T15:49:00"/>
    <d v="1899-12-30T04:55:00"/>
    <n v="25"/>
    <n v="20.07"/>
    <n v="20.074400000000001"/>
    <n v="70.62"/>
    <n v="0"/>
    <n v="100.38"/>
    <n v="0.22399999999999998"/>
    <n v="0.23277061497078191"/>
    <n v="3.2770614970781903E-2"/>
    <n v="4.4400000000000004"/>
    <n v="15.84"/>
    <n v="4.4450000000000003"/>
    <n v="4.9999999999998934E-3"/>
    <n v="15.841600000000001"/>
    <n v="1.6000000000016001E-3"/>
    <n v="20.28"/>
    <n v="20.28"/>
    <n v="4.040967600526043E-2"/>
    <n v="0.20203227734608489"/>
    <n v="0"/>
    <n v="0"/>
    <n v="7"/>
    <n v="49.5"/>
    <n v="26"/>
    <n v="396.04"/>
    <n v="2"/>
    <n v="14"/>
    <n v="0"/>
    <n v="0"/>
    <n v="10"/>
    <n v="33.36"/>
    <n v="7"/>
    <n v="8.9600000000000009"/>
    <n v="52"/>
    <n v="9.6511538461538464"/>
    <n v="501.86"/>
    <s v="YES"/>
    <n v="0"/>
    <n v="47.62"/>
    <n v="549.48"/>
    <s v="YES"/>
    <n v="649.86"/>
    <n v="649.86"/>
    <n v="100.38"/>
    <n v="80.099999999999994"/>
    <n v="0.20001594070059378"/>
  </r>
  <r>
    <d v="2024-11-24T00:00:00"/>
    <s v="Sunday"/>
    <d v="1899-12-30T15:48:00"/>
    <d v="1899-12-30T23:45:00"/>
    <d v="1899-12-30T07:57:00"/>
    <n v="79"/>
    <n v="29.9"/>
    <n v="29.901898734177216"/>
    <n v="283.58999999999997"/>
    <n v="0"/>
    <n v="457.86"/>
    <n v="0.217"/>
    <n v="0.22026690271617294"/>
    <n v="2.026690271617293E-2"/>
    <n v="52.08"/>
    <n v="61.9"/>
    <n v="52.080000000000005"/>
    <n v="0"/>
    <n v="61.8996"/>
    <n v="-3.9999999999906777E-4"/>
    <n v="113.98"/>
    <n v="113.97999999999999"/>
    <n v="4.8250608530003174E-2"/>
    <n v="0.2489407242388503"/>
    <n v="2"/>
    <n v="12.5"/>
    <n v="51"/>
    <n v="344"/>
    <n v="96"/>
    <n v="1547.49"/>
    <n v="33"/>
    <n v="337.5"/>
    <n v="6"/>
    <n v="50"/>
    <n v="11"/>
    <n v="37.01"/>
    <n v="16"/>
    <n v="33.75"/>
    <n v="215"/>
    <n v="10.987209302325581"/>
    <n v="2362.25"/>
    <s v="YES"/>
    <n v="0"/>
    <n v="224.24"/>
    <n v="2586.4899999999998"/>
    <s v="YES"/>
    <n v="3044.35"/>
    <n v="3044.35"/>
    <n v="457.86"/>
    <n v="343.88"/>
    <n v="0.19382368504603661"/>
  </r>
  <r>
    <d v="2024-11-25T00:00:00"/>
    <s v="Monday"/>
    <d v="1899-12-30T15:27:00"/>
    <d v="1899-12-30T21:54:00"/>
    <d v="1899-12-30T06:27:00"/>
    <n v="51"/>
    <n v="28.29"/>
    <n v="28.291764705882354"/>
    <n v="47.05"/>
    <n v="0"/>
    <n v="271.8"/>
    <n v="0.193"/>
    <n v="0.19472285306949985"/>
    <n v="-5.2771469305001595E-3"/>
    <n v="25.8"/>
    <n v="41.07"/>
    <n v="25.804100000000002"/>
    <n v="4.1000000000011028E-3"/>
    <n v="41.066800000000001"/>
    <n v="-3.1999999999996476E-3"/>
    <n v="66.87"/>
    <n v="66.87"/>
    <n v="4.6344810379241513E-2"/>
    <n v="0.24602649006622518"/>
    <n v="7"/>
    <n v="35.5"/>
    <n v="17"/>
    <n v="130.11000000000001"/>
    <n v="73"/>
    <n v="1026.67"/>
    <n v="20"/>
    <n v="159.5"/>
    <n v="4"/>
    <n v="43.52"/>
    <n v="8"/>
    <n v="28"/>
    <n v="9"/>
    <n v="18.579999999999998"/>
    <n v="138"/>
    <n v="10.455652173913045"/>
    <n v="1442.88"/>
    <s v="NO"/>
    <n v="-1"/>
    <n v="136.85"/>
    <n v="1579.73"/>
    <s v="YES"/>
    <n v="1851.53"/>
    <n v="1851.53"/>
    <n v="271.8"/>
    <n v="204.93"/>
    <n v="0.18837325349301395"/>
  </r>
  <r>
    <d v="2024-11-27T00:00:00"/>
    <s v="Wednesday"/>
    <d v="1899-12-30T15:02:00"/>
    <d v="1899-12-30T21:16:00"/>
    <d v="1899-12-30T06:14:00"/>
    <n v="56"/>
    <n v="27.08"/>
    <n v="27.078035714285711"/>
    <n v="0"/>
    <n v="0"/>
    <n v="355.2"/>
    <n v="0.23199999999999998"/>
    <n v="0.23424362127976683"/>
    <n v="3.4243621279766823E-2"/>
    <n v="29.08"/>
    <n v="41.14"/>
    <n v="29.0822"/>
    <n v="2.2000000000019782E-3"/>
    <n v="41.141599999999997"/>
    <n v="1.5999999999962711E-3"/>
    <n v="70.22"/>
    <n v="70.22"/>
    <n v="4.630795913926021E-2"/>
    <n v="0.19769144144144143"/>
    <n v="7"/>
    <n v="37.46"/>
    <n v="24"/>
    <n v="220.82"/>
    <n v="72"/>
    <n v="1028.54"/>
    <n v="12"/>
    <n v="121.18"/>
    <n v="4"/>
    <n v="36"/>
    <n v="11"/>
    <n v="38.5"/>
    <n v="12"/>
    <n v="33.869999999999997"/>
    <n v="142"/>
    <n v="10.678661971830985"/>
    <n v="1516.37"/>
    <s v="YES"/>
    <n v="0"/>
    <n v="143.63"/>
    <n v="1660"/>
    <s v="YES"/>
    <n v="2015.2"/>
    <n v="2015.2"/>
    <n v="355.2"/>
    <n v="284.98"/>
    <n v="0.23424362127976683"/>
  </r>
  <r>
    <d v="2024-11-29T00:00:00"/>
    <s v="Friday"/>
    <d v="1899-12-30T15:55:00"/>
    <d v="1899-12-30T23:25:00"/>
    <d v="1899-12-30T07:30:00"/>
    <n v="66"/>
    <n v="29.56"/>
    <n v="29.555454545454548"/>
    <n v="105.96"/>
    <n v="0"/>
    <n v="373.48"/>
    <n v="0.20100000000000001"/>
    <n v="0.20246110478668619"/>
    <n v="2.4611047866861802E-3"/>
    <n v="30.38"/>
    <n v="57.45"/>
    <n v="30.380000000000003"/>
    <n v="0"/>
    <n v="57.45"/>
    <n v="0"/>
    <n v="87.83"/>
    <n v="87.83"/>
    <n v="4.5025786144176842E-2"/>
    <n v="0.23516654171575452"/>
    <n v="6"/>
    <n v="37"/>
    <n v="17"/>
    <n v="155"/>
    <n v="89"/>
    <n v="1436.25"/>
    <n v="22"/>
    <n v="200"/>
    <n v="5"/>
    <n v="42"/>
    <n v="15"/>
    <n v="52.5"/>
    <n v="13"/>
    <n v="22.91"/>
    <n v="167"/>
    <n v="11.68059880239521"/>
    <n v="1950.66"/>
    <s v="NO"/>
    <n v="-5.0000000000002274"/>
    <n v="185.24"/>
    <n v="2135.9"/>
    <s v="YES"/>
    <n v="2509.38"/>
    <n v="2509.38"/>
    <n v="373.48"/>
    <n v="285.65000000000003"/>
    <n v="0.19146340213056093"/>
  </r>
  <r>
    <d v="2024-11-29T00:00:00"/>
    <s v="Friday"/>
    <d v="1899-12-30T15:57:00"/>
    <d v="1899-12-30T22:54:00"/>
    <d v="1899-12-30T06:57:00"/>
    <n v="66"/>
    <n v="28.66"/>
    <n v="28.662272727272729"/>
    <n v="234.41"/>
    <n v="0"/>
    <n v="308.68"/>
    <n v="0.183"/>
    <n v="0.18625475170457975"/>
    <n v="-1.3745248295420259E-2"/>
    <n v="27.44"/>
    <n v="55.74"/>
    <n v="27.448400000000003"/>
    <n v="8.4000000000017394E-3"/>
    <n v="55.742399999999996"/>
    <n v="2.3999999999944066E-3"/>
    <n v="83.18"/>
    <n v="83.18"/>
    <n v="4.3970798906809189E-2"/>
    <n v="0.26947000129584037"/>
    <n v="1"/>
    <n v="5.5"/>
    <n v="13"/>
    <n v="137.31"/>
    <n v="91"/>
    <n v="1393.56"/>
    <n v="25"/>
    <n v="233.31"/>
    <n v="2"/>
    <n v="16"/>
    <n v="20"/>
    <n v="72.12"/>
    <n v="15"/>
    <n v="33.909999999999997"/>
    <n v="167"/>
    <n v="11.327604790419162"/>
    <n v="1891.71"/>
    <s v="YES"/>
    <n v="0"/>
    <n v="179.4"/>
    <n v="2071.11"/>
    <s v="YES"/>
    <n v="2379.79"/>
    <n v="2379.79"/>
    <n v="308.68"/>
    <n v="225.5"/>
    <n v="0.1631751166933621"/>
  </r>
  <r>
    <d v="2024-12-01T00:00:00"/>
    <s v="Sunday"/>
    <d v="1899-12-30T16:08:00"/>
    <d v="1899-12-30T21:59:00"/>
    <d v="1899-12-30T05:51:00"/>
    <n v="60"/>
    <n v="24.76"/>
    <n v="24.761000000000003"/>
    <n v="304.43"/>
    <n v="0"/>
    <n v="274.19"/>
    <n v="0.22399999999999998"/>
    <n v="0.23212244863405093"/>
    <n v="3.2122448634050921E-2"/>
    <n v="21.48"/>
    <n v="44.82"/>
    <n v="21.475300000000004"/>
    <n v="-4.6999999999961517E-3"/>
    <n v="44.824399999999997"/>
    <n v="4.3999999999968509E-3"/>
    <n v="66.3"/>
    <n v="66.3"/>
    <n v="4.4626630588425344E-2"/>
    <n v="0.24180312921696634"/>
    <n v="3"/>
    <n v="18"/>
    <n v="19"/>
    <n v="168.5"/>
    <n v="69"/>
    <n v="1120.6099999999999"/>
    <n v="12"/>
    <n v="103.29"/>
    <n v="2"/>
    <n v="17"/>
    <n v="12"/>
    <n v="43"/>
    <n v="8"/>
    <n v="15.26"/>
    <n v="125"/>
    <n v="11.88528"/>
    <n v="1485.66"/>
    <s v="YES"/>
    <n v="0"/>
    <n v="141.08000000000001"/>
    <n v="1626.74"/>
    <s v="YES"/>
    <n v="1900.93"/>
    <n v="1900.93"/>
    <n v="274.19"/>
    <n v="207.89"/>
    <n v="0.18455770499306703"/>
  </r>
  <r>
    <d v="2024-12-02T00:00:00"/>
    <s v="Monday"/>
    <d v="1899-12-30T15:57:00"/>
    <d v="1899-12-30T21:19:00"/>
    <d v="1899-12-30T05:22:00"/>
    <n v="37"/>
    <n v="20.45"/>
    <n v="20.452972972972972"/>
    <n v="71.099999999999994"/>
    <n v="0"/>
    <n v="148.81"/>
    <n v="0.21600000000000003"/>
    <n v="0.21703176501473034"/>
    <n v="1.7031765014730332E-2"/>
    <n v="9.18"/>
    <n v="23.32"/>
    <n v="9.1700000000000017"/>
    <n v="-9.9999999999980105E-3"/>
    <n v="23.32"/>
    <n v="0"/>
    <n v="32.5"/>
    <n v="32.5"/>
    <n v="4.2946244516094932E-2"/>
    <n v="0.21839930112223641"/>
    <n v="4"/>
    <n v="24"/>
    <n v="14"/>
    <n v="90.5"/>
    <n v="40"/>
    <n v="583"/>
    <n v="1"/>
    <n v="8.5"/>
    <n v="1"/>
    <n v="8"/>
    <n v="8"/>
    <n v="25"/>
    <n v="9"/>
    <n v="17.760000000000002"/>
    <n v="77"/>
    <n v="9.8280519480519484"/>
    <n v="756.76"/>
    <s v="YES"/>
    <n v="0"/>
    <n v="63.74"/>
    <n v="820.5"/>
    <s v="YES"/>
    <n v="969.31"/>
    <n v="969.31"/>
    <n v="148.81"/>
    <n v="116.31"/>
    <n v="0.19664094296738729"/>
  </r>
  <r>
    <d v="2024-12-05T00:00:00"/>
    <s v="Thursday"/>
    <d v="1899-12-30T15:53:00"/>
    <d v="1899-12-30T20:56:00"/>
    <d v="1899-12-30T05:03:00"/>
    <n v="41"/>
    <n v="29.97"/>
    <n v="29.973658536585368"/>
    <n v="120.35"/>
    <n v="0"/>
    <n v="216.26"/>
    <n v="0.192"/>
    <n v="0.19508014829916015"/>
    <n v="-4.9198517008398612E-3"/>
    <n v="23.97"/>
    <n v="32.74"/>
    <n v="23.970100000000002"/>
    <n v="1.0000000000331966E-4"/>
    <n v="32.743200000000002"/>
    <n v="3.1999999999996476E-3"/>
    <n v="56.71"/>
    <n v="56.71"/>
    <n v="4.6146209680044264E-2"/>
    <n v="0.26223064829372056"/>
    <n v="4"/>
    <n v="22"/>
    <n v="15"/>
    <n v="153.43"/>
    <n v="48"/>
    <n v="818.58"/>
    <n v="11"/>
    <n v="107"/>
    <n v="8"/>
    <n v="60"/>
    <n v="13"/>
    <n v="45.94"/>
    <n v="10"/>
    <n v="21.97"/>
    <n v="109"/>
    <n v="11.274495412844038"/>
    <n v="1228.92"/>
    <s v="YES"/>
    <n v="0"/>
    <n v="103.38"/>
    <n v="1332.3"/>
    <s v="YES"/>
    <n v="1548.56"/>
    <n v="1548.56"/>
    <n v="216.26"/>
    <n v="159.54999999999998"/>
    <n v="0.17597565341926241"/>
  </r>
  <r>
    <d v="2024-12-06T00:00:00"/>
    <s v="Friday"/>
    <d v="1899-12-30T10:56:00"/>
    <d v="1899-12-30T17:11:00"/>
    <d v="1899-12-30T06:15:00"/>
    <n v="50"/>
    <n v="22.23"/>
    <n v="22.2316"/>
    <n v="116.02"/>
    <n v="0"/>
    <n v="226.27"/>
    <n v="0.22500000000000001"/>
    <n v="0.22727911928964606"/>
    <n v="2.7279119289646048E-2"/>
    <n v="5.49"/>
    <n v="38.020000000000003"/>
    <n v="5.4950000000000001"/>
    <n v="4.9999999999998934E-3"/>
    <n v="38.020000000000003"/>
    <n v="0"/>
    <n v="43.51"/>
    <n v="43.510000000000005"/>
    <n v="3.9142481872649751E-2"/>
    <n v="0.19229239404251555"/>
    <n v="0"/>
    <n v="0"/>
    <n v="8"/>
    <n v="55.5"/>
    <n v="59"/>
    <n v="950.5"/>
    <n v="2"/>
    <n v="23"/>
    <n v="0"/>
    <n v="0"/>
    <n v="20"/>
    <n v="69"/>
    <n v="9"/>
    <n v="13.58"/>
    <n v="98"/>
    <n v="11.342653061224489"/>
    <n v="1111.58"/>
    <s v="YES"/>
    <n v="0"/>
    <n v="93.53"/>
    <n v="1205.1099999999999"/>
    <s v="YES"/>
    <n v="1431.38"/>
    <n v="1431.3799999999999"/>
    <n v="226.27"/>
    <n v="182.76000000000002"/>
    <n v="0.20355709890426243"/>
  </r>
  <r>
    <d v="2024-12-07T00:00:00"/>
    <s v="Saturday"/>
    <d v="1899-12-30T15:49:00"/>
    <d v="1899-12-30T23:00:00"/>
    <d v="1899-12-30T07:11:00"/>
    <n v="72"/>
    <n v="25"/>
    <n v="24.998750000000001"/>
    <n v="172.36"/>
    <n v="0"/>
    <n v="361.48"/>
    <n v="0.22"/>
    <n v="0.22210070351141284"/>
    <n v="2.2100703511412828E-2"/>
    <n v="26.08"/>
    <n v="54.61"/>
    <n v="26.075000000000003"/>
    <n v="-4.9999999999954525E-3"/>
    <n v="54.608000000000004"/>
    <n v="-1.9999999999953388E-3"/>
    <n v="80.69"/>
    <n v="80.69"/>
    <n v="4.4830019278741709E-2"/>
    <n v="0.22322120172623658"/>
    <n v="4"/>
    <n v="23"/>
    <n v="17"/>
    <n v="136.5"/>
    <n v="88"/>
    <n v="1365.2"/>
    <n v="28"/>
    <n v="213"/>
    <n v="0"/>
    <n v="0"/>
    <n v="9"/>
    <n v="32"/>
    <n v="17"/>
    <n v="30.21"/>
    <n v="163"/>
    <n v="11.04239263803681"/>
    <n v="1799.91"/>
    <s v="YES"/>
    <n v="0"/>
    <n v="151.34"/>
    <n v="1951.25"/>
    <s v="YES"/>
    <n v="2312.73"/>
    <n v="2312.73"/>
    <n v="361.48"/>
    <n v="280.79000000000002"/>
    <n v="0.200832263835414"/>
  </r>
  <r>
    <d v="2024-12-08T00:00:00"/>
    <s v="Sunday"/>
    <d v="1899-12-30T15:51:00"/>
    <d v="1899-12-30T21:54:00"/>
    <d v="1899-12-30T06:03:00"/>
    <n v="57"/>
    <n v="23.22"/>
    <n v="23.220350877192981"/>
    <n v="168.04"/>
    <n v="0"/>
    <n v="262.77999999999997"/>
    <n v="0.22500000000000001"/>
    <n v="0.22741276654666295"/>
    <n v="2.7412766546662942E-2"/>
    <n v="17.5"/>
    <n v="39.36"/>
    <n v="17.5"/>
    <n v="0"/>
    <n v="39.36"/>
    <n v="0"/>
    <n v="56.86"/>
    <n v="56.86"/>
    <n v="4.2959896037958238E-2"/>
    <n v="0.21637871984169268"/>
    <n v="0"/>
    <n v="0"/>
    <n v="9"/>
    <n v="71"/>
    <n v="67"/>
    <n v="984"/>
    <n v="15"/>
    <n v="125"/>
    <n v="7"/>
    <n v="54"/>
    <n v="20"/>
    <n v="71"/>
    <n v="8"/>
    <n v="18.559999999999999"/>
    <n v="126"/>
    <n v="10.504444444444443"/>
    <n v="1323.56"/>
    <s v="YES"/>
    <n v="0"/>
    <n v="111.33"/>
    <n v="1434.89"/>
    <s v="YES"/>
    <n v="1697.67"/>
    <n v="1697.67"/>
    <n v="262.77999999999997"/>
    <n v="205.91999999999996"/>
    <n v="0.19854030040194626"/>
  </r>
  <r>
    <d v="2024-12-12T00:00:00"/>
    <s v="Thursday"/>
    <d v="1899-12-30T15:56:00"/>
    <d v="1899-12-30T21:49:00"/>
    <d v="1899-12-30T05:53:00"/>
    <n v="34"/>
    <n v="25.83"/>
    <n v="25.834705882352942"/>
    <n v="121.75"/>
    <n v="6.83"/>
    <n v="142.82"/>
    <n v="0.185"/>
    <n v="0.1887580455440572"/>
    <n v="-1.124195445594281E-2"/>
    <n v="18.2"/>
    <n v="23.08"/>
    <n v="18.200000000000003"/>
    <n v="0"/>
    <n v="23.080000000000002"/>
    <n v="0"/>
    <n v="41.28"/>
    <n v="41.28"/>
    <n v="4.6995605546574379E-2"/>
    <n v="0.28903514913877609"/>
    <n v="1"/>
    <n v="7"/>
    <n v="7"/>
    <n v="47.5"/>
    <n v="34"/>
    <n v="577"/>
    <n v="21"/>
    <n v="190.5"/>
    <n v="2"/>
    <n v="15"/>
    <n v="8"/>
    <n v="28"/>
    <n v="11"/>
    <n v="13.38"/>
    <n v="84"/>
    <n v="10.456904761904761"/>
    <n v="878.38"/>
    <s v="YES"/>
    <n v="0"/>
    <n v="73.87"/>
    <n v="952.25"/>
    <s v="YES"/>
    <n v="1101.9000000000001"/>
    <n v="1101.8999999999999"/>
    <n v="149.65"/>
    <n v="108.37"/>
    <n v="0.17037045470069903"/>
  </r>
  <r>
    <d v="2024-12-13T00:00:00"/>
    <s v="Friday"/>
    <d v="1899-12-30T15:51:00"/>
    <d v="1899-12-30T21:36:00"/>
    <d v="1899-12-30T05:45:00"/>
    <n v="60"/>
    <n v="24.92"/>
    <n v="24.916999999999998"/>
    <n v="90.54"/>
    <n v="0"/>
    <n v="259.27999999999997"/>
    <n v="0.182"/>
    <n v="0.18460925039872406"/>
    <n v="-1.5390749601275955E-2"/>
    <n v="16.84"/>
    <n v="46.78"/>
    <n v="16.846200000000003"/>
    <n v="6.200000000003314E-3"/>
    <n v="46.781599999999997"/>
    <n v="1.5999999999962711E-3"/>
    <n v="63.62"/>
    <n v="63.620000000000005"/>
    <n v="4.2554614653984565E-2"/>
    <n v="0.24537179882752239"/>
    <n v="4"/>
    <n v="22"/>
    <n v="17"/>
    <n v="164.74"/>
    <n v="73"/>
    <n v="1169.54"/>
    <n v="2"/>
    <n v="24"/>
    <n v="3"/>
    <n v="29.92"/>
    <n v="17"/>
    <n v="58.5"/>
    <n v="11"/>
    <n v="26.32"/>
    <n v="127"/>
    <n v="11.771811023622048"/>
    <n v="1495.02"/>
    <s v="YES"/>
    <n v="0"/>
    <n v="125.73"/>
    <n v="1620.75"/>
    <s v="YES"/>
    <n v="1880.03"/>
    <n v="1880.03"/>
    <n v="259.27999999999997"/>
    <n v="195.65999999999997"/>
    <n v="0.17342911800511029"/>
  </r>
  <r>
    <d v="2024-12-14T00:00:00"/>
    <s v="Saturday"/>
    <d v="1899-12-30T15:54:00"/>
    <d v="1899-12-30T23:01:00"/>
    <d v="1899-12-30T07:07:00"/>
    <n v="53"/>
    <n v="32.409999999999997"/>
    <n v="32.408867924528302"/>
    <n v="429.57"/>
    <n v="0"/>
    <n v="233.88"/>
    <n v="0.17600000000000002"/>
    <n v="0.18156975390109462"/>
    <n v="-1.8430246098905395E-2"/>
    <n v="21.79"/>
    <n v="52.36"/>
    <n v="21.7805"/>
    <n v="-9.4999999999991758E-3"/>
    <n v="52.36"/>
    <n v="0"/>
    <n v="74.150000000000006"/>
    <n v="74.150000000000006"/>
    <n v="4.3168943976433193E-2"/>
    <n v="0.31704292799726358"/>
    <n v="9"/>
    <n v="44.5"/>
    <n v="20"/>
    <n v="154.27000000000001"/>
    <n v="80"/>
    <n v="1309"/>
    <n v="9"/>
    <n v="78"/>
    <n v="4"/>
    <n v="34.380000000000003"/>
    <n v="23"/>
    <n v="81"/>
    <n v="11"/>
    <n v="16.52"/>
    <n v="156"/>
    <n v="11.010705128205128"/>
    <n v="1717.67"/>
    <s v="YES"/>
    <n v="0"/>
    <n v="144.37"/>
    <n v="1862.04"/>
    <s v="YES"/>
    <n v="2095.92"/>
    <n v="2095.92"/>
    <n v="233.88"/>
    <n v="159.72999999999999"/>
    <n v="0.13616119510732561"/>
  </r>
  <r>
    <d v="2024-12-15T00:00:00"/>
    <s v="Sunday"/>
    <d v="1899-12-30T16:10:00"/>
    <d v="1899-12-30T22:02:00"/>
    <d v="1899-12-30T05:52:00"/>
    <n v="32"/>
    <n v="32.17"/>
    <n v="32.168125000000003"/>
    <n v="65.58"/>
    <n v="0"/>
    <n v="227.99"/>
    <n v="0.23300000000000001"/>
    <n v="0.23655322681054161"/>
    <n v="3.65532268105416E-2"/>
    <n v="13.29"/>
    <n v="30.97"/>
    <n v="13.287400000000002"/>
    <n v="-2.5999999999974932E-3"/>
    <n v="30.968800000000002"/>
    <n v="-1.1999999999972033E-3"/>
    <n v="44.26"/>
    <n v="44.26"/>
    <n v="4.2996755328450126E-2"/>
    <n v="0.19413132154919074"/>
    <n v="0"/>
    <n v="0"/>
    <n v="21"/>
    <n v="128.82"/>
    <n v="52"/>
    <n v="774.22"/>
    <n v="8"/>
    <n v="52"/>
    <n v="1"/>
    <n v="9"/>
    <n v="15"/>
    <n v="51.66"/>
    <n v="8"/>
    <n v="13.68"/>
    <n v="105"/>
    <n v="9.8036190476190495"/>
    <n v="1029.3800000000001"/>
    <s v="YES"/>
    <n v="0"/>
    <n v="86.53"/>
    <n v="1115.9100000000001"/>
    <s v="YES"/>
    <n v="1343.9"/>
    <n v="1343.9"/>
    <n v="227.99"/>
    <n v="183.73000000000002"/>
    <n v="0.22148283432745924"/>
  </r>
  <r>
    <d v="2024-12-15T00:00:00"/>
    <s v="Sunday"/>
    <d v="1899-12-30T15:58:00"/>
    <d v="1899-12-30T21:13:00"/>
    <d v="1899-12-30T05:15:00"/>
    <n v="52"/>
    <n v="26.76"/>
    <n v="26.7575"/>
    <n v="26.55"/>
    <n v="0"/>
    <n v="280.60000000000002"/>
    <n v="0.20499999999999999"/>
    <n v="0.20559186424782391"/>
    <n v="5.5918642478239022E-3"/>
    <n v="18.34"/>
    <n v="41.44"/>
    <n v="18.340000000000003"/>
    <n v="0"/>
    <n v="41.44"/>
    <n v="0"/>
    <n v="59.78"/>
    <n v="59.78"/>
    <n v="4.2964230014589724E-2"/>
    <n v="0.21304347826086956"/>
    <n v="3"/>
    <n v="14"/>
    <n v="16"/>
    <n v="143"/>
    <n v="60"/>
    <n v="1036"/>
    <n v="13"/>
    <n v="99"/>
    <n v="1"/>
    <n v="6"/>
    <n v="17"/>
    <n v="60"/>
    <n v="10"/>
    <n v="27.39"/>
    <n v="120"/>
    <n v="11.594916666666668"/>
    <n v="1391.39"/>
    <s v="NO"/>
    <n v="-6.0000000000002274"/>
    <n v="116.97"/>
    <n v="1508.36"/>
    <s v="YES"/>
    <n v="1788.96"/>
    <n v="1788.96"/>
    <n v="280.60000000000002"/>
    <n v="220.82000000000002"/>
    <n v="0.20166883476235994"/>
  </r>
  <r>
    <d v="2024-12-19T00:00:00"/>
    <s v="Thursday"/>
    <d v="1899-12-30T15:54:00"/>
    <d v="1899-12-30T00:49:00"/>
    <d v="1899-12-30T08:55:00"/>
    <n v="84"/>
    <n v="30.98"/>
    <n v="30.984166666666667"/>
    <n v="105.18"/>
    <n v="0"/>
    <n v="536.13"/>
    <n v="0.21299999999999999"/>
    <n v="0.21466752619630106"/>
    <n v="1.4667526196301045E-2"/>
    <n v="63.8"/>
    <n v="63.96"/>
    <n v="63.799400000000006"/>
    <n v="-5.9999999999149622E-4"/>
    <n v="63.945200000000007"/>
    <n v="-1.4799999999993929E-2"/>
    <n v="127.75"/>
    <n v="127.75999999999999"/>
    <n v="4.9088051885179444E-2"/>
    <n v="0.23828176002089047"/>
    <n v="21"/>
    <n v="118"/>
    <n v="62"/>
    <n v="528.41999999999996"/>
    <n v="99"/>
    <n v="1598.63"/>
    <n v="28"/>
    <n v="265"/>
    <n v="0"/>
    <n v="0"/>
    <n v="17"/>
    <n v="60"/>
    <n v="20"/>
    <n v="32.619999999999997"/>
    <n v="247"/>
    <n v="10.537125506072874"/>
    <n v="2602.67"/>
    <s v="YES"/>
    <n v="0"/>
    <n v="218.82"/>
    <n v="2821.49"/>
    <s v="YES"/>
    <n v="3357.62"/>
    <n v="3357.62"/>
    <n v="536.13"/>
    <n v="408.38"/>
    <n v="0.20599230789919581"/>
  </r>
  <r>
    <d v="2024-12-20T00:00:00"/>
    <s v="Friday"/>
    <d v="1899-12-30T15:55:00"/>
    <d v="1899-12-30T23:04:00"/>
    <d v="1899-12-30T07:09:00"/>
    <n v="73"/>
    <n v="25.68"/>
    <n v="25.682739726027396"/>
    <n v="313.24"/>
    <n v="0"/>
    <n v="329.17"/>
    <n v="0.20800000000000002"/>
    <n v="0.21079021516393445"/>
    <n v="1.0790215163934441E-2"/>
    <n v="29.19"/>
    <n v="55.67"/>
    <n v="29.19"/>
    <n v="0"/>
    <n v="55.666000000000004"/>
    <n v="-3.9999999999977831E-3"/>
    <n v="84.86"/>
    <n v="84.86"/>
    <n v="4.5262529069147232E-2"/>
    <n v="0.25779992101345806"/>
    <n v="3"/>
    <n v="14.5"/>
    <n v="14"/>
    <n v="117.5"/>
    <n v="91"/>
    <n v="1391.65"/>
    <n v="21"/>
    <n v="169"/>
    <n v="14"/>
    <n v="116"/>
    <n v="16"/>
    <n v="50"/>
    <n v="10"/>
    <n v="16.190000000000001"/>
    <n v="169"/>
    <n v="11.093727810650886"/>
    <n v="1874.84"/>
    <s v="YES"/>
    <n v="0"/>
    <n v="157.55000000000001"/>
    <n v="2032.39"/>
    <s v="YES"/>
    <n v="2361.56"/>
    <n v="2361.56"/>
    <n v="329.17"/>
    <n v="244.31"/>
    <n v="0.17557231550425639"/>
  </r>
  <r>
    <d v="2024-12-21T00:00:00"/>
    <s v="Saturday"/>
    <d v="1899-12-30T15:53:00"/>
    <d v="1899-12-30T22:07:00"/>
    <d v="1899-12-30T06:14:00"/>
    <n v="49"/>
    <n v="31.71"/>
    <n v="31.708571428571428"/>
    <n v="129.54"/>
    <n v="0"/>
    <n v="301.3"/>
    <n v="0.21"/>
    <n v="0.21156033647432207"/>
    <n v="1.1560336474322058E-2"/>
    <n v="42.28"/>
    <n v="35.58"/>
    <n v="42.28"/>
    <n v="0"/>
    <n v="35.58"/>
    <n v="0"/>
    <n v="77.86"/>
    <n v="77.86"/>
    <n v="5.0111989290219601E-2"/>
    <n v="0.25841354132094257"/>
    <n v="8"/>
    <n v="44"/>
    <n v="34"/>
    <n v="301"/>
    <n v="53"/>
    <n v="889.5"/>
    <n v="32"/>
    <n v="241"/>
    <n v="2"/>
    <n v="18"/>
    <n v="10"/>
    <n v="35"/>
    <n v="15"/>
    <n v="25.22"/>
    <n v="154"/>
    <n v="10.08909090909091"/>
    <n v="1553.72"/>
    <s v="YES"/>
    <n v="0"/>
    <n v="130.56"/>
    <n v="1684.28"/>
    <s v="YES"/>
    <n v="1985.58"/>
    <n v="1985.58"/>
    <n v="301.3"/>
    <n v="223.44"/>
    <n v="0.19392168473083954"/>
  </r>
  <r>
    <d v="2024-12-22T00:00:00"/>
    <s v="Sunday"/>
    <d v="1899-12-30T15:48:00"/>
    <d v="1899-12-30T20:29:00"/>
    <d v="1899-12-30T04:41:00"/>
    <n v="16"/>
    <n v="28.55"/>
    <n v="28.548124999999999"/>
    <n v="0"/>
    <n v="0"/>
    <n v="116.25"/>
    <n v="0.255"/>
    <n v="0.25450445519626946"/>
    <n v="5.4504455196269452E-2"/>
    <n v="6.51"/>
    <n v="14.08"/>
    <n v="6.5100000000000007"/>
    <n v="0"/>
    <n v="14.08"/>
    <n v="0"/>
    <n v="20.59"/>
    <n v="20.59"/>
    <n v="4.5077391247236032E-2"/>
    <n v="0.17711827956989248"/>
    <n v="0"/>
    <n v="0"/>
    <n v="5"/>
    <n v="63"/>
    <n v="24"/>
    <n v="352"/>
    <n v="3"/>
    <n v="30"/>
    <n v="0"/>
    <n v="0"/>
    <n v="1"/>
    <n v="3.5"/>
    <n v="2"/>
    <n v="8.27"/>
    <n v="35"/>
    <n v="13.050571428571429"/>
    <n v="456.77"/>
    <s v="YES"/>
    <n v="0"/>
    <n v="38.4"/>
    <n v="495.17"/>
    <s v="YES"/>
    <n v="611.41999999999996"/>
    <n v="611.42000000000007"/>
    <n v="116.25"/>
    <n v="95.66"/>
    <n v="0.25450445519626946"/>
  </r>
  <r>
    <d v="2024-12-26T00:00:00"/>
    <s v="Thursday"/>
    <d v="1899-12-30T11:58:00"/>
    <d v="1899-12-30T16:15:00"/>
    <d v="1899-12-30T04:17:00"/>
    <n v="37"/>
    <n v="24.94"/>
    <n v="24.936216216216216"/>
    <n v="0"/>
    <n v="0"/>
    <n v="185.29"/>
    <n v="0.19899999999999998"/>
    <n v="0.20082589092170294"/>
    <n v="8.2589092170293199E-4"/>
    <n v="11.32"/>
    <n v="28"/>
    <n v="11.323900000000002"/>
    <n v="3.9000000000015689E-3"/>
    <n v="28.004799999999999"/>
    <n v="4.7999999999994714E-3"/>
    <n v="39.32"/>
    <n v="39.32"/>
    <n v="4.2616838636954826E-2"/>
    <n v="0.21220789033407092"/>
    <n v="8"/>
    <n v="41.5"/>
    <n v="7"/>
    <n v="57"/>
    <n v="48"/>
    <n v="700.12"/>
    <n v="6"/>
    <n v="54.27"/>
    <n v="1"/>
    <n v="9"/>
    <n v="14"/>
    <n v="48.36"/>
    <n v="6"/>
    <n v="12.39"/>
    <n v="90"/>
    <n v="10.251555555555555"/>
    <n v="922.64"/>
    <s v="YES"/>
    <n v="0"/>
    <n v="77.599999999999994"/>
    <n v="1000.24"/>
    <s v="YES"/>
    <n v="1185.53"/>
    <n v="1185.53"/>
    <n v="185.29"/>
    <n v="145.97"/>
    <n v="0.20082589092170294"/>
  </r>
  <r>
    <d v="2024-12-27T00:00:00"/>
    <s v="Friday"/>
    <d v="1899-12-30T16:16:00"/>
    <d v="1899-12-30T19:21:00"/>
    <d v="1899-12-30T03:05:00"/>
    <n v="26"/>
    <n v="28.37"/>
    <n v="28.369230769230771"/>
    <n v="35.770000000000003"/>
    <n v="0"/>
    <n v="152.72"/>
    <n v="0.217"/>
    <n v="0.21760255332487924"/>
    <n v="1.7602553324879228E-2"/>
    <n v="15.96"/>
    <n v="19.22"/>
    <n v="15.96"/>
    <n v="0"/>
    <n v="19.22"/>
    <n v="0"/>
    <n v="35.18"/>
    <n v="35.18"/>
    <n v="4.7695227765726676E-2"/>
    <n v="0.23035620743844945"/>
    <n v="7"/>
    <n v="39"/>
    <n v="8"/>
    <n v="61"/>
    <n v="29"/>
    <n v="480.5"/>
    <n v="14"/>
    <n v="120"/>
    <n v="1"/>
    <n v="8"/>
    <n v="2"/>
    <n v="7"/>
    <n v="6"/>
    <n v="18.100000000000001"/>
    <n v="67"/>
    <n v="11.008955223880598"/>
    <n v="737.6"/>
    <s v="NO"/>
    <n v="-4"/>
    <n v="61.97"/>
    <n v="799.57"/>
    <s v="YES"/>
    <n v="952.29"/>
    <n v="952.29000000000008"/>
    <n v="152.72"/>
    <n v="117.53999999999999"/>
    <n v="0.20704989154013015"/>
  </r>
  <r>
    <d v="2024-12-28T00:00:00"/>
    <s v="Saturday"/>
    <d v="1899-12-30T15:52:00"/>
    <d v="1899-12-30T21:51:00"/>
    <d v="1899-12-30T05:59:00"/>
    <n v="60"/>
    <n v="22"/>
    <n v="21.995999999999999"/>
    <n v="0"/>
    <n v="0"/>
    <n v="298.14"/>
    <n v="0.222"/>
    <n v="0.22590470994726314"/>
    <n v="2.5904709947263127E-2"/>
    <n v="18.86"/>
    <n v="39.340000000000003"/>
    <n v="18.869200000000003"/>
    <n v="9.2000000000034277E-3"/>
    <n v="39.337600000000002"/>
    <n v="-2.400000000001512E-3"/>
    <n v="58.2"/>
    <n v="58.2"/>
    <n v="4.4098927077650486E-2"/>
    <n v="0.19521030388408131"/>
    <n v="1"/>
    <n v="5.5"/>
    <n v="14"/>
    <n v="111.89"/>
    <n v="67"/>
    <n v="983.44"/>
    <n v="17"/>
    <n v="138.16999999999999"/>
    <n v="2"/>
    <n v="14"/>
    <n v="13"/>
    <n v="45.5"/>
    <n v="14"/>
    <n v="21.26"/>
    <n v="128"/>
    <n v="10.310625"/>
    <n v="1319.76"/>
    <s v="YES"/>
    <n v="0"/>
    <n v="110.97"/>
    <n v="1430.73"/>
    <s v="YES"/>
    <n v="1728.87"/>
    <n v="1728.87"/>
    <n v="298.14"/>
    <n v="239.94"/>
    <n v="0.22590470994726314"/>
  </r>
  <r>
    <d v="2024-12-29T00:00:00"/>
    <s v="Sunday"/>
    <d v="1899-12-30T15:51:00"/>
    <d v="1899-12-30T21:24:00"/>
    <d v="1899-12-30T05:33:00"/>
    <n v="39"/>
    <n v="19.03"/>
    <n v="19.031794871794872"/>
    <n v="86.08"/>
    <n v="10.76"/>
    <n v="148.6"/>
    <n v="0.20600000000000002"/>
    <n v="0.22646915386491101"/>
    <n v="2.6469153864910999E-2"/>
    <n v="6.66"/>
    <n v="23.45"/>
    <n v="6.6577000000000002"/>
    <n v="-2.2999999999999687E-3"/>
    <n v="23.446400000000001"/>
    <n v="-3.5999999999987153E-3"/>
    <n v="30.11"/>
    <n v="30.11"/>
    <n v="4.0566393619314509E-2"/>
    <n v="0.20262449528936743"/>
    <n v="0"/>
    <n v="0"/>
    <n v="4"/>
    <n v="23"/>
    <n v="44"/>
    <n v="586.16"/>
    <n v="3"/>
    <n v="31"/>
    <n v="8"/>
    <n v="41.11"/>
    <n v="15"/>
    <n v="49.73"/>
    <n v="8"/>
    <n v="11.24"/>
    <n v="82"/>
    <n v="9.0517073170731717"/>
    <n v="742.24"/>
    <s v="YES"/>
    <n v="0"/>
    <n v="62.43"/>
    <n v="804.67"/>
    <s v="YES"/>
    <n v="964.03"/>
    <n v="964.03"/>
    <n v="159.35999999999999"/>
    <n v="129.25"/>
    <n v="0.21470144427678375"/>
  </r>
  <r>
    <d v="2024-12-31T00:00:00"/>
    <s v="Tuesday"/>
    <d v="1899-12-30T10:29:00"/>
    <d v="1899-12-30T16:39:00"/>
    <d v="1899-12-30T06:10:00"/>
    <n v="63"/>
    <n v="27.27"/>
    <n v="27.266507936507935"/>
    <n v="0"/>
    <n v="0"/>
    <n v="388.91"/>
    <n v="0.22399999999999998"/>
    <n v="0.22640136454397805"/>
    <n v="2.640136454397804E-2"/>
    <n v="17.760000000000002"/>
    <n v="53.63"/>
    <n v="17.754799999999999"/>
    <n v="-5.2000000000020918E-3"/>
    <n v="53.630400000000002"/>
    <n v="3.9999999999906777E-4"/>
    <n v="71.39"/>
    <n v="71.39"/>
    <n v="4.1559212709353296E-2"/>
    <n v="0.18356432079401402"/>
    <n v="2"/>
    <n v="12"/>
    <n v="10"/>
    <n v="85.95"/>
    <n v="76"/>
    <n v="1340.76"/>
    <n v="7"/>
    <n v="76"/>
    <n v="3"/>
    <n v="79.69"/>
    <n v="29"/>
    <n v="102.5"/>
    <n v="12"/>
    <n v="20.89"/>
    <n v="139"/>
    <n v="12.358201438848921"/>
    <n v="1717.79"/>
    <s v="YES"/>
    <n v="0"/>
    <n v="144.57"/>
    <n v="1862.36"/>
    <s v="YES"/>
    <n v="2251.27"/>
    <n v="2251.27"/>
    <n v="388.91"/>
    <n v="317.52000000000004"/>
    <n v="0.22640136454397805"/>
  </r>
  <r>
    <d v="2025-01-02T00:00:00"/>
    <s v="Thursday"/>
    <d v="1899-12-30T15:54:00"/>
    <d v="1899-12-30T22:56:00"/>
    <d v="1899-12-30T07:02:00"/>
    <n v="49"/>
    <n v="29.17"/>
    <n v="29.174489795918365"/>
    <n v="117.62"/>
    <n v="0"/>
    <n v="300.62"/>
    <n v="0.22800000000000001"/>
    <n v="0.22914332319559735"/>
    <n v="2.9143323195597343E-2"/>
    <n v="28.14"/>
    <n v="39.14"/>
    <n v="28.140000000000004"/>
    <n v="0"/>
    <n v="39.14"/>
    <n v="0"/>
    <n v="67.28"/>
    <n v="67.28"/>
    <n v="4.7063761323493408E-2"/>
    <n v="0.22380413811456323"/>
    <n v="5"/>
    <n v="41"/>
    <n v="24"/>
    <n v="176"/>
    <n v="65"/>
    <n v="978.5"/>
    <n v="13"/>
    <n v="126"/>
    <n v="6"/>
    <n v="59"/>
    <n v="8"/>
    <n v="27.5"/>
    <n v="12"/>
    <n v="21.55"/>
    <n v="133"/>
    <n v="10.748496240601503"/>
    <n v="1429.55"/>
    <s v="YES"/>
    <n v="0"/>
    <n v="120.24"/>
    <n v="1549.79"/>
    <s v="YES"/>
    <n v="1850.41"/>
    <n v="1850.4099999999999"/>
    <n v="300.62"/>
    <n v="233.34"/>
    <n v="0.21028995138330245"/>
  </r>
  <r>
    <d v="2025-01-03T00:00:00"/>
    <s v="Friday"/>
    <d v="1899-12-30T15:57:00"/>
    <d v="1899-12-30T22:37:00"/>
    <d v="1899-12-30T06:40:00"/>
    <n v="53"/>
    <n v="24.42"/>
    <n v="24.422075471698111"/>
    <n v="5"/>
    <n v="0"/>
    <n v="272.24"/>
    <n v="0.21100000000000002"/>
    <n v="0.21114187548958022"/>
    <n v="1.1141875489580205E-2"/>
    <n v="26.04"/>
    <n v="34.770000000000003"/>
    <n v="26.040000000000003"/>
    <n v="0"/>
    <n v="34.765999999999998"/>
    <n v="-4.0000000000048885E-3"/>
    <n v="60.81"/>
    <n v="60.81"/>
    <n v="4.6980384279610939E-2"/>
    <n v="0.22336908610049955"/>
    <n v="13"/>
    <n v="74.5"/>
    <n v="17"/>
    <n v="117.5"/>
    <n v="57"/>
    <n v="869.15"/>
    <n v="17"/>
    <n v="164"/>
    <n v="2"/>
    <n v="16"/>
    <n v="8"/>
    <n v="28.5"/>
    <n v="11"/>
    <n v="22.72"/>
    <n v="125"/>
    <n v="10.354959999999998"/>
    <n v="1294.3699999999999"/>
    <s v="NO"/>
    <n v="-2"/>
    <n v="108.82"/>
    <n v="1403.19"/>
    <s v="YES"/>
    <n v="1675.43"/>
    <n v="1675.43"/>
    <n v="272.24"/>
    <n v="211.43"/>
    <n v="0.21032625910674693"/>
  </r>
  <r>
    <d v="2025-01-04T00:00:00"/>
    <s v="Saturday"/>
    <d v="1899-12-30T15:56:00"/>
    <d v="1899-12-30T21:42:00"/>
    <d v="1899-12-30T05:46:00"/>
    <n v="56"/>
    <n v="23"/>
    <n v="22.997499999999999"/>
    <n v="107.87"/>
    <n v="0"/>
    <n v="214.73"/>
    <n v="0.17899999999999999"/>
    <n v="0.18197611844168174"/>
    <n v="-1.8023881558318272E-2"/>
    <n v="20.84"/>
    <n v="36.69"/>
    <n v="20.843900000000001"/>
    <n v="3.9000000000015689E-3"/>
    <n v="36.6892"/>
    <n v="-7.9999999999813554E-4"/>
    <n v="57.53"/>
    <n v="57.53"/>
    <n v="4.4671004612302584E-2"/>
    <n v="0.26791785032366228"/>
    <n v="1"/>
    <n v="7"/>
    <n v="13"/>
    <n v="127.5"/>
    <n v="70"/>
    <n v="917.23"/>
    <n v="20"/>
    <n v="154.27000000000001"/>
    <n v="1"/>
    <n v="9"/>
    <n v="14"/>
    <n v="49"/>
    <n v="17"/>
    <n v="23.86"/>
    <n v="136"/>
    <n v="9.469558823529411"/>
    <n v="1287.8599999999999"/>
    <s v="YES"/>
    <n v="0"/>
    <n v="108.29"/>
    <n v="1396.15"/>
    <s v="YES"/>
    <n v="1610.88"/>
    <n v="1610.88"/>
    <n v="214.73"/>
    <n v="157.19999999999999"/>
    <n v="0.16673396176603048"/>
  </r>
  <r>
    <d v="2025-01-05T00:00:00"/>
    <s v="Sunday"/>
    <d v="1899-12-30T14:55:00"/>
    <d v="1899-12-30T21:44:00"/>
    <d v="1899-12-30T06:49:00"/>
    <n v="58"/>
    <n v="28.18"/>
    <n v="28.175689655172416"/>
    <n v="44.99"/>
    <n v="0"/>
    <n v="347.33"/>
    <n v="0.218"/>
    <n v="0.21855650641832366"/>
    <n v="1.8556506418323654E-2"/>
    <n v="41.95"/>
    <n v="38.9"/>
    <n v="41.965000000000003"/>
    <n v="1.5000000000000568E-2"/>
    <n v="38.9"/>
    <n v="0"/>
    <n v="80.849999999999994"/>
    <n v="80.849999999999994"/>
    <n v="4.9474051364896368E-2"/>
    <n v="0.23277574640831486"/>
    <n v="19"/>
    <n v="269.5"/>
    <n v="15"/>
    <n v="127.5"/>
    <n v="60"/>
    <n v="972.5"/>
    <n v="22"/>
    <n v="193.5"/>
    <n v="1"/>
    <n v="9"/>
    <n v="12"/>
    <n v="42.5"/>
    <n v="10"/>
    <n v="19.690000000000001"/>
    <n v="139"/>
    <n v="11.756762589928059"/>
    <n v="1634.19"/>
    <s v="YES"/>
    <n v="0"/>
    <n v="137.5"/>
    <n v="1771.69"/>
    <s v="YES"/>
    <n v="2119.02"/>
    <n v="2119.02"/>
    <n v="347.33"/>
    <n v="266.48"/>
    <n v="0.21253954558527466"/>
  </r>
  <r>
    <d v="2025-01-09T00:00:00"/>
    <s v="Thursday"/>
    <d v="1899-12-30T15:58:00"/>
    <d v="1899-12-30T00:54:00"/>
    <d v="1899-12-30T08:56:00"/>
    <n v="111"/>
    <n v="27.87"/>
    <n v="27.873873873873872"/>
    <n v="572"/>
    <n v="0"/>
    <n v="499.22"/>
    <n v="0.19399999999999998"/>
    <n v="0.1979460745440127"/>
    <n v="-2.0539254559873155E-3"/>
    <n v="85.46"/>
    <n v="71.77"/>
    <n v="85.457400000000021"/>
    <n v="-2.5999999999726242E-3"/>
    <n v="71.7684"/>
    <n v="-1.5999999999962711E-3"/>
    <n v="157.22999999999999"/>
    <n v="157.22999999999999"/>
    <n v="5.081771170006464E-2"/>
    <n v="0.31495132406554222"/>
    <n v="22"/>
    <n v="133"/>
    <n v="60"/>
    <n v="561"/>
    <n v="106"/>
    <n v="1794.21"/>
    <n v="63"/>
    <n v="526.82000000000005"/>
    <n v="0"/>
    <n v="0"/>
    <n v="14"/>
    <n v="50"/>
    <n v="16"/>
    <n v="28.97"/>
    <n v="281"/>
    <n v="11.01067615658363"/>
    <n v="3094"/>
    <s v="YES"/>
    <n v="0"/>
    <n v="260"/>
    <n v="3354"/>
    <s v="YES"/>
    <n v="3853.22"/>
    <n v="3853.2200000000003"/>
    <n v="499.22"/>
    <n v="341.99"/>
    <n v="0.16135100193923724"/>
  </r>
  <r>
    <d v="2025-01-11T00:00:00"/>
    <s v="Saturday"/>
    <d v="1899-12-30T15:55:00"/>
    <d v="1899-12-30T21:58:00"/>
    <d v="1899-12-30T06:03:00"/>
    <n v="32"/>
    <n v="24.11"/>
    <n v="24.109375"/>
    <n v="133.30000000000001"/>
    <n v="0"/>
    <n v="153.72999999999999"/>
    <n v="0.23499999999999999"/>
    <n v="0.24088060169225944"/>
    <n v="4.0880601692259433E-2"/>
    <n v="8.51"/>
    <n v="24.66"/>
    <n v="8.5078000000000014"/>
    <n v="-2.1999999999984254E-3"/>
    <n v="24.662399999999998"/>
    <n v="2.3999999999979593E-3"/>
    <n v="33.17"/>
    <n v="33.17"/>
    <n v="4.2994167206740118E-2"/>
    <n v="0.21576790476809993"/>
    <n v="1"/>
    <n v="4.5"/>
    <n v="14"/>
    <n v="96.04"/>
    <n v="39"/>
    <n v="616.55999999999995"/>
    <n v="3"/>
    <n v="21"/>
    <n v="0"/>
    <n v="0"/>
    <n v="7"/>
    <n v="25"/>
    <n v="4"/>
    <n v="8.4"/>
    <n v="68"/>
    <n v="11.345588235294118"/>
    <n v="771.5"/>
    <s v="YES"/>
    <n v="0"/>
    <n v="64.87"/>
    <n v="836.37"/>
    <s v="YES"/>
    <n v="990.1"/>
    <n v="990.1"/>
    <n v="153.72999999999999"/>
    <n v="120.55999999999999"/>
    <n v="0.19926117952041475"/>
  </r>
  <r>
    <d v="2025-01-12T00:00:00"/>
    <s v="Sunday"/>
    <d v="1899-12-30T15:49:00"/>
    <d v="1899-12-30T20:13:00"/>
    <d v="1899-12-30T04:24:00"/>
    <n v="40"/>
    <n v="25.02"/>
    <n v="25.024750000000001"/>
    <n v="86.73"/>
    <n v="0"/>
    <n v="176.09"/>
    <n v="0.191"/>
    <n v="0.19260385448340736"/>
    <n v="-7.3961455165926504E-3"/>
    <n v="9.98"/>
    <n v="30.98"/>
    <n v="9.9750000000000014"/>
    <n v="-4.9999999999990052E-3"/>
    <n v="30.981999999999999"/>
    <n v="1.9999999999988916E-3"/>
    <n v="40.96"/>
    <n v="40.96"/>
    <n v="4.091948970519186E-2"/>
    <n v="0.23260832528820491"/>
    <n v="3"/>
    <n v="16"/>
    <n v="8"/>
    <n v="62"/>
    <n v="58"/>
    <n v="774.55"/>
    <n v="7"/>
    <n v="64.5"/>
    <n v="0"/>
    <n v="0"/>
    <n v="20"/>
    <n v="71"/>
    <n v="10"/>
    <n v="12.94"/>
    <n v="106"/>
    <n v="9.4433018867924527"/>
    <n v="1000.99"/>
    <s v="YES"/>
    <n v="0"/>
    <n v="84.19"/>
    <n v="1085.18"/>
    <s v="YES"/>
    <n v="1261.27"/>
    <n v="1261.27"/>
    <n v="176.09"/>
    <n v="135.13"/>
    <n v="0.17591584331511803"/>
  </r>
  <r>
    <d v="2025-01-12T00:00:00"/>
    <s v="Sunday"/>
    <d v="1899-12-30T11:49:00"/>
    <d v="1899-12-30T15:47:00"/>
    <d v="1899-12-30T03:58:00"/>
    <n v="33"/>
    <n v="22.27"/>
    <n v="22.265757575757576"/>
    <n v="95.41"/>
    <n v="0"/>
    <n v="111.34"/>
    <n v="0.17199999999999999"/>
    <n v="0.17414289289289289"/>
    <n v="-2.5857107107107119E-2"/>
    <n v="11.03"/>
    <n v="21.66"/>
    <n v="11.025"/>
    <n v="-4.9999999999990052E-3"/>
    <n v="21.66"/>
    <n v="0"/>
    <n v="32.69"/>
    <n v="32.69"/>
    <n v="4.4490112552227228E-2"/>
    <n v="0.29360517334291358"/>
    <n v="3"/>
    <n v="15"/>
    <n v="4"/>
    <n v="30.5"/>
    <n v="39"/>
    <n v="541.5"/>
    <n v="6"/>
    <n v="52"/>
    <n v="5"/>
    <n v="60"/>
    <n v="7"/>
    <n v="24.5"/>
    <n v="5"/>
    <n v="11.27"/>
    <n v="69"/>
    <n v="10.648840579710145"/>
    <n v="734.77"/>
    <s v="YES"/>
    <n v="0"/>
    <n v="61.8"/>
    <n v="796.57"/>
    <s v="YES"/>
    <n v="807.91"/>
    <n v="907.91000000000008"/>
    <n v="111.34"/>
    <n v="78.650000000000006"/>
    <n v="0.15153041087687305"/>
  </r>
  <r>
    <d v="2025-01-16T00:00:00"/>
    <s v="Thursday"/>
    <d v="1899-12-30T15:48:00"/>
    <d v="1899-12-30T00:53:00"/>
    <d v="1899-12-30T09:05:00"/>
    <n v="95"/>
    <n v="26.13"/>
    <n v="26.13"/>
    <n v="388.6"/>
    <n v="0"/>
    <n v="463.84"/>
    <n v="0.218"/>
    <n v="0.22153552238805968"/>
    <n v="2.1535522388059669E-2"/>
    <n v="72.31"/>
    <n v="53.78"/>
    <n v="72.31"/>
    <n v="0"/>
    <n v="53.776000000000003"/>
    <n v="-3.9999999999977831E-3"/>
    <n v="126.09"/>
    <n v="126.09"/>
    <n v="5.0794609946220322E-2"/>
    <n v="0.27183942738875477"/>
    <n v="24"/>
    <n v="148"/>
    <n v="42"/>
    <n v="373"/>
    <n v="86"/>
    <n v="1344.4"/>
    <n v="69"/>
    <n v="503"/>
    <n v="1"/>
    <n v="9"/>
    <n v="15"/>
    <n v="53.5"/>
    <n v="12"/>
    <n v="19.45"/>
    <n v="249"/>
    <n v="9.9692771084337348"/>
    <n v="2482.35"/>
    <s v="NO"/>
    <n v="-31.999999999999545"/>
    <n v="208.69"/>
    <n v="2691.04"/>
    <s v="YES"/>
    <n v="3154.88"/>
    <n v="3154.88"/>
    <n v="463.84"/>
    <n v="337.75"/>
    <n v="0.18685519769573186"/>
  </r>
  <r>
    <d v="2025-01-17T00:00:00"/>
    <s v="Friday"/>
    <d v="1899-12-30T15:58:00"/>
    <d v="1899-12-30T22:37:00"/>
    <d v="1899-12-30T06:39:00"/>
    <n v="56"/>
    <n v="25.68"/>
    <n v="25.680714285714284"/>
    <n v="57.99"/>
    <n v="0"/>
    <n v="303.86"/>
    <n v="0.215"/>
    <n v="0.22016766536485696"/>
    <n v="2.0167665364856951E-2"/>
    <n v="32.19"/>
    <n v="36.19"/>
    <n v="32.186700000000002"/>
    <n v="-3.2999999999958618E-3"/>
    <n v="36.192800000000005"/>
    <n v="2.8000000000076852E-3"/>
    <n v="68.38"/>
    <n v="68.38"/>
    <n v="4.754818791199622E-2"/>
    <n v="0.22503784637662078"/>
    <n v="3"/>
    <n v="18"/>
    <n v="31"/>
    <n v="300.01"/>
    <n v="57"/>
    <n v="904.82"/>
    <n v="15"/>
    <n v="141.80000000000001"/>
    <n v="0"/>
    <n v="0"/>
    <n v="16"/>
    <n v="53.87"/>
    <n v="10"/>
    <n v="19.62"/>
    <n v="132"/>
    <n v="10.894848484848485"/>
    <n v="1438.12"/>
    <s v="YES"/>
    <n v="0"/>
    <n v="120.9"/>
    <n v="1559.02"/>
    <s v="YES"/>
    <n v="1862.88"/>
    <n v="1862.88"/>
    <n v="303.86"/>
    <n v="235.48000000000002"/>
    <n v="0.21128973938197093"/>
  </r>
  <r>
    <d v="2025-01-18T00:00:00"/>
    <s v="Saturday"/>
    <d v="1899-12-30T15:53:00"/>
    <d v="1899-12-30T21:36:00"/>
    <d v="1899-12-30T05:43:00"/>
    <n v="50"/>
    <n v="28.37"/>
    <n v="28.3706"/>
    <n v="224.47"/>
    <n v="42.32"/>
    <n v="264.75"/>
    <n v="0.21100000000000002"/>
    <n v="0.22172252650620572"/>
    <n v="2.1722526506205708E-2"/>
    <n v="36.979999999999997"/>
    <n v="33.65"/>
    <n v="36.982399999999998"/>
    <n v="2.400000000001512E-3"/>
    <n v="33.651200000000003"/>
    <n v="1.2000000000043087E-3"/>
    <n v="70.63"/>
    <n v="70.63"/>
    <n v="4.9790980804071822E-2"/>
    <n v="0.26677998111425871"/>
    <n v="2"/>
    <n v="12"/>
    <n v="41"/>
    <n v="254.32"/>
    <n v="57"/>
    <n v="841.28"/>
    <n v="25"/>
    <n v="191"/>
    <n v="9"/>
    <n v="71"/>
    <n v="6"/>
    <n v="22"/>
    <n v="13"/>
    <n v="26.93"/>
    <n v="153"/>
    <n v="9.2714379084967327"/>
    <n v="1418.53"/>
    <s v="YES"/>
    <n v="0"/>
    <n v="119.11"/>
    <n v="1537.64"/>
    <s v="YES"/>
    <n v="1844.71"/>
    <n v="1844.71"/>
    <n v="307.07"/>
    <n v="236.44"/>
    <n v="0.21647057164811459"/>
  </r>
  <r>
    <d v="2025-01-19T00:00:00"/>
    <s v="Sunday"/>
    <d v="1899-12-30T09:56:00"/>
    <d v="1899-12-30T16:25:00"/>
    <d v="1899-12-30T06:29:00"/>
    <n v="51"/>
    <n v="28.55"/>
    <n v="28.550392156862745"/>
    <n v="273.2"/>
    <n v="0"/>
    <n v="262.77"/>
    <n v="0.218"/>
    <n v="0.22214613609272363"/>
    <n v="2.2146136092723617E-2"/>
    <n v="21.56"/>
    <n v="42.32"/>
    <n v="21.560000000000002"/>
    <n v="0"/>
    <n v="42.32"/>
    <n v="0"/>
    <n v="63.88"/>
    <n v="63.879999999999995"/>
    <n v="4.3871517166070309E-2"/>
    <n v="0.24310233283860413"/>
    <n v="4"/>
    <n v="24"/>
    <n v="16"/>
    <n v="114"/>
    <n v="69"/>
    <n v="1058"/>
    <n v="12"/>
    <n v="146"/>
    <n v="3"/>
    <n v="24"/>
    <n v="24"/>
    <n v="84"/>
    <n v="4"/>
    <n v="6.07"/>
    <n v="132"/>
    <n v="11.030833333333334"/>
    <n v="1456.07"/>
    <s v="YES"/>
    <n v="0"/>
    <n v="122.48"/>
    <n v="1578.55"/>
    <s v="YES"/>
    <n v="1841.32"/>
    <n v="1841.32"/>
    <n v="262.77"/>
    <n v="198.89"/>
    <n v="0.18046522488616618"/>
  </r>
  <r>
    <d v="2025-01-19T00:00:00"/>
    <s v="Sunday"/>
    <d v="1899-12-30T16:26:00"/>
    <d v="1899-12-30T19:07:00"/>
    <d v="1899-12-30T02:41:00"/>
    <n v="18"/>
    <n v="22.82"/>
    <n v="22.817777777777778"/>
    <n v="0"/>
    <n v="0"/>
    <n v="65.63"/>
    <n v="0.16"/>
    <n v="0.15979255940786907"/>
    <n v="-4.0207440592130939E-2"/>
    <n v="4.16"/>
    <n v="12.44"/>
    <n v="4.165"/>
    <n v="4.9999999999998934E-3"/>
    <n v="12.44"/>
    <n v="0"/>
    <n v="16.5"/>
    <n v="16.600000000000001"/>
    <n v="4.0416828983248929E-2"/>
    <n v="0.2514094164254152"/>
    <n v="0"/>
    <n v="0"/>
    <n v="2"/>
    <n v="15.5"/>
    <n v="18"/>
    <n v="311"/>
    <n v="0"/>
    <n v="0"/>
    <n v="3"/>
    <n v="44"/>
    <n v="9"/>
    <n v="32"/>
    <n v="7"/>
    <n v="8.2200000000000006"/>
    <n v="39"/>
    <n v="10.531282051282052"/>
    <n v="410.72"/>
    <s v="YES"/>
    <n v="0"/>
    <n v="34.56"/>
    <n v="445.28"/>
    <s v="YES"/>
    <n v="510.91"/>
    <n v="510.90999999999997"/>
    <n v="65.63"/>
    <n v="49.129999999999995"/>
    <n v="0.15979255940786907"/>
  </r>
  <r>
    <d v="2025-01-23T00:00:00"/>
    <s v="Thursday"/>
    <d v="1899-12-30T15:52:00"/>
    <d v="1899-12-30T23:15:00"/>
    <d v="1899-12-30T07:23:00"/>
    <n v="75"/>
    <n v="26.7"/>
    <n v="26.703333333333333"/>
    <n v="19.5"/>
    <n v="46.72"/>
    <n v="428.92"/>
    <n v="0.191"/>
    <n v="0.21627127190218076"/>
    <n v="1.6271271902180751E-2"/>
    <n v="28.7"/>
    <n v="60.1"/>
    <n v="28.702800000000003"/>
    <n v="2.8000000000041325E-3"/>
    <n v="60.099200000000003"/>
    <n v="-7.9999999999813554E-4"/>
    <n v="88.8"/>
    <n v="88.8"/>
    <n v="4.4339033828485828E-2"/>
    <n v="0.20703161428704653"/>
    <n v="2"/>
    <n v="11"/>
    <n v="33"/>
    <n v="273"/>
    <n v="90"/>
    <n v="1502.48"/>
    <n v="13"/>
    <n v="102.04"/>
    <n v="3"/>
    <n v="24"/>
    <n v="17"/>
    <n v="59.83"/>
    <n v="12"/>
    <n v="30.4"/>
    <n v="170"/>
    <n v="11.780882352941177"/>
    <n v="2002.75"/>
    <s v="YES"/>
    <n v="0"/>
    <n v="168.36"/>
    <n v="2171.11"/>
    <s v="YES"/>
    <n v="2646.75"/>
    <n v="2646.75"/>
    <n v="475.64"/>
    <n v="386.84"/>
    <n v="0.23749344651104731"/>
  </r>
  <r>
    <d v="2025-01-25T00:00:00"/>
    <s v="Saturday"/>
    <d v="1899-12-30T15:50:00"/>
    <d v="1899-12-30T21:44:00"/>
    <d v="1899-12-30T05:54:00"/>
    <n v="34"/>
    <n v="24.41"/>
    <n v="24.407058823529411"/>
    <n v="144.71"/>
    <n v="82.28"/>
    <n v="88.91"/>
    <n v="0.128"/>
    <n v="0.12977099236641221"/>
    <n v="-7.0229007633587803E-2"/>
    <n v="18.86"/>
    <n v="20.99"/>
    <n v="18.865000000000002"/>
    <n v="5.000000000002558E-3"/>
    <n v="20.990000000000002"/>
    <n v="0"/>
    <n v="39.85"/>
    <n v="39.849999999999994"/>
    <n v="4.8021305311867338E-2"/>
    <n v="0.44820605106287259"/>
    <n v="5"/>
    <n v="28"/>
    <n v="21"/>
    <n v="167.5"/>
    <n v="36"/>
    <n v="524.75"/>
    <n v="9"/>
    <n v="66"/>
    <n v="1"/>
    <n v="8"/>
    <n v="6"/>
    <n v="21"/>
    <n v="15"/>
    <n v="14.59"/>
    <n v="93"/>
    <n v="8.9230107526881728"/>
    <n v="829.84"/>
    <s v="YES"/>
    <n v="0"/>
    <n v="69.77"/>
    <n v="899.61"/>
    <s v="YES"/>
    <n v="1070.8"/>
    <n v="1070.8"/>
    <n v="171.19"/>
    <n v="131.34"/>
    <n v="0.20629277933095536"/>
  </r>
  <r>
    <d v="2025-01-26T00:00:00"/>
    <s v="Sunday"/>
    <d v="1899-12-30T09:57:00"/>
    <d v="1899-12-30T16:34:00"/>
    <d v="1899-12-30T06:37:00"/>
    <n v="41"/>
    <n v="26.31"/>
    <n v="26.31219512195122"/>
    <n v="63.96"/>
    <n v="31.62"/>
    <n v="209.68"/>
    <n v="0.19899999999999998"/>
    <n v="0.20661385045918571"/>
    <n v="6.6138504591856939E-3"/>
    <n v="25.5"/>
    <n v="25.95"/>
    <n v="25.505900000000004"/>
    <n v="5.9000000000040131E-3"/>
    <n v="25.949200000000001"/>
    <n v="-7.9999999999813554E-4"/>
    <n v="51.45"/>
    <n v="51.45"/>
    <n v="4.7691879866518357E-2"/>
    <n v="0.24537390309042351"/>
    <n v="10"/>
    <n v="61.5"/>
    <n v="19"/>
    <n v="188.23"/>
    <n v="48"/>
    <n v="648.73"/>
    <n v="12"/>
    <n v="87.2"/>
    <n v="4"/>
    <n v="27.44"/>
    <n v="15"/>
    <n v="54"/>
    <n v="7"/>
    <n v="11.7"/>
    <n v="115"/>
    <n v="9.3808695652173917"/>
    <n v="1078.8"/>
    <s v="YES"/>
    <n v="0"/>
    <n v="90.69"/>
    <n v="1169.49"/>
    <s v="YES"/>
    <n v="1410.79"/>
    <n v="1410.79"/>
    <n v="241.3"/>
    <n v="189.85000000000002"/>
    <n v="0.22367445309603265"/>
  </r>
  <r>
    <d v="2025-01-30T00:00:00"/>
    <s v="Thursday"/>
    <d v="1899-12-30T15:54:00"/>
    <d v="1899-12-30T22:41:00"/>
    <d v="1899-12-30T06:47:00"/>
    <n v="60"/>
    <n v="25.37"/>
    <n v="25.366333333333333"/>
    <n v="359.43"/>
    <n v="0"/>
    <n v="245.9"/>
    <n v="0.20699999999999999"/>
    <n v="0.21151778418132555"/>
    <n v="1.1517784181325541E-2"/>
    <n v="25.5"/>
    <n v="43.24"/>
    <n v="26.495000000000001"/>
    <n v="0.99500000000000099"/>
    <n v="43.236000000000004"/>
    <n v="-3.9999999999977831E-3"/>
    <n v="69.739999999999995"/>
    <n v="68.740000000000009"/>
    <n v="4.5164851049291063E-2"/>
    <n v="0.28361122407482714"/>
    <n v="7"/>
    <n v="32.5"/>
    <n v="20"/>
    <n v="180"/>
    <n v="70"/>
    <n v="1080.9000000000001"/>
    <n v="17"/>
    <n v="134"/>
    <n v="4"/>
    <n v="32"/>
    <n v="13"/>
    <n v="45.5"/>
    <n v="7"/>
    <n v="17.079999999999998"/>
    <n v="138"/>
    <n v="11.028840579710145"/>
    <n v="1521.98"/>
    <s v="YES"/>
    <n v="0"/>
    <n v="127.95"/>
    <n v="1649.93"/>
    <s v="YES"/>
    <n v="1895.83"/>
    <n v="1895.8300000000002"/>
    <n v="245.9"/>
    <n v="176.16000000000003"/>
    <n v="0.16156585500466497"/>
  </r>
  <r>
    <d v="2025-01-31T00:00:00"/>
    <s v="Friday"/>
    <d v="1899-12-30T15:52:00"/>
    <d v="1899-12-30T22:41:00"/>
    <d v="1899-12-30T06:49:00"/>
    <n v="57"/>
    <n v="25.36"/>
    <n v="25.364210526315791"/>
    <n v="6.51"/>
    <n v="42.06"/>
    <n v="270.08999999999997"/>
    <n v="0.17899999999999999"/>
    <n v="0.18766023970818133"/>
    <n v="-1.2339760291818686E-2"/>
    <n v="23.94"/>
    <n v="41.72"/>
    <n v="23.94"/>
    <n v="0"/>
    <n v="41.7224"/>
    <n v="2.400000000001512E-3"/>
    <n v="65.66"/>
    <n v="65.66"/>
    <n v="4.5415559982293047E-2"/>
    <n v="0.2431041504683624"/>
    <n v="1"/>
    <n v="5"/>
    <n v="23"/>
    <n v="137"/>
    <n v="75"/>
    <n v="1043.06"/>
    <n v="21"/>
    <n v="183"/>
    <n v="2"/>
    <n v="17"/>
    <n v="12"/>
    <n v="38.96"/>
    <n v="10"/>
    <n v="21.74"/>
    <n v="144"/>
    <n v="10.039999999999999"/>
    <n v="1445.76"/>
    <s v="YES"/>
    <n v="0"/>
    <n v="121.52"/>
    <n v="1567.28"/>
    <s v="YES"/>
    <n v="1879.43"/>
    <n v="1879.4299999999998"/>
    <n v="312.14999999999998"/>
    <n v="246.48999999999998"/>
    <n v="0.21590720451527223"/>
  </r>
  <r>
    <d v="2025-02-01T00:00:00"/>
    <s v="Saturday"/>
    <d v="1899-12-30T15:55:00"/>
    <d v="1899-12-30T22:06:00"/>
    <d v="1899-12-30T06:11:00"/>
    <n v="53"/>
    <n v="23.39"/>
    <n v="23.386792452830189"/>
    <n v="175.62"/>
    <n v="41.18"/>
    <n v="153.05000000000001"/>
    <n v="0.14199999999999999"/>
    <n v="0.14386020979809752"/>
    <n v="-5.613979020190249E-2"/>
    <n v="18.02"/>
    <n v="37.32"/>
    <n v="18.025000000000002"/>
    <n v="5.000000000002558E-3"/>
    <n v="37.32"/>
    <n v="0"/>
    <n v="55.34"/>
    <n v="55.34"/>
    <n v="4.464703509479629E-2"/>
    <n v="0.36158118262005878"/>
    <n v="1"/>
    <n v="5"/>
    <n v="18"/>
    <n v="123"/>
    <n v="69"/>
    <n v="933"/>
    <n v="15"/>
    <n v="129.5"/>
    <n v="0"/>
    <n v="0"/>
    <n v="14"/>
    <n v="38.5"/>
    <n v="5"/>
    <n v="10.5"/>
    <n v="122"/>
    <n v="10.159836065573771"/>
    <n v="1239.5"/>
    <s v="YES"/>
    <n v="0"/>
    <n v="104.16"/>
    <n v="1343.66"/>
    <s v="YES"/>
    <n v="1537.89"/>
    <n v="1537.89"/>
    <n v="194.23000000000002"/>
    <n v="138.89000000000001"/>
    <n v="0.15670028237192418"/>
  </r>
  <r>
    <d v="2025-02-02T00:00:00"/>
    <s v="Sunday"/>
    <d v="1899-12-30T16:52:00"/>
    <d v="1899-12-30T00:31:00"/>
    <d v="1899-12-30T07:39:00"/>
    <n v="44"/>
    <n v="26.92"/>
    <n v="26.924090909090911"/>
    <n v="50.42"/>
    <n v="0"/>
    <n v="180.65"/>
    <n v="0.158"/>
    <n v="0.15926964310904218"/>
    <n v="-4.0730356890957831E-2"/>
    <n v="21.84"/>
    <n v="30.61"/>
    <n v="21.835800000000003"/>
    <n v="-4.199999999997317E-3"/>
    <n v="30.610399999999998"/>
    <n v="3.9999999999906777E-4"/>
    <n v="53.45"/>
    <n v="52.45"/>
    <n v="4.4274306552090893E-2"/>
    <n v="0.29587600332133962"/>
    <n v="0"/>
    <n v="0"/>
    <n v="6"/>
    <n v="43"/>
    <n v="49"/>
    <n v="765.26"/>
    <n v="32"/>
    <n v="244.94"/>
    <n v="3"/>
    <n v="24"/>
    <n v="15"/>
    <n v="52.5"/>
    <n v="5"/>
    <n v="8.9600000000000009"/>
    <n v="110"/>
    <n v="10.769636363636364"/>
    <n v="1184.6600000000001"/>
    <s v="NO"/>
    <n v="-46.000000000000227"/>
    <n v="99.65"/>
    <n v="1284.31"/>
    <s v="YES"/>
    <n v="1464.96"/>
    <n v="1464.96"/>
    <n v="180.65"/>
    <n v="127.2"/>
    <n v="0.15249101007884119"/>
  </r>
  <r>
    <d v="2025-02-05T00:00:00"/>
    <s v="Wednesday"/>
    <d v="1899-12-30T09:59:00"/>
    <d v="1899-12-30T19:31:00"/>
    <d v="1899-12-30T09:32:00"/>
    <n v="38"/>
    <n v="29.49"/>
    <n v="29.491052631578949"/>
    <n v="172.39"/>
    <n v="0"/>
    <n v="213.71"/>
    <n v="0.222"/>
    <n v="0.2253683022767777"/>
    <n v="2.5368302276777693E-2"/>
    <n v="26.38"/>
    <n v="27.32"/>
    <n v="26.390000000000004"/>
    <n v="1.0000000000005116E-2"/>
    <n v="27.321999999999999"/>
    <n v="1.9999999999988916E-3"/>
    <n v="53.7"/>
    <n v="53.7"/>
    <n v="4.7918191065978978E-2"/>
    <n v="0.25127509241495483"/>
    <n v="5"/>
    <n v="24"/>
    <n v="32"/>
    <n v="323.5"/>
    <n v="50"/>
    <n v="683.05"/>
    <n v="3"/>
    <n v="21.5"/>
    <n v="1"/>
    <n v="8"/>
    <n v="13"/>
    <n v="45.5"/>
    <n v="8"/>
    <n v="15.11"/>
    <n v="112"/>
    <n v="10.005892857142857"/>
    <n v="1120.6600000000001"/>
    <s v="YES"/>
    <n v="0"/>
    <n v="94.29"/>
    <n v="1214.95"/>
    <s v="YES"/>
    <n v="1428.66"/>
    <n v="1428.66"/>
    <n v="213.71"/>
    <n v="160.01"/>
    <n v="0.19070012314172005"/>
  </r>
  <r>
    <d v="2025-02-07T00:00:00"/>
    <s v="Friday"/>
    <d v="1899-12-30T15:51:00"/>
    <d v="1899-12-30T22:30:00"/>
    <d v="1899-12-30T06:39:00"/>
    <n v="46"/>
    <n v="25.81"/>
    <n v="25.807826086956524"/>
    <n v="284.57"/>
    <n v="0"/>
    <n v="197.81"/>
    <n v="0.214"/>
    <n v="0.21915820029027572"/>
    <n v="1.9158200290275706E-2"/>
    <n v="22.65"/>
    <n v="32.119999999999997"/>
    <n v="22.645000000000003"/>
    <n v="-4.9999999999954525E-3"/>
    <n v="32.119999999999997"/>
    <n v="0"/>
    <n v="54.77"/>
    <n v="54.769999999999996"/>
    <n v="4.6135314532160777E-2"/>
    <n v="0.27688185632677825"/>
    <n v="9"/>
    <n v="40.5"/>
    <n v="15"/>
    <n v="156"/>
    <n v="53"/>
    <n v="803"/>
    <n v="13"/>
    <n v="103"/>
    <n v="3"/>
    <n v="24"/>
    <n v="11"/>
    <n v="39.5"/>
    <n v="8"/>
    <n v="16.16"/>
    <n v="112"/>
    <n v="10.599642857142857"/>
    <n v="1187.1600000000001"/>
    <s v="NO"/>
    <n v="-5.0000000000002274"/>
    <n v="99.76"/>
    <n v="1286.92"/>
    <s v="YES"/>
    <n v="1484.73"/>
    <n v="1484.73"/>
    <n v="197.81"/>
    <n v="143.04"/>
    <n v="0.16662454934465445"/>
  </r>
  <r>
    <d v="2025-02-08T00:00:00"/>
    <s v="Saturday"/>
    <d v="1899-12-30T15:50:00"/>
    <d v="1899-12-30T21:53:00"/>
    <d v="1899-12-30T06:03:00"/>
    <n v="47"/>
    <n v="23.22"/>
    <n v="23.221063829787237"/>
    <n v="354.82"/>
    <n v="0"/>
    <n v="161.77000000000001"/>
    <n v="0.21199999999999999"/>
    <n v="0.21962610478298053"/>
    <n v="1.9626104782980519E-2"/>
    <n v="12.11"/>
    <n v="33.92"/>
    <n v="12.110000000000001"/>
    <n v="0"/>
    <n v="33.92"/>
    <n v="0"/>
    <n v="46.03"/>
    <n v="46.03"/>
    <n v="4.2175574267676999E-2"/>
    <n v="0.28453977869815167"/>
    <n v="0"/>
    <n v="0"/>
    <n v="15"/>
    <n v="85"/>
    <n v="63"/>
    <n v="848"/>
    <n v="9"/>
    <n v="62"/>
    <n v="3"/>
    <n v="26"/>
    <n v="15"/>
    <n v="52.5"/>
    <n v="7"/>
    <n v="17.89"/>
    <n v="112"/>
    <n v="9.7445535714285718"/>
    <n v="1091.3900000000001"/>
    <s v="YES"/>
    <n v="0"/>
    <n v="92.8"/>
    <n v="1184.19"/>
    <s v="YES"/>
    <n v="1345.96"/>
    <n v="1345.96"/>
    <n v="161.77000000000001"/>
    <n v="115.74000000000001"/>
    <n v="0.14822382466396064"/>
  </r>
  <r>
    <d v="2025-02-08T00:00:00"/>
    <s v="Saturday"/>
    <d v="1899-12-30T15:54:00"/>
    <d v="1899-12-30T22:41:00"/>
    <d v="1899-12-30T06:47:00"/>
    <n v="58"/>
    <n v="23.32"/>
    <n v="23.316896551724138"/>
    <n v="93.29"/>
    <n v="0"/>
    <n v="275.14999999999998"/>
    <n v="0.21600000000000003"/>
    <n v="0.21853084370458026"/>
    <n v="1.8530843704580247E-2"/>
    <n v="19.5"/>
    <n v="39.479999999999997"/>
    <n v="19.511100000000003"/>
    <n v="1.1100000000002552E-2"/>
    <n v="39.4788"/>
    <n v="-1.1999999999972033E-3"/>
    <n v="58.98"/>
    <n v="58.98"/>
    <n v="4.3612002543663757E-2"/>
    <n v="0.21435580592404144"/>
    <n v="1"/>
    <n v="5.5"/>
    <n v="23"/>
    <n v="200.31"/>
    <n v="67"/>
    <n v="986.97"/>
    <n v="7"/>
    <n v="53.92"/>
    <n v="1"/>
    <n v="19"/>
    <n v="18"/>
    <n v="63.5"/>
    <n v="11"/>
    <n v="23.18"/>
    <n v="128"/>
    <n v="10.565468750000001"/>
    <n v="1352.38"/>
    <s v="YES"/>
    <n v="0"/>
    <n v="114.12"/>
    <n v="1466.5"/>
    <s v="YES"/>
    <n v="1741.65"/>
    <n v="1741.65"/>
    <n v="275.14999999999998"/>
    <n v="216.17"/>
    <n v="0.20345612919445716"/>
  </r>
  <r>
    <d v="2025-02-09T00:00:00"/>
    <s v="Sunday"/>
    <d v="1899-12-30T09:59:00"/>
    <d v="1899-12-30T16:52:00"/>
    <d v="1899-12-30T06:53:00"/>
    <n v="51"/>
    <n v="26.79"/>
    <n v="26.787254901960786"/>
    <n v="88.44"/>
    <n v="0"/>
    <n v="253.62"/>
    <n v="0.19699999999999998"/>
    <n v="0.19849574629610789"/>
    <n v="-1.5042537038921222E-3"/>
    <n v="38.5"/>
    <n v="30.78"/>
    <n v="38.500000000000007"/>
    <n v="0"/>
    <n v="30.78"/>
    <n v="0"/>
    <n v="69.78"/>
    <n v="69.28"/>
    <n v="5.0711854481572297E-2"/>
    <n v="0.27513603028152356"/>
    <n v="13"/>
    <n v="113.5"/>
    <n v="38"/>
    <n v="292"/>
    <n v="55"/>
    <n v="769.5"/>
    <n v="18"/>
    <n v="128.5"/>
    <n v="2"/>
    <n v="16"/>
    <n v="10"/>
    <n v="35"/>
    <n v="7"/>
    <n v="11.65"/>
    <n v="143"/>
    <n v="9.553496503496504"/>
    <n v="1366.15"/>
    <s v="YES"/>
    <n v="0"/>
    <n v="116.06"/>
    <n v="1482.21"/>
    <s v="YES"/>
    <n v="1735.83"/>
    <n v="1735.83"/>
    <n v="253.62"/>
    <n v="183.84"/>
    <n v="0.18564579292171429"/>
  </r>
  <r>
    <d v="2025-02-13T00:00:00"/>
    <s v="Thursday"/>
    <d v="1899-12-30T15:52:00"/>
    <d v="1899-12-30T23:09:00"/>
    <d v="1899-12-30T07:17:00"/>
    <n v="59"/>
    <n v="22.07"/>
    <n v="22.071525423728815"/>
    <n v="175.79"/>
    <n v="0"/>
    <n v="257.08999999999997"/>
    <n v="0.22500000000000001"/>
    <n v="0.22823433324751646"/>
    <n v="2.8234333247516452E-2"/>
    <n v="16.510000000000002"/>
    <n v="38.18"/>
    <n v="16.520000000000003"/>
    <n v="1.0000000000001563E-2"/>
    <n v="38.184000000000005"/>
    <n v="4.0000000000048885E-3"/>
    <n v="54.69"/>
    <n v="54.69"/>
    <n v="4.1997511941146655E-2"/>
    <n v="0.21272706056244897"/>
    <n v="3"/>
    <n v="13.5"/>
    <n v="10"/>
    <n v="109.5"/>
    <n v="64"/>
    <n v="954.6"/>
    <n v="11"/>
    <n v="97"/>
    <n v="2"/>
    <n v="16"/>
    <n v="27"/>
    <n v="92.5"/>
    <n v="9"/>
    <n v="19.12"/>
    <n v="126"/>
    <n v="10.335079365079364"/>
    <n v="1302.22"/>
    <s v="YES"/>
    <n v="0"/>
    <n v="110.73"/>
    <n v="1412.95"/>
    <s v="YES"/>
    <n v="1670.04"/>
    <n v="1670.04"/>
    <n v="257.08999999999997"/>
    <n v="202.39999999999998"/>
    <n v="0.19742439833515071"/>
  </r>
  <r>
    <d v="2025-02-14T00:00:00"/>
    <s v="Friday"/>
    <d v="1899-12-30T10:26:00"/>
    <d v="1899-12-30T14:06:00"/>
    <d v="1899-12-30T03:40:00"/>
    <n v="11"/>
    <n v="23.8"/>
    <n v="23.798181818181817"/>
    <n v="43.94"/>
    <n v="0"/>
    <n v="29.99"/>
    <n v="0.13600000000000001"/>
    <n v="0.1376698494307749"/>
    <n v="-6.2330150569225112E-2"/>
    <n v="3.4"/>
    <n v="7.82"/>
    <n v="3.3950000000000005"/>
    <n v="-4.9999999999994493E-3"/>
    <n v="7.82"/>
    <n v="0"/>
    <n v="11.22"/>
    <n v="11.22"/>
    <n v="4.2860417144166864E-2"/>
    <n v="0.37412470823607874"/>
    <n v="0"/>
    <n v="0"/>
    <n v="4"/>
    <n v="32.5"/>
    <n v="14"/>
    <n v="195.5"/>
    <n v="2"/>
    <n v="16"/>
    <n v="0"/>
    <n v="0"/>
    <n v="4"/>
    <n v="14"/>
    <n v="2"/>
    <n v="3.78"/>
    <n v="26"/>
    <n v="10.068461538461538"/>
    <n v="261.77999999999997"/>
    <s v="YES"/>
    <n v="0"/>
    <n v="22.26"/>
    <n v="284.04000000000002"/>
    <s v="YES"/>
    <n v="314.02999999999997"/>
    <n v="314.03000000000003"/>
    <n v="29.99"/>
    <n v="18.769999999999996"/>
    <n v="0.11456184582473834"/>
  </r>
  <r>
    <d v="2025-02-15T00:00:00"/>
    <s v="Saturday"/>
    <d v="1899-12-30T15:51:00"/>
    <d v="1899-12-30T22:03:00"/>
    <d v="1899-12-30T06:12:00"/>
    <n v="50"/>
    <n v="21.55"/>
    <n v="21.548400000000001"/>
    <n v="171.96"/>
    <n v="0"/>
    <n v="150.65"/>
    <n v="0.16399999999999998"/>
    <n v="0.16637951980208954"/>
    <n v="-3.3620480197910474E-2"/>
    <n v="14.38"/>
    <n v="32.32"/>
    <n v="14.385000000000002"/>
    <n v="5.0000000000007816E-3"/>
    <n v="32.32"/>
    <n v="0"/>
    <n v="46.7"/>
    <n v="46.7"/>
    <n v="4.3344285422583582E-2"/>
    <n v="0.30999004314636575"/>
    <n v="1"/>
    <n v="5.5"/>
    <n v="9"/>
    <n v="89.5"/>
    <n v="55"/>
    <n v="808"/>
    <n v="10"/>
    <n v="66.5"/>
    <n v="5"/>
    <n v="44"/>
    <n v="16"/>
    <n v="57.5"/>
    <n v="4"/>
    <n v="6.42"/>
    <n v="100"/>
    <n v="10.7742"/>
    <n v="1077.42"/>
    <s v="YES"/>
    <n v="0"/>
    <n v="91.63"/>
    <n v="1169.05"/>
    <s v="YES"/>
    <n v="1319.7"/>
    <n v="1319.7"/>
    <n v="150.65"/>
    <n v="103.95"/>
    <n v="0.13982476657199605"/>
  </r>
  <r>
    <d v="2025-02-16T00:00:00"/>
    <s v="Sunday"/>
    <d v="1899-12-30T11:54:00"/>
    <d v="1899-12-30T16:58:00"/>
    <d v="1899-12-30T05:04:00"/>
    <n v="16"/>
    <n v="71.52"/>
    <n v="71.517499999999998"/>
    <n v="72.709999999999994"/>
    <n v="187.42"/>
    <n v="65.2"/>
    <n v="0.06"/>
    <n v="6.0845301753501876E-2"/>
    <n v="-0.13915469824649812"/>
    <n v="40.909999999999997"/>
    <n v="20.079999999999998"/>
    <n v="40.910100000000007"/>
    <n v="1.0000000001042508E-4"/>
    <n v="20.081600000000002"/>
    <n v="1.6000000000033765E-3"/>
    <n v="60.99"/>
    <n v="60.989999999999995"/>
    <n v="5.3299891634914526E-2"/>
    <n v="0.93542944785276072"/>
    <n v="18"/>
    <n v="234.86"/>
    <n v="9"/>
    <n v="100.5"/>
    <n v="36"/>
    <n v="502.04"/>
    <n v="23"/>
    <n v="207.07"/>
    <n v="4"/>
    <n v="42"/>
    <n v="8"/>
    <n v="27"/>
    <n v="12"/>
    <n v="24.81"/>
    <n v="110"/>
    <n v="10.402545454545454"/>
    <n v="1144.28"/>
    <s v="NO"/>
    <n v="-5.9999999999997726"/>
    <n v="97.29"/>
    <n v="1241.57"/>
    <s v="YES"/>
    <n v="1494.19"/>
    <n v="1494.19"/>
    <n v="252.62"/>
    <n v="191.63"/>
    <n v="0.22076764428286783"/>
  </r>
  <r>
    <d v="2025-02-19T00:00:00"/>
    <s v="Wednesday"/>
    <d v="1899-12-30T16:59:00"/>
    <d v="1899-12-30T20:49:00"/>
    <d v="1899-12-30T03:50:00"/>
    <n v="25"/>
    <n v="25.98"/>
    <n v="25.978400000000001"/>
    <n v="0"/>
    <n v="41.24"/>
    <n v="81.760000000000005"/>
    <n v="0.126"/>
    <n v="0.12588920025867645"/>
    <n v="-7.4110799741323563E-2"/>
    <n v="11.19"/>
    <n v="17.62"/>
    <n v="11.200000000000001"/>
    <n v="1.0000000000001563E-2"/>
    <n v="17.62"/>
    <n v="0"/>
    <n v="28.81"/>
    <n v="28.810000000000002"/>
    <n v="4.4359929787823729E-2"/>
    <n v="0.35237279843444225"/>
    <n v="3"/>
    <n v="17"/>
    <n v="10"/>
    <n v="87.5"/>
    <n v="29"/>
    <n v="440.5"/>
    <n v="7"/>
    <n v="55.5"/>
    <n v="0"/>
    <n v="0"/>
    <n v="11"/>
    <n v="39"/>
    <n v="5"/>
    <n v="9.9600000000000009"/>
    <n v="65"/>
    <n v="9.9916923076923077"/>
    <n v="649.46"/>
    <s v="YES"/>
    <n v="0"/>
    <n v="55.23"/>
    <n v="704.69"/>
    <s v="YES"/>
    <n v="827.69"/>
    <n v="827.69"/>
    <n v="123"/>
    <n v="94.19"/>
    <n v="0.18938810704277398"/>
  </r>
  <r>
    <d v="2025-02-20T00:00:00"/>
    <s v="Thursday"/>
    <d v="1899-12-30T15:51:00"/>
    <d v="1899-12-30T23:00:00"/>
    <d v="1899-12-30T07:09:00"/>
    <n v="63"/>
    <n v="31.41"/>
    <n v="31.413174603174603"/>
    <n v="57.48"/>
    <n v="0"/>
    <n v="319.64999999999998"/>
    <n v="0.16600000000000001"/>
    <n v="0.16635008196508028"/>
    <n v="-3.3649918034919735E-2"/>
    <n v="70.36"/>
    <n v="37.020000000000003"/>
    <n v="70.350000000000009"/>
    <n v="-9.9999999999909051E-3"/>
    <n v="37.018000000000001"/>
    <n v="-2.0000000000024443E-3"/>
    <n v="107.38"/>
    <n v="107.38"/>
    <n v="5.4258904614887089E-2"/>
    <n v="0.33592992335366806"/>
    <n v="22"/>
    <n v="200.5"/>
    <n v="55"/>
    <n v="416.5"/>
    <n v="59"/>
    <n v="925.45"/>
    <n v="46"/>
    <n v="361"/>
    <n v="3"/>
    <n v="27"/>
    <n v="10"/>
    <n v="36"/>
    <n v="7"/>
    <n v="12.58"/>
    <n v="202"/>
    <n v="9.7971782178217826"/>
    <n v="1979.03"/>
    <s v="YES"/>
    <n v="0"/>
    <n v="168.17"/>
    <n v="2147.1999999999998"/>
    <s v="YES"/>
    <n v="2466.85"/>
    <n v="2466.85"/>
    <n v="319.64999999999998"/>
    <n v="212.26999999999998"/>
    <n v="0.16151852170002476"/>
  </r>
  <r>
    <d v="2025-02-22T00:00:00"/>
    <s v="Saturday"/>
    <d v="1899-12-30T16:07:00"/>
    <d v="1899-12-30T22:47:00"/>
    <d v="1899-12-30T06:40:00"/>
    <n v="70"/>
    <n v="21.6"/>
    <n v="21.598142857142857"/>
    <n v="326.60000000000002"/>
    <n v="0"/>
    <n v="273.7"/>
    <n v="0.22600000000000001"/>
    <n v="0.23091784994136358"/>
    <n v="3.0917849941363568E-2"/>
    <n v="18.510000000000002"/>
    <n v="46.24"/>
    <n v="18.515000000000001"/>
    <n v="4.9999999999990052E-3"/>
    <n v="46.24"/>
    <n v="0"/>
    <n v="64.75"/>
    <n v="64.75"/>
    <n v="4.2827756354713038E-2"/>
    <n v="0.23657289002557547"/>
    <n v="0"/>
    <n v="0"/>
    <n v="14"/>
    <n v="139.5"/>
    <n v="81"/>
    <n v="1156"/>
    <n v="11"/>
    <n v="85"/>
    <n v="2"/>
    <n v="40"/>
    <n v="19"/>
    <n v="68"/>
    <n v="14"/>
    <n v="23.37"/>
    <n v="141"/>
    <n v="10.722482269503546"/>
    <n v="1511.87"/>
    <s v="YES"/>
    <n v="0"/>
    <n v="128.58000000000001"/>
    <n v="1640.45"/>
    <s v="YES"/>
    <n v="1914.15"/>
    <n v="1914.15"/>
    <n v="273.7"/>
    <n v="208.95"/>
    <n v="0.18103408361830053"/>
  </r>
  <r>
    <d v="2025-02-23T00:00:00"/>
    <s v="Sunday"/>
    <d v="1899-12-30T15:55:00"/>
    <d v="1899-12-30T22:17:00"/>
    <d v="1899-12-30T06:22:00"/>
    <n v="34"/>
    <n v="20.079999999999998"/>
    <n v="20.085000000000001"/>
    <n v="0"/>
    <n v="0"/>
    <n v="148.09"/>
    <n v="0.217"/>
    <n v="0.21685776625810893"/>
    <n v="1.6857766258108919E-2"/>
    <n v="6.48"/>
    <n v="21.24"/>
    <n v="6.4750000000000005"/>
    <n v="-4.9999999999998934E-3"/>
    <n v="21.244"/>
    <n v="4.0000000000013358E-3"/>
    <n v="27.72"/>
    <n v="27.72"/>
    <n v="4.0592189078768173E-2"/>
    <n v="0.18718346951178336"/>
    <n v="2"/>
    <n v="14"/>
    <n v="6"/>
    <n v="44"/>
    <n v="36"/>
    <n v="531.1"/>
    <n v="3"/>
    <n v="26.5"/>
    <n v="1"/>
    <n v="8"/>
    <n v="13"/>
    <n v="44.98"/>
    <n v="9"/>
    <n v="14.31"/>
    <n v="70"/>
    <n v="9.7555714285714288"/>
    <n v="682.89"/>
    <s v="YES"/>
    <n v="0"/>
    <n v="58.08"/>
    <n v="740.97"/>
    <s v="YES"/>
    <n v="889.06"/>
    <n v="889.06000000000006"/>
    <n v="148.09"/>
    <n v="120.37"/>
    <n v="0.21685776625810893"/>
  </r>
  <r>
    <d v="2025-02-25T00:00:00"/>
    <s v="Tuesday"/>
    <d v="1899-12-30T10:53:00"/>
    <d v="1899-12-30T17:34:00"/>
    <d v="1899-12-30T06:41:00"/>
    <n v="54"/>
    <n v="24.95"/>
    <n v="24.94814814814815"/>
    <n v="109.58"/>
    <n v="60"/>
    <n v="174"/>
    <n v="0.14000000000000001"/>
    <n v="0.1405924274009793"/>
    <n v="-5.9407572599020714E-2"/>
    <n v="26.96"/>
    <n v="35.06"/>
    <n v="26.950000000000003"/>
    <n v="-9.9999999999980105E-3"/>
    <n v="35.06"/>
    <n v="0"/>
    <n v="62.02"/>
    <n v="62.02"/>
    <n v="4.6036223277909738E-2"/>
    <n v="0.3564367816091954"/>
    <n v="7"/>
    <n v="52.5"/>
    <n v="19"/>
    <n v="196"/>
    <n v="52"/>
    <n v="876.5"/>
    <n v="17"/>
    <n v="136.5"/>
    <n v="0"/>
    <n v="0"/>
    <n v="20"/>
    <n v="71"/>
    <n v="4"/>
    <n v="14.7"/>
    <n v="119"/>
    <n v="11.321008403361345"/>
    <n v="1347.2"/>
    <s v="YES"/>
    <n v="0"/>
    <n v="114.58"/>
    <n v="1461.78"/>
    <s v="YES"/>
    <n v="1695.78"/>
    <n v="1695.78"/>
    <n v="234"/>
    <n v="171.98"/>
    <n v="0.17369358669833729"/>
  </r>
  <r>
    <d v="2025-02-27T00:00:00"/>
    <s v="Thursday"/>
    <d v="1899-12-30T15:53:00"/>
    <d v="1899-12-30T22:58:00"/>
    <d v="1899-12-30T07:05:00"/>
    <n v="72"/>
    <n v="20.97"/>
    <n v="20.874583333333334"/>
    <n v="128.02000000000001"/>
    <n v="0"/>
    <n v="257.64"/>
    <n v="0.18600000000000003"/>
    <n v="0.18738135932215716"/>
    <n v="-1.2618640677842852E-2"/>
    <n v="18.37"/>
    <n v="45.76"/>
    <n v="18.375"/>
    <n v="4.9999999999990052E-3"/>
    <n v="45.76"/>
    <n v="0"/>
    <n v="64.13"/>
    <n v="64.13"/>
    <n v="4.2668849012288998E-2"/>
    <n v="0.24891321223412513"/>
    <n v="4"/>
    <n v="18"/>
    <n v="15"/>
    <n v="129.5"/>
    <n v="84"/>
    <n v="1144"/>
    <n v="10"/>
    <n v="83"/>
    <n v="4"/>
    <n v="32"/>
    <n v="21"/>
    <n v="73.5"/>
    <n v="12"/>
    <n v="22.97"/>
    <n v="150"/>
    <n v="10.0198"/>
    <n v="1502.97"/>
    <s v="YES"/>
    <n v="0"/>
    <n v="127.79"/>
    <n v="1630.76"/>
    <s v="YES"/>
    <n v="1888.4"/>
    <n v="1888.4"/>
    <n v="257.64"/>
    <n v="193.51"/>
    <n v="0.17142058723727019"/>
  </r>
  <r>
    <d v="2025-02-28T00:00:00"/>
    <s v="Friday"/>
    <d v="1899-12-30T15:56:00"/>
    <d v="1899-12-30T21:44:00"/>
    <d v="1899-12-30T05:48:00"/>
    <n v="51"/>
    <n v="22.09"/>
    <n v="22.09470588235294"/>
    <n v="30.92"/>
    <n v="0"/>
    <n v="246.49"/>
    <n v="0.22399999999999998"/>
    <n v="0.22491810458888051"/>
    <n v="2.4918104588880496E-2"/>
    <n v="22.86"/>
    <n v="30.2"/>
    <n v="22.855"/>
    <n v="-4.9999999999990052E-3"/>
    <n v="30.202399999999997"/>
    <n v="2.3999999999979593E-3"/>
    <n v="53.06"/>
    <n v="53.06"/>
    <n v="4.7087848211353978E-2"/>
    <n v="0.21526228244553533"/>
    <n v="1"/>
    <n v="6"/>
    <n v="27"/>
    <n v="195"/>
    <n v="49"/>
    <n v="755.06"/>
    <n v="8"/>
    <n v="66.5"/>
    <n v="7"/>
    <n v="59"/>
    <n v="9"/>
    <n v="32"/>
    <n v="8"/>
    <n v="13.27"/>
    <n v="109"/>
    <n v="10.33788990825688"/>
    <n v="1126.83"/>
    <s v="YES"/>
    <n v="0"/>
    <n v="95.79"/>
    <n v="1222.6199999999999"/>
    <s v="YES"/>
    <n v="1469.11"/>
    <n v="1469.11"/>
    <n v="246.49"/>
    <n v="193.43"/>
    <n v="0.21874639475342333"/>
  </r>
  <r>
    <d v="2025-03-01T00:00:00"/>
    <s v="Saturday"/>
    <d v="1899-12-30T15:54:00"/>
    <d v="1899-12-30T22:32:00"/>
    <d v="1899-12-30T06:38:00"/>
    <n v="48"/>
    <n v="22.78"/>
    <n v="22.782499999999999"/>
    <n v="31.46"/>
    <n v="0"/>
    <n v="209.39"/>
    <n v="0.19699999999999998"/>
    <n v="0.1971471612842482"/>
    <n v="-2.8528387157518154E-3"/>
    <n v="10.6"/>
    <n v="34.46"/>
    <n v="10.605"/>
    <n v="5.0000000000007816E-3"/>
    <n v="34.46"/>
    <n v="0"/>
    <n v="45.06"/>
    <n v="45.06"/>
    <n v="4.1204872160649622E-2"/>
    <n v="0.21519652323415639"/>
    <n v="2"/>
    <n v="12"/>
    <n v="10"/>
    <n v="83.5"/>
    <n v="61"/>
    <n v="861.5"/>
    <n v="7"/>
    <n v="34"/>
    <n v="3"/>
    <n v="22"/>
    <n v="19"/>
    <n v="67.5"/>
    <n v="11"/>
    <n v="13.06"/>
    <n v="113"/>
    <n v="9.6775221238938052"/>
    <n v="1093.56"/>
    <s v="YES"/>
    <n v="0"/>
    <n v="93.02"/>
    <n v="1186.58"/>
    <s v="YES"/>
    <n v="1395.97"/>
    <n v="1395.9699999999998"/>
    <n v="209.39"/>
    <n v="164.32999999999998"/>
    <n v="0.19147554775229525"/>
  </r>
  <r>
    <d v="2025-03-02T00:00:00"/>
    <s v="Sunday"/>
    <d v="1899-12-30T16:30:00"/>
    <d v="1899-12-30T19:05:00"/>
    <d v="1899-12-30T02:35:00"/>
    <n v="15"/>
    <n v="22.57"/>
    <n v="22.571999999999999"/>
    <n v="47.2"/>
    <n v="0"/>
    <n v="61.63"/>
    <n v="0.20899999999999999"/>
    <n v="0.21151074198640951"/>
    <n v="1.1510741986409501E-2"/>
    <n v="5.88"/>
    <n v="9.49"/>
    <n v="5.8800000000000008"/>
    <n v="0"/>
    <n v="9.49"/>
    <n v="0"/>
    <n v="15.37"/>
    <n v="15.370000000000001"/>
    <n v="4.5395475220036625E-2"/>
    <n v="0.24939153009897774"/>
    <n v="10"/>
    <n v="51"/>
    <n v="2"/>
    <n v="19"/>
    <n v="18"/>
    <n v="237.25"/>
    <n v="4"/>
    <n v="14"/>
    <n v="0"/>
    <n v="0"/>
    <n v="1"/>
    <n v="3.5"/>
    <n v="13"/>
    <n v="13.83"/>
    <n v="48"/>
    <n v="7.05375"/>
    <n v="338.58"/>
    <s v="YES"/>
    <n v="0"/>
    <n v="28.01"/>
    <n v="366.59"/>
    <s v="YES"/>
    <n v="428.22"/>
    <n v="428.21999999999997"/>
    <n v="61.63"/>
    <n v="46.260000000000005"/>
    <n v="0.18202492763896275"/>
  </r>
  <r>
    <d v="2025-03-05T00:00:00"/>
    <s v="Wednesday"/>
    <d v="1899-12-30T15:51:00"/>
    <d v="1899-12-30T20:59:00"/>
    <d v="1899-12-30T05:08:00"/>
    <n v="41"/>
    <n v="28.55"/>
    <n v="28.545609756097559"/>
    <n v="0"/>
    <n v="0"/>
    <n v="232.02"/>
    <n v="0.19699999999999998"/>
    <n v="0.1982449994446201"/>
    <n v="-1.7550005553799153E-3"/>
    <n v="15.99"/>
    <n v="33.6"/>
    <n v="15.995000000000001"/>
    <n v="5.0000000000007816E-3"/>
    <n v="33.597999999999999"/>
    <n v="-2.0000000000024443E-3"/>
    <n v="49.59"/>
    <n v="49.59"/>
    <n v="4.2371215940258215E-2"/>
    <n v="0.21373157486423586"/>
    <n v="5"/>
    <n v="29"/>
    <n v="7"/>
    <n v="77.5"/>
    <n v="56"/>
    <n v="839.95"/>
    <n v="13"/>
    <n v="106"/>
    <n v="2"/>
    <n v="16"/>
    <n v="15"/>
    <n v="52.5"/>
    <n v="21"/>
    <n v="49.42"/>
    <n v="119"/>
    <n v="9.835042016806721"/>
    <n v="1170.3699999999999"/>
    <s v="YES"/>
    <n v="0"/>
    <n v="96.49"/>
    <n v="1266.8599999999999"/>
    <s v="YES"/>
    <n v="1498.88"/>
    <n v="1498.8799999999999"/>
    <n v="232.02"/>
    <n v="182.43"/>
    <n v="0.1982449994446201"/>
  </r>
  <r>
    <d v="2025-03-06T00:00:00"/>
    <s v="Thursday"/>
    <d v="1899-12-30T11:50:00"/>
    <d v="1899-12-30T17:05:00"/>
    <d v="1899-12-30T05:15:00"/>
    <n v="53"/>
    <n v="20.77"/>
    <n v="20.768301886792454"/>
    <n v="41.15"/>
    <n v="0"/>
    <n v="211.49"/>
    <n v="0.19899999999999998"/>
    <n v="0.19959983766999823"/>
    <n v="-4.0016233000178536E-4"/>
    <n v="11.73"/>
    <n v="33.729999999999997"/>
    <n v="11.725000000000001"/>
    <n v="-4.9999999999990052E-3"/>
    <n v="33.730000000000004"/>
    <n v="0"/>
    <n v="45.46"/>
    <n v="45.459999999999994"/>
    <n v="4.1300239843011843E-2"/>
    <n v="0.21495106151591092"/>
    <n v="5"/>
    <n v="24"/>
    <n v="14"/>
    <n v="97"/>
    <n v="59"/>
    <n v="843.25"/>
    <n v="4"/>
    <n v="38.5"/>
    <n v="1"/>
    <n v="8"/>
    <n v="17"/>
    <n v="58.5"/>
    <n v="16"/>
    <n v="31.47"/>
    <n v="116"/>
    <n v="9.4889655172413789"/>
    <n v="1100.72"/>
    <s v="YES"/>
    <n v="0"/>
    <n v="90.89"/>
    <n v="1191.6099999999999"/>
    <s v="YES"/>
    <n v="1403.1"/>
    <n v="1403.1"/>
    <n v="211.49"/>
    <n v="166.03"/>
    <n v="0.19213787339196162"/>
  </r>
  <r>
    <d v="2025-03-07T00:00:00"/>
    <s v="Friday"/>
    <d v="1899-12-30T17:06:00"/>
    <d v="1899-12-30T19:58:00"/>
    <d v="1899-12-30T02:52:00"/>
    <n v="27"/>
    <n v="23.67"/>
    <n v="23.67074074074074"/>
    <n v="0"/>
    <n v="0"/>
    <n v="141.55000000000001"/>
    <n v="0.221"/>
    <n v="0.22147987044483736"/>
    <n v="2.1479870444837346E-2"/>
    <n v="8.61"/>
    <n v="18.46"/>
    <n v="8.6100000000000012"/>
    <n v="0"/>
    <n v="18.46"/>
    <n v="0"/>
    <n v="27.07"/>
    <n v="27.07"/>
    <n v="4.2355776001001391E-2"/>
    <n v="0.19123984457788765"/>
    <n v="1"/>
    <n v="6"/>
    <n v="9"/>
    <n v="56"/>
    <n v="30"/>
    <n v="461.5"/>
    <n v="6"/>
    <n v="61"/>
    <n v="0"/>
    <n v="0"/>
    <n v="10"/>
    <n v="35"/>
    <n v="8"/>
    <n v="19.61"/>
    <n v="64"/>
    <n v="9.9860937500000002"/>
    <n v="639.11"/>
    <s v="YES"/>
    <n v="0"/>
    <n v="52.67"/>
    <n v="691.78"/>
    <s v="YES"/>
    <n v="833.33"/>
    <n v="833.32999999999993"/>
    <n v="141.55000000000001"/>
    <n v="114.48000000000002"/>
    <n v="0.22147987044483736"/>
  </r>
  <r>
    <d v="2025-03-08T00:00:00"/>
    <s v="Saturday"/>
    <d v="1899-12-30T15:53:00"/>
    <d v="1899-12-30T22:13:00"/>
    <d v="1899-12-30T06:20:00"/>
    <n v="48"/>
    <n v="20.53"/>
    <n v="20.533125000000002"/>
    <n v="169.81"/>
    <n v="0"/>
    <n v="185.28"/>
    <n v="0.20399999999999999"/>
    <n v="0.22712005687807987"/>
    <n v="2.7120056878079862E-2"/>
    <n v="22.75"/>
    <n v="24.19"/>
    <n v="22.750000000000004"/>
    <n v="0"/>
    <n v="24.192"/>
    <n v="1.9999999999988916E-3"/>
    <n v="46.94"/>
    <n v="46.94"/>
    <n v="4.7626294909648023E-2"/>
    <n v="0.25334628670120896"/>
    <n v="5"/>
    <n v="31"/>
    <n v="18"/>
    <n v="132"/>
    <n v="44"/>
    <n v="604.79999999999995"/>
    <n v="18"/>
    <n v="155"/>
    <n v="1"/>
    <n v="7"/>
    <n v="10"/>
    <n v="29.75"/>
    <n v="11"/>
    <n v="26.04"/>
    <n v="107"/>
    <n v="9.2111214953271023"/>
    <n v="985.59"/>
    <s v="YES"/>
    <n v="0"/>
    <n v="81.55"/>
    <n v="1067.1400000000001"/>
    <s v="YES"/>
    <n v="1252.42"/>
    <n v="1252.42"/>
    <n v="185.28"/>
    <n v="138.34"/>
    <n v="0.18798892034213008"/>
  </r>
  <r>
    <d v="2025-03-09T00:00:00"/>
    <s v="Sunday"/>
    <d v="1899-12-30T15:53:00"/>
    <d v="1899-12-30T22:08:00"/>
    <d v="1899-12-30T06:15:00"/>
    <n v="52"/>
    <n v="23.9"/>
    <n v="23.896346153846153"/>
    <n v="142.69"/>
    <n v="0"/>
    <n v="201.51"/>
    <n v="0.17899999999999999"/>
    <n v="0.18320423303512984"/>
    <n v="-1.6795766964870174E-2"/>
    <n v="26.12"/>
    <n v="32.549999999999997"/>
    <n v="26.124700000000004"/>
    <n v="4.7000000000032571E-3"/>
    <n v="32.549599999999998"/>
    <n v="-3.9999999999906777E-4"/>
    <n v="58.67"/>
    <n v="58.67"/>
    <n v="4.7215135883342328E-2"/>
    <n v="0.29115180388070072"/>
    <n v="1"/>
    <n v="6"/>
    <n v="22"/>
    <n v="199.71"/>
    <n v="63"/>
    <n v="813.74"/>
    <n v="13"/>
    <n v="101.5"/>
    <n v="9"/>
    <n v="66"/>
    <n v="6"/>
    <n v="21"/>
    <n v="16"/>
    <n v="34.659999999999997"/>
    <n v="130"/>
    <n v="9.5585384615384612"/>
    <n v="1242.6099999999999"/>
    <s v="YES"/>
    <n v="0"/>
    <n v="102.67"/>
    <n v="1345.28"/>
    <s v="YES"/>
    <n v="1546.79"/>
    <n v="1546.79"/>
    <n v="201.51"/>
    <n v="142.83999999999997"/>
    <n v="0.162166729706022"/>
  </r>
  <r>
    <d v="2025-03-13T00:00:00"/>
    <s v="Thursday"/>
    <d v="1899-12-30T10:02:00"/>
    <d v="1899-12-30T16:20:00"/>
    <d v="1899-12-30T06:18:00"/>
    <n v="48"/>
    <n v="23.2"/>
    <n v="23.202500000000001"/>
    <n v="97.11"/>
    <n v="0"/>
    <n v="226.21"/>
    <n v="0.22"/>
    <n v="0.22251404176626238"/>
    <n v="2.2514041766262372E-2"/>
    <n v="13.54"/>
    <n v="32.270000000000003"/>
    <n v="13.545000000000002"/>
    <n v="5.000000000002558E-3"/>
    <n v="32.2652"/>
    <n v="-4.8000000000030241E-3"/>
    <n v="45.81"/>
    <n v="45.81"/>
    <n v="4.1132421075315159E-2"/>
    <n v="0.20251094116086824"/>
    <n v="2"/>
    <n v="24.5"/>
    <n v="13"/>
    <n v="139.5"/>
    <n v="51"/>
    <n v="806.63"/>
    <n v="1"/>
    <n v="8"/>
    <n v="1"/>
    <n v="21.5"/>
    <n v="23"/>
    <n v="81.5"/>
    <n v="19"/>
    <n v="32.090000000000003"/>
    <n v="110"/>
    <n v="10.124727272727274"/>
    <n v="1113.72"/>
    <s v="YES"/>
    <n v="0"/>
    <n v="91.98"/>
    <n v="1205.7"/>
    <s v="YES"/>
    <n v="1431.91"/>
    <n v="1431.91"/>
    <n v="226.21"/>
    <n v="180.4"/>
    <n v="0.2031120928060913"/>
  </r>
  <r>
    <d v="2025-03-14T00:00:00"/>
    <s v="Friday"/>
    <d v="1899-12-30T15:53:00"/>
    <d v="1899-12-30T22:54:00"/>
    <d v="1899-12-30T07:01:00"/>
    <n v="52"/>
    <n v="37.28"/>
    <n v="37.277884615384615"/>
    <n v="101.45"/>
    <n v="0"/>
    <n v="418.76"/>
    <n v="0.22699999999999998"/>
    <n v="0.22795862819814916"/>
    <n v="2.7958628198149149E-2"/>
    <n v="40.81"/>
    <n v="49.23"/>
    <n v="40.81"/>
    <n v="0"/>
    <n v="49.229199999999999"/>
    <n v="-7.9999999999813554E-4"/>
    <n v="90.04"/>
    <n v="90.039999999999992"/>
    <n v="4.6449482834223212E-2"/>
    <n v="0.21501576081765214"/>
    <n v="5"/>
    <n v="29"/>
    <n v="25"/>
    <n v="230"/>
    <n v="86"/>
    <n v="1230.73"/>
    <n v="38"/>
    <n v="276"/>
    <n v="5"/>
    <n v="48"/>
    <n v="19"/>
    <n v="67"/>
    <n v="19"/>
    <n v="57.72"/>
    <n v="197"/>
    <n v="9.83984771573604"/>
    <n v="1938.45"/>
    <s v="YES"/>
    <n v="0"/>
    <n v="159.97999999999999"/>
    <n v="2098.4299999999998"/>
    <s v="YES"/>
    <n v="2517.19"/>
    <n v="2517.1899999999996"/>
    <n v="418.76"/>
    <n v="328.71999999999997"/>
    <n v="0.21602827000954369"/>
  </r>
  <r>
    <d v="2025-03-15T00:00:00"/>
    <s v="Saturday"/>
    <d v="1899-12-30T15:55:00"/>
    <d v="1899-12-30T21:51:00"/>
    <d v="1899-12-30T05:56:00"/>
    <n v="53"/>
    <n v="25.23"/>
    <n v="25.226603773584905"/>
    <n v="0"/>
    <n v="129.13"/>
    <n v="144.49"/>
    <n v="0.10800000000000001"/>
    <n v="0.10806949835827706"/>
    <n v="-9.193050164172295E-2"/>
    <n v="12.53"/>
    <n v="41.4"/>
    <n v="12.530000000000001"/>
    <n v="0"/>
    <n v="41.4"/>
    <n v="0"/>
    <n v="53.93"/>
    <n v="53.93"/>
    <n v="4.033627272795267E-2"/>
    <n v="0.37324382310194476"/>
    <n v="0"/>
    <n v="0"/>
    <n v="8"/>
    <n v="73"/>
    <n v="73"/>
    <n v="1035"/>
    <n v="11"/>
    <n v="90"/>
    <n v="2"/>
    <n v="16"/>
    <n v="23"/>
    <n v="81"/>
    <n v="10"/>
    <n v="42.01"/>
    <n v="127"/>
    <n v="10.52763779527559"/>
    <n v="1337.01"/>
    <s v="YES"/>
    <n v="0"/>
    <n v="110.15"/>
    <n v="1447.16"/>
    <s v="YES"/>
    <n v="1720.78"/>
    <n v="1720.7800000000002"/>
    <n v="273.62"/>
    <n v="219.69"/>
    <n v="0.20465067576158744"/>
  </r>
  <r>
    <d v="2025-03-16T00:00:00"/>
    <s v="Sunday"/>
    <d v="1899-12-30T15:55:00"/>
    <d v="1899-12-30T21:09:00"/>
    <d v="1899-12-30T05:14:00"/>
    <n v="43"/>
    <n v="23.82"/>
    <n v="23.82"/>
    <n v="0"/>
    <n v="55.03"/>
    <n v="178.92"/>
    <n v="0.17499999999999999"/>
    <n v="0.17468220959521996"/>
    <n v="-2.5317790404780049E-2"/>
    <n v="14.98"/>
    <n v="29.86"/>
    <n v="14.980000000000002"/>
    <n v="0"/>
    <n v="29.863200000000003"/>
    <s v="foodtagros"/>
    <n v="44.84"/>
    <n v="44.84"/>
    <n v="4.3777947005643102E-2"/>
    <n v="0.25061479991057461"/>
    <n v="4"/>
    <n v="19"/>
    <n v="14"/>
    <n v="94.5"/>
    <n v="53"/>
    <n v="746.58"/>
    <n v="5"/>
    <n v="41.5"/>
    <n v="8"/>
    <n v="59"/>
    <n v="9"/>
    <n v="31.5"/>
    <n v="15"/>
    <n v="32.18"/>
    <n v="108"/>
    <n v="9.4838888888888881"/>
    <n v="1024.26"/>
    <s v="YES"/>
    <n v="0"/>
    <n v="84.3"/>
    <n v="1108.56"/>
    <s v="YES"/>
    <n v="1342.51"/>
    <n v="1342.51"/>
    <n v="233.95"/>
    <n v="189.10999999999999"/>
    <n v="0.22840880245250228"/>
  </r>
  <r>
    <d v="2025-03-16T00:00:00"/>
    <s v="Sunday"/>
    <d v="1899-12-30T10:59:00"/>
    <d v="1899-12-30T16:03:00"/>
    <d v="1899-12-30T05:04:00"/>
    <n v="39"/>
    <n v="23.56"/>
    <n v="23.556923076923077"/>
    <n v="94.94"/>
    <n v="0"/>
    <n v="174.28"/>
    <n v="0.21"/>
    <n v="0.21156133919250286"/>
    <n v="1.1561339192502851E-2"/>
    <n v="15.54"/>
    <n v="25.56"/>
    <n v="15.540000000000001"/>
    <n v="0"/>
    <n v="25.564"/>
    <n v="4.0000000000013358E-3"/>
    <n v="41.1"/>
    <n v="41.099999999999994"/>
    <n v="4.4736154649947749E-2"/>
    <n v="0.23582740417718615"/>
    <n v="6"/>
    <n v="47"/>
    <n v="7"/>
    <n v="61"/>
    <n v="43"/>
    <n v="639.1"/>
    <n v="12"/>
    <n v="84.5"/>
    <n v="2"/>
    <n v="29.5"/>
    <n v="9"/>
    <n v="31.5"/>
    <n v="14"/>
    <n v="26.12"/>
    <n v="93"/>
    <n v="9.878709677419355"/>
    <n v="918.72"/>
    <s v="YES"/>
    <n v="0"/>
    <n v="75.86"/>
    <n v="994.58"/>
    <s v="YES"/>
    <n v="1168.8599999999999"/>
    <n v="1168.8600000000001"/>
    <n v="174.28"/>
    <n v="133.18"/>
    <n v="0.18969871125043539"/>
  </r>
  <r>
    <d v="2025-03-20T00:00:00"/>
    <s v="Thursday"/>
    <d v="1899-12-30T15:59:00"/>
    <d v="1899-12-30T00:46:00"/>
    <d v="1899-12-30T08:47:00"/>
    <n v="87"/>
    <n v="24.26"/>
    <n v="24.256436781609196"/>
    <n v="105.73"/>
    <n v="4.66"/>
    <n v="424.51"/>
    <n v="0.21100000000000002"/>
    <n v="0.21177004659330134"/>
    <n v="1.1770046593301331E-2"/>
    <n v="56.28"/>
    <n v="47.91"/>
    <n v="56.280000000000008"/>
    <n v="0"/>
    <n v="47.911999999999999"/>
    <n v="2.0000000000024443E-3"/>
    <n v="104.19"/>
    <n v="104.19"/>
    <n v="4.9371893228956881E-2"/>
    <n v="0.24543591434830747"/>
    <n v="8"/>
    <n v="100.5"/>
    <n v="40"/>
    <n v="381"/>
    <n v="85"/>
    <n v="1197.8"/>
    <n v="40"/>
    <n v="297.5"/>
    <n v="4"/>
    <n v="25"/>
    <n v="13"/>
    <n v="45.5"/>
    <n v="36"/>
    <n v="63.01"/>
    <n v="226"/>
    <n v="9.3376548672566368"/>
    <n v="2110.31"/>
    <s v="YES"/>
    <n v="0"/>
    <n v="174.04"/>
    <n v="2284.35"/>
    <s v="YES"/>
    <n v="2713.52"/>
    <n v="2713.5199999999995"/>
    <n v="429.17"/>
    <n v="324.98"/>
    <n v="0.20336822552136891"/>
  </r>
  <r>
    <d v="2025-03-21T00:00:00"/>
    <s v="Friday"/>
    <d v="1899-12-30T15:54:00"/>
    <d v="1899-12-30T22:53:00"/>
    <d v="1899-12-30T06:59:00"/>
    <n v="63"/>
    <n v="26.89"/>
    <n v="26.893333333333334"/>
    <n v="86.25"/>
    <n v="0"/>
    <n v="254.22"/>
    <n v="0.156"/>
    <n v="0.15809406540922744"/>
    <n v="-4.1905934590772576E-2"/>
    <n v="24.76"/>
    <n v="49.19"/>
    <n v="24.7681"/>
    <n v="8.0999999999988859E-3"/>
    <n v="49.188000000000002"/>
    <n v="-1.9999999999953388E-3"/>
    <n v="73.95"/>
    <n v="73.95"/>
    <n v="4.3646858842694244E-2"/>
    <n v="0.29088978050507436"/>
    <n v="0"/>
    <n v="0"/>
    <n v="26"/>
    <n v="193.5"/>
    <n v="87"/>
    <n v="1229.7"/>
    <n v="18"/>
    <n v="137.5"/>
    <n v="3"/>
    <n v="22.83"/>
    <n v="17"/>
    <n v="60"/>
    <n v="24"/>
    <n v="50.75"/>
    <n v="175"/>
    <n v="9.6815999999999995"/>
    <n v="1694.28"/>
    <s v="YES"/>
    <n v="0"/>
    <n v="139.78"/>
    <n v="1834.06"/>
    <s v="YES"/>
    <n v="2088.2800000000002"/>
    <n v="2088.2799999999997"/>
    <n v="254.22"/>
    <n v="180.26999999999998"/>
    <n v="0.15004603725476309"/>
  </r>
  <r>
    <d v="2025-03-22T00:00:00"/>
    <s v="Saturday"/>
    <d v="1899-12-30T15:52:00"/>
    <d v="1899-12-30T20:11:00"/>
    <d v="1899-12-30T04:19:00"/>
    <n v="45"/>
    <n v="26.15"/>
    <n v="26.14511111111111"/>
    <n v="88.82"/>
    <n v="0"/>
    <n v="257.02"/>
    <n v="0.23499999999999999"/>
    <n v="0.23629460058287594"/>
    <n v="3.6294600582875924E-2"/>
    <n v="19.420000000000002"/>
    <n v="33.42"/>
    <n v="19.425000000000001"/>
    <n v="4.9999999999990052E-3"/>
    <n v="33.42"/>
    <n v="0"/>
    <n v="52.84"/>
    <n v="52.84"/>
    <n v="4.4911731957536151E-2"/>
    <n v="0.20558711384328071"/>
    <n v="5"/>
    <n v="25.5"/>
    <n v="25"/>
    <n v="166"/>
    <n v="59"/>
    <n v="835.5"/>
    <n v="7"/>
    <n v="53"/>
    <n v="4"/>
    <n v="33"/>
    <n v="8"/>
    <n v="28"/>
    <n v="17"/>
    <n v="35.53"/>
    <n v="125"/>
    <n v="9.4122400000000006"/>
    <n v="1176.53"/>
    <s v="YES"/>
    <n v="0"/>
    <n v="96.91"/>
    <n v="1273.44"/>
    <s v="YES"/>
    <n v="1530.46"/>
    <n v="1530.46"/>
    <n v="257.02"/>
    <n v="204.17999999999998"/>
    <n v="0.21845596797361733"/>
  </r>
  <r>
    <d v="2025-03-23T00:00:00"/>
    <s v="Sunday"/>
    <d v="1899-12-30T10:25:00"/>
    <d v="1899-12-30T15:16:00"/>
    <d v="1899-12-30T04:51:00"/>
    <n v="33"/>
    <n v="26.28"/>
    <n v="26.28"/>
    <n v="0"/>
    <n v="0"/>
    <n v="139.85"/>
    <n v="0.161"/>
    <n v="0.16125870577925372"/>
    <n v="-3.8741294220746292E-2"/>
    <n v="14.03"/>
    <n v="24.02"/>
    <n v="14.035000000000002"/>
    <n v="5.000000000002558E-3"/>
    <n v="24.02"/>
    <n v="0"/>
    <n v="38.049999999999997"/>
    <n v="38.049999999999997"/>
    <n v="4.3874821272081539E-2"/>
    <n v="0.27207722559885589"/>
    <n v="0"/>
    <n v="0"/>
    <n v="11"/>
    <n v="95.5"/>
    <n v="41"/>
    <n v="600.5"/>
    <n v="23"/>
    <n v="96"/>
    <n v="1"/>
    <n v="9"/>
    <n v="11"/>
    <n v="39"/>
    <n v="13"/>
    <n v="27.24"/>
    <n v="100"/>
    <n v="8.6723999999999997"/>
    <n v="867.24"/>
    <s v="YES"/>
    <n v="0"/>
    <n v="71.41"/>
    <n v="938.65"/>
    <s v="YES"/>
    <n v="1078.5"/>
    <n v="1078.5"/>
    <n v="139.85"/>
    <n v="101.8"/>
    <n v="0.16125870577925372"/>
  </r>
  <r>
    <d v="2025-03-25T00:00:00"/>
    <s v="Tuesday"/>
    <d v="1899-12-30T15:52:00"/>
    <d v="1899-12-30T00:54:00"/>
    <d v="1899-12-30T09:02:00"/>
    <n v="92"/>
    <n v="24.08"/>
    <n v="24.084456521739131"/>
    <n v="88.43"/>
    <n v="0"/>
    <n v="452.25"/>
    <n v="0.21199999999999999"/>
    <n v="0.21258943093252605"/>
    <n v="1.2589430932526041E-2"/>
    <n v="63.69"/>
    <n v="47.31"/>
    <n v="63.7"/>
    <n v="1.0000000000005116E-2"/>
    <n v="47.31"/>
    <n v="0"/>
    <n v="111"/>
    <n v="111"/>
    <n v="5.0095452145303893E-2"/>
    <n v="0.24543946932006633"/>
    <n v="15"/>
    <n v="87.5"/>
    <n v="30"/>
    <n v="259.5"/>
    <n v="76"/>
    <n v="1182.75"/>
    <n v="60"/>
    <n v="488"/>
    <n v="5"/>
    <n v="75"/>
    <n v="16"/>
    <n v="56"/>
    <n v="42"/>
    <n v="67.02"/>
    <n v="244"/>
    <n v="9.0810245901639348"/>
    <n v="2215.77"/>
    <s v="YES"/>
    <n v="0"/>
    <n v="182.55"/>
    <n v="2398.3200000000002"/>
    <s v="YES"/>
    <n v="2850.57"/>
    <n v="2850.57"/>
    <n v="452.25"/>
    <n v="341.25"/>
    <n v="0.2041051192136368"/>
  </r>
  <r>
    <d v="2025-03-27T00:00:00"/>
    <s v="Thursday"/>
    <d v="1899-12-30T15:51:00"/>
    <d v="1899-12-30T22:17:00"/>
    <d v="1899-12-30T06:26:00"/>
    <n v="46"/>
    <n v="24.35"/>
    <n v="24.345217391304349"/>
    <n v="137.44999999999999"/>
    <n v="72.33"/>
    <n v="181.61"/>
    <n v="0.18100000000000002"/>
    <n v="0.1848579542562829"/>
    <n v="-1.5142045743717109E-2"/>
    <n v="17.78"/>
    <n v="30.98"/>
    <n v="17.815000000000001"/>
    <n v="3.5000000000000142E-2"/>
    <n v="30.984000000000002"/>
    <n v="4.0000000000013358E-3"/>
    <n v="48.76"/>
    <n v="48.760000000000005"/>
    <n v="4.3540379326356397E-2"/>
    <n v="0.26848741809371729"/>
    <n v="0"/>
    <n v="0"/>
    <n v="12"/>
    <n v="101"/>
    <n v="52"/>
    <n v="774.6"/>
    <n v="15"/>
    <n v="106"/>
    <n v="4"/>
    <n v="47.5"/>
    <n v="16"/>
    <n v="57"/>
    <n v="17"/>
    <n v="33.78"/>
    <n v="116"/>
    <n v="9.6541379310344837"/>
    <n v="1119.8800000000001"/>
    <s v="YES"/>
    <n v="0"/>
    <n v="92.31"/>
    <n v="1212.19"/>
    <s v="YES"/>
    <n v="1466.13"/>
    <n v="1466.13"/>
    <n v="253.94"/>
    <n v="205.18"/>
    <n v="0.22675643818980604"/>
  </r>
  <r>
    <d v="2025-03-27T00:00:00"/>
    <s v="Thursday"/>
    <d v="1899-12-30T15:53:00"/>
    <d v="1899-12-30T23:12:00"/>
    <d v="1899-12-30T07:19:00"/>
    <n v="83"/>
    <n v="25.88"/>
    <n v="25.87915662650602"/>
    <n v="342.71"/>
    <n v="41.33"/>
    <n v="362.43"/>
    <n v="0.19699999999999998"/>
    <n v="0.20076332495042268"/>
    <n v="7.633249504226669E-4"/>
    <n v="35.14"/>
    <n v="59.64"/>
    <n v="35.14"/>
    <n v="0"/>
    <n v="59.640799999999999"/>
    <n v="7.9999999999813554E-4"/>
    <n v="94.58"/>
    <n v="94.78"/>
    <n v="4.4125383501631775E-2"/>
    <n v="0.26096073724581298"/>
    <n v="4"/>
    <n v="22"/>
    <n v="23"/>
    <n v="200"/>
    <n v="112"/>
    <n v="1491.02"/>
    <n v="21"/>
    <n v="157"/>
    <n v="16"/>
    <n v="123"/>
    <n v="27"/>
    <n v="96.5"/>
    <n v="27"/>
    <n v="58.45"/>
    <n v="230"/>
    <n v="9.3389999999999986"/>
    <n v="2147.9699999999998"/>
    <s v="YES"/>
    <n v="0"/>
    <n v="177.66"/>
    <n v="2325.63"/>
    <s v="YES"/>
    <n v="2729.39"/>
    <n v="2729.39"/>
    <n v="403.76"/>
    <n v="309.18"/>
    <n v="0.18797283016057023"/>
  </r>
  <r>
    <d v="2025-03-28T00:00:00"/>
    <s v="Friday"/>
    <d v="1899-12-30T09:53:00"/>
    <d v="1899-12-30T16:15:00"/>
    <d v="1899-12-30T06:22:00"/>
    <n v="41"/>
    <n v="22.72"/>
    <n v="22.716341463414633"/>
    <n v="82.99"/>
    <n v="9.44"/>
    <n v="182.54"/>
    <n v="0.214"/>
    <n v="0.21516301657276221"/>
    <n v="1.51630165727622E-2"/>
    <n v="18.3"/>
    <n v="23.82"/>
    <n v="18.305000000000003"/>
    <n v="5.000000000002558E-3"/>
    <n v="23.82"/>
    <n v="0"/>
    <n v="42.12"/>
    <n v="42.120000000000005"/>
    <n v="4.522370271750218E-2"/>
    <n v="0.2307439465322669"/>
    <n v="7"/>
    <n v="67.5"/>
    <n v="6"/>
    <n v="55"/>
    <n v="39"/>
    <n v="595.5"/>
    <n v="14"/>
    <n v="111"/>
    <n v="2"/>
    <n v="28"/>
    <n v="13"/>
    <n v="47.5"/>
    <n v="19"/>
    <n v="26.87"/>
    <n v="100"/>
    <n v="9.3137000000000008"/>
    <n v="931.37"/>
    <s v="YES"/>
    <n v="0"/>
    <n v="76.91"/>
    <n v="1008.28"/>
    <s v="YES"/>
    <n v="1200.26"/>
    <n v="1200.26"/>
    <n v="191.98"/>
    <n v="149.85999999999999"/>
    <n v="0.20612645887241374"/>
  </r>
  <r>
    <d v="2025-04-02T00:00:00"/>
    <s v="Wednesday"/>
    <d v="1899-12-30T11:04:00"/>
    <d v="1899-12-30T18:55:00"/>
    <d v="1899-12-30T07:51:00"/>
    <n v="46"/>
    <n v="23.63"/>
    <n v="23.631521739130434"/>
    <n v="214.03"/>
    <n v="99.34"/>
    <n v="71.290000000000006"/>
    <n v="0.08"/>
    <n v="8.1659068520767E-2"/>
    <n v="-0.11834093147923301"/>
    <n v="13.93"/>
    <n v="31.06"/>
    <n v="13.930000000000001"/>
    <n v="0"/>
    <n v="31.060000000000002"/>
    <n v="0"/>
    <n v="44.99"/>
    <n v="44.989999999999995"/>
    <n v="4.1387240697300029E-2"/>
    <n v="0.63108430354888478"/>
    <n v="9"/>
    <n v="47"/>
    <n v="9"/>
    <n v="86.5"/>
    <n v="45"/>
    <n v="776.5"/>
    <n v="6"/>
    <n v="51.5"/>
    <n v="2"/>
    <n v="14"/>
    <n v="22"/>
    <n v="78"/>
    <n v="15"/>
    <n v="28.55"/>
    <n v="108"/>
    <n v="10.065277777777778"/>
    <n v="1087.05"/>
    <s v="NO"/>
    <n v="-5"/>
    <n v="89.59"/>
    <n v="1176.6400000000001"/>
    <s v="YES"/>
    <n v="1347.27"/>
    <n v="1347.27"/>
    <n v="170.63"/>
    <n v="125.63999999999999"/>
    <n v="0.15696610091532129"/>
  </r>
  <r>
    <d v="2025-04-03T00:00:00"/>
    <s v="Thursday"/>
    <d v="1899-12-30T10:23:00"/>
    <d v="1899-12-30T16:20:00"/>
    <d v="1899-12-30T05:57:00"/>
    <n v="46"/>
    <n v="22.75"/>
    <n v="22.746086956521737"/>
    <n v="64.03"/>
    <n v="0"/>
    <n v="175.45"/>
    <n v="0.17499999999999999"/>
    <n v="0.17861324048906127"/>
    <n v="-2.1386759510938741E-2"/>
    <n v="24.59"/>
    <n v="25"/>
    <n v="24.588200000000001"/>
    <n v="-1.7999999999993577E-3"/>
    <n v="25.0016"/>
    <n v="1.5999999999998238E-3"/>
    <n v="49.59"/>
    <n v="49.59"/>
    <n v="4.7394678492239474E-2"/>
    <n v="0.28264462809917357"/>
    <n v="7"/>
    <n v="66.760000000000005"/>
    <n v="17"/>
    <n v="148.5"/>
    <n v="43"/>
    <n v="625.04"/>
    <n v="14"/>
    <n v="127"/>
    <n v="1"/>
    <n v="9"/>
    <n v="11"/>
    <n v="39"/>
    <n v="21"/>
    <n v="31.02"/>
    <n v="114"/>
    <n v="9.1782456140350863"/>
    <n v="1046.32"/>
    <s v="YES"/>
    <n v="0"/>
    <n v="86.33"/>
    <n v="1132.6500000000001"/>
    <s v="YES"/>
    <n v="1308.0999999999999"/>
    <n v="1308.1000000000001"/>
    <n v="175.45"/>
    <n v="125.85999999999999"/>
    <n v="0.1676829268292683"/>
  </r>
  <r>
    <d v="2025-04-04T00:00:00"/>
    <s v="Friday"/>
    <d v="1899-12-30T15:53:00"/>
    <d v="1899-12-30T01:11:00"/>
    <d v="1899-12-30T09:18:00"/>
    <n v="61"/>
    <n v="36.090000000000003"/>
    <n v="36.09475409836066"/>
    <n v="78.13"/>
    <n v="0"/>
    <n v="487.8"/>
    <n v="0.22800000000000001"/>
    <n v="0.22969886751583357"/>
    <n v="2.969886751583356E-2"/>
    <n v="77.510000000000005"/>
    <n v="39.520000000000003"/>
    <n v="77.51100000000001"/>
    <n v="1.0000000000047748E-3"/>
    <n v="39.523200000000003"/>
    <n v="3.1999999999996476E-3"/>
    <n v="117.03"/>
    <n v="117.03"/>
    <n v="5.315244938186376E-2"/>
    <n v="0.23991389913899139"/>
    <n v="9"/>
    <n v="52"/>
    <n v="54"/>
    <n v="503.84"/>
    <n v="66"/>
    <n v="988.08"/>
    <n v="64"/>
    <n v="551.46"/>
    <n v="0"/>
    <n v="0"/>
    <n v="11"/>
    <n v="39.5"/>
    <n v="29"/>
    <n v="66.900000000000006"/>
    <n v="233"/>
    <n v="9.4496995708154508"/>
    <n v="2201.7800000000002"/>
    <s v="YES"/>
    <n v="0"/>
    <n v="181.61"/>
    <n v="2383.39"/>
    <s v="YES"/>
    <n v="2871.19"/>
    <n v="2871.19"/>
    <n v="487.8"/>
    <n v="370.77"/>
    <n v="0.22154802023817091"/>
  </r>
  <r>
    <d v="2025-04-05T00:00:00"/>
    <s v="Saturday"/>
    <d v="1899-12-30T10:27:00"/>
    <d v="1899-12-30T20:48:00"/>
    <d v="1899-12-30T10:21:00"/>
    <n v="69"/>
    <n v="25.07"/>
    <n v="25.066811594202896"/>
    <n v="59.67"/>
    <n v="41.57"/>
    <n v="320.67"/>
    <n v="0.19"/>
    <n v="0.19202486316873663"/>
    <n v="-7.9751368312633852E-3"/>
    <n v="27.35"/>
    <n v="49.92"/>
    <n v="27.351100000000002"/>
    <n v="1.1000000000009891E-3"/>
    <n v="49.9208"/>
    <n v="7.9999999999813554E-4"/>
    <n v="77.27"/>
    <n v="77.27000000000001"/>
    <n v="4.4674811084579769E-2"/>
    <n v="0.2409642311410484"/>
    <n v="2"/>
    <n v="12.5"/>
    <n v="30"/>
    <n v="185.73"/>
    <n v="89"/>
    <n v="1248.02"/>
    <n v="21"/>
    <n v="161.5"/>
    <n v="4"/>
    <n v="31"/>
    <n v="11"/>
    <n v="38.5"/>
    <n v="29"/>
    <n v="52.36"/>
    <n v="186"/>
    <n v="9.2989784946236558"/>
    <n v="1729.61"/>
    <s v="YES"/>
    <n v="0"/>
    <n v="142.6"/>
    <n v="1872.21"/>
    <s v="YES"/>
    <n v="2234.4499999999998"/>
    <n v="2234.4500000000003"/>
    <n v="362.24"/>
    <n v="284.97000000000003"/>
    <n v="0.20943449679407497"/>
  </r>
  <r>
    <d v="2025-04-06T00:00:00"/>
    <s v="Sunday"/>
    <d v="1899-12-30T15:53:00"/>
    <d v="1899-12-30T21:54:00"/>
    <d v="1899-12-30T06:01:00"/>
    <n v="48"/>
    <n v="24.63"/>
    <n v="24.628333333333334"/>
    <n v="3.5"/>
    <n v="0"/>
    <n v="196.35"/>
    <n v="0.16699999999999998"/>
    <n v="0.16658748069842022"/>
    <n v="-3.3412519301579791E-2"/>
    <n v="19.559999999999999"/>
    <n v="33.5"/>
    <n v="19.565000000000001"/>
    <n v="5.000000000002558E-3"/>
    <n v="33.5"/>
    <n v="0"/>
    <n v="53.06"/>
    <n v="53.06"/>
    <n v="4.4883941260066319E-2"/>
    <n v="0.2702317290552585"/>
    <n v="2"/>
    <n v="25.5"/>
    <n v="18"/>
    <n v="156"/>
    <n v="58"/>
    <n v="837.5"/>
    <n v="8"/>
    <n v="73"/>
    <n v="2"/>
    <n v="25"/>
    <n v="8"/>
    <n v="28"/>
    <n v="19"/>
    <n v="37.159999999999997"/>
    <n v="115"/>
    <n v="10.279652173913044"/>
    <n v="1182.1600000000001"/>
    <s v="YES"/>
    <n v="0"/>
    <n v="97.31"/>
    <n v="1279.47"/>
    <s v="YES"/>
    <n v="1475.82"/>
    <n v="1475.82"/>
    <n v="196.35"/>
    <n v="143.29"/>
    <n v="0.16609426811937469"/>
  </r>
  <r>
    <d v="2025-04-10T00:00:00"/>
    <s v="Thursday"/>
    <d v="1899-12-30T10:19:00"/>
    <d v="1899-12-30T16:43:00"/>
    <d v="1899-12-30T06:24:00"/>
    <n v="77"/>
    <n v="25.69"/>
    <n v="25.688311688311689"/>
    <n v="144.31"/>
    <n v="104.17"/>
    <n v="297.86"/>
    <n v="0.161"/>
    <n v="0.16243748943387379"/>
    <n v="-3.7562510566126223E-2"/>
    <n v="33.979999999999997"/>
    <n v="54.86"/>
    <n v="33.985000000000007"/>
    <n v="5.0000000000096634E-3"/>
    <n v="54.86"/>
    <n v="0"/>
    <n v="88.84"/>
    <n v="88.84"/>
    <n v="4.4914054600606677E-2"/>
    <n v="0.29826092795272946"/>
    <n v="1"/>
    <n v="7"/>
    <n v="32"/>
    <n v="285"/>
    <n v="93"/>
    <n v="1371.5"/>
    <n v="22"/>
    <n v="177.5"/>
    <n v="2"/>
    <n v="16"/>
    <n v="18"/>
    <n v="63"/>
    <n v="26"/>
    <n v="58"/>
    <n v="194"/>
    <n v="10.195876288659793"/>
    <n v="1978"/>
    <s v="YES"/>
    <n v="0"/>
    <n v="163.22"/>
    <n v="2141.2199999999998"/>
    <s v="YES"/>
    <n v="2543.25"/>
    <n v="2543.25"/>
    <n v="402.03000000000003"/>
    <n v="313.19000000000005"/>
    <n v="0.20325075834175937"/>
  </r>
  <r>
    <d v="2025-04-11T00:00:00"/>
    <s v="Friday"/>
    <d v="1899-12-30T15:51:00"/>
    <d v="1899-12-30T22:52:00"/>
    <d v="1899-12-30T07:01:00"/>
    <n v="51"/>
    <n v="25.78"/>
    <n v="25.779215686274512"/>
    <n v="39.6"/>
    <n v="0"/>
    <n v="261.8"/>
    <n v="0.19500000000000001"/>
    <n v="0.20531078940351646"/>
    <n v="5.3107894035164527E-3"/>
    <n v="21.21"/>
    <n v="37.18"/>
    <n v="21.212100000000003"/>
    <n v="2.1000000000022112E-3"/>
    <n v="37.180399999999999"/>
    <n v="3.9999999999906777E-4"/>
    <n v="58.39"/>
    <n v="58.39"/>
    <n v="4.4411822869921048E-2"/>
    <n v="0.22303284950343774"/>
    <n v="1"/>
    <n v="6"/>
    <n v="11"/>
    <n v="83.3"/>
    <n v="71"/>
    <n v="929.51"/>
    <n v="19"/>
    <n v="180.75"/>
    <n v="4"/>
    <n v="32.979999999999997"/>
    <n v="12"/>
    <n v="42.06"/>
    <n v="23"/>
    <n v="40.14"/>
    <n v="141"/>
    <n v="9.3243971631205671"/>
    <n v="1314.74"/>
    <s v="YES"/>
    <n v="0"/>
    <n v="108.41"/>
    <n v="1423.15"/>
    <s v="YES"/>
    <n v="1684.95"/>
    <n v="1684.95"/>
    <n v="261.8"/>
    <n v="203.41000000000003"/>
    <n v="0.19912682355446706"/>
  </r>
  <r>
    <d v="2025-04-12T00:00:00"/>
    <s v="Saturday"/>
    <d v="1899-12-30T15:52:00"/>
    <d v="1899-12-30T21:51:00"/>
    <d v="1899-12-30T05:59:00"/>
    <n v="42"/>
    <n v="21.11"/>
    <n v="21.111904761904764"/>
    <n v="20.62"/>
    <n v="0"/>
    <n v="197.32"/>
    <n v="0.22699999999999998"/>
    <n v="0.22783114723813042"/>
    <n v="2.7831147238130405E-2"/>
    <n v="12.15"/>
    <n v="25.93"/>
    <n v="12.145000000000001"/>
    <n v="-4.9999999999990052E-3"/>
    <n v="25.927199999999999"/>
    <n v="-2.8000000000005798E-3"/>
    <n v="38.08"/>
    <n v="38.08"/>
    <n v="4.2945753919025595E-2"/>
    <n v="0.19298601256841677"/>
    <n v="1"/>
    <n v="6"/>
    <n v="13"/>
    <n v="94.5"/>
    <n v="48"/>
    <n v="648.17999999999995"/>
    <n v="8"/>
    <n v="73"/>
    <n v="0"/>
    <n v="0"/>
    <n v="11"/>
    <n v="38.5"/>
    <n v="15"/>
    <n v="26.52"/>
    <n v="96"/>
    <n v="9.2364583333333332"/>
    <n v="886.7"/>
    <s v="YES"/>
    <n v="0"/>
    <n v="73.150000000000006"/>
    <n v="959.85"/>
    <s v="YES"/>
    <n v="1157.17"/>
    <n v="1157.17"/>
    <n v="197.32"/>
    <n v="159.24"/>
    <n v="0.22253298748167361"/>
  </r>
  <r>
    <d v="2025-04-13T00:00:00"/>
    <s v="Sunday"/>
    <d v="1899-12-30T10:19:00"/>
    <d v="1899-12-30T16:19:00"/>
    <d v="1899-12-30T06:00:00"/>
    <n v="39"/>
    <n v="23.8"/>
    <n v="23.80282051282051"/>
    <n v="270.16000000000003"/>
    <n v="0"/>
    <n v="157.47"/>
    <n v="0.22399999999999998"/>
    <n v="0.23926156651219332"/>
    <n v="3.9261566512193313E-2"/>
    <n v="7.77"/>
    <n v="31.84"/>
    <n v="7.7700000000000005"/>
    <n v="0"/>
    <n v="29.838400000000004"/>
    <n v="-2.0015999999999963"/>
    <n v="39.61"/>
    <n v="39.61"/>
    <n v="4.2668936023526623E-2"/>
    <n v="0.25153997586841936"/>
    <n v="0"/>
    <n v="0"/>
    <n v="4"/>
    <n v="41"/>
    <n v="52"/>
    <n v="745.96"/>
    <n v="7"/>
    <n v="58"/>
    <n v="2"/>
    <n v="12"/>
    <n v="14"/>
    <n v="50"/>
    <n v="12"/>
    <n v="21.35"/>
    <n v="91"/>
    <n v="10.20120879120879"/>
    <n v="928.31"/>
    <s v="YES"/>
    <n v="0"/>
    <n v="77.13"/>
    <n v="1005.44"/>
    <s v="YES"/>
    <n v="1162.9100000000001"/>
    <n v="1162.9100000000001"/>
    <n v="157.47"/>
    <n v="117.86"/>
    <n v="0.16963083452725922"/>
  </r>
  <r>
    <d v="2025-04-16T00:00:00"/>
    <s v="Wednesday"/>
    <d v="1899-12-30T10:51:00"/>
    <d v="1899-12-30T17:07:00"/>
    <d v="1899-12-30T06:16:00"/>
    <n v="53"/>
    <n v="28.7"/>
    <n v="28.697169811320755"/>
    <n v="66.540000000000006"/>
    <n v="8.57"/>
    <n v="254.04"/>
    <n v="0.17399999999999999"/>
    <n v="0.17466876602883641"/>
    <n v="-2.5331233971163603E-2"/>
    <n v="19.28"/>
    <n v="48.04"/>
    <n v="19.285"/>
    <n v="4.9999999999990052E-3"/>
    <n v="45.44"/>
    <n v="-2.6000000000000014"/>
    <n v="67.319999999999993"/>
    <n v="67.319999999999993"/>
    <n v="4.4261810052927439E-2"/>
    <n v="0.26499763816721772"/>
    <n v="2"/>
    <n v="11.5"/>
    <n v="12"/>
    <n v="127"/>
    <n v="79"/>
    <n v="1136"/>
    <n v="13"/>
    <n v="130"/>
    <n v="1"/>
    <n v="7"/>
    <n v="18"/>
    <n v="65"/>
    <n v="17"/>
    <n v="44.45"/>
    <n v="142"/>
    <n v="10.710915492957747"/>
    <n v="1520.95"/>
    <s v="YES"/>
    <n v="0"/>
    <n v="125.6"/>
    <n v="1646.55"/>
    <s v="YES"/>
    <n v="1909.16"/>
    <n v="1909.1599999999999"/>
    <n v="262.61"/>
    <n v="195.29000000000002"/>
    <n v="0.17266182320260365"/>
  </r>
  <r>
    <d v="2025-04-17T00:00:00"/>
    <s v="Thursday"/>
    <d v="1899-12-30T15:51:00"/>
    <d v="1899-12-30T20:51:00"/>
    <d v="1899-12-30T05:00:00"/>
    <n v="33"/>
    <n v="27.36"/>
    <n v="27.357878787878786"/>
    <n v="60.23"/>
    <n v="0"/>
    <n v="152.75"/>
    <n v="0.18"/>
    <n v="0.18128842365116668"/>
    <n v="-1.8711576348833331E-2"/>
    <n v="23.2"/>
    <n v="21.8"/>
    <n v="23.205000000000002"/>
    <n v="5.000000000002558E-3"/>
    <n v="20.96"/>
    <n v="-0.83999999999999986"/>
    <n v="45"/>
    <n v="45"/>
    <n v="4.9844374785392276E-2"/>
    <n v="0.29459901800327332"/>
    <n v="1"/>
    <n v="21"/>
    <n v="15"/>
    <n v="125"/>
    <n v="40"/>
    <n v="524"/>
    <n v="22"/>
    <n v="185.5"/>
    <n v="0"/>
    <n v="0"/>
    <n v="6"/>
    <n v="21"/>
    <n v="21"/>
    <n v="26.31"/>
    <n v="105"/>
    <n v="8.5981904761904762"/>
    <n v="902.81"/>
    <s v="YES"/>
    <n v="0"/>
    <n v="74.56"/>
    <n v="977.37"/>
    <s v="YES"/>
    <n v="1130.1199999999999"/>
    <n v="1130.1199999999999"/>
    <n v="152.75"/>
    <n v="107.75"/>
    <n v="0.16919396107708157"/>
  </r>
  <r>
    <d v="2025-04-18T00:00:00"/>
    <s v="Friday"/>
    <d v="1899-12-30T15:51:00"/>
    <d v="1899-12-30T22:51:00"/>
    <d v="1899-12-30T07:00:00"/>
    <n v="57"/>
    <n v="26.09"/>
    <n v="26.092631578947369"/>
    <n v="130.11000000000001"/>
    <n v="0"/>
    <n v="328.44"/>
    <n v="0.23799999999999999"/>
    <n v="0.24200358098101193"/>
    <n v="4.2003580981011923E-2"/>
    <n v="42.56"/>
    <n v="33.5"/>
    <n v="42.56"/>
    <n v="0"/>
    <n v="33.5"/>
    <n v="0"/>
    <n v="76.06"/>
    <n v="76.06"/>
    <n v="5.1140336722069822E-2"/>
    <n v="0.23157958835708198"/>
    <n v="1"/>
    <n v="5.5"/>
    <n v="29"/>
    <n v="250"/>
    <n v="49"/>
    <n v="837.5"/>
    <n v="32"/>
    <n v="288.5"/>
    <n v="7"/>
    <n v="64"/>
    <n v="6"/>
    <n v="21"/>
    <n v="15"/>
    <n v="20.78"/>
    <n v="139"/>
    <n v="10.699856115107913"/>
    <n v="1487.28"/>
    <s v="YES"/>
    <n v="0"/>
    <n v="141.01"/>
    <n v="1628.29"/>
    <s v="YES"/>
    <n v="1956.73"/>
    <n v="1956.73"/>
    <n v="328.44"/>
    <n v="252.38"/>
    <n v="0.22083266096498305"/>
  </r>
  <r>
    <d v="2025-04-19T00:00:00"/>
    <s v="Saturday"/>
    <d v="1899-12-30T15:55:00"/>
    <d v="1899-12-30T23:12:00"/>
    <d v="1899-12-30T07:17:00"/>
    <n v="59"/>
    <n v="23.6"/>
    <n v="23.596779661016949"/>
    <n v="133.59"/>
    <n v="0"/>
    <n v="273.63"/>
    <n v="0.215"/>
    <n v="0.21740477666015157"/>
    <n v="1.7404776660151555E-2"/>
    <n v="20.9"/>
    <n v="40.6"/>
    <n v="20.895000000000003"/>
    <n v="-4.9999999999954525E-3"/>
    <n v="40.6"/>
    <n v="0"/>
    <n v="61.5"/>
    <n v="61.5"/>
    <n v="4.417437024586808E-2"/>
    <n v="0.22475605744984103"/>
    <n v="1"/>
    <n v="6"/>
    <n v="25"/>
    <n v="188.5"/>
    <n v="63"/>
    <n v="1015"/>
    <n v="11"/>
    <n v="96"/>
    <n v="1"/>
    <n v="8"/>
    <n v="16"/>
    <n v="56"/>
    <n v="13"/>
    <n v="22.71"/>
    <n v="130"/>
    <n v="10.709307692307693"/>
    <n v="1392.21"/>
    <s v="YES"/>
    <n v="0"/>
    <n v="132.18"/>
    <n v="1524.39"/>
    <s v="YES"/>
    <n v="1798.02"/>
    <n v="1798.02"/>
    <n v="273.63"/>
    <n v="212.13"/>
    <n v="0.19654362488417695"/>
  </r>
  <r>
    <d v="2025-04-20T00:00:00"/>
    <s v="Sunday"/>
    <d v="1899-12-30T10:50:00"/>
    <d v="1899-12-30T16:23:00"/>
    <d v="1899-12-30T05:33:00"/>
    <n v="42"/>
    <n v="23.09"/>
    <n v="23.087619047619047"/>
    <n v="0"/>
    <n v="0"/>
    <n v="211.52"/>
    <n v="0.218"/>
    <n v="0.21813381734180351"/>
    <n v="1.8133817341803499E-2"/>
    <n v="6.3"/>
    <n v="31.8"/>
    <n v="6.3000000000000007"/>
    <n v="0"/>
    <n v="31.799600000000002"/>
    <n v="-3.9999999999906777E-4"/>
    <n v="38.1"/>
    <n v="38.1"/>
    <n v="3.9291312597970467E-2"/>
    <n v="0.180124810892587"/>
    <n v="0"/>
    <n v="0"/>
    <n v="1"/>
    <n v="8"/>
    <n v="58"/>
    <n v="794.99"/>
    <n v="7"/>
    <n v="74"/>
    <n v="1"/>
    <n v="8"/>
    <n v="22"/>
    <n v="77.5"/>
    <n v="3"/>
    <n v="7.19"/>
    <n v="92"/>
    <n v="10.54"/>
    <n v="969.68"/>
    <s v="YES"/>
    <n v="0"/>
    <n v="92.06"/>
    <n v="1061.74"/>
    <s v="YES"/>
    <n v="1273.26"/>
    <n v="1273.26"/>
    <n v="211.52"/>
    <n v="173.42000000000002"/>
    <n v="0.21813381734180351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374BD-9394-864B-A76C-A95DBABE8317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65:C173" firstHeaderRow="0" firstDataRow="1" firstDataCol="1"/>
  <pivotFields count="51">
    <pivotField showAll="0"/>
    <pivotField axis="axisRow" showAll="0">
      <items count="8">
        <item x="2"/>
        <item x="3"/>
        <item x="5"/>
        <item x="6"/>
        <item x="0"/>
        <item x="1"/>
        <item x="4"/>
        <item t="default"/>
      </items>
    </pivotField>
    <pivotField numFmtId="167" showAll="0"/>
    <pivotField showAll="0"/>
    <pivotField numFmtId="164" showAll="0"/>
    <pivotField showAll="0"/>
    <pivotField numFmtId="165" showAll="0"/>
    <pivotField numFmtId="8" showAll="0"/>
    <pivotField numFmtId="165" showAll="0"/>
    <pivotField numFmtId="165" showAll="0"/>
    <pivotField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showAll="0"/>
    <pivotField numFmtId="165" showAll="0"/>
    <pivotField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dataField="1"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dataField="1" numFmtId="165" showAll="0"/>
    <pivotField numFmtId="165" showAll="0"/>
    <pivotField numFmtId="1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tips" fld="48" baseField="0" baseItem="0" numFmtId="165"/>
    <dataField name="Sum of Total Net sales" fld="4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1EF9E-F359-B147-9219-7B051C8D323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155:B163" firstHeaderRow="1" firstDataRow="1" firstDataCol="1"/>
  <pivotFields count="53">
    <pivotField axis="axisRow" showAl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showAll="0"/>
    <pivotField numFmtId="167" showAll="0"/>
    <pivotField showAll="0"/>
    <pivotField numFmtId="164" showAll="0"/>
    <pivotField showAll="0"/>
    <pivotField numFmtId="165" showAll="0"/>
    <pivotField numFmtId="8" showAll="0"/>
    <pivotField numFmtId="165" showAll="0"/>
    <pivotField numFmtId="165" showAll="0"/>
    <pivotField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showAll="0"/>
    <pivotField numFmtId="165" showAll="0"/>
    <pivotField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dataField="1"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65" showAll="0"/>
    <pivotField numFmtId="165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50"/>
    <field x="0"/>
  </rowFields>
  <rowItems count="8">
    <i>
      <x v="1"/>
    </i>
    <i>
      <x v="2"/>
    </i>
    <i>
      <x v="3"/>
    </i>
    <i>
      <x v="4"/>
    </i>
    <i>
      <x v="10"/>
    </i>
    <i>
      <x v="11"/>
    </i>
    <i>
      <x v="12"/>
    </i>
    <i t="grand">
      <x/>
    </i>
  </rowItems>
  <colItems count="1">
    <i/>
  </colItems>
  <dataFields count="1">
    <dataField name="Sum of Total Net sales" fld="4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00EEBE-478E-4B35-8DA2-F546FA4D7547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0:E88" firstHeaderRow="0" firstDataRow="1" firstDataCol="1"/>
  <pivotFields count="53">
    <pivotField dataField="1" showAll="0">
      <items count="112">
        <item x="85"/>
        <item x="108"/>
        <item x="24"/>
        <item x="33"/>
        <item x="3"/>
        <item x="60"/>
        <item x="81"/>
        <item x="19"/>
        <item x="56"/>
        <item x="74"/>
        <item x="100"/>
        <item x="22"/>
        <item x="0"/>
        <item x="105"/>
        <item x="21"/>
        <item x="28"/>
        <item x="9"/>
        <item x="49"/>
        <item x="71"/>
        <item x="93"/>
        <item x="10"/>
        <item x="37"/>
        <item x="61"/>
        <item x="89"/>
        <item x="13"/>
        <item x="39"/>
        <item x="84"/>
        <item x="17"/>
        <item x="5"/>
        <item x="52"/>
        <item x="80"/>
        <item x="95"/>
        <item x="16"/>
        <item x="8"/>
        <item x="43"/>
        <item x="63"/>
        <item x="2"/>
        <item x="66"/>
        <item x="94"/>
        <item x="11"/>
        <item x="62"/>
        <item x="82"/>
        <item x="83"/>
        <item x="103"/>
        <item x="4"/>
        <item x="40"/>
        <item x="76"/>
        <item x="104"/>
        <item x="14"/>
        <item x="41"/>
        <item x="64"/>
        <item x="35"/>
        <item x="53"/>
        <item x="65"/>
        <item x="102"/>
        <item x="12"/>
        <item x="42"/>
        <item x="72"/>
        <item x="32"/>
        <item x="46"/>
        <item x="75"/>
        <item x="96"/>
        <item x="20"/>
        <item x="6"/>
        <item x="48"/>
        <item x="79"/>
        <item x="26"/>
        <item x="38"/>
        <item x="78"/>
        <item x="110"/>
        <item x="30"/>
        <item x="50"/>
        <item x="59"/>
        <item x="70"/>
        <item x="98"/>
        <item x="34"/>
        <item x="44"/>
        <item x="73"/>
        <item x="107"/>
        <item x="25"/>
        <item x="88"/>
        <item x="45"/>
        <item x="106"/>
        <item x="109"/>
        <item x="1"/>
        <item x="86"/>
        <item x="51"/>
        <item x="90"/>
        <item x="15"/>
        <item x="7"/>
        <item x="69"/>
        <item x="92"/>
        <item x="18"/>
        <item x="55"/>
        <item x="67"/>
        <item x="23"/>
        <item x="54"/>
        <item x="27"/>
        <item x="47"/>
        <item x="68"/>
        <item x="91"/>
        <item x="87"/>
        <item x="36"/>
        <item x="99"/>
        <item x="31"/>
        <item x="58"/>
        <item x="97"/>
        <item x="29"/>
        <item x="101"/>
        <item x="77"/>
        <item x="57"/>
        <item t="default"/>
      </items>
    </pivotField>
    <pivotField axis="axisRow" showAll="0" countASubtotal="1">
      <items count="8">
        <item x="2"/>
        <item x="4"/>
        <item x="5"/>
        <item x="6"/>
        <item x="0"/>
        <item x="3"/>
        <item x="1"/>
        <item t="countA"/>
      </items>
    </pivotField>
    <pivotField numFmtId="167" showAll="0"/>
    <pivotField showAll="0"/>
    <pivotField numFmtId="164" showAll="0">
      <items count="96">
        <item x="79"/>
        <item x="56"/>
        <item x="93"/>
        <item x="76"/>
        <item x="94"/>
        <item x="26"/>
        <item x="53"/>
        <item x="52"/>
        <item x="54"/>
        <item x="75"/>
        <item x="17"/>
        <item x="8"/>
        <item x="48"/>
        <item x="33"/>
        <item x="57"/>
        <item x="49"/>
        <item x="92"/>
        <item x="55"/>
        <item x="27"/>
        <item x="47"/>
        <item x="45"/>
        <item x="44"/>
        <item x="0"/>
        <item x="3"/>
        <item x="39"/>
        <item x="5"/>
        <item x="50"/>
        <item x="4"/>
        <item x="9"/>
        <item x="11"/>
        <item x="38"/>
        <item x="13"/>
        <item x="21"/>
        <item x="91"/>
        <item x="74"/>
        <item x="16"/>
        <item x="2"/>
        <item x="7"/>
        <item x="30"/>
        <item x="14"/>
        <item x="42"/>
        <item x="29"/>
        <item x="51"/>
        <item x="78"/>
        <item x="31"/>
        <item x="15"/>
        <item x="90"/>
        <item x="18"/>
        <item x="35"/>
        <item x="19"/>
        <item x="28"/>
        <item x="10"/>
        <item x="73"/>
        <item x="20"/>
        <item x="46"/>
        <item x="1"/>
        <item x="23"/>
        <item x="32"/>
        <item x="22"/>
        <item x="12"/>
        <item x="37"/>
        <item x="41"/>
        <item x="24"/>
        <item x="72"/>
        <item x="88"/>
        <item x="40"/>
        <item x="69"/>
        <item x="36"/>
        <item x="85"/>
        <item x="34"/>
        <item x="86"/>
        <item x="84"/>
        <item x="89"/>
        <item x="82"/>
        <item x="70"/>
        <item x="68"/>
        <item x="58"/>
        <item x="65"/>
        <item x="87"/>
        <item x="71"/>
        <item x="80"/>
        <item x="67"/>
        <item x="66"/>
        <item x="77"/>
        <item x="6"/>
        <item x="25"/>
        <item x="81"/>
        <item x="64"/>
        <item x="61"/>
        <item x="59"/>
        <item x="62"/>
        <item x="60"/>
        <item x="63"/>
        <item x="43"/>
        <item x="83"/>
        <item t="default"/>
      </items>
    </pivotField>
    <pivotField showAll="0"/>
    <pivotField numFmtId="165" showAll="0"/>
    <pivotField numFmtId="8" showAll="0"/>
    <pivotField numFmtId="165" showAll="0"/>
    <pivotField dataField="1" numFmtId="165" showAll="0"/>
    <pivotField dataField="1"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showAll="0"/>
    <pivotField numFmtId="165" showAll="0"/>
    <pivotField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dataField="1"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Net sales" fld="40" baseField="0" baseItem="0" numFmtId="165"/>
    <dataField name="Sum of Non-cash tips (total)" fld="10" baseField="0" baseItem="0" numFmtId="165"/>
    <dataField name="Sum of Total auto gratuity" fld="9" baseField="0" baseItem="0" numFmtId="165"/>
    <dataField name="Count of D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D777E-137A-4FA1-87A1-71F6FFC8940B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0" firstDataRow="1" firstDataCol="1"/>
  <pivotFields count="53">
    <pivotField showAll="0">
      <items count="112">
        <item x="85"/>
        <item x="108"/>
        <item x="24"/>
        <item x="33"/>
        <item x="3"/>
        <item x="60"/>
        <item x="81"/>
        <item x="19"/>
        <item x="56"/>
        <item x="74"/>
        <item x="100"/>
        <item x="22"/>
        <item x="0"/>
        <item x="105"/>
        <item x="21"/>
        <item x="28"/>
        <item x="9"/>
        <item x="49"/>
        <item x="71"/>
        <item x="93"/>
        <item x="10"/>
        <item x="37"/>
        <item x="61"/>
        <item x="89"/>
        <item x="13"/>
        <item x="39"/>
        <item x="84"/>
        <item x="17"/>
        <item x="5"/>
        <item x="52"/>
        <item x="80"/>
        <item x="95"/>
        <item x="16"/>
        <item x="8"/>
        <item x="43"/>
        <item x="63"/>
        <item x="2"/>
        <item x="66"/>
        <item x="94"/>
        <item x="11"/>
        <item x="62"/>
        <item x="82"/>
        <item x="83"/>
        <item x="103"/>
        <item x="4"/>
        <item x="40"/>
        <item x="76"/>
        <item x="104"/>
        <item x="14"/>
        <item x="41"/>
        <item x="64"/>
        <item x="35"/>
        <item x="53"/>
        <item x="65"/>
        <item x="102"/>
        <item x="12"/>
        <item x="42"/>
        <item x="72"/>
        <item x="32"/>
        <item x="46"/>
        <item x="75"/>
        <item x="96"/>
        <item x="20"/>
        <item x="6"/>
        <item x="48"/>
        <item x="79"/>
        <item x="26"/>
        <item x="38"/>
        <item x="78"/>
        <item x="110"/>
        <item x="30"/>
        <item x="50"/>
        <item x="59"/>
        <item x="70"/>
        <item x="98"/>
        <item x="34"/>
        <item x="44"/>
        <item x="73"/>
        <item x="107"/>
        <item x="25"/>
        <item x="88"/>
        <item x="45"/>
        <item x="106"/>
        <item x="109"/>
        <item x="1"/>
        <item x="86"/>
        <item x="51"/>
        <item x="90"/>
        <item x="15"/>
        <item x="7"/>
        <item x="69"/>
        <item x="92"/>
        <item x="18"/>
        <item x="55"/>
        <item x="67"/>
        <item x="23"/>
        <item x="54"/>
        <item x="27"/>
        <item x="47"/>
        <item x="68"/>
        <item x="91"/>
        <item x="87"/>
        <item x="36"/>
        <item x="99"/>
        <item x="31"/>
        <item x="58"/>
        <item x="97"/>
        <item x="29"/>
        <item x="101"/>
        <item x="77"/>
        <item x="57"/>
        <item t="default"/>
      </items>
    </pivotField>
    <pivotField axis="axisRow" dataField="1" showAll="0">
      <items count="8">
        <item x="2"/>
        <item x="4"/>
        <item x="5"/>
        <item x="6"/>
        <item x="0"/>
        <item x="3"/>
        <item x="1"/>
        <item t="default"/>
      </items>
    </pivotField>
    <pivotField numFmtId="167" showAll="0"/>
    <pivotField showAll="0"/>
    <pivotField numFmtId="164" showAll="0">
      <items count="96">
        <item x="79"/>
        <item x="56"/>
        <item x="93"/>
        <item x="76"/>
        <item x="94"/>
        <item x="26"/>
        <item x="53"/>
        <item x="52"/>
        <item x="54"/>
        <item x="75"/>
        <item x="17"/>
        <item x="8"/>
        <item x="48"/>
        <item x="33"/>
        <item x="57"/>
        <item x="49"/>
        <item x="92"/>
        <item x="55"/>
        <item x="27"/>
        <item x="47"/>
        <item x="45"/>
        <item x="44"/>
        <item x="0"/>
        <item x="3"/>
        <item x="39"/>
        <item x="5"/>
        <item x="50"/>
        <item x="4"/>
        <item x="9"/>
        <item x="11"/>
        <item x="38"/>
        <item x="13"/>
        <item x="21"/>
        <item x="91"/>
        <item x="74"/>
        <item x="16"/>
        <item x="2"/>
        <item x="7"/>
        <item x="30"/>
        <item x="14"/>
        <item x="42"/>
        <item x="29"/>
        <item x="51"/>
        <item x="78"/>
        <item x="31"/>
        <item x="15"/>
        <item x="90"/>
        <item x="18"/>
        <item x="35"/>
        <item x="19"/>
        <item x="28"/>
        <item x="10"/>
        <item x="73"/>
        <item x="20"/>
        <item x="46"/>
        <item x="1"/>
        <item x="23"/>
        <item x="32"/>
        <item x="22"/>
        <item x="12"/>
        <item x="37"/>
        <item x="41"/>
        <item x="24"/>
        <item x="72"/>
        <item x="88"/>
        <item x="40"/>
        <item x="69"/>
        <item x="36"/>
        <item x="85"/>
        <item x="34"/>
        <item x="86"/>
        <item x="84"/>
        <item x="89"/>
        <item x="82"/>
        <item x="70"/>
        <item x="68"/>
        <item x="58"/>
        <item x="65"/>
        <item x="87"/>
        <item x="71"/>
        <item x="80"/>
        <item x="67"/>
        <item x="66"/>
        <item x="77"/>
        <item x="6"/>
        <item x="25"/>
        <item x="81"/>
        <item x="64"/>
        <item x="61"/>
        <item x="59"/>
        <item x="62"/>
        <item x="60"/>
        <item x="63"/>
        <item x="43"/>
        <item x="83"/>
        <item t="default"/>
      </items>
    </pivotField>
    <pivotField dataField="1" showAll="0"/>
    <pivotField numFmtId="165" showAll="0"/>
    <pivotField numFmtId="8" showAll="0"/>
    <pivotField numFmtId="165" showAll="0"/>
    <pivotField numFmtId="165" showAll="0"/>
    <pivotField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showAll="0"/>
    <pivotField numFmtId="165" showAll="0"/>
    <pivotField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dataField="1" numFmtId="165" showAll="0">
      <items count="119">
        <item x="117"/>
        <item x="92"/>
        <item x="65"/>
        <item x="66"/>
        <item x="64"/>
        <item x="116"/>
        <item x="62"/>
        <item x="34"/>
        <item x="63"/>
        <item x="61"/>
        <item x="87"/>
        <item x="4"/>
        <item x="5"/>
        <item x="35"/>
        <item x="32"/>
        <item x="33"/>
        <item x="56"/>
        <item x="115"/>
        <item x="8"/>
        <item x="31"/>
        <item x="3"/>
        <item x="9"/>
        <item x="29"/>
        <item x="58"/>
        <item x="86"/>
        <item x="60"/>
        <item x="55"/>
        <item x="59"/>
        <item x="1"/>
        <item x="85"/>
        <item x="54"/>
        <item x="0"/>
        <item x="7"/>
        <item x="2"/>
        <item x="48"/>
        <item x="30"/>
        <item x="47"/>
        <item x="27"/>
        <item x="26"/>
        <item x="25"/>
        <item x="113"/>
        <item x="84"/>
        <item x="52"/>
        <item x="57"/>
        <item x="23"/>
        <item x="49"/>
        <item x="114"/>
        <item x="51"/>
        <item x="28"/>
        <item x="46"/>
        <item x="18"/>
        <item x="91"/>
        <item x="6"/>
        <item x="83"/>
        <item x="21"/>
        <item x="53"/>
        <item x="20"/>
        <item x="90"/>
        <item x="24"/>
        <item x="19"/>
        <item x="50"/>
        <item x="14"/>
        <item x="111"/>
        <item x="82"/>
        <item x="105"/>
        <item x="22"/>
        <item x="110"/>
        <item x="16"/>
        <item x="15"/>
        <item x="45"/>
        <item x="109"/>
        <item x="38"/>
        <item x="106"/>
        <item x="44"/>
        <item x="81"/>
        <item x="112"/>
        <item x="12"/>
        <item x="80"/>
        <item x="108"/>
        <item x="13"/>
        <item x="102"/>
        <item x="42"/>
        <item x="17"/>
        <item x="107"/>
        <item x="43"/>
        <item x="77"/>
        <item x="104"/>
        <item x="39"/>
        <item x="103"/>
        <item x="79"/>
        <item x="11"/>
        <item x="41"/>
        <item x="89"/>
        <item x="78"/>
        <item x="97"/>
        <item x="67"/>
        <item x="40"/>
        <item x="96"/>
        <item x="101"/>
        <item x="37"/>
        <item x="99"/>
        <item x="100"/>
        <item x="10"/>
        <item x="95"/>
        <item x="88"/>
        <item x="98"/>
        <item x="36"/>
        <item x="74"/>
        <item x="76"/>
        <item x="73"/>
        <item x="75"/>
        <item x="93"/>
        <item x="72"/>
        <item x="71"/>
        <item x="94"/>
        <item x="69"/>
        <item x="70"/>
        <item x="68"/>
        <item t="default"/>
      </items>
    </pivotField>
    <pivotField showAll="0"/>
    <pivotField numFmtId="165" showAll="0"/>
    <pivotField numFmtId="165" showAll="0"/>
    <pivotField dataField="1" numFmtId="165" showAll="0"/>
    <pivotField showAll="0">
      <items count="2">
        <item x="0"/>
        <item t="default"/>
      </items>
    </pivotField>
    <pivotField dataField="1" numFmtId="165" showAll="0"/>
    <pivotField dataField="1"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Total Guests served" fld="5" baseField="1" baseItem="0"/>
    <dataField name="Net Sales" fld="40" baseField="1" baseItem="0" numFmtId="165"/>
    <dataField name="Gross" fld="44" baseField="1" baseItem="0" numFmtId="165"/>
    <dataField name="Gross + Tips" fld="46" baseField="1" baseItem="0" numFmtId="165"/>
    <dataField name="Total Sales" fld="47" baseField="1" baseItem="0" numFmtId="165"/>
    <dataField name="Count of Day" fld="1" subtotal="count" baseField="0" baseItem="0"/>
    <dataField name="Average Total" fld="47" subtotal="average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C6773-AB20-4800-A002-D01C1CC750C5}" name="PivotTable1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0:D68" firstHeaderRow="0" firstDataRow="1" firstDataCol="1"/>
  <pivotFields count="53">
    <pivotField showAll="0">
      <items count="112">
        <item x="85"/>
        <item x="108"/>
        <item x="24"/>
        <item x="33"/>
        <item x="3"/>
        <item x="60"/>
        <item x="81"/>
        <item x="19"/>
        <item x="56"/>
        <item x="74"/>
        <item x="100"/>
        <item x="22"/>
        <item x="0"/>
        <item x="105"/>
        <item x="21"/>
        <item x="28"/>
        <item x="9"/>
        <item x="49"/>
        <item x="71"/>
        <item x="93"/>
        <item x="10"/>
        <item x="37"/>
        <item x="61"/>
        <item x="89"/>
        <item x="13"/>
        <item x="39"/>
        <item x="84"/>
        <item x="17"/>
        <item x="5"/>
        <item x="52"/>
        <item x="80"/>
        <item x="95"/>
        <item x="16"/>
        <item x="8"/>
        <item x="43"/>
        <item x="63"/>
        <item x="2"/>
        <item x="66"/>
        <item x="94"/>
        <item x="11"/>
        <item x="62"/>
        <item x="82"/>
        <item x="83"/>
        <item x="103"/>
        <item x="4"/>
        <item x="40"/>
        <item x="76"/>
        <item x="104"/>
        <item x="14"/>
        <item x="41"/>
        <item x="64"/>
        <item x="35"/>
        <item x="53"/>
        <item x="65"/>
        <item x="102"/>
        <item x="12"/>
        <item x="42"/>
        <item x="72"/>
        <item x="32"/>
        <item x="46"/>
        <item x="75"/>
        <item x="96"/>
        <item x="20"/>
        <item x="6"/>
        <item x="48"/>
        <item x="79"/>
        <item x="26"/>
        <item x="38"/>
        <item x="78"/>
        <item x="110"/>
        <item x="30"/>
        <item x="50"/>
        <item x="59"/>
        <item x="70"/>
        <item x="98"/>
        <item x="34"/>
        <item x="44"/>
        <item x="73"/>
        <item x="107"/>
        <item x="25"/>
        <item x="88"/>
        <item x="45"/>
        <item x="106"/>
        <item x="109"/>
        <item x="1"/>
        <item x="86"/>
        <item x="51"/>
        <item x="90"/>
        <item x="15"/>
        <item x="7"/>
        <item x="69"/>
        <item x="92"/>
        <item x="18"/>
        <item x="55"/>
        <item x="67"/>
        <item x="23"/>
        <item x="54"/>
        <item x="27"/>
        <item x="47"/>
        <item x="68"/>
        <item x="91"/>
        <item x="87"/>
        <item x="36"/>
        <item x="99"/>
        <item x="31"/>
        <item x="58"/>
        <item x="97"/>
        <item x="29"/>
        <item x="101"/>
        <item x="77"/>
        <item x="57"/>
        <item t="default"/>
      </items>
    </pivotField>
    <pivotField showAll="0"/>
    <pivotField numFmtId="167" showAll="0"/>
    <pivotField showAll="0"/>
    <pivotField numFmtId="164" showAll="0">
      <items count="96">
        <item x="79"/>
        <item x="56"/>
        <item x="93"/>
        <item x="76"/>
        <item x="94"/>
        <item x="26"/>
        <item x="53"/>
        <item x="52"/>
        <item x="54"/>
        <item x="75"/>
        <item x="17"/>
        <item x="8"/>
        <item x="48"/>
        <item x="33"/>
        <item x="57"/>
        <item x="49"/>
        <item x="92"/>
        <item x="55"/>
        <item x="27"/>
        <item x="47"/>
        <item x="45"/>
        <item x="44"/>
        <item x="0"/>
        <item x="3"/>
        <item x="39"/>
        <item x="5"/>
        <item x="50"/>
        <item x="4"/>
        <item x="9"/>
        <item x="11"/>
        <item x="38"/>
        <item x="13"/>
        <item x="21"/>
        <item x="91"/>
        <item x="74"/>
        <item x="16"/>
        <item x="2"/>
        <item x="7"/>
        <item x="30"/>
        <item x="14"/>
        <item x="42"/>
        <item x="29"/>
        <item x="51"/>
        <item x="78"/>
        <item x="31"/>
        <item x="15"/>
        <item x="90"/>
        <item x="18"/>
        <item x="35"/>
        <item x="19"/>
        <item x="28"/>
        <item x="10"/>
        <item x="73"/>
        <item x="20"/>
        <item x="46"/>
        <item x="1"/>
        <item x="23"/>
        <item x="32"/>
        <item x="22"/>
        <item x="12"/>
        <item x="37"/>
        <item x="41"/>
        <item x="24"/>
        <item x="72"/>
        <item x="88"/>
        <item x="40"/>
        <item x="69"/>
        <item x="36"/>
        <item x="85"/>
        <item x="34"/>
        <item x="86"/>
        <item x="84"/>
        <item x="89"/>
        <item x="82"/>
        <item x="70"/>
        <item x="68"/>
        <item x="58"/>
        <item x="65"/>
        <item x="87"/>
        <item x="71"/>
        <item x="80"/>
        <item x="67"/>
        <item x="66"/>
        <item x="77"/>
        <item x="6"/>
        <item x="25"/>
        <item x="81"/>
        <item x="64"/>
        <item x="61"/>
        <item x="59"/>
        <item x="62"/>
        <item x="60"/>
        <item x="63"/>
        <item x="43"/>
        <item x="83"/>
        <item t="default"/>
      </items>
    </pivotField>
    <pivotField showAll="0"/>
    <pivotField numFmtId="165" showAll="0"/>
    <pivotField numFmtId="8" showAll="0"/>
    <pivotField numFmtId="165" showAll="0"/>
    <pivotField dataField="1" numFmtId="165" showAll="0"/>
    <pivotField dataField="1"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dataField="1" numFmtId="165" showAll="0"/>
    <pivotField numFmtId="165" showAll="0"/>
    <pivotField numFmtId="10" showAll="0"/>
    <pivotField numFmtId="10" showAll="0"/>
    <pivotField showAll="0"/>
    <pivotField numFmtId="165" showAll="0"/>
    <pivotField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48"/>
  </rowFields>
  <rowItems count="8">
    <i>
      <x v="1"/>
    </i>
    <i>
      <x v="2"/>
    </i>
    <i>
      <x v="3"/>
    </i>
    <i>
      <x v="4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on-cash tips (total)" fld="10" baseField="0" baseItem="0" numFmtId="165"/>
    <dataField name="Sum of Total auto gratuity" fld="9" baseField="0" baseItem="0" numFmtId="165"/>
    <dataField name="Sum of total tipout" fld="20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8C458-8C63-4245-9F0C-F3C30FB01A60}" name="PivotTable9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21:I222" firstHeaderRow="0" firstDataRow="1" firstDataCol="0"/>
  <pivotFields count="5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otal Net sales" fld="40" baseField="0" baseItem="0"/>
    <dataField name="Sum of gross tips" fld="4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99128-D06C-4CA3-8B9D-D7A95828756C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N17" firstHeaderRow="0" firstDataRow="1" firstDataCol="0"/>
  <pivotFields count="53">
    <pivotField showAll="0">
      <items count="112">
        <item x="85"/>
        <item x="108"/>
        <item x="24"/>
        <item x="33"/>
        <item x="3"/>
        <item x="60"/>
        <item x="81"/>
        <item x="19"/>
        <item x="56"/>
        <item x="74"/>
        <item x="100"/>
        <item x="22"/>
        <item x="0"/>
        <item x="105"/>
        <item x="21"/>
        <item x="28"/>
        <item x="9"/>
        <item x="49"/>
        <item x="71"/>
        <item x="93"/>
        <item x="10"/>
        <item x="37"/>
        <item x="61"/>
        <item x="89"/>
        <item x="13"/>
        <item x="39"/>
        <item x="84"/>
        <item x="17"/>
        <item x="5"/>
        <item x="52"/>
        <item x="80"/>
        <item x="95"/>
        <item x="16"/>
        <item x="8"/>
        <item x="43"/>
        <item x="63"/>
        <item x="2"/>
        <item x="66"/>
        <item x="94"/>
        <item x="11"/>
        <item x="62"/>
        <item x="82"/>
        <item x="83"/>
        <item x="103"/>
        <item x="4"/>
        <item x="40"/>
        <item x="76"/>
        <item x="104"/>
        <item x="14"/>
        <item x="41"/>
        <item x="64"/>
        <item x="35"/>
        <item x="53"/>
        <item x="65"/>
        <item x="102"/>
        <item x="12"/>
        <item x="42"/>
        <item x="72"/>
        <item x="32"/>
        <item x="46"/>
        <item x="75"/>
        <item x="96"/>
        <item x="20"/>
        <item x="6"/>
        <item x="48"/>
        <item x="79"/>
        <item x="26"/>
        <item x="38"/>
        <item x="78"/>
        <item x="110"/>
        <item x="30"/>
        <item x="50"/>
        <item x="59"/>
        <item x="70"/>
        <item x="98"/>
        <item x="34"/>
        <item x="44"/>
        <item x="73"/>
        <item x="107"/>
        <item x="25"/>
        <item x="88"/>
        <item x="45"/>
        <item x="106"/>
        <item x="109"/>
        <item x="1"/>
        <item x="86"/>
        <item x="51"/>
        <item x="90"/>
        <item x="15"/>
        <item x="7"/>
        <item x="69"/>
        <item x="92"/>
        <item x="18"/>
        <item x="55"/>
        <item x="67"/>
        <item x="23"/>
        <item x="54"/>
        <item x="27"/>
        <item x="47"/>
        <item x="68"/>
        <item x="91"/>
        <item x="87"/>
        <item x="36"/>
        <item x="99"/>
        <item x="31"/>
        <item x="58"/>
        <item x="97"/>
        <item x="29"/>
        <item x="101"/>
        <item x="77"/>
        <item x="57"/>
        <item t="default"/>
      </items>
    </pivotField>
    <pivotField showAll="0"/>
    <pivotField numFmtId="167" showAll="0"/>
    <pivotField showAll="0"/>
    <pivotField numFmtId="164" showAll="0">
      <items count="96">
        <item x="79"/>
        <item x="56"/>
        <item x="93"/>
        <item x="76"/>
        <item x="94"/>
        <item x="26"/>
        <item x="53"/>
        <item x="52"/>
        <item x="54"/>
        <item x="75"/>
        <item x="17"/>
        <item x="8"/>
        <item x="48"/>
        <item x="33"/>
        <item x="57"/>
        <item x="49"/>
        <item x="92"/>
        <item x="55"/>
        <item x="27"/>
        <item x="47"/>
        <item x="45"/>
        <item x="44"/>
        <item x="0"/>
        <item x="3"/>
        <item x="39"/>
        <item x="5"/>
        <item x="50"/>
        <item x="4"/>
        <item x="9"/>
        <item x="11"/>
        <item x="38"/>
        <item x="13"/>
        <item x="21"/>
        <item x="91"/>
        <item x="74"/>
        <item x="16"/>
        <item x="2"/>
        <item x="7"/>
        <item x="30"/>
        <item x="14"/>
        <item x="42"/>
        <item x="29"/>
        <item x="51"/>
        <item x="78"/>
        <item x="31"/>
        <item x="15"/>
        <item x="90"/>
        <item x="18"/>
        <item x="35"/>
        <item x="19"/>
        <item x="28"/>
        <item x="10"/>
        <item x="73"/>
        <item x="20"/>
        <item x="46"/>
        <item x="1"/>
        <item x="23"/>
        <item x="32"/>
        <item x="22"/>
        <item x="12"/>
        <item x="37"/>
        <item x="41"/>
        <item x="24"/>
        <item x="72"/>
        <item x="88"/>
        <item x="40"/>
        <item x="69"/>
        <item x="36"/>
        <item x="85"/>
        <item x="34"/>
        <item x="86"/>
        <item x="84"/>
        <item x="89"/>
        <item x="82"/>
        <item x="70"/>
        <item x="68"/>
        <item x="58"/>
        <item x="65"/>
        <item x="87"/>
        <item x="71"/>
        <item x="80"/>
        <item x="67"/>
        <item x="66"/>
        <item x="77"/>
        <item x="6"/>
        <item x="25"/>
        <item x="81"/>
        <item x="64"/>
        <item x="61"/>
        <item x="59"/>
        <item x="62"/>
        <item x="60"/>
        <item x="63"/>
        <item x="43"/>
        <item x="83"/>
        <item t="default"/>
      </items>
    </pivotField>
    <pivotField showAll="0"/>
    <pivotField numFmtId="165" showAll="0"/>
    <pivotField numFmtId="8" showAll="0"/>
    <pivotField numFmtId="165" showAll="0"/>
    <pivotField numFmtId="165" showAll="0"/>
    <pivotField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dataField="1" showAll="0"/>
    <pivotField dataField="1" numFmtId="165" showAll="0"/>
    <pivotField dataFiel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numFmtId="1" showAll="0"/>
    <pivotField numFmtId="165" showAll="0"/>
    <pivotField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Items count="1">
    <i/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NA beverage sales" fld="35" baseField="0" baseItem="0" numFmtId="165"/>
    <dataField name="Sum of NA beverage quant" fld="34" baseField="0" baseItem="0" numFmtId="1"/>
    <dataField name="Sum of wine sales" fld="33" baseField="0" baseItem="0" numFmtId="165"/>
    <dataField name="Sum of wine quantity" fld="32" baseField="0" baseItem="0" numFmtId="1"/>
    <dataField name="Sum of liquor sales" fld="31" baseField="0" baseItem="0" numFmtId="165"/>
    <dataField name="Sum of liquor quant" fld="30" baseField="0" baseItem="0" numFmtId="1"/>
    <dataField name="Sum of food sales" fld="29" baseField="0" baseItem="0" numFmtId="165"/>
    <dataField name="Sum of Draft beer sales" fld="27" baseField="0" baseItem="0" numFmtId="165"/>
    <dataField name="Sum of Draft beer quant" fld="26" baseField="0" baseItem="0"/>
    <dataField name="Sum of Bottled Beer quantiy" fld="24" baseField="0" baseItem="0"/>
    <dataField name="Sum of Bottled beer sales" fld="25" baseField="0" baseItem="0" numFmtId="165"/>
    <dataField name="Sum of food quant" fld="28" baseField="0" baseItem="0" numFmtId="1"/>
    <dataField name="Sum of non gratutity servercice charge sales" fld="37" baseField="0" baseItem="0" numFmtId="165"/>
    <dataField name="Sum of Non-gratuity serverice charges quant" fld="36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4B0EC-68ED-C148-AB04-BD96CDF2B1B5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C192:P193" firstHeaderRow="0" firstDataRow="1" firstDataCol="0"/>
  <pivotFields count="51">
    <pivotField showAll="0"/>
    <pivotField showAll="0"/>
    <pivotField numFmtId="167" showAll="0"/>
    <pivotField showAll="0"/>
    <pivotField numFmtId="164" showAll="0"/>
    <pivotField showAll="0"/>
    <pivotField numFmtId="165" showAll="0"/>
    <pivotField numFmtId="8" showAll="0"/>
    <pivotField numFmtId="165" showAll="0"/>
    <pivotField numFmtId="165" showAll="0"/>
    <pivotField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dataField="1" showAll="0"/>
    <pivotField dataField="1" numFmtId="165" showAll="0"/>
    <pivotField dataFiel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dataField="1" numFmtId="1" showAll="0"/>
    <pivotField dataField="1" numFmtId="165" showAll="0"/>
    <pivotField numFmtId="1" showAll="0"/>
    <pivotField numFmtId="165" showAll="0"/>
    <pivotField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65" showAll="0"/>
    <pivotField numFmtId="165" showAll="0"/>
    <pivotField numFmtId="10" showAll="0"/>
  </pivotFields>
  <rowItems count="1">
    <i/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um of non gratutity servercice charge sales" fld="37" baseField="0" baseItem="0" numFmtId="165"/>
    <dataField name="Sum of Non-gratuity serverice charges quant" fld="36" baseField="0" baseItem="0" numFmtId="1"/>
    <dataField name="Sum of NA beverage sales" fld="35" baseField="0" baseItem="0" numFmtId="165"/>
    <dataField name="Sum of NA beverage quant" fld="34" baseField="0" baseItem="0" numFmtId="1"/>
    <dataField name="Sum of wine sales" fld="33" baseField="0" baseItem="0" numFmtId="165"/>
    <dataField name="Sum of wine quantity" fld="32" baseField="0" baseItem="0" numFmtId="1"/>
    <dataField name="Sum of liquor sales" fld="31" baseField="0" baseItem="0" numFmtId="165"/>
    <dataField name="Sum of liquor quant" fld="30" baseField="0" baseItem="0" numFmtId="1"/>
    <dataField name="Sum of food sales" fld="29" baseField="0" baseItem="0" numFmtId="165"/>
    <dataField name="Sum of food quant" fld="28" baseField="0" baseItem="0" numFmtId="1"/>
    <dataField name="Sum of Draft beer sales" fld="27" baseField="0" baseItem="0" numFmtId="165"/>
    <dataField name="Sum of Draft beer quant" fld="26" baseField="0" baseItem="0"/>
    <dataField name="Sum of Bottled beer sales" fld="25" baseField="0" baseItem="0" numFmtId="165"/>
    <dataField name="Sum of Bottled Beer quantiy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93770-A334-4FF5-B9EF-3D6511FB2917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4:C42" firstHeaderRow="0" firstDataRow="1" firstDataCol="1"/>
  <pivotFields count="53">
    <pivotField showAll="0">
      <items count="112">
        <item x="85"/>
        <item x="108"/>
        <item x="24"/>
        <item x="33"/>
        <item x="3"/>
        <item x="60"/>
        <item x="81"/>
        <item x="19"/>
        <item x="56"/>
        <item x="74"/>
        <item x="100"/>
        <item x="22"/>
        <item x="0"/>
        <item x="105"/>
        <item x="21"/>
        <item x="28"/>
        <item x="9"/>
        <item x="49"/>
        <item x="71"/>
        <item x="93"/>
        <item x="10"/>
        <item x="37"/>
        <item x="61"/>
        <item x="89"/>
        <item x="13"/>
        <item x="39"/>
        <item x="84"/>
        <item x="17"/>
        <item x="5"/>
        <item x="52"/>
        <item x="80"/>
        <item x="95"/>
        <item x="16"/>
        <item x="8"/>
        <item x="43"/>
        <item x="63"/>
        <item x="2"/>
        <item x="66"/>
        <item x="94"/>
        <item x="11"/>
        <item x="62"/>
        <item x="82"/>
        <item x="83"/>
        <item x="103"/>
        <item x="4"/>
        <item x="40"/>
        <item x="76"/>
        <item x="104"/>
        <item x="14"/>
        <item x="41"/>
        <item x="64"/>
        <item x="35"/>
        <item x="53"/>
        <item x="65"/>
        <item x="102"/>
        <item x="12"/>
        <item x="42"/>
        <item x="72"/>
        <item x="32"/>
        <item x="46"/>
        <item x="75"/>
        <item x="96"/>
        <item x="20"/>
        <item x="6"/>
        <item x="48"/>
        <item x="79"/>
        <item x="26"/>
        <item x="38"/>
        <item x="78"/>
        <item x="110"/>
        <item x="30"/>
        <item x="50"/>
        <item x="59"/>
        <item x="70"/>
        <item x="98"/>
        <item x="34"/>
        <item x="44"/>
        <item x="73"/>
        <item x="107"/>
        <item x="25"/>
        <item x="88"/>
        <item x="45"/>
        <item x="106"/>
        <item x="109"/>
        <item x="1"/>
        <item x="86"/>
        <item x="51"/>
        <item x="90"/>
        <item x="15"/>
        <item x="7"/>
        <item x="69"/>
        <item x="92"/>
        <item x="18"/>
        <item x="55"/>
        <item x="67"/>
        <item x="23"/>
        <item x="54"/>
        <item x="27"/>
        <item x="47"/>
        <item x="68"/>
        <item x="91"/>
        <item x="87"/>
        <item x="36"/>
        <item x="99"/>
        <item x="31"/>
        <item x="58"/>
        <item x="97"/>
        <item x="29"/>
        <item x="101"/>
        <item x="77"/>
        <item x="57"/>
        <item t="default"/>
      </items>
    </pivotField>
    <pivotField axis="axisRow" showAll="0">
      <items count="8">
        <item x="2"/>
        <item x="4"/>
        <item x="5"/>
        <item x="6"/>
        <item x="0"/>
        <item x="3"/>
        <item x="1"/>
        <item t="default"/>
      </items>
    </pivotField>
    <pivotField numFmtId="167" showAll="0"/>
    <pivotField showAll="0"/>
    <pivotField dataField="1" numFmtId="164" showAll="0">
      <items count="96">
        <item x="79"/>
        <item x="56"/>
        <item x="93"/>
        <item x="76"/>
        <item x="94"/>
        <item x="26"/>
        <item x="53"/>
        <item x="52"/>
        <item x="54"/>
        <item x="75"/>
        <item x="17"/>
        <item x="8"/>
        <item x="48"/>
        <item x="33"/>
        <item x="57"/>
        <item x="49"/>
        <item x="92"/>
        <item x="55"/>
        <item x="27"/>
        <item x="47"/>
        <item x="45"/>
        <item x="44"/>
        <item x="0"/>
        <item x="3"/>
        <item x="39"/>
        <item x="5"/>
        <item x="50"/>
        <item x="4"/>
        <item x="9"/>
        <item x="11"/>
        <item x="38"/>
        <item x="13"/>
        <item x="21"/>
        <item x="91"/>
        <item x="74"/>
        <item x="16"/>
        <item x="2"/>
        <item x="7"/>
        <item x="30"/>
        <item x="14"/>
        <item x="42"/>
        <item x="29"/>
        <item x="51"/>
        <item x="78"/>
        <item x="31"/>
        <item x="15"/>
        <item x="90"/>
        <item x="18"/>
        <item x="35"/>
        <item x="19"/>
        <item x="28"/>
        <item x="10"/>
        <item x="73"/>
        <item x="20"/>
        <item x="46"/>
        <item x="1"/>
        <item x="23"/>
        <item x="32"/>
        <item x="22"/>
        <item x="12"/>
        <item x="37"/>
        <item x="41"/>
        <item x="24"/>
        <item x="72"/>
        <item x="88"/>
        <item x="40"/>
        <item x="69"/>
        <item x="36"/>
        <item x="85"/>
        <item x="34"/>
        <item x="86"/>
        <item x="84"/>
        <item x="89"/>
        <item x="82"/>
        <item x="70"/>
        <item x="68"/>
        <item x="58"/>
        <item x="65"/>
        <item x="87"/>
        <item x="71"/>
        <item x="80"/>
        <item x="67"/>
        <item x="66"/>
        <item x="77"/>
        <item x="6"/>
        <item x="25"/>
        <item x="81"/>
        <item x="64"/>
        <item x="61"/>
        <item x="59"/>
        <item x="62"/>
        <item x="60"/>
        <item x="63"/>
        <item x="43"/>
        <item x="83"/>
        <item t="default"/>
      </items>
    </pivotField>
    <pivotField showAll="0"/>
    <pivotField numFmtId="165" showAll="0"/>
    <pivotField numFmtId="8" showAll="0"/>
    <pivotField numFmtId="165" showAll="0"/>
    <pivotField numFmtId="165" showAll="0"/>
    <pivotField numFmtId="165" showAll="0"/>
    <pivotField showAll="0"/>
    <pivotField numFmtId="10" showAll="0"/>
    <pivotField numFmtId="10" showAll="0"/>
    <pivotField showAll="0"/>
    <pivotField numFmtId="165"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numFmtId="10" showAll="0"/>
    <pivotField numFmtId="10" showAll="0"/>
    <pivotField showAll="0"/>
    <pivotField numFmtId="165" showAll="0"/>
    <pivotField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numFmtId="1" showAll="0"/>
    <pivotField numFmtId="165" showAll="0"/>
    <pivotField dataField="1" numFmtId="165" showAll="0"/>
    <pivotField showAll="0"/>
    <pivotField numFmtId="165" showAll="0"/>
    <pivotField numFmtId="165" showAll="0"/>
    <pivotField numFmtId="165" showAll="0"/>
    <pivotField showAll="0"/>
    <pivotField numFmtId="165" showAll="0"/>
    <pivotField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sd="0" x="3"/>
        <item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Net sales" fld="40" baseField="0" baseItem="0" numFmtId="165"/>
    <dataField name="Sum of Hours worked" fld="4" baseField="50" baseItem="1" numFmtId="164"/>
  </dataFields>
  <chartFormats count="4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FD8B7-BCC7-48A5-BF4B-9A1540369583}" name="Table2" displayName="Table2" ref="A19:B25" totalsRowShown="0">
  <autoFilter ref="A19:B25" xr:uid="{E76FD8B7-BCC7-48A5-BF4B-9A1540369583}"/>
  <sortState xmlns:xlrd2="http://schemas.microsoft.com/office/spreadsheetml/2017/richdata2" ref="A20:B25">
    <sortCondition descending="1" ref="B19:B25"/>
  </sortState>
  <tableColumns count="2">
    <tableColumn id="1" xr3:uid="{3D2A2228-CB1C-4C22-B6A0-DA95BF8D3EAD}" name="Item Type"/>
    <tableColumn id="2" xr3:uid="{26F4AB13-7A0C-4FA6-9C3B-3F8D8F6CF9C1}" name="Total Sales" dataDxfId="2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35ED50-203A-4252-A5E8-CA413020804E}" name="Table3" displayName="Table3" ref="A45:B52" totalsRowShown="0">
  <autoFilter ref="A45:B52" xr:uid="{0935ED50-203A-4252-A5E8-CA413020804E}"/>
  <tableColumns count="2">
    <tableColumn id="1" xr3:uid="{0E46AC81-0817-4639-ABD1-DA05DA24131A}" name="Day"/>
    <tableColumn id="2" xr3:uid="{ECA27CF5-17EE-442A-8EC7-120AFE74D655}" name="Sales per Hour" dataDxfId="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88D55-4DCE-504E-899B-BCD5DDF272D6}" name="Table1" displayName="Table1" ref="A175:D183" totalsRowShown="0">
  <autoFilter ref="A175:D183" xr:uid="{C8288D55-4DCE-504E-899B-BCD5DDF272D6}"/>
  <tableColumns count="4">
    <tableColumn id="1" xr3:uid="{C5C952CF-F179-D34D-B2B0-971BED78C190}" name="Column1" dataDxfId="23"/>
    <tableColumn id="2" xr3:uid="{02F23B0E-BE0A-D643-B7D0-4E381F684DD6}" name="Column2" dataDxfId="22"/>
    <tableColumn id="3" xr3:uid="{3697688E-7FC9-A749-A2CB-21C1AC447B28}" name="Column3" dataDxfId="21"/>
    <tableColumn id="4" xr3:uid="{E669D682-4172-E644-8CEA-2CE44CCFA67B}" name="Column4" dataDxfId="20">
      <calculatedColumnFormula>B176/C176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D82977-25F1-4744-B42D-AF5FFD58D83A}" name="Table5" displayName="Table5" ref="B195:D204" totalsRowShown="0">
  <autoFilter ref="B195:D204" xr:uid="{3CD82977-25F1-4744-B42D-AF5FFD58D83A}"/>
  <tableColumns count="3">
    <tableColumn id="1" xr3:uid="{3ADA4714-A7A5-7949-81C8-8DAA41830E9B}" name="Item type"/>
    <tableColumn id="2" xr3:uid="{09FEA4FE-4813-6647-B1DA-4ACC9B64A63D}" name="Quantity"/>
    <tableColumn id="3" xr3:uid="{84D55A75-8BB2-F64A-9475-A8AA1CAF5EE4}" name="Sales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0A3EA0-69A5-2747-8237-B5E105AAFDB7}" name="Table7" displayName="Table7" ref="I17:K26" totalsRowShown="0" headerRowDxfId="18" dataDxfId="17">
  <autoFilter ref="I17:K26" xr:uid="{D80A3EA0-69A5-2747-8237-B5E105AAFDB7}"/>
  <sortState xmlns:xlrd2="http://schemas.microsoft.com/office/spreadsheetml/2017/richdata2" ref="I18:K26">
    <sortCondition ref="K17:K26"/>
  </sortState>
  <tableColumns count="3">
    <tableColumn id="1" xr3:uid="{5263F22A-E475-4649-80EE-BE12FDF493C6}" name="Item type" dataDxfId="16"/>
    <tableColumn id="2" xr3:uid="{787FDBA9-CB03-E64A-A608-7EB85C582038}" name="Quantity" dataDxfId="15"/>
    <tableColumn id="3" xr3:uid="{20686535-01CA-E448-8D65-D198AE6F1E89}" name="Sales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CC8CE-258D-6C4B-AEC8-1DD0212A4BE8}" name="Table4" displayName="Table4" ref="C17:F25" totalsRowShown="0" headerRowDxfId="13" dataDxfId="12" tableBorderDxfId="11">
  <autoFilter ref="C17:F25" xr:uid="{FBFCC8CE-258D-6C4B-AEC8-1DD0212A4BE8}"/>
  <tableColumns count="4">
    <tableColumn id="1" xr3:uid="{9506F6A3-A663-D144-AFDA-0BC8386A1786}" name="Day" dataDxfId="10"/>
    <tableColumn id="2" xr3:uid="{B3210CDC-555E-5A45-A177-74D31C661D41}" name="Net Sales" dataDxfId="9"/>
    <tableColumn id="3" xr3:uid="{5224F56A-C0B5-354C-9A53-D812D635CD79}" name="Gross Tips" dataDxfId="8"/>
    <tableColumn id="4" xr3:uid="{D4A1A6A7-0D60-7140-A479-26EE046C29DE}" name="Tip %" dataDxfId="7">
      <calculatedColumnFormula>D18/E18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6" Type="http://schemas.openxmlformats.org/officeDocument/2006/relationships/comments" Target="../comments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vmlDrawing" Target="../drawings/vmlDrawing2.v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4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7477-7DDD-41B4-8A76-63A5EE69FF37}">
  <dimension ref="A1:BA122"/>
  <sheetViews>
    <sheetView tabSelected="1" zoomScale="75" zoomScaleNormal="100" workbookViewId="0">
      <selection activeCell="A2" sqref="A2"/>
    </sheetView>
  </sheetViews>
  <sheetFormatPr defaultColWidth="8.85546875" defaultRowHeight="15" x14ac:dyDescent="0.25"/>
  <cols>
    <col min="1" max="1" width="12.5703125" style="1" customWidth="1"/>
    <col min="2" max="2" width="10.42578125" customWidth="1"/>
    <col min="3" max="3" width="9" style="9" customWidth="1"/>
    <col min="4" max="4" width="9" style="10" customWidth="1"/>
    <col min="5" max="5" width="9" customWidth="1"/>
    <col min="7" max="7" width="8.85546875" style="5"/>
    <col min="9" max="11" width="8.85546875" style="5"/>
    <col min="12" max="12" width="9.140625" style="4" customWidth="1"/>
    <col min="13" max="14" width="10.85546875" style="4" customWidth="1"/>
    <col min="15" max="16" width="8.85546875" style="5"/>
    <col min="21" max="22" width="8.85546875" style="5"/>
    <col min="23" max="24" width="8.85546875" style="4"/>
    <col min="26" max="26" width="8.85546875" style="5"/>
    <col min="27" max="27" width="8.85546875" style="6"/>
    <col min="28" max="28" width="8.85546875" style="5"/>
    <col min="29" max="29" width="8.85546875" style="6"/>
    <col min="30" max="30" width="12.5703125" style="5" customWidth="1"/>
    <col min="31" max="31" width="8.85546875" style="6"/>
    <col min="32" max="32" width="8.85546875" style="5"/>
    <col min="33" max="33" width="8.85546875" style="6"/>
    <col min="34" max="34" width="8.85546875" style="5"/>
    <col min="35" max="35" width="8.85546875" style="6"/>
    <col min="36" max="36" width="8.85546875" style="5"/>
    <col min="37" max="37" width="8.85546875" style="6"/>
    <col min="38" max="38" width="8.85546875" style="5"/>
    <col min="39" max="39" width="8.85546875" style="6"/>
    <col min="40" max="40" width="8.85546875" style="5"/>
    <col min="41" max="43" width="9.42578125" style="5" customWidth="1"/>
    <col min="44" max="44" width="8.85546875" style="5"/>
    <col min="45" max="45" width="9.42578125" style="5" customWidth="1"/>
    <col min="46" max="46" width="9.42578125" customWidth="1"/>
    <col min="47" max="47" width="11.140625" style="5" customWidth="1"/>
    <col min="48" max="48" width="10.85546875" customWidth="1"/>
    <col min="53" max="53" width="11.140625" bestFit="1" customWidth="1"/>
  </cols>
  <sheetData>
    <row r="1" spans="1:53" x14ac:dyDescent="0.25">
      <c r="A1" s="1" t="s">
        <v>0</v>
      </c>
      <c r="B1" t="s">
        <v>1</v>
      </c>
      <c r="C1" s="9" t="s">
        <v>25</v>
      </c>
      <c r="D1" s="10" t="s">
        <v>26</v>
      </c>
      <c r="E1" t="s">
        <v>27</v>
      </c>
      <c r="F1" t="s">
        <v>2</v>
      </c>
      <c r="G1" s="5" t="s">
        <v>3</v>
      </c>
      <c r="H1" t="s">
        <v>28</v>
      </c>
      <c r="I1" s="5" t="s">
        <v>29</v>
      </c>
      <c r="J1" s="5" t="s">
        <v>4</v>
      </c>
      <c r="K1" s="5" t="s">
        <v>5</v>
      </c>
      <c r="L1" s="4" t="s">
        <v>47</v>
      </c>
      <c r="M1" s="4" t="s">
        <v>48</v>
      </c>
      <c r="N1" s="4" t="s">
        <v>49</v>
      </c>
      <c r="O1" s="5" t="s">
        <v>6</v>
      </c>
      <c r="P1" s="5" t="s">
        <v>7</v>
      </c>
      <c r="Q1" t="s">
        <v>30</v>
      </c>
      <c r="R1" t="s">
        <v>50</v>
      </c>
      <c r="S1" t="s">
        <v>31</v>
      </c>
      <c r="T1" t="s">
        <v>51</v>
      </c>
      <c r="U1" s="5" t="s">
        <v>8</v>
      </c>
      <c r="V1" s="5" t="s">
        <v>39</v>
      </c>
      <c r="W1" s="4" t="s">
        <v>52</v>
      </c>
      <c r="X1" s="4" t="s">
        <v>53</v>
      </c>
      <c r="Y1" t="s">
        <v>9</v>
      </c>
      <c r="Z1" s="5" t="s">
        <v>10</v>
      </c>
      <c r="AA1" s="6" t="s">
        <v>11</v>
      </c>
      <c r="AB1" s="5" t="s">
        <v>12</v>
      </c>
      <c r="AC1" s="6" t="s">
        <v>13</v>
      </c>
      <c r="AD1" s="5" t="s">
        <v>14</v>
      </c>
      <c r="AE1" s="6" t="s">
        <v>15</v>
      </c>
      <c r="AF1" s="5" t="s">
        <v>16</v>
      </c>
      <c r="AG1" s="6" t="s">
        <v>37</v>
      </c>
      <c r="AH1" s="5" t="s">
        <v>38</v>
      </c>
      <c r="AI1" s="6" t="s">
        <v>17</v>
      </c>
      <c r="AJ1" s="5" t="s">
        <v>18</v>
      </c>
      <c r="AK1" s="6" t="s">
        <v>19</v>
      </c>
      <c r="AL1" s="5" t="s">
        <v>20</v>
      </c>
      <c r="AM1" s="6" t="s">
        <v>32</v>
      </c>
      <c r="AN1" s="5" t="s">
        <v>54</v>
      </c>
      <c r="AO1" s="5" t="s">
        <v>21</v>
      </c>
      <c r="AP1" s="5" t="s">
        <v>33</v>
      </c>
      <c r="AQ1" s="5" t="s">
        <v>46</v>
      </c>
      <c r="AR1" s="5" t="s">
        <v>22</v>
      </c>
      <c r="AS1" s="5" t="s">
        <v>23</v>
      </c>
      <c r="AT1" t="s">
        <v>34</v>
      </c>
      <c r="AU1" s="5" t="s">
        <v>35</v>
      </c>
      <c r="AV1" t="s">
        <v>24</v>
      </c>
      <c r="AW1" s="5" t="s">
        <v>107</v>
      </c>
      <c r="AX1" s="5" t="s">
        <v>106</v>
      </c>
      <c r="AY1" s="5" t="s">
        <v>111</v>
      </c>
    </row>
    <row r="2" spans="1:53" x14ac:dyDescent="0.25">
      <c r="A2" s="1">
        <v>45575</v>
      </c>
      <c r="B2" t="str">
        <f t="shared" ref="B2:B33" si="0">TEXT(A2,"dddd")</f>
        <v>Thursday</v>
      </c>
      <c r="C2" s="9">
        <v>0.64652777777777781</v>
      </c>
      <c r="D2" s="10">
        <v>0.96527777777777779</v>
      </c>
      <c r="E2" s="2">
        <f t="shared" ref="E2:E33" si="1">MOD(D2-C2, 1)</f>
        <v>0.31874999999999998</v>
      </c>
      <c r="F2">
        <v>57</v>
      </c>
      <c r="G2" s="5">
        <v>29.29</v>
      </c>
      <c r="H2" s="3">
        <f t="shared" ref="H2:H33" si="2">AO2/F2</f>
        <v>29.289298245614034</v>
      </c>
      <c r="I2" s="5">
        <v>19.239999999999998</v>
      </c>
      <c r="J2" s="5">
        <v>0</v>
      </c>
      <c r="K2" s="5">
        <v>369.8</v>
      </c>
      <c r="L2" s="11">
        <v>0.224</v>
      </c>
      <c r="M2" s="4">
        <f t="shared" ref="M2:M33" si="3">(K2/(AO2-I2))</f>
        <v>0.22408725950613545</v>
      </c>
      <c r="N2" s="4">
        <f t="shared" ref="N2:N33" si="4">M2-20%</f>
        <v>2.4087259506135439E-2</v>
      </c>
      <c r="O2" s="5">
        <v>31.18</v>
      </c>
      <c r="P2" s="5">
        <v>45.93</v>
      </c>
      <c r="Q2" s="5">
        <f>(0.07*(Z2+AB2+AF2+AH2))</f>
        <v>31.185000000000002</v>
      </c>
      <c r="R2" s="5">
        <f t="shared" ref="R2:R33" si="5">Q2-O2</f>
        <v>5.000000000002558E-3</v>
      </c>
      <c r="S2" s="5">
        <f t="shared" ref="S2:S33" si="6">0.04*AD2</f>
        <v>45.928000000000004</v>
      </c>
      <c r="T2" s="5">
        <f t="shared" ref="T2:T33" si="7">S2-P2</f>
        <v>-1.9999999999953388E-3</v>
      </c>
      <c r="U2" s="5">
        <v>77.11</v>
      </c>
      <c r="V2" s="5">
        <f t="shared" ref="V2:V33" si="8">O2+P2</f>
        <v>77.11</v>
      </c>
      <c r="W2" s="4">
        <f t="shared" ref="W2:W33" si="9">V2/AO2</f>
        <v>4.6187757938052937E-2</v>
      </c>
      <c r="X2" s="4">
        <f t="shared" ref="X2:X33" si="10">U2/K2</f>
        <v>0.20851811790156841</v>
      </c>
      <c r="Y2">
        <v>14</v>
      </c>
      <c r="Z2" s="5">
        <v>98</v>
      </c>
      <c r="AA2" s="6">
        <v>24</v>
      </c>
      <c r="AB2" s="5">
        <v>206</v>
      </c>
      <c r="AC2" s="6">
        <v>69</v>
      </c>
      <c r="AD2" s="5">
        <v>1148.2</v>
      </c>
      <c r="AE2" s="6">
        <v>15</v>
      </c>
      <c r="AF2" s="5">
        <v>141.5</v>
      </c>
      <c r="AG2" s="6">
        <v>0</v>
      </c>
      <c r="AH2" s="5">
        <v>0</v>
      </c>
      <c r="AI2" s="6">
        <v>13</v>
      </c>
      <c r="AJ2" s="5">
        <v>45.5</v>
      </c>
      <c r="AK2" s="6">
        <v>12</v>
      </c>
      <c r="AL2" s="5">
        <v>30.29</v>
      </c>
      <c r="AM2" s="6">
        <f t="shared" ref="AM2:AM33" si="11">SUM(AK2+AI2+AC2+AE2+AG2+AA2+Y2)</f>
        <v>147</v>
      </c>
      <c r="AN2" s="5">
        <f t="shared" ref="AN2:AN33" si="12">AO2/AM2</f>
        <v>11.357074829931973</v>
      </c>
      <c r="AO2" s="5">
        <v>1669.49</v>
      </c>
      <c r="AP2" s="5" t="str">
        <f t="shared" ref="AP2:AP33" si="13">IF(SUM(AL2+AJ2+AH2+AF2+AD2+AB2+Z2)=AO2,"YES","NO")</f>
        <v>YES</v>
      </c>
      <c r="AQ2" s="5">
        <f t="shared" ref="AQ2:AQ33" si="14">SUM(AL2,AJ2,AH2,AF2,AD2,AB2,Z2)-AO2</f>
        <v>0</v>
      </c>
      <c r="AR2" s="5">
        <v>158.46</v>
      </c>
      <c r="AS2" s="5">
        <v>1827.95</v>
      </c>
      <c r="AT2" s="3" t="str">
        <f t="shared" ref="AT2:AT33" si="15">IF(SUM(AR2+AO2)=AS2,"YES","NO")</f>
        <v>YES</v>
      </c>
      <c r="AU2" s="5">
        <v>2197.75</v>
      </c>
      <c r="AV2" s="5">
        <f t="shared" ref="AV2:AV33" si="16">SUM(AS2,K2,J2)</f>
        <v>2197.75</v>
      </c>
      <c r="AW2" s="5">
        <f t="shared" ref="AW2:AW33" si="17">J2+K2</f>
        <v>369.8</v>
      </c>
      <c r="AX2" s="5">
        <f t="shared" ref="AX2:AX33" si="18">(K2+J2)-U2</f>
        <v>292.69</v>
      </c>
      <c r="AY2" s="4">
        <f>AW2/AO2</f>
        <v>0.22150477091806481</v>
      </c>
    </row>
    <row r="3" spans="1:53" x14ac:dyDescent="0.25">
      <c r="A3" s="1">
        <v>45576</v>
      </c>
      <c r="B3" t="str">
        <f t="shared" si="0"/>
        <v>Friday</v>
      </c>
      <c r="C3" s="9">
        <v>0.66180555555555554</v>
      </c>
      <c r="D3" s="10">
        <v>0.86527777777777781</v>
      </c>
      <c r="E3" s="2">
        <f t="shared" si="1"/>
        <v>0.20347222222222228</v>
      </c>
      <c r="F3">
        <v>34</v>
      </c>
      <c r="G3" s="5">
        <v>25.67</v>
      </c>
      <c r="H3" s="3">
        <f t="shared" si="2"/>
        <v>25.67441176470588</v>
      </c>
      <c r="I3" s="5">
        <v>84.3</v>
      </c>
      <c r="J3" s="5">
        <v>0</v>
      </c>
      <c r="K3" s="5">
        <v>188.07</v>
      </c>
      <c r="L3" s="11">
        <v>0.222</v>
      </c>
      <c r="M3" s="4">
        <f t="shared" si="3"/>
        <v>0.23847685226278481</v>
      </c>
      <c r="N3" s="4">
        <f t="shared" si="4"/>
        <v>3.84768522627848E-2</v>
      </c>
      <c r="O3" s="5">
        <v>12.15</v>
      </c>
      <c r="P3" s="5">
        <v>25.7</v>
      </c>
      <c r="Q3" s="5">
        <f t="shared" ref="Q3:Q34" si="19">0.07*(Z3+AB3+AF3+AH3)</f>
        <v>12.140100000000002</v>
      </c>
      <c r="R3" s="5">
        <f t="shared" si="5"/>
        <v>-9.8999999999982435E-3</v>
      </c>
      <c r="S3" s="5">
        <f t="shared" si="6"/>
        <v>25.702800000000003</v>
      </c>
      <c r="T3" s="5">
        <f t="shared" si="7"/>
        <v>2.8000000000041325E-3</v>
      </c>
      <c r="U3" s="5">
        <v>37.85</v>
      </c>
      <c r="V3" s="5">
        <f t="shared" si="8"/>
        <v>37.85</v>
      </c>
      <c r="W3" s="4">
        <f t="shared" si="9"/>
        <v>4.3359719565142688E-2</v>
      </c>
      <c r="X3" s="4">
        <f t="shared" si="10"/>
        <v>0.20125485191683948</v>
      </c>
      <c r="Y3">
        <v>4</v>
      </c>
      <c r="Z3" s="5">
        <v>20</v>
      </c>
      <c r="AA3" s="6">
        <v>9</v>
      </c>
      <c r="AB3" s="5">
        <v>63.93</v>
      </c>
      <c r="AC3" s="6">
        <v>43</v>
      </c>
      <c r="AD3" s="5">
        <v>642.57000000000005</v>
      </c>
      <c r="AE3" s="6">
        <v>5</v>
      </c>
      <c r="AF3" s="5">
        <v>34.5</v>
      </c>
      <c r="AG3" s="6">
        <v>7</v>
      </c>
      <c r="AH3" s="5">
        <v>55</v>
      </c>
      <c r="AI3" s="6">
        <v>13</v>
      </c>
      <c r="AJ3" s="5">
        <v>42.1</v>
      </c>
      <c r="AK3" s="6">
        <v>6</v>
      </c>
      <c r="AL3" s="5">
        <v>14.83</v>
      </c>
      <c r="AM3" s="6">
        <f t="shared" si="11"/>
        <v>87</v>
      </c>
      <c r="AN3" s="5">
        <f t="shared" si="12"/>
        <v>10.033678160919539</v>
      </c>
      <c r="AO3" s="5">
        <v>872.93</v>
      </c>
      <c r="AP3" s="5" t="str">
        <f t="shared" si="13"/>
        <v>YES</v>
      </c>
      <c r="AQ3" s="5">
        <f t="shared" si="14"/>
        <v>0</v>
      </c>
      <c r="AR3" s="5">
        <v>82.76</v>
      </c>
      <c r="AS3" s="5">
        <v>955.69</v>
      </c>
      <c r="AT3" s="3" t="str">
        <f t="shared" si="15"/>
        <v>YES</v>
      </c>
      <c r="AU3" s="5">
        <v>1143.76</v>
      </c>
      <c r="AV3" s="5">
        <f t="shared" si="16"/>
        <v>1143.76</v>
      </c>
      <c r="AW3" s="5">
        <f t="shared" si="17"/>
        <v>188.07</v>
      </c>
      <c r="AX3" s="5">
        <f t="shared" si="18"/>
        <v>150.22</v>
      </c>
      <c r="AY3" s="4">
        <f t="shared" ref="AY3:AY66" si="20">AW3/AO3</f>
        <v>0.21544682849713037</v>
      </c>
    </row>
    <row r="4" spans="1:53" x14ac:dyDescent="0.25">
      <c r="A4" s="1">
        <v>45578</v>
      </c>
      <c r="B4" t="str">
        <f t="shared" si="0"/>
        <v>Sunday</v>
      </c>
      <c r="C4" s="9">
        <v>0.66111111111111109</v>
      </c>
      <c r="D4" s="10">
        <v>0.92638888888888893</v>
      </c>
      <c r="E4" s="2">
        <f t="shared" si="1"/>
        <v>0.26527777777777783</v>
      </c>
      <c r="F4">
        <v>40</v>
      </c>
      <c r="G4" s="5">
        <v>31.11</v>
      </c>
      <c r="H4" s="3">
        <f t="shared" si="2"/>
        <v>31.110750000000003</v>
      </c>
      <c r="I4" s="5">
        <v>206.02</v>
      </c>
      <c r="J4" s="5">
        <v>0</v>
      </c>
      <c r="K4" s="5">
        <v>242.2</v>
      </c>
      <c r="L4" s="11">
        <v>0.23</v>
      </c>
      <c r="M4" s="4">
        <f t="shared" si="3"/>
        <v>0.23324120530426323</v>
      </c>
      <c r="N4" s="4">
        <f t="shared" si="4"/>
        <v>3.3241205304263222E-2</v>
      </c>
      <c r="O4" s="5">
        <v>12.11</v>
      </c>
      <c r="P4" s="5">
        <v>39.700000000000003</v>
      </c>
      <c r="Q4" s="5">
        <f t="shared" si="19"/>
        <v>12.110000000000001</v>
      </c>
      <c r="R4" s="5">
        <f t="shared" si="5"/>
        <v>0</v>
      </c>
      <c r="S4" s="5">
        <f t="shared" si="6"/>
        <v>39.700000000000003</v>
      </c>
      <c r="T4" s="5">
        <f t="shared" si="7"/>
        <v>0</v>
      </c>
      <c r="U4" s="5">
        <v>51.81</v>
      </c>
      <c r="V4" s="5">
        <f t="shared" si="8"/>
        <v>51.81</v>
      </c>
      <c r="W4" s="4">
        <f t="shared" si="9"/>
        <v>4.1633518960487934E-2</v>
      </c>
      <c r="X4" s="4">
        <f t="shared" si="10"/>
        <v>0.21391412056151943</v>
      </c>
      <c r="Y4">
        <v>2</v>
      </c>
      <c r="Z4" s="5">
        <v>9</v>
      </c>
      <c r="AA4" s="6">
        <v>15</v>
      </c>
      <c r="AB4" s="5">
        <v>95.5</v>
      </c>
      <c r="AC4" s="6">
        <v>62</v>
      </c>
      <c r="AD4" s="5">
        <v>992.5</v>
      </c>
      <c r="AE4" s="6">
        <v>7</v>
      </c>
      <c r="AF4" s="5">
        <v>60.5</v>
      </c>
      <c r="AG4" s="6">
        <v>1</v>
      </c>
      <c r="AH4" s="5">
        <v>8</v>
      </c>
      <c r="AI4" s="6">
        <v>16</v>
      </c>
      <c r="AJ4" s="5">
        <v>56</v>
      </c>
      <c r="AK4" s="6">
        <v>10</v>
      </c>
      <c r="AL4" s="5">
        <v>22.93</v>
      </c>
      <c r="AM4" s="6">
        <f t="shared" si="11"/>
        <v>113</v>
      </c>
      <c r="AN4" s="5">
        <f t="shared" si="12"/>
        <v>11.012654867256638</v>
      </c>
      <c r="AO4" s="5">
        <v>1244.43</v>
      </c>
      <c r="AP4" s="5" t="str">
        <f t="shared" si="13"/>
        <v>YES</v>
      </c>
      <c r="AQ4" s="5">
        <f t="shared" si="14"/>
        <v>0</v>
      </c>
      <c r="AR4" s="5">
        <v>104.65</v>
      </c>
      <c r="AS4" s="5">
        <v>1349.08</v>
      </c>
      <c r="AT4" s="3" t="str">
        <f t="shared" si="15"/>
        <v>YES</v>
      </c>
      <c r="AU4" s="5">
        <v>1591.28</v>
      </c>
      <c r="AV4" s="5">
        <f t="shared" si="16"/>
        <v>1591.28</v>
      </c>
      <c r="AW4" s="5">
        <f t="shared" si="17"/>
        <v>242.2</v>
      </c>
      <c r="AX4" s="5">
        <f t="shared" si="18"/>
        <v>190.39</v>
      </c>
      <c r="AY4" s="4">
        <f t="shared" si="20"/>
        <v>0.19462725906639985</v>
      </c>
      <c r="BA4" s="5"/>
    </row>
    <row r="5" spans="1:53" x14ac:dyDescent="0.25">
      <c r="A5" s="1">
        <v>45582</v>
      </c>
      <c r="B5" t="str">
        <f t="shared" si="0"/>
        <v>Thursday</v>
      </c>
      <c r="C5" s="9">
        <v>0.66180555555555554</v>
      </c>
      <c r="D5" s="8">
        <v>0.91319444444444442</v>
      </c>
      <c r="E5" s="2">
        <f t="shared" si="1"/>
        <v>0.25138888888888888</v>
      </c>
      <c r="F5">
        <v>37</v>
      </c>
      <c r="G5" s="5">
        <v>22.53</v>
      </c>
      <c r="H5" s="3">
        <f t="shared" si="2"/>
        <v>22.528378378378378</v>
      </c>
      <c r="I5" s="5">
        <v>0</v>
      </c>
      <c r="J5" s="5">
        <v>0</v>
      </c>
      <c r="K5" s="5">
        <v>167.08</v>
      </c>
      <c r="L5" s="11">
        <v>0.2</v>
      </c>
      <c r="M5" s="4">
        <f t="shared" si="3"/>
        <v>0.20044388459000662</v>
      </c>
      <c r="N5" s="4">
        <f t="shared" si="4"/>
        <v>4.4388459000660463E-4</v>
      </c>
      <c r="O5" s="5">
        <v>10.96</v>
      </c>
      <c r="P5" s="5">
        <v>25.28</v>
      </c>
      <c r="Q5" s="5">
        <f t="shared" si="19"/>
        <v>10.955000000000002</v>
      </c>
      <c r="R5" s="5">
        <f t="shared" si="5"/>
        <v>-4.9999999999990052E-3</v>
      </c>
      <c r="S5" s="5">
        <f t="shared" si="6"/>
        <v>25.28</v>
      </c>
      <c r="T5" s="5">
        <f t="shared" si="7"/>
        <v>0</v>
      </c>
      <c r="U5" s="5">
        <v>36.24</v>
      </c>
      <c r="V5" s="5">
        <f t="shared" si="8"/>
        <v>36.24</v>
      </c>
      <c r="W5" s="4">
        <f t="shared" si="9"/>
        <v>4.3476696059024655E-2</v>
      </c>
      <c r="X5" s="4">
        <f t="shared" si="10"/>
        <v>0.21690208283457027</v>
      </c>
      <c r="Y5">
        <v>0</v>
      </c>
      <c r="Z5" s="5">
        <v>0</v>
      </c>
      <c r="AA5">
        <v>11</v>
      </c>
      <c r="AB5" s="5">
        <v>68</v>
      </c>
      <c r="AC5" s="6">
        <v>44</v>
      </c>
      <c r="AD5" s="5">
        <v>632</v>
      </c>
      <c r="AE5" s="6">
        <v>9</v>
      </c>
      <c r="AF5" s="5">
        <v>88.5</v>
      </c>
      <c r="AG5" s="6">
        <v>0</v>
      </c>
      <c r="AH5" s="5">
        <v>0</v>
      </c>
      <c r="AI5" s="6">
        <v>9</v>
      </c>
      <c r="AJ5" s="5">
        <v>32</v>
      </c>
      <c r="AK5" s="6">
        <v>4</v>
      </c>
      <c r="AL5" s="5">
        <v>13.05</v>
      </c>
      <c r="AM5" s="6">
        <f t="shared" si="11"/>
        <v>77</v>
      </c>
      <c r="AN5" s="5">
        <f t="shared" si="12"/>
        <v>10.825324675324675</v>
      </c>
      <c r="AO5" s="5">
        <v>833.55</v>
      </c>
      <c r="AP5" s="5" t="str">
        <f t="shared" si="13"/>
        <v>YES</v>
      </c>
      <c r="AQ5" s="5">
        <f t="shared" si="14"/>
        <v>0</v>
      </c>
      <c r="AR5" s="5">
        <v>79.099999999999994</v>
      </c>
      <c r="AS5" s="5">
        <v>912.65</v>
      </c>
      <c r="AT5" s="3" t="str">
        <f t="shared" si="15"/>
        <v>YES</v>
      </c>
      <c r="AU5" s="5">
        <v>1079.73</v>
      </c>
      <c r="AV5" s="5">
        <f t="shared" si="16"/>
        <v>1079.73</v>
      </c>
      <c r="AW5" s="5">
        <f t="shared" si="17"/>
        <v>167.08</v>
      </c>
      <c r="AX5" s="5">
        <f t="shared" si="18"/>
        <v>130.84</v>
      </c>
      <c r="AY5" s="4">
        <f t="shared" si="20"/>
        <v>0.20044388459000662</v>
      </c>
      <c r="BA5" s="16"/>
    </row>
    <row r="6" spans="1:53" x14ac:dyDescent="0.25">
      <c r="A6" s="1">
        <v>45583</v>
      </c>
      <c r="B6" t="str">
        <f t="shared" si="0"/>
        <v>Friday</v>
      </c>
      <c r="C6" s="9">
        <v>0.66180555555555554</v>
      </c>
      <c r="D6" s="8">
        <v>0.87986111111111109</v>
      </c>
      <c r="E6" s="2">
        <f t="shared" si="1"/>
        <v>0.21805555555555556</v>
      </c>
      <c r="F6">
        <v>36</v>
      </c>
      <c r="G6" s="5">
        <v>24.97</v>
      </c>
      <c r="H6" s="3">
        <f t="shared" si="2"/>
        <v>24.966111111111111</v>
      </c>
      <c r="I6" s="5">
        <v>119.34</v>
      </c>
      <c r="J6" s="5">
        <v>0</v>
      </c>
      <c r="K6" s="5">
        <v>180.6</v>
      </c>
      <c r="L6" s="11">
        <v>0.22899999999999998</v>
      </c>
      <c r="M6" s="4">
        <f t="shared" si="3"/>
        <v>0.23170481371240892</v>
      </c>
      <c r="N6" s="4">
        <f t="shared" si="4"/>
        <v>3.1704813712408908E-2</v>
      </c>
      <c r="O6">
        <v>18.350000000000001</v>
      </c>
      <c r="P6" s="5">
        <v>23.56</v>
      </c>
      <c r="Q6" s="5">
        <f t="shared" si="19"/>
        <v>18.340000000000003</v>
      </c>
      <c r="R6" s="5">
        <f t="shared" si="5"/>
        <v>-9.9999999999980105E-3</v>
      </c>
      <c r="S6" s="5">
        <f t="shared" si="6"/>
        <v>23.56</v>
      </c>
      <c r="T6" s="5">
        <f t="shared" si="7"/>
        <v>0</v>
      </c>
      <c r="U6" s="5">
        <v>41.91</v>
      </c>
      <c r="V6" s="5">
        <f t="shared" si="8"/>
        <v>41.91</v>
      </c>
      <c r="W6" s="4">
        <f t="shared" si="9"/>
        <v>4.6629876054206813E-2</v>
      </c>
      <c r="X6" s="4">
        <f t="shared" si="10"/>
        <v>0.23205980066445181</v>
      </c>
      <c r="Y6">
        <v>4</v>
      </c>
      <c r="Z6" s="5">
        <v>18.5</v>
      </c>
      <c r="AA6">
        <v>22</v>
      </c>
      <c r="AB6" s="5">
        <v>176.5</v>
      </c>
      <c r="AC6" s="6">
        <v>39</v>
      </c>
      <c r="AD6" s="5">
        <v>589</v>
      </c>
      <c r="AE6" s="6">
        <v>9</v>
      </c>
      <c r="AF6" s="5">
        <v>50</v>
      </c>
      <c r="AG6" s="6">
        <v>2</v>
      </c>
      <c r="AH6" s="5">
        <v>17</v>
      </c>
      <c r="AI6" s="6">
        <v>8</v>
      </c>
      <c r="AJ6" s="5">
        <v>28</v>
      </c>
      <c r="AK6" s="6">
        <v>11</v>
      </c>
      <c r="AL6" s="5">
        <v>19.78</v>
      </c>
      <c r="AM6" s="6">
        <f t="shared" si="11"/>
        <v>95</v>
      </c>
      <c r="AN6" s="5">
        <f t="shared" si="12"/>
        <v>9.4608421052631577</v>
      </c>
      <c r="AO6" s="5">
        <v>898.78</v>
      </c>
      <c r="AP6" s="5" t="str">
        <f t="shared" si="13"/>
        <v>YES</v>
      </c>
      <c r="AQ6" s="5">
        <f t="shared" si="14"/>
        <v>0</v>
      </c>
      <c r="AR6" s="5">
        <v>85.31</v>
      </c>
      <c r="AS6" s="5">
        <v>984.09</v>
      </c>
      <c r="AT6" s="3" t="str">
        <f t="shared" si="15"/>
        <v>YES</v>
      </c>
      <c r="AU6" s="5">
        <v>1164.69</v>
      </c>
      <c r="AV6" s="5">
        <f t="shared" si="16"/>
        <v>1164.69</v>
      </c>
      <c r="AW6" s="5">
        <f t="shared" si="17"/>
        <v>180.6</v>
      </c>
      <c r="AX6" s="5">
        <f t="shared" si="18"/>
        <v>138.69</v>
      </c>
      <c r="AY6" s="4">
        <f t="shared" si="20"/>
        <v>0.20093905071318899</v>
      </c>
    </row>
    <row r="7" spans="1:53" x14ac:dyDescent="0.25">
      <c r="A7" s="1">
        <v>45585</v>
      </c>
      <c r="B7" t="str">
        <f t="shared" si="0"/>
        <v>Sunday</v>
      </c>
      <c r="C7" s="9">
        <v>0.45347222222222222</v>
      </c>
      <c r="D7" s="8">
        <v>0.62638888888888888</v>
      </c>
      <c r="E7" s="2">
        <f t="shared" si="1"/>
        <v>0.17291666666666666</v>
      </c>
      <c r="F7">
        <v>27</v>
      </c>
      <c r="G7" s="5">
        <v>25.31</v>
      </c>
      <c r="H7" s="3">
        <f t="shared" si="2"/>
        <v>25.308888888888891</v>
      </c>
      <c r="I7" s="5">
        <v>10</v>
      </c>
      <c r="J7" s="5">
        <v>0</v>
      </c>
      <c r="K7" s="5">
        <v>92.06</v>
      </c>
      <c r="L7" s="11">
        <v>0.13500000000000001</v>
      </c>
      <c r="M7" s="4">
        <f t="shared" si="3"/>
        <v>0.13672141859981585</v>
      </c>
      <c r="N7" s="4">
        <f t="shared" si="4"/>
        <v>-6.3278581400184164E-2</v>
      </c>
      <c r="O7">
        <v>6.02</v>
      </c>
      <c r="P7" s="5">
        <v>21.88</v>
      </c>
      <c r="Q7" s="5">
        <f t="shared" si="19"/>
        <v>6.0200000000000005</v>
      </c>
      <c r="R7" s="5">
        <f t="shared" si="5"/>
        <v>0</v>
      </c>
      <c r="S7" s="5">
        <f t="shared" si="6"/>
        <v>21.882800000000003</v>
      </c>
      <c r="T7" s="5">
        <f t="shared" si="7"/>
        <v>2.8000000000041325E-3</v>
      </c>
      <c r="U7" s="5">
        <v>27.9</v>
      </c>
      <c r="V7" s="5">
        <f t="shared" si="8"/>
        <v>27.9</v>
      </c>
      <c r="W7" s="4">
        <f t="shared" si="9"/>
        <v>4.0828869962244267E-2</v>
      </c>
      <c r="X7" s="4">
        <f t="shared" si="10"/>
        <v>0.30306321963936561</v>
      </c>
      <c r="Y7">
        <v>0</v>
      </c>
      <c r="Z7" s="5">
        <v>0</v>
      </c>
      <c r="AA7">
        <v>3</v>
      </c>
      <c r="AB7" s="5">
        <v>24</v>
      </c>
      <c r="AC7" s="6">
        <v>38</v>
      </c>
      <c r="AD7" s="5">
        <v>547.07000000000005</v>
      </c>
      <c r="AE7" s="6">
        <v>5</v>
      </c>
      <c r="AF7" s="5">
        <v>62</v>
      </c>
      <c r="AG7" s="6">
        <v>0</v>
      </c>
      <c r="AH7" s="5">
        <v>0</v>
      </c>
      <c r="AI7" s="6">
        <v>11</v>
      </c>
      <c r="AJ7" s="5">
        <v>37.979999999999997</v>
      </c>
      <c r="AK7" s="6">
        <v>5</v>
      </c>
      <c r="AL7" s="5">
        <v>12.29</v>
      </c>
      <c r="AM7" s="6">
        <f t="shared" si="11"/>
        <v>62</v>
      </c>
      <c r="AN7" s="5">
        <f t="shared" si="12"/>
        <v>11.021612903225806</v>
      </c>
      <c r="AO7" s="5">
        <v>683.34</v>
      </c>
      <c r="AP7" s="5" t="str">
        <f t="shared" si="13"/>
        <v>YES</v>
      </c>
      <c r="AQ7" s="5">
        <f t="shared" si="14"/>
        <v>0</v>
      </c>
      <c r="AR7" s="5">
        <v>64.83</v>
      </c>
      <c r="AS7" s="5">
        <v>748.17</v>
      </c>
      <c r="AT7" s="3" t="str">
        <f t="shared" si="15"/>
        <v>YES</v>
      </c>
      <c r="AU7" s="5">
        <v>840.23</v>
      </c>
      <c r="AV7" s="5">
        <f t="shared" si="16"/>
        <v>840.23</v>
      </c>
      <c r="AW7" s="5">
        <f t="shared" si="17"/>
        <v>92.06</v>
      </c>
      <c r="AX7" s="5">
        <f t="shared" si="18"/>
        <v>64.16</v>
      </c>
      <c r="AY7" s="4">
        <f t="shared" si="20"/>
        <v>0.13472063687183539</v>
      </c>
    </row>
    <row r="8" spans="1:53" x14ac:dyDescent="0.25">
      <c r="A8" s="1">
        <v>45586</v>
      </c>
      <c r="B8" t="str">
        <f t="shared" si="0"/>
        <v>Monday</v>
      </c>
      <c r="C8" s="9">
        <v>0.43125000000000002</v>
      </c>
      <c r="D8" s="8">
        <v>0.67361111111111116</v>
      </c>
      <c r="E8" s="2">
        <f t="shared" si="1"/>
        <v>0.24236111111111114</v>
      </c>
      <c r="F8">
        <v>43</v>
      </c>
      <c r="G8" s="5">
        <v>22.99</v>
      </c>
      <c r="H8" s="3">
        <f t="shared" si="2"/>
        <v>22.986976744186048</v>
      </c>
      <c r="I8" s="5">
        <v>309.86</v>
      </c>
      <c r="J8" s="5">
        <v>0</v>
      </c>
      <c r="K8" s="5">
        <v>131.41999999999999</v>
      </c>
      <c r="L8" s="11">
        <v>0.18600000000000003</v>
      </c>
      <c r="M8" s="4">
        <f t="shared" si="3"/>
        <v>0.19366913260043028</v>
      </c>
      <c r="N8" s="4">
        <f t="shared" si="4"/>
        <v>-6.3308673995697284E-3</v>
      </c>
      <c r="O8">
        <v>7.45</v>
      </c>
      <c r="P8" s="5">
        <v>31.76</v>
      </c>
      <c r="Q8" s="5">
        <f t="shared" si="19"/>
        <v>7.455000000000001</v>
      </c>
      <c r="R8" s="5">
        <f t="shared" si="5"/>
        <v>5.0000000000007816E-3</v>
      </c>
      <c r="S8" s="5">
        <f t="shared" si="6"/>
        <v>31.76</v>
      </c>
      <c r="T8" s="5">
        <f t="shared" si="7"/>
        <v>0</v>
      </c>
      <c r="U8" s="5">
        <v>39.21</v>
      </c>
      <c r="V8" s="5">
        <f t="shared" si="8"/>
        <v>39.21</v>
      </c>
      <c r="W8" s="4">
        <f t="shared" si="9"/>
        <v>3.9668568653636029E-2</v>
      </c>
      <c r="X8" s="4">
        <f t="shared" si="10"/>
        <v>0.29835641454877493</v>
      </c>
      <c r="Y8">
        <v>2</v>
      </c>
      <c r="Z8" s="5">
        <v>11.5</v>
      </c>
      <c r="AA8">
        <v>5</v>
      </c>
      <c r="AB8" s="5">
        <v>47</v>
      </c>
      <c r="AC8" s="6">
        <v>53</v>
      </c>
      <c r="AD8" s="5">
        <v>794</v>
      </c>
      <c r="AE8" s="6">
        <v>3</v>
      </c>
      <c r="AF8" s="5">
        <v>40</v>
      </c>
      <c r="AG8" s="6">
        <v>1</v>
      </c>
      <c r="AH8" s="5">
        <v>8</v>
      </c>
      <c r="AI8" s="6">
        <v>21</v>
      </c>
      <c r="AJ8" s="5">
        <v>73.5</v>
      </c>
      <c r="AK8" s="6">
        <v>7</v>
      </c>
      <c r="AL8" s="5">
        <v>14.44</v>
      </c>
      <c r="AM8" s="6">
        <f t="shared" si="11"/>
        <v>92</v>
      </c>
      <c r="AN8" s="5">
        <f t="shared" si="12"/>
        <v>10.743913043478262</v>
      </c>
      <c r="AO8" s="5">
        <v>988.44</v>
      </c>
      <c r="AP8" s="5" t="str">
        <f t="shared" si="13"/>
        <v>YES</v>
      </c>
      <c r="AQ8" s="5">
        <f t="shared" si="14"/>
        <v>0</v>
      </c>
      <c r="AR8" s="5">
        <v>93.74</v>
      </c>
      <c r="AS8" s="5">
        <v>1082.18</v>
      </c>
      <c r="AT8" s="3" t="str">
        <f t="shared" si="15"/>
        <v>YES</v>
      </c>
      <c r="AU8" s="5">
        <v>1213.5999999999999</v>
      </c>
      <c r="AV8" s="5">
        <f t="shared" si="16"/>
        <v>1213.6000000000001</v>
      </c>
      <c r="AW8" s="5">
        <f t="shared" si="17"/>
        <v>131.41999999999999</v>
      </c>
      <c r="AX8" s="5">
        <f t="shared" si="18"/>
        <v>92.20999999999998</v>
      </c>
      <c r="AY8" s="4">
        <f t="shared" si="20"/>
        <v>0.13295698272024603</v>
      </c>
    </row>
    <row r="9" spans="1:53" x14ac:dyDescent="0.25">
      <c r="A9" s="1">
        <v>45590</v>
      </c>
      <c r="B9" t="str">
        <f t="shared" si="0"/>
        <v>Friday</v>
      </c>
      <c r="C9" s="9">
        <v>0.66180555555555554</v>
      </c>
      <c r="D9" s="8">
        <v>0.91805555555555551</v>
      </c>
      <c r="E9" s="2">
        <f t="shared" si="1"/>
        <v>0.25624999999999998</v>
      </c>
      <c r="F9">
        <v>42</v>
      </c>
      <c r="G9" s="5">
        <v>30.32</v>
      </c>
      <c r="H9" s="3">
        <f t="shared" si="2"/>
        <v>30.324761904761907</v>
      </c>
      <c r="I9" s="5">
        <v>316.45</v>
      </c>
      <c r="J9" s="5">
        <v>0</v>
      </c>
      <c r="K9" s="5">
        <v>193.18</v>
      </c>
      <c r="L9" s="11">
        <v>0.19600000000000001</v>
      </c>
      <c r="M9" s="4">
        <f t="shared" si="3"/>
        <v>0.20181991036262392</v>
      </c>
      <c r="N9" s="4">
        <f t="shared" si="4"/>
        <v>1.819910362623911E-3</v>
      </c>
      <c r="O9">
        <v>14.49</v>
      </c>
      <c r="P9" s="5">
        <v>39.369999999999997</v>
      </c>
      <c r="Q9" s="5">
        <f t="shared" si="19"/>
        <v>14.490000000000002</v>
      </c>
      <c r="R9" s="5">
        <f t="shared" si="5"/>
        <v>0</v>
      </c>
      <c r="S9" s="5">
        <f t="shared" si="6"/>
        <v>39.368000000000002</v>
      </c>
      <c r="T9" s="5">
        <f t="shared" si="7"/>
        <v>-1.9999999999953388E-3</v>
      </c>
      <c r="U9" s="5">
        <v>53.86</v>
      </c>
      <c r="V9" s="5">
        <f t="shared" si="8"/>
        <v>53.86</v>
      </c>
      <c r="W9" s="4">
        <f t="shared" si="9"/>
        <v>4.2288244715932281E-2</v>
      </c>
      <c r="X9" s="4">
        <f t="shared" si="10"/>
        <v>0.27880732995134072</v>
      </c>
      <c r="Y9">
        <v>3</v>
      </c>
      <c r="Z9" s="5">
        <v>17.5</v>
      </c>
      <c r="AA9">
        <v>15</v>
      </c>
      <c r="AB9" s="5">
        <v>128.5</v>
      </c>
      <c r="AC9" s="6">
        <v>66</v>
      </c>
      <c r="AD9" s="5">
        <v>984.2</v>
      </c>
      <c r="AE9" s="6">
        <v>7</v>
      </c>
      <c r="AF9" s="5">
        <v>61</v>
      </c>
      <c r="AG9" s="6">
        <v>0</v>
      </c>
      <c r="AH9" s="5">
        <v>0</v>
      </c>
      <c r="AI9" s="6">
        <v>18</v>
      </c>
      <c r="AJ9" s="5">
        <v>63</v>
      </c>
      <c r="AK9" s="6">
        <v>13</v>
      </c>
      <c r="AL9" s="5">
        <v>19.440000000000001</v>
      </c>
      <c r="AM9" s="6">
        <f t="shared" si="11"/>
        <v>122</v>
      </c>
      <c r="AN9" s="5">
        <f t="shared" si="12"/>
        <v>10.439672131147542</v>
      </c>
      <c r="AO9" s="5">
        <v>1273.6400000000001</v>
      </c>
      <c r="AP9" s="5" t="str">
        <f t="shared" si="13"/>
        <v>YES</v>
      </c>
      <c r="AQ9" s="5">
        <f t="shared" si="14"/>
        <v>0</v>
      </c>
      <c r="AR9" s="5">
        <v>120.86</v>
      </c>
      <c r="AS9" s="5">
        <v>1394.5</v>
      </c>
      <c r="AT9" s="3" t="str">
        <f t="shared" si="15"/>
        <v>YES</v>
      </c>
      <c r="AU9" s="5">
        <v>1587.68</v>
      </c>
      <c r="AV9" s="5">
        <f t="shared" si="16"/>
        <v>1587.68</v>
      </c>
      <c r="AW9" s="5">
        <f t="shared" si="17"/>
        <v>193.18</v>
      </c>
      <c r="AX9" s="5">
        <f t="shared" si="18"/>
        <v>139.32</v>
      </c>
      <c r="AY9" s="4">
        <f t="shared" si="20"/>
        <v>0.15167551270374674</v>
      </c>
    </row>
    <row r="10" spans="1:53" x14ac:dyDescent="0.25">
      <c r="A10" s="1">
        <v>45591</v>
      </c>
      <c r="B10" t="str">
        <f t="shared" si="0"/>
        <v>Saturday</v>
      </c>
      <c r="C10" s="9">
        <v>0.66249999999999998</v>
      </c>
      <c r="D10" s="8">
        <v>0.89236111111111116</v>
      </c>
      <c r="E10" s="2">
        <f t="shared" si="1"/>
        <v>0.22986111111111118</v>
      </c>
      <c r="F10">
        <v>42</v>
      </c>
      <c r="G10" s="5">
        <v>26.62</v>
      </c>
      <c r="H10" s="3">
        <f t="shared" si="2"/>
        <v>26.625476190476189</v>
      </c>
      <c r="I10" s="5">
        <v>208.62</v>
      </c>
      <c r="J10" s="5">
        <v>0</v>
      </c>
      <c r="K10" s="5">
        <v>206.51</v>
      </c>
      <c r="L10" s="11">
        <v>0.223</v>
      </c>
      <c r="M10" s="4">
        <f t="shared" si="3"/>
        <v>0.22702138185016216</v>
      </c>
      <c r="N10" s="4">
        <f t="shared" si="4"/>
        <v>2.7021381850162146E-2</v>
      </c>
      <c r="O10">
        <v>14.11</v>
      </c>
      <c r="P10" s="5">
        <v>35.03</v>
      </c>
      <c r="Q10" s="5">
        <f t="shared" si="19"/>
        <v>14.105000000000002</v>
      </c>
      <c r="R10" s="5">
        <f t="shared" si="5"/>
        <v>-4.9999999999972289E-3</v>
      </c>
      <c r="S10" s="5">
        <f t="shared" si="6"/>
        <v>35.028000000000006</v>
      </c>
      <c r="T10" s="5">
        <f t="shared" si="7"/>
        <v>-1.9999999999953388E-3</v>
      </c>
      <c r="U10" s="5">
        <v>49.14</v>
      </c>
      <c r="V10" s="5">
        <f t="shared" si="8"/>
        <v>49.14</v>
      </c>
      <c r="W10" s="4">
        <f t="shared" si="9"/>
        <v>4.3942876049612348E-2</v>
      </c>
      <c r="X10" s="4">
        <f t="shared" si="10"/>
        <v>0.23795457847077625</v>
      </c>
      <c r="Y10">
        <v>3</v>
      </c>
      <c r="Z10" s="5">
        <v>16.5</v>
      </c>
      <c r="AA10">
        <v>11</v>
      </c>
      <c r="AB10" s="5">
        <v>82</v>
      </c>
      <c r="AC10" s="6">
        <v>52</v>
      </c>
      <c r="AD10" s="5">
        <v>875.7</v>
      </c>
      <c r="AE10" s="6">
        <v>9</v>
      </c>
      <c r="AF10" s="5">
        <v>79</v>
      </c>
      <c r="AG10" s="6">
        <v>3</v>
      </c>
      <c r="AH10" s="5">
        <v>24</v>
      </c>
      <c r="AI10" s="6">
        <v>9</v>
      </c>
      <c r="AJ10" s="5">
        <v>31.5</v>
      </c>
      <c r="AK10" s="6">
        <v>7</v>
      </c>
      <c r="AL10" s="5">
        <v>9.57</v>
      </c>
      <c r="AM10" s="6">
        <f t="shared" si="11"/>
        <v>94</v>
      </c>
      <c r="AN10" s="5">
        <f t="shared" si="12"/>
        <v>11.896489361702127</v>
      </c>
      <c r="AO10" s="5">
        <v>1118.27</v>
      </c>
      <c r="AP10" s="5" t="str">
        <f t="shared" si="13"/>
        <v>YES</v>
      </c>
      <c r="AQ10" s="5">
        <f t="shared" si="14"/>
        <v>0</v>
      </c>
      <c r="AR10" s="5">
        <v>106.19</v>
      </c>
      <c r="AS10" s="5">
        <v>1224.46</v>
      </c>
      <c r="AT10" s="3" t="str">
        <f t="shared" si="15"/>
        <v>YES</v>
      </c>
      <c r="AU10" s="5">
        <v>1430.97</v>
      </c>
      <c r="AV10" s="5">
        <f t="shared" si="16"/>
        <v>1430.97</v>
      </c>
      <c r="AW10" s="5">
        <f t="shared" si="17"/>
        <v>206.51</v>
      </c>
      <c r="AX10" s="5">
        <f t="shared" si="18"/>
        <v>157.37</v>
      </c>
      <c r="AY10" s="4">
        <f t="shared" si="20"/>
        <v>0.18466917649583731</v>
      </c>
    </row>
    <row r="11" spans="1:53" x14ac:dyDescent="0.25">
      <c r="A11" s="1">
        <v>45592</v>
      </c>
      <c r="B11" t="str">
        <f t="shared" si="0"/>
        <v>Sunday</v>
      </c>
      <c r="C11" s="9">
        <v>0.66249999999999998</v>
      </c>
      <c r="D11" s="8">
        <v>0.95763888888888893</v>
      </c>
      <c r="E11" s="2">
        <f t="shared" si="1"/>
        <v>0.29513888888888895</v>
      </c>
      <c r="F11">
        <v>67</v>
      </c>
      <c r="G11" s="5">
        <v>25.25</v>
      </c>
      <c r="H11" s="3">
        <f t="shared" si="2"/>
        <v>25.250597014925372</v>
      </c>
      <c r="I11" s="5">
        <v>194.95</v>
      </c>
      <c r="J11" s="5">
        <v>0</v>
      </c>
      <c r="K11" s="5">
        <v>319</v>
      </c>
      <c r="L11" s="11">
        <v>0.21100000000000002</v>
      </c>
      <c r="M11" s="4">
        <f t="shared" si="3"/>
        <v>0.21311563026108335</v>
      </c>
      <c r="N11" s="4">
        <f t="shared" si="4"/>
        <v>1.3115630261083339E-2</v>
      </c>
      <c r="O11">
        <v>17.43</v>
      </c>
      <c r="P11" s="5">
        <v>54.42</v>
      </c>
      <c r="Q11" s="5">
        <f t="shared" si="19"/>
        <v>17.430000000000003</v>
      </c>
      <c r="R11" s="5">
        <f t="shared" si="5"/>
        <v>0</v>
      </c>
      <c r="S11" s="5">
        <f t="shared" si="6"/>
        <v>54.42</v>
      </c>
      <c r="T11" s="5">
        <f t="shared" si="7"/>
        <v>0</v>
      </c>
      <c r="U11" s="5">
        <v>71.849999999999994</v>
      </c>
      <c r="V11" s="5">
        <f t="shared" si="8"/>
        <v>71.849999999999994</v>
      </c>
      <c r="W11" s="4">
        <f t="shared" si="9"/>
        <v>4.2469810082811692E-2</v>
      </c>
      <c r="X11" s="4">
        <f t="shared" si="10"/>
        <v>0.22523510971786831</v>
      </c>
      <c r="Y11">
        <v>4</v>
      </c>
      <c r="Z11" s="5">
        <v>23.5</v>
      </c>
      <c r="AA11">
        <v>14</v>
      </c>
      <c r="AB11" s="5">
        <v>107</v>
      </c>
      <c r="AC11" s="6">
        <v>87</v>
      </c>
      <c r="AD11" s="5">
        <v>1360.5</v>
      </c>
      <c r="AE11" s="6">
        <v>11</v>
      </c>
      <c r="AF11" s="5">
        <v>118.5</v>
      </c>
      <c r="AG11" s="6">
        <v>0</v>
      </c>
      <c r="AH11" s="5">
        <v>0</v>
      </c>
      <c r="AI11" s="6">
        <v>19</v>
      </c>
      <c r="AJ11" s="5">
        <v>67</v>
      </c>
      <c r="AK11" s="6">
        <v>9</v>
      </c>
      <c r="AL11" s="5">
        <v>15.29</v>
      </c>
      <c r="AM11" s="6">
        <f t="shared" si="11"/>
        <v>144</v>
      </c>
      <c r="AN11" s="5">
        <f t="shared" si="12"/>
        <v>11.748541666666666</v>
      </c>
      <c r="AO11" s="5">
        <v>1691.79</v>
      </c>
      <c r="AP11" s="5" t="str">
        <f t="shared" si="13"/>
        <v>YES</v>
      </c>
      <c r="AQ11" s="5">
        <f t="shared" si="14"/>
        <v>0</v>
      </c>
      <c r="AR11" s="5">
        <v>160.63999999999999</v>
      </c>
      <c r="AS11" s="5">
        <v>1852.43</v>
      </c>
      <c r="AT11" s="3" t="str">
        <f t="shared" si="15"/>
        <v>YES</v>
      </c>
      <c r="AU11" s="5">
        <v>2171.4299999999998</v>
      </c>
      <c r="AV11" s="5">
        <f t="shared" si="16"/>
        <v>2171.4300000000003</v>
      </c>
      <c r="AW11" s="5">
        <f t="shared" si="17"/>
        <v>319</v>
      </c>
      <c r="AX11" s="5">
        <f t="shared" si="18"/>
        <v>247.15</v>
      </c>
      <c r="AY11" s="4">
        <f t="shared" si="20"/>
        <v>0.18855768150893432</v>
      </c>
    </row>
    <row r="12" spans="1:53" x14ac:dyDescent="0.25">
      <c r="A12" s="1">
        <v>45596</v>
      </c>
      <c r="B12" t="str">
        <f t="shared" si="0"/>
        <v>Thursday</v>
      </c>
      <c r="C12" s="9">
        <v>0.66249999999999998</v>
      </c>
      <c r="D12" s="8">
        <v>0.90972222222222221</v>
      </c>
      <c r="E12" s="2">
        <f t="shared" si="1"/>
        <v>0.24722222222222223</v>
      </c>
      <c r="F12">
        <v>42</v>
      </c>
      <c r="G12" s="5">
        <v>32.86</v>
      </c>
      <c r="H12" s="3">
        <f t="shared" si="2"/>
        <v>32.864999999999995</v>
      </c>
      <c r="I12" s="5">
        <v>561.21</v>
      </c>
      <c r="J12" s="5">
        <v>0</v>
      </c>
      <c r="K12" s="5">
        <v>198.06</v>
      </c>
      <c r="L12" s="11">
        <v>0.22500000000000001</v>
      </c>
      <c r="M12" s="4">
        <f t="shared" si="3"/>
        <v>0.24179607383533552</v>
      </c>
      <c r="N12" s="4">
        <f t="shared" si="4"/>
        <v>4.1796073835335512E-2</v>
      </c>
      <c r="O12">
        <v>32.54</v>
      </c>
      <c r="P12" s="5">
        <v>33.75</v>
      </c>
      <c r="Q12" s="5">
        <f t="shared" si="19"/>
        <v>32.536700000000003</v>
      </c>
      <c r="R12" s="5">
        <f t="shared" si="5"/>
        <v>-3.2999999999958618E-3</v>
      </c>
      <c r="S12" s="5">
        <f t="shared" si="6"/>
        <v>33.747600000000006</v>
      </c>
      <c r="T12" s="5">
        <f t="shared" si="7"/>
        <v>-2.3999999999944066E-3</v>
      </c>
      <c r="U12" s="5">
        <v>66.290000000000006</v>
      </c>
      <c r="V12" s="5">
        <f t="shared" si="8"/>
        <v>66.289999999999992</v>
      </c>
      <c r="W12" s="4">
        <f t="shared" si="9"/>
        <v>4.8024747705258886E-2</v>
      </c>
      <c r="X12" s="4">
        <f t="shared" si="10"/>
        <v>0.33469655659901043</v>
      </c>
      <c r="Y12">
        <v>7</v>
      </c>
      <c r="Z12" s="5">
        <v>41</v>
      </c>
      <c r="AA12">
        <v>23</v>
      </c>
      <c r="AB12" s="5">
        <v>186.81</v>
      </c>
      <c r="AC12" s="6">
        <v>55</v>
      </c>
      <c r="AD12" s="5">
        <v>843.69</v>
      </c>
      <c r="AE12" s="6">
        <v>25</v>
      </c>
      <c r="AF12" s="5">
        <v>187</v>
      </c>
      <c r="AG12" s="6">
        <v>6</v>
      </c>
      <c r="AH12" s="5">
        <v>50</v>
      </c>
      <c r="AI12" s="6">
        <v>17</v>
      </c>
      <c r="AJ12" s="5">
        <v>58.8</v>
      </c>
      <c r="AK12" s="6">
        <v>7</v>
      </c>
      <c r="AL12" s="5">
        <v>13.03</v>
      </c>
      <c r="AM12" s="6">
        <f t="shared" si="11"/>
        <v>140</v>
      </c>
      <c r="AN12" s="5">
        <f t="shared" si="12"/>
        <v>9.8594999999999988</v>
      </c>
      <c r="AO12" s="5">
        <v>1380.33</v>
      </c>
      <c r="AP12" s="5" t="str">
        <f t="shared" si="13"/>
        <v>YES</v>
      </c>
      <c r="AQ12" s="5">
        <f t="shared" si="14"/>
        <v>0</v>
      </c>
      <c r="AR12" s="5">
        <v>131.07</v>
      </c>
      <c r="AS12" s="5">
        <v>1511.4</v>
      </c>
      <c r="AT12" s="3" t="str">
        <f t="shared" si="15"/>
        <v>YES</v>
      </c>
      <c r="AU12" s="5">
        <v>1709.46</v>
      </c>
      <c r="AV12" s="5">
        <f t="shared" si="16"/>
        <v>1709.46</v>
      </c>
      <c r="AW12" s="5">
        <f t="shared" si="17"/>
        <v>198.06</v>
      </c>
      <c r="AX12" s="5">
        <f t="shared" si="18"/>
        <v>131.76999999999998</v>
      </c>
      <c r="AY12" s="4">
        <f t="shared" si="20"/>
        <v>0.14348742691964966</v>
      </c>
    </row>
    <row r="13" spans="1:53" x14ac:dyDescent="0.25">
      <c r="A13" s="1">
        <v>45599</v>
      </c>
      <c r="B13" t="str">
        <f t="shared" si="0"/>
        <v>Sunday</v>
      </c>
      <c r="C13" s="9">
        <v>0.66180555555555554</v>
      </c>
      <c r="D13" s="8">
        <v>0.90277777777777779</v>
      </c>
      <c r="E13" s="2">
        <f t="shared" si="1"/>
        <v>0.24097222222222225</v>
      </c>
      <c r="F13">
        <v>42</v>
      </c>
      <c r="G13" s="5">
        <v>31.36</v>
      </c>
      <c r="H13" s="3">
        <f t="shared" si="2"/>
        <v>31.358571428571427</v>
      </c>
      <c r="I13" s="5">
        <v>158.34</v>
      </c>
      <c r="J13" s="5">
        <v>0</v>
      </c>
      <c r="K13" s="5">
        <v>242.28</v>
      </c>
      <c r="L13" s="11">
        <v>0.20600000000000002</v>
      </c>
      <c r="M13" s="4">
        <f t="shared" si="3"/>
        <v>0.20909279204639603</v>
      </c>
      <c r="N13" s="4">
        <f t="shared" si="4"/>
        <v>9.0927920463960143E-3</v>
      </c>
      <c r="O13">
        <v>21.04</v>
      </c>
      <c r="P13" s="5">
        <v>38.42</v>
      </c>
      <c r="Q13" s="5">
        <f t="shared" si="19"/>
        <v>21.042700000000004</v>
      </c>
      <c r="R13" s="5">
        <f t="shared" si="5"/>
        <v>2.7000000000043656E-3</v>
      </c>
      <c r="S13" s="5">
        <f t="shared" si="6"/>
        <v>38.419600000000003</v>
      </c>
      <c r="T13" s="5">
        <f t="shared" si="7"/>
        <v>-3.9999999999906777E-4</v>
      </c>
      <c r="U13" s="5">
        <v>59.46</v>
      </c>
      <c r="V13" s="5">
        <f t="shared" si="8"/>
        <v>59.46</v>
      </c>
      <c r="W13" s="4">
        <f t="shared" si="9"/>
        <v>4.5146007015625711E-2</v>
      </c>
      <c r="X13" s="4">
        <f t="shared" si="10"/>
        <v>0.24541852402179296</v>
      </c>
      <c r="Y13">
        <v>9</v>
      </c>
      <c r="Z13" s="5">
        <v>49.5</v>
      </c>
      <c r="AA13">
        <v>18</v>
      </c>
      <c r="AB13" s="5">
        <v>132.68</v>
      </c>
      <c r="AC13" s="6">
        <v>58</v>
      </c>
      <c r="AD13" s="5">
        <v>960.49</v>
      </c>
      <c r="AE13" s="6">
        <v>10</v>
      </c>
      <c r="AF13" s="5">
        <v>94.93</v>
      </c>
      <c r="AG13" s="6">
        <v>1</v>
      </c>
      <c r="AH13" s="5">
        <v>23.5</v>
      </c>
      <c r="AI13" s="6">
        <v>11</v>
      </c>
      <c r="AJ13" s="5">
        <v>39</v>
      </c>
      <c r="AK13" s="6">
        <v>10</v>
      </c>
      <c r="AL13" s="5">
        <v>16.96</v>
      </c>
      <c r="AM13" s="6">
        <f t="shared" si="11"/>
        <v>117</v>
      </c>
      <c r="AN13" s="5">
        <f t="shared" si="12"/>
        <v>11.256923076923076</v>
      </c>
      <c r="AO13" s="5">
        <v>1317.06</v>
      </c>
      <c r="AP13" s="5" t="str">
        <f t="shared" si="13"/>
        <v>YES</v>
      </c>
      <c r="AQ13" s="5">
        <f t="shared" si="14"/>
        <v>0</v>
      </c>
      <c r="AR13" s="5">
        <v>124.93</v>
      </c>
      <c r="AS13" s="5">
        <v>1441.99</v>
      </c>
      <c r="AT13" s="3" t="str">
        <f t="shared" si="15"/>
        <v>YES</v>
      </c>
      <c r="AU13" s="5">
        <v>1684.27</v>
      </c>
      <c r="AV13" s="5">
        <f t="shared" si="16"/>
        <v>1684.27</v>
      </c>
      <c r="AW13" s="5">
        <f t="shared" si="17"/>
        <v>242.28</v>
      </c>
      <c r="AX13" s="5">
        <f t="shared" si="18"/>
        <v>182.82</v>
      </c>
      <c r="AY13" s="4">
        <f t="shared" si="20"/>
        <v>0.18395517288506219</v>
      </c>
    </row>
    <row r="14" spans="1:53" x14ac:dyDescent="0.25">
      <c r="A14" s="1">
        <v>45603</v>
      </c>
      <c r="B14" t="str">
        <f t="shared" si="0"/>
        <v>Thursday</v>
      </c>
      <c r="C14" s="9">
        <v>0.66180555555555554</v>
      </c>
      <c r="D14" s="8">
        <v>0.87569444444444444</v>
      </c>
      <c r="E14" s="2">
        <f t="shared" si="1"/>
        <v>0.21388888888888891</v>
      </c>
      <c r="F14">
        <v>41</v>
      </c>
      <c r="G14" s="5">
        <v>24.93</v>
      </c>
      <c r="H14" s="3">
        <f t="shared" si="2"/>
        <v>24.927560975609754</v>
      </c>
      <c r="I14" s="5">
        <v>137.62</v>
      </c>
      <c r="J14" s="5">
        <v>26.4</v>
      </c>
      <c r="K14" s="5">
        <v>172.49</v>
      </c>
      <c r="L14" s="11">
        <v>0.191</v>
      </c>
      <c r="M14" s="4">
        <f t="shared" si="3"/>
        <v>0.19503397745389583</v>
      </c>
      <c r="N14" s="4">
        <f t="shared" si="4"/>
        <v>-4.9660225461041763E-3</v>
      </c>
      <c r="O14">
        <v>17.96</v>
      </c>
      <c r="P14" s="5">
        <v>27.51</v>
      </c>
      <c r="Q14" s="5">
        <f t="shared" si="19"/>
        <v>17.955000000000002</v>
      </c>
      <c r="R14" s="5">
        <f t="shared" si="5"/>
        <v>-4.9999999999990052E-3</v>
      </c>
      <c r="S14" s="5">
        <f t="shared" si="6"/>
        <v>27.514000000000003</v>
      </c>
      <c r="T14" s="5">
        <f t="shared" si="7"/>
        <v>4.0000000000013358E-3</v>
      </c>
      <c r="U14" s="5">
        <v>45.47</v>
      </c>
      <c r="V14" s="5">
        <f t="shared" si="8"/>
        <v>45.47</v>
      </c>
      <c r="W14" s="4">
        <f t="shared" si="9"/>
        <v>4.4489887772374587E-2</v>
      </c>
      <c r="X14" s="4">
        <f t="shared" si="10"/>
        <v>0.26360948460780331</v>
      </c>
      <c r="Y14">
        <v>4</v>
      </c>
      <c r="Z14" s="5">
        <v>18</v>
      </c>
      <c r="AA14">
        <v>20</v>
      </c>
      <c r="AB14" s="5">
        <v>150.5</v>
      </c>
      <c r="AC14" s="6">
        <v>47</v>
      </c>
      <c r="AD14" s="5">
        <v>687.85</v>
      </c>
      <c r="AE14" s="6">
        <v>7</v>
      </c>
      <c r="AF14" s="5">
        <v>55</v>
      </c>
      <c r="AG14" s="6">
        <v>4</v>
      </c>
      <c r="AH14" s="5">
        <v>33</v>
      </c>
      <c r="AI14" s="6">
        <v>18</v>
      </c>
      <c r="AJ14" s="5">
        <v>60.92</v>
      </c>
      <c r="AK14" s="6">
        <v>9</v>
      </c>
      <c r="AL14" s="5">
        <v>16.760000000000002</v>
      </c>
      <c r="AM14" s="6">
        <f t="shared" si="11"/>
        <v>109</v>
      </c>
      <c r="AN14" s="5">
        <f t="shared" si="12"/>
        <v>9.3764220183486238</v>
      </c>
      <c r="AO14" s="5">
        <v>1022.03</v>
      </c>
      <c r="AP14" s="5" t="str">
        <f t="shared" si="13"/>
        <v>YES</v>
      </c>
      <c r="AQ14" s="5">
        <f t="shared" si="14"/>
        <v>0</v>
      </c>
      <c r="AR14" s="5">
        <v>96.92</v>
      </c>
      <c r="AS14" s="5">
        <v>1118.95</v>
      </c>
      <c r="AT14" s="3" t="str">
        <f t="shared" si="15"/>
        <v>YES</v>
      </c>
      <c r="AU14" s="5">
        <v>1317.84</v>
      </c>
      <c r="AV14" s="5">
        <f t="shared" si="16"/>
        <v>1317.8400000000001</v>
      </c>
      <c r="AW14" s="5">
        <f t="shared" si="17"/>
        <v>198.89000000000001</v>
      </c>
      <c r="AX14" s="5">
        <f t="shared" si="18"/>
        <v>153.42000000000002</v>
      </c>
      <c r="AY14" s="4">
        <f t="shared" si="20"/>
        <v>0.19460289815367457</v>
      </c>
    </row>
    <row r="15" spans="1:53" x14ac:dyDescent="0.25">
      <c r="A15" s="1">
        <v>45604</v>
      </c>
      <c r="B15" t="str">
        <f t="shared" si="0"/>
        <v>Friday</v>
      </c>
      <c r="C15" s="9">
        <v>0.6645833333333333</v>
      </c>
      <c r="D15" s="8">
        <v>0.92013888888888884</v>
      </c>
      <c r="E15" s="2">
        <f t="shared" si="1"/>
        <v>0.25555555555555554</v>
      </c>
      <c r="F15">
        <v>45</v>
      </c>
      <c r="G15" s="5">
        <v>30.97</v>
      </c>
      <c r="H15" s="3">
        <f t="shared" si="2"/>
        <v>30.972000000000001</v>
      </c>
      <c r="I15" s="5">
        <v>109.5</v>
      </c>
      <c r="J15" s="5">
        <v>0</v>
      </c>
      <c r="K15" s="5">
        <v>264.95999999999998</v>
      </c>
      <c r="L15" s="11">
        <v>0.20499999999999999</v>
      </c>
      <c r="M15" s="4">
        <f t="shared" si="3"/>
        <v>0.20631657634087086</v>
      </c>
      <c r="N15" s="4">
        <f t="shared" si="4"/>
        <v>6.3165763408708497E-3</v>
      </c>
      <c r="O15">
        <v>21.09</v>
      </c>
      <c r="P15" s="5">
        <v>41.23</v>
      </c>
      <c r="Q15" s="5">
        <f t="shared" si="19"/>
        <v>21.105</v>
      </c>
      <c r="R15" s="5">
        <f t="shared" si="5"/>
        <v>1.5000000000000568E-2</v>
      </c>
      <c r="S15" s="5">
        <f t="shared" si="6"/>
        <v>41.233999999999995</v>
      </c>
      <c r="T15" s="5">
        <f t="shared" si="7"/>
        <v>3.9999999999977831E-3</v>
      </c>
      <c r="U15" s="5">
        <v>62.32</v>
      </c>
      <c r="V15" s="5">
        <f t="shared" si="8"/>
        <v>62.319999999999993</v>
      </c>
      <c r="W15" s="4">
        <f t="shared" si="9"/>
        <v>4.4714222164822702E-2</v>
      </c>
      <c r="X15" s="4">
        <f t="shared" si="10"/>
        <v>0.23520531400966185</v>
      </c>
      <c r="Y15">
        <v>4</v>
      </c>
      <c r="Z15" s="5">
        <v>19.5</v>
      </c>
      <c r="AA15">
        <v>11</v>
      </c>
      <c r="AB15" s="5">
        <v>91.5</v>
      </c>
      <c r="AC15" s="6">
        <v>65</v>
      </c>
      <c r="AD15" s="5">
        <v>1030.8499999999999</v>
      </c>
      <c r="AE15" s="6">
        <v>14</v>
      </c>
      <c r="AF15" s="5">
        <v>141.5</v>
      </c>
      <c r="AG15" s="6">
        <v>6</v>
      </c>
      <c r="AH15" s="5">
        <v>49</v>
      </c>
      <c r="AI15" s="6">
        <v>10</v>
      </c>
      <c r="AJ15" s="5">
        <v>35</v>
      </c>
      <c r="AK15" s="6">
        <v>12</v>
      </c>
      <c r="AL15" s="5">
        <v>26.39</v>
      </c>
      <c r="AM15" s="6">
        <f t="shared" si="11"/>
        <v>122</v>
      </c>
      <c r="AN15" s="5">
        <f t="shared" si="12"/>
        <v>11.424098360655737</v>
      </c>
      <c r="AO15" s="5">
        <v>1393.74</v>
      </c>
      <c r="AP15" s="5" t="str">
        <f t="shared" si="13"/>
        <v>YES</v>
      </c>
      <c r="AQ15" s="5">
        <f t="shared" si="14"/>
        <v>0</v>
      </c>
      <c r="AR15" s="5">
        <v>132.19</v>
      </c>
      <c r="AS15" s="5">
        <v>1525.93</v>
      </c>
      <c r="AT15" s="3" t="str">
        <f t="shared" si="15"/>
        <v>YES</v>
      </c>
      <c r="AU15" s="5">
        <v>1790.89</v>
      </c>
      <c r="AV15" s="5">
        <f t="shared" si="16"/>
        <v>1790.89</v>
      </c>
      <c r="AW15" s="5">
        <f t="shared" si="17"/>
        <v>264.95999999999998</v>
      </c>
      <c r="AX15" s="5">
        <f t="shared" si="18"/>
        <v>202.64</v>
      </c>
      <c r="AY15" s="4">
        <f t="shared" si="20"/>
        <v>0.1901071935942141</v>
      </c>
    </row>
    <row r="16" spans="1:53" x14ac:dyDescent="0.25">
      <c r="A16" s="1">
        <v>45605</v>
      </c>
      <c r="B16" t="str">
        <f t="shared" si="0"/>
        <v>Saturday</v>
      </c>
      <c r="C16" s="9">
        <v>0.43541666666666667</v>
      </c>
      <c r="D16" s="8">
        <v>0.69652777777777775</v>
      </c>
      <c r="E16" s="2">
        <f t="shared" si="1"/>
        <v>0.26111111111111107</v>
      </c>
      <c r="F16">
        <v>52</v>
      </c>
      <c r="G16" s="5">
        <v>23.62</v>
      </c>
      <c r="H16" s="3">
        <f t="shared" si="2"/>
        <v>23.618653846153848</v>
      </c>
      <c r="I16" s="5">
        <v>203.18</v>
      </c>
      <c r="J16" s="5">
        <v>0</v>
      </c>
      <c r="K16" s="5">
        <v>230.4</v>
      </c>
      <c r="L16" s="11">
        <v>0.221</v>
      </c>
      <c r="M16" s="4">
        <f t="shared" si="3"/>
        <v>0.22478268080664202</v>
      </c>
      <c r="N16" s="4">
        <f t="shared" si="4"/>
        <v>2.4782680806642005E-2</v>
      </c>
      <c r="O16">
        <v>11.83</v>
      </c>
      <c r="P16" s="5">
        <v>38.64</v>
      </c>
      <c r="Q16" s="5">
        <f t="shared" si="19"/>
        <v>11.830000000000002</v>
      </c>
      <c r="R16" s="5">
        <f t="shared" si="5"/>
        <v>0</v>
      </c>
      <c r="S16" s="5">
        <f t="shared" si="6"/>
        <v>38.643999999999998</v>
      </c>
      <c r="T16" s="5">
        <f t="shared" si="7"/>
        <v>3.9999999999977831E-3</v>
      </c>
      <c r="U16" s="5">
        <v>50.47</v>
      </c>
      <c r="V16" s="5">
        <f t="shared" si="8"/>
        <v>50.47</v>
      </c>
      <c r="W16" s="4">
        <f t="shared" si="9"/>
        <v>4.1093659672520905E-2</v>
      </c>
      <c r="X16" s="4">
        <f t="shared" si="10"/>
        <v>0.21905381944444444</v>
      </c>
      <c r="Y16">
        <v>0</v>
      </c>
      <c r="Z16" s="5">
        <v>0</v>
      </c>
      <c r="AA16">
        <v>6</v>
      </c>
      <c r="AB16" s="5">
        <v>40</v>
      </c>
      <c r="AC16" s="6">
        <v>64</v>
      </c>
      <c r="AD16" s="5">
        <v>966.1</v>
      </c>
      <c r="AE16" s="6">
        <v>15</v>
      </c>
      <c r="AF16" s="5">
        <v>129</v>
      </c>
      <c r="AG16" s="6">
        <v>0</v>
      </c>
      <c r="AH16" s="5">
        <v>0</v>
      </c>
      <c r="AI16" s="6">
        <v>20</v>
      </c>
      <c r="AJ16" s="5">
        <v>70.5</v>
      </c>
      <c r="AK16" s="6">
        <v>16</v>
      </c>
      <c r="AL16" s="5">
        <v>22.57</v>
      </c>
      <c r="AM16" s="6">
        <f t="shared" si="11"/>
        <v>121</v>
      </c>
      <c r="AN16" s="5">
        <f t="shared" si="12"/>
        <v>10.150165289256199</v>
      </c>
      <c r="AO16" s="5">
        <v>1228.17</v>
      </c>
      <c r="AP16" s="5" t="str">
        <f t="shared" si="13"/>
        <v>YES</v>
      </c>
      <c r="AQ16" s="5">
        <f t="shared" si="14"/>
        <v>0</v>
      </c>
      <c r="AR16" s="5">
        <v>116.34</v>
      </c>
      <c r="AS16" s="5">
        <v>1344.51</v>
      </c>
      <c r="AT16" s="3" t="str">
        <f t="shared" si="15"/>
        <v>YES</v>
      </c>
      <c r="AU16" s="5">
        <v>1574.91</v>
      </c>
      <c r="AV16" s="5">
        <f t="shared" si="16"/>
        <v>1574.91</v>
      </c>
      <c r="AW16" s="5">
        <f t="shared" si="17"/>
        <v>230.4</v>
      </c>
      <c r="AX16" s="5">
        <f t="shared" si="18"/>
        <v>179.93</v>
      </c>
      <c r="AY16" s="4">
        <f t="shared" si="20"/>
        <v>0.18759617968196585</v>
      </c>
    </row>
    <row r="17" spans="1:51" x14ac:dyDescent="0.25">
      <c r="A17" s="1">
        <v>45606</v>
      </c>
      <c r="B17" t="str">
        <f t="shared" si="0"/>
        <v>Sunday</v>
      </c>
      <c r="C17" s="9">
        <v>0.69861111111111107</v>
      </c>
      <c r="D17" s="8">
        <v>0.85486111111111107</v>
      </c>
      <c r="E17" s="2">
        <f t="shared" si="1"/>
        <v>0.15625</v>
      </c>
      <c r="F17">
        <v>53</v>
      </c>
      <c r="G17" s="5">
        <v>21.69</v>
      </c>
      <c r="H17" s="3">
        <f t="shared" si="2"/>
        <v>21.6911320754717</v>
      </c>
      <c r="I17" s="5">
        <v>47.08</v>
      </c>
      <c r="J17" s="5">
        <v>0</v>
      </c>
      <c r="K17" s="5">
        <v>214.88</v>
      </c>
      <c r="L17" s="11">
        <v>0.19399999999999998</v>
      </c>
      <c r="M17" s="4">
        <f t="shared" si="3"/>
        <v>0.1948936556165253</v>
      </c>
      <c r="N17" s="4">
        <f t="shared" si="4"/>
        <v>-5.1063443834747091E-3</v>
      </c>
      <c r="O17">
        <v>10.64</v>
      </c>
      <c r="P17" s="5">
        <v>37.44</v>
      </c>
      <c r="Q17" s="5">
        <f t="shared" si="19"/>
        <v>10.64</v>
      </c>
      <c r="R17" s="5">
        <f t="shared" si="5"/>
        <v>0</v>
      </c>
      <c r="S17" s="5">
        <f t="shared" si="6"/>
        <v>37.438000000000002</v>
      </c>
      <c r="T17" s="5">
        <f t="shared" si="7"/>
        <v>-1.9999999999953388E-3</v>
      </c>
      <c r="U17" s="5">
        <v>48.08</v>
      </c>
      <c r="V17" s="5">
        <f t="shared" si="8"/>
        <v>48.08</v>
      </c>
      <c r="W17" s="4">
        <f t="shared" si="9"/>
        <v>4.1822151474822329E-2</v>
      </c>
      <c r="X17" s="4">
        <f t="shared" si="10"/>
        <v>0.22375279225614297</v>
      </c>
      <c r="Y17">
        <v>7</v>
      </c>
      <c r="Z17" s="5">
        <v>37</v>
      </c>
      <c r="AA17">
        <v>7</v>
      </c>
      <c r="AB17" s="5">
        <v>43</v>
      </c>
      <c r="AC17" s="6">
        <v>55</v>
      </c>
      <c r="AD17" s="5">
        <v>935.95</v>
      </c>
      <c r="AE17" s="6">
        <v>5</v>
      </c>
      <c r="AF17" s="5">
        <v>44</v>
      </c>
      <c r="AG17" s="6">
        <v>4</v>
      </c>
      <c r="AH17" s="5">
        <v>28</v>
      </c>
      <c r="AI17" s="6">
        <v>13</v>
      </c>
      <c r="AJ17" s="5">
        <v>42</v>
      </c>
      <c r="AK17" s="6">
        <v>14</v>
      </c>
      <c r="AL17" s="5">
        <v>19.68</v>
      </c>
      <c r="AM17" s="6">
        <f t="shared" si="11"/>
        <v>105</v>
      </c>
      <c r="AN17" s="5">
        <f t="shared" si="12"/>
        <v>10.948857142857143</v>
      </c>
      <c r="AO17" s="5">
        <v>1149.6300000000001</v>
      </c>
      <c r="AP17" s="5" t="str">
        <f t="shared" si="13"/>
        <v>YES</v>
      </c>
      <c r="AQ17" s="5">
        <f t="shared" si="14"/>
        <v>0</v>
      </c>
      <c r="AR17" s="5">
        <v>108.99</v>
      </c>
      <c r="AS17" s="5">
        <v>1258.6199999999999</v>
      </c>
      <c r="AT17" s="3" t="str">
        <f t="shared" si="15"/>
        <v>YES</v>
      </c>
      <c r="AU17" s="5">
        <v>1473.5</v>
      </c>
      <c r="AV17" s="5">
        <f t="shared" si="16"/>
        <v>1473.5</v>
      </c>
      <c r="AW17" s="5">
        <f t="shared" si="17"/>
        <v>214.88</v>
      </c>
      <c r="AX17" s="5">
        <f t="shared" si="18"/>
        <v>166.8</v>
      </c>
      <c r="AY17" s="4">
        <f t="shared" si="20"/>
        <v>0.18691231091742558</v>
      </c>
    </row>
    <row r="18" spans="1:51" x14ac:dyDescent="0.25">
      <c r="A18" s="1">
        <v>45610</v>
      </c>
      <c r="B18" t="str">
        <f t="shared" si="0"/>
        <v>Thursday</v>
      </c>
      <c r="C18" s="9">
        <v>0.66111111111111109</v>
      </c>
      <c r="D18" s="8">
        <v>0.84236111111111112</v>
      </c>
      <c r="E18" s="2">
        <f t="shared" si="1"/>
        <v>0.18125000000000002</v>
      </c>
      <c r="F18">
        <v>35</v>
      </c>
      <c r="G18" s="5">
        <v>25.78</v>
      </c>
      <c r="H18" s="3">
        <f t="shared" si="2"/>
        <v>25.777428571428572</v>
      </c>
      <c r="I18" s="5">
        <v>0</v>
      </c>
      <c r="J18" s="5">
        <v>0</v>
      </c>
      <c r="K18" s="5">
        <v>160.87</v>
      </c>
      <c r="L18" s="11">
        <v>0.17699999999999999</v>
      </c>
      <c r="M18" s="4">
        <f t="shared" si="3"/>
        <v>0.17830660267565202</v>
      </c>
      <c r="N18" s="4">
        <f t="shared" si="4"/>
        <v>-2.1693397324347996E-2</v>
      </c>
      <c r="O18">
        <v>9.59</v>
      </c>
      <c r="P18" s="5">
        <v>28.89</v>
      </c>
      <c r="Q18" s="5">
        <f t="shared" si="19"/>
        <v>9.6026000000000007</v>
      </c>
      <c r="R18" s="5">
        <f t="shared" si="5"/>
        <v>1.2600000000000833E-2</v>
      </c>
      <c r="S18" s="5">
        <f t="shared" si="6"/>
        <v>28.886399999999998</v>
      </c>
      <c r="T18" s="5">
        <f t="shared" si="7"/>
        <v>-3.6000000000022681E-3</v>
      </c>
      <c r="U18" s="5">
        <v>38.479999999999997</v>
      </c>
      <c r="V18" s="5">
        <f t="shared" si="8"/>
        <v>38.480000000000004</v>
      </c>
      <c r="W18" s="4">
        <f t="shared" si="9"/>
        <v>4.2650824087518427E-2</v>
      </c>
      <c r="X18" s="4">
        <f t="shared" si="10"/>
        <v>0.23919935351526075</v>
      </c>
      <c r="Y18">
        <v>0</v>
      </c>
      <c r="Z18" s="5">
        <v>0</v>
      </c>
      <c r="AA18">
        <v>3</v>
      </c>
      <c r="AB18" s="5">
        <v>14.63</v>
      </c>
      <c r="AC18" s="6">
        <v>47</v>
      </c>
      <c r="AD18" s="5">
        <v>722.16</v>
      </c>
      <c r="AE18" s="6">
        <v>8</v>
      </c>
      <c r="AF18" s="5">
        <v>65.209999999999994</v>
      </c>
      <c r="AG18" s="6">
        <v>7</v>
      </c>
      <c r="AH18" s="5">
        <v>57.34</v>
      </c>
      <c r="AI18" s="6">
        <v>9</v>
      </c>
      <c r="AJ18" s="5">
        <v>31.86</v>
      </c>
      <c r="AK18" s="6">
        <v>5</v>
      </c>
      <c r="AL18" s="5">
        <v>11.01</v>
      </c>
      <c r="AM18" s="6">
        <f t="shared" si="11"/>
        <v>79</v>
      </c>
      <c r="AN18" s="5">
        <f t="shared" si="12"/>
        <v>11.420379746835444</v>
      </c>
      <c r="AO18" s="5">
        <v>902.21</v>
      </c>
      <c r="AP18" s="5" t="str">
        <f t="shared" si="13"/>
        <v>YES</v>
      </c>
      <c r="AQ18" s="5">
        <f t="shared" si="14"/>
        <v>0</v>
      </c>
      <c r="AR18" s="5">
        <v>85.61</v>
      </c>
      <c r="AS18" s="5">
        <v>987.82</v>
      </c>
      <c r="AT18" s="3" t="str">
        <f t="shared" si="15"/>
        <v>YES</v>
      </c>
      <c r="AU18" s="5">
        <v>1148.69</v>
      </c>
      <c r="AV18" s="5">
        <f t="shared" si="16"/>
        <v>1148.69</v>
      </c>
      <c r="AW18" s="5">
        <f t="shared" si="17"/>
        <v>160.87</v>
      </c>
      <c r="AX18" s="5">
        <f t="shared" si="18"/>
        <v>122.39000000000001</v>
      </c>
      <c r="AY18" s="4">
        <f t="shared" si="20"/>
        <v>0.17830660267565202</v>
      </c>
    </row>
    <row r="19" spans="1:51" x14ac:dyDescent="0.25">
      <c r="A19" s="1">
        <v>45611</v>
      </c>
      <c r="B19" t="str">
        <f t="shared" si="0"/>
        <v>Friday</v>
      </c>
      <c r="C19" s="9">
        <v>0.66111111111111109</v>
      </c>
      <c r="D19" s="8">
        <v>0.87361111111111112</v>
      </c>
      <c r="E19" s="2">
        <f t="shared" si="1"/>
        <v>0.21250000000000002</v>
      </c>
      <c r="F19">
        <v>42</v>
      </c>
      <c r="G19" s="5">
        <v>30.29</v>
      </c>
      <c r="H19" s="3">
        <f t="shared" si="2"/>
        <v>30.392142857142858</v>
      </c>
      <c r="I19" s="5">
        <v>152.77000000000001</v>
      </c>
      <c r="J19" s="5">
        <v>0</v>
      </c>
      <c r="K19" s="5">
        <v>223.79</v>
      </c>
      <c r="L19" s="11">
        <v>0.19699999999999998</v>
      </c>
      <c r="M19" s="4">
        <f t="shared" si="3"/>
        <v>0.19915457862418792</v>
      </c>
      <c r="N19" s="4">
        <f t="shared" si="4"/>
        <v>-8.4542137581208876E-4</v>
      </c>
      <c r="O19">
        <v>20.51</v>
      </c>
      <c r="P19" s="5">
        <v>36.58</v>
      </c>
      <c r="Q19" s="5">
        <f t="shared" si="19"/>
        <v>20.51</v>
      </c>
      <c r="R19" s="5">
        <f t="shared" si="5"/>
        <v>0</v>
      </c>
      <c r="S19" s="5">
        <f t="shared" si="6"/>
        <v>36.58</v>
      </c>
      <c r="T19" s="5">
        <f t="shared" si="7"/>
        <v>0</v>
      </c>
      <c r="U19" s="5">
        <v>57.09</v>
      </c>
      <c r="V19" s="5">
        <f t="shared" si="8"/>
        <v>57.09</v>
      </c>
      <c r="W19" s="4">
        <f t="shared" si="9"/>
        <v>4.4724905403182212E-2</v>
      </c>
      <c r="X19" s="4">
        <f t="shared" si="10"/>
        <v>0.25510523258411905</v>
      </c>
      <c r="Y19">
        <v>2</v>
      </c>
      <c r="Z19" s="5">
        <v>11</v>
      </c>
      <c r="AA19">
        <v>14</v>
      </c>
      <c r="AB19" s="5">
        <v>139</v>
      </c>
      <c r="AC19" s="6">
        <v>55</v>
      </c>
      <c r="AD19" s="5">
        <v>914.5</v>
      </c>
      <c r="AE19" s="6">
        <v>14</v>
      </c>
      <c r="AF19" s="5">
        <v>107</v>
      </c>
      <c r="AG19" s="6">
        <v>4</v>
      </c>
      <c r="AH19" s="5">
        <v>36</v>
      </c>
      <c r="AI19" s="6">
        <v>12</v>
      </c>
      <c r="AJ19" s="5">
        <v>42</v>
      </c>
      <c r="AK19" s="6">
        <v>10</v>
      </c>
      <c r="AL19" s="5">
        <v>26.97</v>
      </c>
      <c r="AM19" s="6">
        <f t="shared" si="11"/>
        <v>111</v>
      </c>
      <c r="AN19" s="5">
        <f t="shared" si="12"/>
        <v>11.499729729729729</v>
      </c>
      <c r="AO19" s="5">
        <v>1276.47</v>
      </c>
      <c r="AP19" s="5" t="str">
        <f t="shared" si="13"/>
        <v>YES</v>
      </c>
      <c r="AQ19" s="5">
        <f t="shared" si="14"/>
        <v>0</v>
      </c>
      <c r="AR19" s="5">
        <v>121.12</v>
      </c>
      <c r="AS19" s="5">
        <v>1397.59</v>
      </c>
      <c r="AT19" s="3" t="str">
        <f t="shared" si="15"/>
        <v>YES</v>
      </c>
      <c r="AU19" s="5">
        <v>1621.38</v>
      </c>
      <c r="AV19" s="5">
        <f t="shared" si="16"/>
        <v>1621.3799999999999</v>
      </c>
      <c r="AW19" s="5">
        <f t="shared" si="17"/>
        <v>223.79</v>
      </c>
      <c r="AX19" s="5">
        <f t="shared" si="18"/>
        <v>166.7</v>
      </c>
      <c r="AY19" s="4">
        <f t="shared" si="20"/>
        <v>0.17531943563107633</v>
      </c>
    </row>
    <row r="20" spans="1:51" x14ac:dyDescent="0.25">
      <c r="A20" s="1">
        <v>45612</v>
      </c>
      <c r="B20" t="str">
        <f t="shared" si="0"/>
        <v>Saturday</v>
      </c>
      <c r="C20" s="9">
        <v>0.65</v>
      </c>
      <c r="D20" s="8">
        <v>0.96111111111111114</v>
      </c>
      <c r="E20" s="2">
        <f t="shared" si="1"/>
        <v>0.31111111111111112</v>
      </c>
      <c r="F20">
        <v>72</v>
      </c>
      <c r="G20" s="5">
        <v>29.65</v>
      </c>
      <c r="H20" s="3">
        <f t="shared" si="2"/>
        <v>29.647083333333335</v>
      </c>
      <c r="I20" s="5">
        <v>195.5</v>
      </c>
      <c r="J20" s="5">
        <v>0</v>
      </c>
      <c r="K20" s="5">
        <v>393.21</v>
      </c>
      <c r="L20" s="11">
        <v>0.20100000000000001</v>
      </c>
      <c r="M20" s="4">
        <f t="shared" si="3"/>
        <v>0.20278068578560043</v>
      </c>
      <c r="N20" s="4">
        <f t="shared" si="4"/>
        <v>2.780685785600423E-3</v>
      </c>
      <c r="O20">
        <v>37.659999999999997</v>
      </c>
      <c r="P20" s="5">
        <v>58.82</v>
      </c>
      <c r="Q20" s="5">
        <f t="shared" si="19"/>
        <v>37.660000000000004</v>
      </c>
      <c r="R20" s="5">
        <f t="shared" si="5"/>
        <v>0</v>
      </c>
      <c r="S20" s="5">
        <f t="shared" si="6"/>
        <v>58.82</v>
      </c>
      <c r="T20" s="5">
        <f t="shared" si="7"/>
        <v>0</v>
      </c>
      <c r="U20" s="5">
        <v>96.48</v>
      </c>
      <c r="V20" s="5">
        <f t="shared" si="8"/>
        <v>96.47999999999999</v>
      </c>
      <c r="W20" s="4">
        <f t="shared" si="9"/>
        <v>4.5198375332030964E-2</v>
      </c>
      <c r="X20" s="4">
        <f t="shared" si="10"/>
        <v>0.24536507209887848</v>
      </c>
      <c r="Y20">
        <v>8</v>
      </c>
      <c r="Z20" s="5">
        <v>43</v>
      </c>
      <c r="AA20">
        <v>22</v>
      </c>
      <c r="AB20" s="5">
        <v>224</v>
      </c>
      <c r="AC20" s="6">
        <v>96</v>
      </c>
      <c r="AD20" s="5">
        <v>1470.5</v>
      </c>
      <c r="AE20" s="6">
        <v>27</v>
      </c>
      <c r="AF20" s="5">
        <v>263</v>
      </c>
      <c r="AG20" s="6">
        <v>1</v>
      </c>
      <c r="AH20" s="5">
        <v>8</v>
      </c>
      <c r="AI20" s="6">
        <v>27</v>
      </c>
      <c r="AJ20" s="5">
        <v>95.5</v>
      </c>
      <c r="AK20" s="6">
        <v>13</v>
      </c>
      <c r="AL20" s="5">
        <v>30.59</v>
      </c>
      <c r="AM20" s="6">
        <f t="shared" si="11"/>
        <v>194</v>
      </c>
      <c r="AN20" s="5">
        <f t="shared" si="12"/>
        <v>11.003041237113402</v>
      </c>
      <c r="AO20" s="5">
        <v>2134.59</v>
      </c>
      <c r="AP20" s="5" t="str">
        <f t="shared" si="13"/>
        <v>YES</v>
      </c>
      <c r="AQ20" s="5">
        <f t="shared" si="14"/>
        <v>0</v>
      </c>
      <c r="AR20" s="5">
        <v>202.51</v>
      </c>
      <c r="AS20" s="5">
        <v>2337.1</v>
      </c>
      <c r="AT20" s="3" t="str">
        <f t="shared" si="15"/>
        <v>YES</v>
      </c>
      <c r="AU20" s="5">
        <v>2730.31</v>
      </c>
      <c r="AV20" s="5">
        <f t="shared" si="16"/>
        <v>2730.31</v>
      </c>
      <c r="AW20" s="5">
        <f t="shared" si="17"/>
        <v>393.21</v>
      </c>
      <c r="AX20" s="5">
        <f t="shared" si="18"/>
        <v>296.72999999999996</v>
      </c>
      <c r="AY20" s="4">
        <f t="shared" si="20"/>
        <v>0.18420867707615982</v>
      </c>
    </row>
    <row r="21" spans="1:51" x14ac:dyDescent="0.25">
      <c r="A21" s="1">
        <v>45613</v>
      </c>
      <c r="B21" t="str">
        <f t="shared" si="0"/>
        <v>Sunday</v>
      </c>
      <c r="C21" s="9">
        <v>0.66180555555555554</v>
      </c>
      <c r="D21" s="8">
        <v>0.94652777777777775</v>
      </c>
      <c r="E21" s="2">
        <f t="shared" si="1"/>
        <v>0.28472222222222221</v>
      </c>
      <c r="F21">
        <v>66</v>
      </c>
      <c r="G21" s="5">
        <v>29.95</v>
      </c>
      <c r="H21" s="3">
        <f t="shared" si="2"/>
        <v>29.949242424242424</v>
      </c>
      <c r="I21" s="5">
        <v>82.13</v>
      </c>
      <c r="J21" s="5">
        <v>0</v>
      </c>
      <c r="K21" s="5">
        <v>362.94</v>
      </c>
      <c r="L21" s="11">
        <v>0.188</v>
      </c>
      <c r="M21" s="4">
        <f t="shared" si="3"/>
        <v>0.19157359119988177</v>
      </c>
      <c r="N21" s="4">
        <f t="shared" si="4"/>
        <v>-8.4264088001182458E-3</v>
      </c>
      <c r="O21">
        <v>28.68</v>
      </c>
      <c r="P21" s="5">
        <v>59.12</v>
      </c>
      <c r="Q21" s="5">
        <f t="shared" si="19"/>
        <v>28.679700000000004</v>
      </c>
      <c r="R21" s="5">
        <f t="shared" si="5"/>
        <v>-2.9999999999574811E-4</v>
      </c>
      <c r="S21" s="5">
        <f t="shared" si="6"/>
        <v>59.119599999999998</v>
      </c>
      <c r="T21" s="5">
        <f t="shared" si="7"/>
        <v>-3.9999999999906777E-4</v>
      </c>
      <c r="U21" s="5">
        <v>87.8</v>
      </c>
      <c r="V21" s="5">
        <f t="shared" si="8"/>
        <v>87.8</v>
      </c>
      <c r="W21" s="4">
        <f t="shared" si="9"/>
        <v>4.4418587003263094E-2</v>
      </c>
      <c r="X21" s="4">
        <f t="shared" si="10"/>
        <v>0.24191326390036921</v>
      </c>
      <c r="Y21">
        <v>9</v>
      </c>
      <c r="Z21" s="5">
        <v>49</v>
      </c>
      <c r="AA21">
        <v>24</v>
      </c>
      <c r="AB21" s="5">
        <v>196.24</v>
      </c>
      <c r="AC21" s="6">
        <v>90</v>
      </c>
      <c r="AD21" s="5">
        <v>1477.99</v>
      </c>
      <c r="AE21" s="6">
        <v>17</v>
      </c>
      <c r="AF21" s="5">
        <v>147.47</v>
      </c>
      <c r="AG21" s="6">
        <v>2</v>
      </c>
      <c r="AH21" s="5">
        <v>17</v>
      </c>
      <c r="AI21" s="6">
        <v>19</v>
      </c>
      <c r="AJ21" s="5">
        <v>67</v>
      </c>
      <c r="AK21" s="6">
        <v>9</v>
      </c>
      <c r="AL21" s="5">
        <v>21.95</v>
      </c>
      <c r="AM21" s="6">
        <f t="shared" si="11"/>
        <v>170</v>
      </c>
      <c r="AN21" s="5">
        <f t="shared" si="12"/>
        <v>11.627352941176472</v>
      </c>
      <c r="AO21" s="5">
        <v>1976.65</v>
      </c>
      <c r="AP21" s="5" t="str">
        <f t="shared" si="13"/>
        <v>YES</v>
      </c>
      <c r="AQ21" s="5">
        <f t="shared" si="14"/>
        <v>0</v>
      </c>
      <c r="AR21" s="5">
        <v>187.7</v>
      </c>
      <c r="AS21" s="5">
        <v>2164.35</v>
      </c>
      <c r="AT21" s="3" t="str">
        <f t="shared" si="15"/>
        <v>YES</v>
      </c>
      <c r="AU21" s="5">
        <v>2527.29</v>
      </c>
      <c r="AV21" s="5">
        <f t="shared" si="16"/>
        <v>2527.29</v>
      </c>
      <c r="AW21" s="5">
        <f t="shared" si="17"/>
        <v>362.94</v>
      </c>
      <c r="AX21" s="5">
        <f t="shared" si="18"/>
        <v>275.14</v>
      </c>
      <c r="AY21" s="4">
        <f t="shared" si="20"/>
        <v>0.18361368982875065</v>
      </c>
    </row>
    <row r="22" spans="1:51" x14ac:dyDescent="0.25">
      <c r="A22" s="1">
        <v>45615</v>
      </c>
      <c r="B22" t="str">
        <f t="shared" si="0"/>
        <v>Tuesday</v>
      </c>
      <c r="C22" s="9">
        <v>0.66180555555555554</v>
      </c>
      <c r="D22" s="8">
        <v>0.8979166666666667</v>
      </c>
      <c r="E22" s="2">
        <f t="shared" si="1"/>
        <v>0.23611111111111116</v>
      </c>
      <c r="F22">
        <v>54</v>
      </c>
      <c r="G22" s="5">
        <v>35.630000000000003</v>
      </c>
      <c r="H22" s="3">
        <f t="shared" si="2"/>
        <v>35.628148148148149</v>
      </c>
      <c r="I22" s="5">
        <v>78.77</v>
      </c>
      <c r="J22" s="5">
        <v>0</v>
      </c>
      <c r="K22" s="5">
        <v>369.88</v>
      </c>
      <c r="L22" s="11">
        <v>0.2</v>
      </c>
      <c r="M22" s="4">
        <f t="shared" si="3"/>
        <v>0.20046066715443187</v>
      </c>
      <c r="N22" s="4">
        <f t="shared" si="4"/>
        <v>4.6066715443185413E-4</v>
      </c>
      <c r="O22">
        <v>46.97</v>
      </c>
      <c r="P22" s="5">
        <v>46.93</v>
      </c>
      <c r="Q22" s="5">
        <f t="shared" si="19"/>
        <v>46.970000000000006</v>
      </c>
      <c r="R22" s="5">
        <f t="shared" si="5"/>
        <v>0</v>
      </c>
      <c r="S22" s="5">
        <f t="shared" si="6"/>
        <v>46.932000000000002</v>
      </c>
      <c r="T22" s="5">
        <f t="shared" si="7"/>
        <v>2.0000000000024443E-3</v>
      </c>
      <c r="U22" s="5">
        <v>93.9</v>
      </c>
      <c r="V22" s="5">
        <f t="shared" si="8"/>
        <v>93.9</v>
      </c>
      <c r="W22" s="4">
        <f t="shared" si="9"/>
        <v>4.8806603185163625E-2</v>
      </c>
      <c r="X22" s="4">
        <f t="shared" si="10"/>
        <v>0.2538661187412134</v>
      </c>
      <c r="Y22">
        <v>5</v>
      </c>
      <c r="Z22" s="5">
        <v>86.5</v>
      </c>
      <c r="AA22">
        <v>48</v>
      </c>
      <c r="AB22" s="5">
        <v>381</v>
      </c>
      <c r="AC22" s="6">
        <v>67</v>
      </c>
      <c r="AD22" s="5">
        <v>1173.3</v>
      </c>
      <c r="AE22" s="6">
        <v>19</v>
      </c>
      <c r="AF22" s="5">
        <v>179.5</v>
      </c>
      <c r="AG22" s="6">
        <v>3</v>
      </c>
      <c r="AH22" s="5">
        <v>24</v>
      </c>
      <c r="AI22" s="6">
        <v>14</v>
      </c>
      <c r="AJ22" s="5">
        <v>49</v>
      </c>
      <c r="AK22" s="6">
        <v>11</v>
      </c>
      <c r="AL22" s="5">
        <v>30.62</v>
      </c>
      <c r="AM22" s="6">
        <f t="shared" si="11"/>
        <v>167</v>
      </c>
      <c r="AN22" s="5">
        <f t="shared" si="12"/>
        <v>11.520479041916168</v>
      </c>
      <c r="AO22" s="5">
        <v>1923.92</v>
      </c>
      <c r="AP22" s="5" t="str">
        <f t="shared" si="13"/>
        <v>YES</v>
      </c>
      <c r="AQ22" s="5">
        <f t="shared" si="14"/>
        <v>0</v>
      </c>
      <c r="AR22" s="5">
        <v>182.64</v>
      </c>
      <c r="AS22" s="5">
        <v>2106.56</v>
      </c>
      <c r="AT22" s="3" t="str">
        <f t="shared" si="15"/>
        <v>YES</v>
      </c>
      <c r="AU22" s="5">
        <v>2476.44</v>
      </c>
      <c r="AV22" s="5">
        <f t="shared" si="16"/>
        <v>2476.44</v>
      </c>
      <c r="AW22" s="5">
        <f t="shared" si="17"/>
        <v>369.88</v>
      </c>
      <c r="AX22" s="5">
        <f t="shared" si="18"/>
        <v>275.98</v>
      </c>
      <c r="AY22" s="4">
        <f t="shared" si="20"/>
        <v>0.1922533161462015</v>
      </c>
    </row>
    <row r="23" spans="1:51" x14ac:dyDescent="0.25">
      <c r="A23" s="1">
        <v>45617</v>
      </c>
      <c r="B23" t="str">
        <f t="shared" si="0"/>
        <v>Thursday</v>
      </c>
      <c r="C23" s="9">
        <v>0.65972222222222221</v>
      </c>
      <c r="D23" s="8">
        <v>0.85069444444444442</v>
      </c>
      <c r="E23" s="2">
        <f t="shared" si="1"/>
        <v>0.19097222222222221</v>
      </c>
      <c r="F23">
        <v>70</v>
      </c>
      <c r="G23" s="5">
        <v>25.81</v>
      </c>
      <c r="H23" s="3">
        <f t="shared" si="2"/>
        <v>25.813428571428574</v>
      </c>
      <c r="I23" s="5">
        <v>325.77</v>
      </c>
      <c r="J23" s="5">
        <v>0</v>
      </c>
      <c r="K23" s="5">
        <v>327.17</v>
      </c>
      <c r="L23" s="11">
        <v>0.217</v>
      </c>
      <c r="M23" s="4">
        <f t="shared" si="3"/>
        <v>0.22088619132172541</v>
      </c>
      <c r="N23" s="4">
        <f t="shared" si="4"/>
        <v>2.0886191321725395E-2</v>
      </c>
      <c r="O23">
        <v>16.3</v>
      </c>
      <c r="P23" s="5">
        <v>59.13</v>
      </c>
      <c r="Q23" s="5">
        <f t="shared" si="19"/>
        <v>16.310000000000002</v>
      </c>
      <c r="R23" s="5">
        <f t="shared" si="5"/>
        <v>1.0000000000001563E-2</v>
      </c>
      <c r="S23" s="5">
        <f t="shared" si="6"/>
        <v>59.13</v>
      </c>
      <c r="T23" s="5">
        <f t="shared" si="7"/>
        <v>0</v>
      </c>
      <c r="U23" s="5">
        <v>75.430000000000007</v>
      </c>
      <c r="V23" s="5">
        <f t="shared" si="8"/>
        <v>75.430000000000007</v>
      </c>
      <c r="W23" s="4">
        <f t="shared" si="9"/>
        <v>4.1744606904490465E-2</v>
      </c>
      <c r="X23" s="4">
        <f t="shared" si="10"/>
        <v>0.23055292355656082</v>
      </c>
      <c r="Y23">
        <v>5</v>
      </c>
      <c r="Z23" s="5">
        <v>40</v>
      </c>
      <c r="AA23">
        <v>12</v>
      </c>
      <c r="AB23" s="5">
        <v>117.5</v>
      </c>
      <c r="AC23" s="6">
        <v>93</v>
      </c>
      <c r="AD23" s="5">
        <v>1478.25</v>
      </c>
      <c r="AE23" s="6">
        <v>9</v>
      </c>
      <c r="AF23" s="5">
        <v>75.5</v>
      </c>
      <c r="AG23" s="6">
        <v>0</v>
      </c>
      <c r="AH23" s="5">
        <v>0</v>
      </c>
      <c r="AI23" s="6">
        <v>18</v>
      </c>
      <c r="AJ23" s="5">
        <v>63.5</v>
      </c>
      <c r="AK23" s="6">
        <v>15</v>
      </c>
      <c r="AL23" s="5">
        <v>32.19</v>
      </c>
      <c r="AM23" s="6">
        <f t="shared" si="11"/>
        <v>152</v>
      </c>
      <c r="AN23" s="5">
        <f t="shared" si="12"/>
        <v>11.887763157894737</v>
      </c>
      <c r="AO23" s="5">
        <v>1806.94</v>
      </c>
      <c r="AP23" s="5" t="str">
        <f t="shared" si="13"/>
        <v>YES</v>
      </c>
      <c r="AQ23" s="5">
        <f t="shared" si="14"/>
        <v>0</v>
      </c>
      <c r="AR23" s="5">
        <v>171.32</v>
      </c>
      <c r="AS23" s="5">
        <v>1978.26</v>
      </c>
      <c r="AT23" s="3" t="str">
        <f t="shared" si="15"/>
        <v>YES</v>
      </c>
      <c r="AU23" s="5">
        <v>2305.4299999999998</v>
      </c>
      <c r="AV23" s="5">
        <f t="shared" si="16"/>
        <v>2305.4299999999998</v>
      </c>
      <c r="AW23" s="5">
        <f t="shared" si="17"/>
        <v>327.17</v>
      </c>
      <c r="AX23" s="5">
        <f t="shared" si="18"/>
        <v>251.74</v>
      </c>
      <c r="AY23" s="4">
        <f t="shared" si="20"/>
        <v>0.18106301260694876</v>
      </c>
    </row>
    <row r="24" spans="1:51" x14ac:dyDescent="0.25">
      <c r="A24" s="1">
        <v>45618</v>
      </c>
      <c r="B24" t="str">
        <f t="shared" si="0"/>
        <v>Friday</v>
      </c>
      <c r="C24" s="9">
        <v>0.45416666666666666</v>
      </c>
      <c r="D24" s="8">
        <v>0.65902777777777777</v>
      </c>
      <c r="E24" s="2">
        <f t="shared" si="1"/>
        <v>0.2048611111111111</v>
      </c>
      <c r="F24">
        <v>25</v>
      </c>
      <c r="G24" s="5">
        <v>20.07</v>
      </c>
      <c r="H24" s="3">
        <f t="shared" si="2"/>
        <v>20.074400000000001</v>
      </c>
      <c r="I24" s="5">
        <v>70.62</v>
      </c>
      <c r="J24" s="5">
        <v>0</v>
      </c>
      <c r="K24" s="5">
        <v>100.38</v>
      </c>
      <c r="L24" s="11">
        <v>0.22399999999999998</v>
      </c>
      <c r="M24" s="4">
        <f t="shared" si="3"/>
        <v>0.23277061497078191</v>
      </c>
      <c r="N24" s="4">
        <f t="shared" si="4"/>
        <v>3.2770614970781903E-2</v>
      </c>
      <c r="O24">
        <v>4.4400000000000004</v>
      </c>
      <c r="P24" s="5">
        <v>15.84</v>
      </c>
      <c r="Q24" s="5">
        <f t="shared" si="19"/>
        <v>4.4450000000000003</v>
      </c>
      <c r="R24" s="5">
        <f t="shared" si="5"/>
        <v>4.9999999999998934E-3</v>
      </c>
      <c r="S24" s="5">
        <f t="shared" si="6"/>
        <v>15.841600000000001</v>
      </c>
      <c r="T24" s="5">
        <f t="shared" si="7"/>
        <v>1.6000000000016001E-3</v>
      </c>
      <c r="U24" s="5">
        <v>20.28</v>
      </c>
      <c r="V24" s="5">
        <f t="shared" si="8"/>
        <v>20.28</v>
      </c>
      <c r="W24" s="4">
        <f t="shared" si="9"/>
        <v>4.040967600526043E-2</v>
      </c>
      <c r="X24" s="4">
        <f t="shared" si="10"/>
        <v>0.20203227734608489</v>
      </c>
      <c r="Y24">
        <v>0</v>
      </c>
      <c r="Z24" s="5">
        <v>0</v>
      </c>
      <c r="AA24">
        <v>7</v>
      </c>
      <c r="AB24" s="5">
        <v>49.5</v>
      </c>
      <c r="AC24" s="6">
        <v>26</v>
      </c>
      <c r="AD24" s="5">
        <v>396.04</v>
      </c>
      <c r="AE24" s="6">
        <v>2</v>
      </c>
      <c r="AF24" s="5">
        <v>14</v>
      </c>
      <c r="AG24" s="6">
        <v>0</v>
      </c>
      <c r="AH24" s="5">
        <v>0</v>
      </c>
      <c r="AI24" s="6">
        <v>10</v>
      </c>
      <c r="AJ24" s="5">
        <v>33.36</v>
      </c>
      <c r="AK24" s="6">
        <v>7</v>
      </c>
      <c r="AL24" s="5">
        <v>8.9600000000000009</v>
      </c>
      <c r="AM24" s="6">
        <f t="shared" si="11"/>
        <v>52</v>
      </c>
      <c r="AN24" s="5">
        <f t="shared" si="12"/>
        <v>9.6511538461538464</v>
      </c>
      <c r="AO24" s="5">
        <v>501.86</v>
      </c>
      <c r="AP24" s="5" t="str">
        <f t="shared" si="13"/>
        <v>YES</v>
      </c>
      <c r="AQ24" s="5">
        <f t="shared" si="14"/>
        <v>0</v>
      </c>
      <c r="AR24" s="5">
        <v>47.62</v>
      </c>
      <c r="AS24" s="5">
        <v>549.48</v>
      </c>
      <c r="AT24" s="3" t="str">
        <f t="shared" si="15"/>
        <v>YES</v>
      </c>
      <c r="AU24" s="5">
        <v>649.86</v>
      </c>
      <c r="AV24" s="5">
        <f t="shared" si="16"/>
        <v>649.86</v>
      </c>
      <c r="AW24" s="5">
        <f t="shared" si="17"/>
        <v>100.38</v>
      </c>
      <c r="AX24" s="5">
        <f t="shared" si="18"/>
        <v>80.099999999999994</v>
      </c>
      <c r="AY24" s="4">
        <f t="shared" si="20"/>
        <v>0.20001594070059378</v>
      </c>
    </row>
    <row r="25" spans="1:51" x14ac:dyDescent="0.25">
      <c r="A25" s="1">
        <v>45620</v>
      </c>
      <c r="B25" t="str">
        <f t="shared" si="0"/>
        <v>Sunday</v>
      </c>
      <c r="C25" s="9">
        <v>0.65833333333333333</v>
      </c>
      <c r="D25" s="8">
        <v>0.98958333333333337</v>
      </c>
      <c r="E25" s="2">
        <f t="shared" si="1"/>
        <v>0.33125000000000004</v>
      </c>
      <c r="F25">
        <v>79</v>
      </c>
      <c r="G25" s="5">
        <v>29.9</v>
      </c>
      <c r="H25" s="3">
        <f t="shared" si="2"/>
        <v>29.901898734177216</v>
      </c>
      <c r="I25" s="5">
        <v>283.58999999999997</v>
      </c>
      <c r="J25" s="5">
        <v>0</v>
      </c>
      <c r="K25" s="5">
        <v>457.86</v>
      </c>
      <c r="L25" s="11">
        <v>0.217</v>
      </c>
      <c r="M25" s="4">
        <f t="shared" si="3"/>
        <v>0.22026690271617294</v>
      </c>
      <c r="N25" s="4">
        <f t="shared" si="4"/>
        <v>2.026690271617293E-2</v>
      </c>
      <c r="O25">
        <v>52.08</v>
      </c>
      <c r="P25" s="5">
        <v>61.9</v>
      </c>
      <c r="Q25" s="5">
        <f t="shared" si="19"/>
        <v>52.080000000000005</v>
      </c>
      <c r="R25" s="5">
        <f t="shared" si="5"/>
        <v>0</v>
      </c>
      <c r="S25" s="5">
        <f t="shared" si="6"/>
        <v>61.8996</v>
      </c>
      <c r="T25" s="5">
        <f t="shared" si="7"/>
        <v>-3.9999999999906777E-4</v>
      </c>
      <c r="U25" s="5">
        <v>113.98</v>
      </c>
      <c r="V25" s="5">
        <f t="shared" si="8"/>
        <v>113.97999999999999</v>
      </c>
      <c r="W25" s="4">
        <f t="shared" si="9"/>
        <v>4.8250608530003174E-2</v>
      </c>
      <c r="X25" s="4">
        <f t="shared" si="10"/>
        <v>0.2489407242388503</v>
      </c>
      <c r="Y25">
        <v>2</v>
      </c>
      <c r="Z25" s="5">
        <v>12.5</v>
      </c>
      <c r="AA25">
        <v>51</v>
      </c>
      <c r="AB25" s="5">
        <v>344</v>
      </c>
      <c r="AC25" s="6">
        <v>96</v>
      </c>
      <c r="AD25" s="5">
        <v>1547.49</v>
      </c>
      <c r="AE25" s="6">
        <v>33</v>
      </c>
      <c r="AF25" s="5">
        <v>337.5</v>
      </c>
      <c r="AG25" s="6">
        <v>6</v>
      </c>
      <c r="AH25" s="5">
        <v>50</v>
      </c>
      <c r="AI25" s="6">
        <v>11</v>
      </c>
      <c r="AJ25" s="5">
        <v>37.01</v>
      </c>
      <c r="AK25" s="6">
        <v>16</v>
      </c>
      <c r="AL25" s="5">
        <v>33.75</v>
      </c>
      <c r="AM25" s="6">
        <f t="shared" si="11"/>
        <v>215</v>
      </c>
      <c r="AN25" s="5">
        <f t="shared" si="12"/>
        <v>10.987209302325581</v>
      </c>
      <c r="AO25" s="5">
        <v>2362.25</v>
      </c>
      <c r="AP25" s="5" t="str">
        <f t="shared" si="13"/>
        <v>YES</v>
      </c>
      <c r="AQ25" s="5">
        <f t="shared" si="14"/>
        <v>0</v>
      </c>
      <c r="AR25" s="5">
        <v>224.24</v>
      </c>
      <c r="AS25" s="5">
        <v>2586.4899999999998</v>
      </c>
      <c r="AT25" s="3" t="str">
        <f t="shared" si="15"/>
        <v>YES</v>
      </c>
      <c r="AU25" s="5">
        <v>3044.35</v>
      </c>
      <c r="AV25" s="5">
        <f t="shared" si="16"/>
        <v>3044.35</v>
      </c>
      <c r="AW25" s="5">
        <f t="shared" si="17"/>
        <v>457.86</v>
      </c>
      <c r="AX25" s="5">
        <f t="shared" si="18"/>
        <v>343.88</v>
      </c>
      <c r="AY25" s="4">
        <f t="shared" si="20"/>
        <v>0.19382368504603661</v>
      </c>
    </row>
    <row r="26" spans="1:51" x14ac:dyDescent="0.25">
      <c r="A26" s="1">
        <v>45621</v>
      </c>
      <c r="B26" t="str">
        <f t="shared" si="0"/>
        <v>Monday</v>
      </c>
      <c r="C26" s="9">
        <v>0.64375000000000004</v>
      </c>
      <c r="D26" s="8">
        <v>0.91249999999999998</v>
      </c>
      <c r="E26" s="2">
        <f t="shared" si="1"/>
        <v>0.26874999999999993</v>
      </c>
      <c r="F26">
        <v>51</v>
      </c>
      <c r="G26" s="5">
        <v>28.29</v>
      </c>
      <c r="H26" s="3">
        <f t="shared" si="2"/>
        <v>28.291764705882354</v>
      </c>
      <c r="I26" s="5">
        <v>47.05</v>
      </c>
      <c r="J26" s="5">
        <v>0</v>
      </c>
      <c r="K26" s="5">
        <v>271.8</v>
      </c>
      <c r="L26" s="11">
        <v>0.193</v>
      </c>
      <c r="M26" s="4">
        <f t="shared" si="3"/>
        <v>0.19472285306949985</v>
      </c>
      <c r="N26" s="4">
        <f t="shared" si="4"/>
        <v>-5.2771469305001595E-3</v>
      </c>
      <c r="O26">
        <v>25.8</v>
      </c>
      <c r="P26" s="5">
        <v>41.07</v>
      </c>
      <c r="Q26" s="5">
        <f t="shared" si="19"/>
        <v>25.804100000000002</v>
      </c>
      <c r="R26" s="5">
        <f t="shared" si="5"/>
        <v>4.1000000000011028E-3</v>
      </c>
      <c r="S26" s="5">
        <f t="shared" si="6"/>
        <v>41.066800000000001</v>
      </c>
      <c r="T26" s="5">
        <f t="shared" si="7"/>
        <v>-3.1999999999996476E-3</v>
      </c>
      <c r="U26" s="5">
        <v>66.87</v>
      </c>
      <c r="V26" s="5">
        <f t="shared" si="8"/>
        <v>66.87</v>
      </c>
      <c r="W26" s="4">
        <f t="shared" si="9"/>
        <v>4.6344810379241513E-2</v>
      </c>
      <c r="X26" s="4">
        <f t="shared" si="10"/>
        <v>0.24602649006622518</v>
      </c>
      <c r="Y26">
        <v>7</v>
      </c>
      <c r="Z26" s="5">
        <v>35.5</v>
      </c>
      <c r="AA26">
        <v>17</v>
      </c>
      <c r="AB26" s="5">
        <v>130.11000000000001</v>
      </c>
      <c r="AC26" s="6">
        <v>73</v>
      </c>
      <c r="AD26" s="5">
        <v>1026.67</v>
      </c>
      <c r="AE26" s="6">
        <v>20</v>
      </c>
      <c r="AF26" s="5">
        <v>159.5</v>
      </c>
      <c r="AG26" s="6">
        <v>4</v>
      </c>
      <c r="AH26" s="5">
        <v>43.52</v>
      </c>
      <c r="AI26" s="6">
        <v>8</v>
      </c>
      <c r="AJ26" s="5">
        <v>28</v>
      </c>
      <c r="AK26" s="6">
        <v>9</v>
      </c>
      <c r="AL26" s="5">
        <v>18.579999999999998</v>
      </c>
      <c r="AM26" s="6">
        <f t="shared" si="11"/>
        <v>138</v>
      </c>
      <c r="AN26" s="5">
        <f t="shared" si="12"/>
        <v>10.455652173913045</v>
      </c>
      <c r="AO26" s="5">
        <v>1442.88</v>
      </c>
      <c r="AP26" s="5" t="str">
        <f t="shared" si="13"/>
        <v>NO</v>
      </c>
      <c r="AQ26" s="5">
        <f t="shared" si="14"/>
        <v>-1</v>
      </c>
      <c r="AR26" s="5">
        <v>136.85</v>
      </c>
      <c r="AS26" s="5">
        <v>1579.73</v>
      </c>
      <c r="AT26" s="3" t="str">
        <f t="shared" si="15"/>
        <v>YES</v>
      </c>
      <c r="AU26" s="5">
        <v>1851.53</v>
      </c>
      <c r="AV26" s="5">
        <f t="shared" si="16"/>
        <v>1851.53</v>
      </c>
      <c r="AW26" s="5">
        <f t="shared" si="17"/>
        <v>271.8</v>
      </c>
      <c r="AX26" s="5">
        <f t="shared" si="18"/>
        <v>204.93</v>
      </c>
      <c r="AY26" s="4">
        <f t="shared" si="20"/>
        <v>0.18837325349301395</v>
      </c>
    </row>
    <row r="27" spans="1:51" x14ac:dyDescent="0.25">
      <c r="A27" s="1">
        <v>45623</v>
      </c>
      <c r="B27" t="str">
        <f t="shared" si="0"/>
        <v>Wednesday</v>
      </c>
      <c r="C27" s="9">
        <v>0.62638888888888888</v>
      </c>
      <c r="D27" s="8">
        <v>0.88611111111111107</v>
      </c>
      <c r="E27" s="2">
        <f t="shared" si="1"/>
        <v>0.25972222222222219</v>
      </c>
      <c r="F27">
        <v>56</v>
      </c>
      <c r="G27" s="5">
        <v>27.08</v>
      </c>
      <c r="H27" s="3">
        <f t="shared" si="2"/>
        <v>27.078035714285711</v>
      </c>
      <c r="I27" s="5">
        <v>0</v>
      </c>
      <c r="J27" s="5">
        <v>0</v>
      </c>
      <c r="K27" s="5">
        <v>355.2</v>
      </c>
      <c r="L27" s="11">
        <v>0.23199999999999998</v>
      </c>
      <c r="M27" s="4">
        <f t="shared" si="3"/>
        <v>0.23424362127976683</v>
      </c>
      <c r="N27" s="4">
        <f t="shared" si="4"/>
        <v>3.4243621279766823E-2</v>
      </c>
      <c r="O27">
        <v>29.08</v>
      </c>
      <c r="P27" s="5">
        <v>41.14</v>
      </c>
      <c r="Q27" s="5">
        <f t="shared" si="19"/>
        <v>29.0822</v>
      </c>
      <c r="R27" s="5">
        <f t="shared" si="5"/>
        <v>2.2000000000019782E-3</v>
      </c>
      <c r="S27" s="5">
        <f t="shared" si="6"/>
        <v>41.141599999999997</v>
      </c>
      <c r="T27" s="5">
        <f t="shared" si="7"/>
        <v>1.5999999999962711E-3</v>
      </c>
      <c r="U27" s="5">
        <v>70.22</v>
      </c>
      <c r="V27" s="5">
        <f t="shared" si="8"/>
        <v>70.22</v>
      </c>
      <c r="W27" s="4">
        <f t="shared" si="9"/>
        <v>4.630795913926021E-2</v>
      </c>
      <c r="X27" s="4">
        <f t="shared" si="10"/>
        <v>0.19769144144144143</v>
      </c>
      <c r="Y27">
        <v>7</v>
      </c>
      <c r="Z27" s="5">
        <v>37.46</v>
      </c>
      <c r="AA27">
        <v>24</v>
      </c>
      <c r="AB27" s="5">
        <v>220.82</v>
      </c>
      <c r="AC27" s="6">
        <v>72</v>
      </c>
      <c r="AD27" s="5">
        <v>1028.54</v>
      </c>
      <c r="AE27" s="6">
        <v>12</v>
      </c>
      <c r="AF27" s="5">
        <v>121.18</v>
      </c>
      <c r="AG27" s="6">
        <v>4</v>
      </c>
      <c r="AH27" s="5">
        <v>36</v>
      </c>
      <c r="AI27" s="6">
        <v>11</v>
      </c>
      <c r="AJ27" s="5">
        <v>38.5</v>
      </c>
      <c r="AK27" s="6">
        <v>12</v>
      </c>
      <c r="AL27" s="5">
        <v>33.869999999999997</v>
      </c>
      <c r="AM27" s="6">
        <f t="shared" si="11"/>
        <v>142</v>
      </c>
      <c r="AN27" s="5">
        <f t="shared" si="12"/>
        <v>10.678661971830985</v>
      </c>
      <c r="AO27" s="5">
        <v>1516.37</v>
      </c>
      <c r="AP27" s="5" t="str">
        <f t="shared" si="13"/>
        <v>YES</v>
      </c>
      <c r="AQ27" s="5">
        <f t="shared" si="14"/>
        <v>0</v>
      </c>
      <c r="AR27" s="5">
        <v>143.63</v>
      </c>
      <c r="AS27" s="5">
        <v>1660</v>
      </c>
      <c r="AT27" s="3" t="str">
        <f t="shared" si="15"/>
        <v>YES</v>
      </c>
      <c r="AU27" s="5">
        <v>2015.2</v>
      </c>
      <c r="AV27" s="5">
        <f t="shared" si="16"/>
        <v>2015.2</v>
      </c>
      <c r="AW27" s="5">
        <f t="shared" si="17"/>
        <v>355.2</v>
      </c>
      <c r="AX27" s="5">
        <f t="shared" si="18"/>
        <v>284.98</v>
      </c>
      <c r="AY27" s="4">
        <f t="shared" si="20"/>
        <v>0.23424362127976683</v>
      </c>
    </row>
    <row r="28" spans="1:51" x14ac:dyDescent="0.25">
      <c r="A28" s="1">
        <v>45625</v>
      </c>
      <c r="B28" t="str">
        <f t="shared" si="0"/>
        <v>Friday</v>
      </c>
      <c r="C28" s="9">
        <v>0.66319444444444442</v>
      </c>
      <c r="D28" s="8">
        <v>0.97569444444444442</v>
      </c>
      <c r="E28" s="2">
        <f t="shared" si="1"/>
        <v>0.3125</v>
      </c>
      <c r="F28">
        <v>66</v>
      </c>
      <c r="G28" s="5">
        <v>29.56</v>
      </c>
      <c r="H28" s="3">
        <f t="shared" si="2"/>
        <v>29.555454545454548</v>
      </c>
      <c r="I28" s="5">
        <v>105.96</v>
      </c>
      <c r="J28" s="5">
        <v>0</v>
      </c>
      <c r="K28" s="5">
        <v>373.48</v>
      </c>
      <c r="L28" s="11">
        <v>0.20100000000000001</v>
      </c>
      <c r="M28" s="4">
        <f t="shared" si="3"/>
        <v>0.20246110478668619</v>
      </c>
      <c r="N28" s="4">
        <f t="shared" si="4"/>
        <v>2.4611047866861802E-3</v>
      </c>
      <c r="O28">
        <v>30.38</v>
      </c>
      <c r="P28" s="5">
        <v>57.45</v>
      </c>
      <c r="Q28" s="5">
        <f t="shared" si="19"/>
        <v>30.380000000000003</v>
      </c>
      <c r="R28" s="5">
        <f t="shared" si="5"/>
        <v>0</v>
      </c>
      <c r="S28" s="5">
        <f t="shared" si="6"/>
        <v>57.45</v>
      </c>
      <c r="T28" s="5">
        <f t="shared" si="7"/>
        <v>0</v>
      </c>
      <c r="U28" s="5">
        <v>87.83</v>
      </c>
      <c r="V28" s="5">
        <f t="shared" si="8"/>
        <v>87.83</v>
      </c>
      <c r="W28" s="4">
        <f t="shared" si="9"/>
        <v>4.5025786144176842E-2</v>
      </c>
      <c r="X28" s="4">
        <f t="shared" si="10"/>
        <v>0.23516654171575452</v>
      </c>
      <c r="Y28">
        <v>6</v>
      </c>
      <c r="Z28" s="5">
        <v>37</v>
      </c>
      <c r="AA28">
        <v>17</v>
      </c>
      <c r="AB28" s="5">
        <v>155</v>
      </c>
      <c r="AC28" s="6">
        <v>89</v>
      </c>
      <c r="AD28" s="5">
        <v>1436.25</v>
      </c>
      <c r="AE28" s="6">
        <v>22</v>
      </c>
      <c r="AF28" s="5">
        <v>200</v>
      </c>
      <c r="AG28" s="6">
        <v>5</v>
      </c>
      <c r="AH28" s="5">
        <v>42</v>
      </c>
      <c r="AI28" s="6">
        <v>15</v>
      </c>
      <c r="AJ28" s="5">
        <v>52.5</v>
      </c>
      <c r="AK28" s="6">
        <v>13</v>
      </c>
      <c r="AL28" s="5">
        <v>22.91</v>
      </c>
      <c r="AM28" s="6">
        <f t="shared" si="11"/>
        <v>167</v>
      </c>
      <c r="AN28" s="5">
        <f t="shared" si="12"/>
        <v>11.68059880239521</v>
      </c>
      <c r="AO28" s="5">
        <v>1950.66</v>
      </c>
      <c r="AP28" s="5" t="str">
        <f t="shared" si="13"/>
        <v>NO</v>
      </c>
      <c r="AQ28" s="5">
        <f t="shared" si="14"/>
        <v>-5.0000000000002274</v>
      </c>
      <c r="AR28" s="5">
        <v>185.24</v>
      </c>
      <c r="AS28" s="5">
        <v>2135.9</v>
      </c>
      <c r="AT28" s="3" t="str">
        <f t="shared" si="15"/>
        <v>YES</v>
      </c>
      <c r="AU28" s="5">
        <v>2509.38</v>
      </c>
      <c r="AV28" s="5">
        <f t="shared" si="16"/>
        <v>2509.38</v>
      </c>
      <c r="AW28" s="5">
        <f t="shared" si="17"/>
        <v>373.48</v>
      </c>
      <c r="AX28" s="5">
        <f t="shared" si="18"/>
        <v>285.65000000000003</v>
      </c>
      <c r="AY28" s="4">
        <f t="shared" si="20"/>
        <v>0.19146340213056093</v>
      </c>
    </row>
    <row r="29" spans="1:51" x14ac:dyDescent="0.25">
      <c r="A29" s="1">
        <v>45625</v>
      </c>
      <c r="B29" t="str">
        <f t="shared" si="0"/>
        <v>Friday</v>
      </c>
      <c r="C29" s="9">
        <v>0.6645833333333333</v>
      </c>
      <c r="D29" s="8">
        <v>0.95416666666666672</v>
      </c>
      <c r="E29" s="2">
        <f t="shared" si="1"/>
        <v>0.28958333333333341</v>
      </c>
      <c r="F29">
        <v>66</v>
      </c>
      <c r="G29" s="5">
        <v>28.66</v>
      </c>
      <c r="H29" s="3">
        <f t="shared" si="2"/>
        <v>28.662272727272729</v>
      </c>
      <c r="I29" s="5">
        <v>234.41</v>
      </c>
      <c r="J29" s="5">
        <v>0</v>
      </c>
      <c r="K29" s="5">
        <v>308.68</v>
      </c>
      <c r="L29" s="11">
        <v>0.183</v>
      </c>
      <c r="M29" s="4">
        <f t="shared" si="3"/>
        <v>0.18625475170457975</v>
      </c>
      <c r="N29" s="4">
        <f t="shared" si="4"/>
        <v>-1.3745248295420259E-2</v>
      </c>
      <c r="O29">
        <v>27.44</v>
      </c>
      <c r="P29" s="5">
        <v>55.74</v>
      </c>
      <c r="Q29" s="5">
        <f t="shared" si="19"/>
        <v>27.448400000000003</v>
      </c>
      <c r="R29" s="5">
        <f t="shared" si="5"/>
        <v>8.4000000000017394E-3</v>
      </c>
      <c r="S29" s="5">
        <f t="shared" si="6"/>
        <v>55.742399999999996</v>
      </c>
      <c r="T29" s="5">
        <f t="shared" si="7"/>
        <v>2.3999999999944066E-3</v>
      </c>
      <c r="U29" s="5">
        <v>83.18</v>
      </c>
      <c r="V29" s="5">
        <f t="shared" si="8"/>
        <v>83.18</v>
      </c>
      <c r="W29" s="4">
        <f t="shared" si="9"/>
        <v>4.3970798906809189E-2</v>
      </c>
      <c r="X29" s="4">
        <f t="shared" si="10"/>
        <v>0.26947000129584037</v>
      </c>
      <c r="Y29">
        <v>1</v>
      </c>
      <c r="Z29" s="5">
        <v>5.5</v>
      </c>
      <c r="AA29">
        <v>13</v>
      </c>
      <c r="AB29" s="5">
        <v>137.31</v>
      </c>
      <c r="AC29" s="6">
        <v>91</v>
      </c>
      <c r="AD29" s="5">
        <v>1393.56</v>
      </c>
      <c r="AE29" s="6">
        <v>25</v>
      </c>
      <c r="AF29" s="5">
        <v>233.31</v>
      </c>
      <c r="AG29" s="6">
        <v>2</v>
      </c>
      <c r="AH29" s="5">
        <v>16</v>
      </c>
      <c r="AI29" s="6">
        <v>20</v>
      </c>
      <c r="AJ29" s="5">
        <v>72.12</v>
      </c>
      <c r="AK29" s="6">
        <v>15</v>
      </c>
      <c r="AL29" s="5">
        <v>33.909999999999997</v>
      </c>
      <c r="AM29" s="6">
        <f t="shared" si="11"/>
        <v>167</v>
      </c>
      <c r="AN29" s="5">
        <f t="shared" si="12"/>
        <v>11.327604790419162</v>
      </c>
      <c r="AO29" s="5">
        <v>1891.71</v>
      </c>
      <c r="AP29" s="5" t="str">
        <f t="shared" si="13"/>
        <v>YES</v>
      </c>
      <c r="AQ29" s="5">
        <f t="shared" si="14"/>
        <v>0</v>
      </c>
      <c r="AR29" s="5">
        <v>179.4</v>
      </c>
      <c r="AS29" s="5">
        <v>2071.11</v>
      </c>
      <c r="AT29" s="3" t="str">
        <f t="shared" si="15"/>
        <v>YES</v>
      </c>
      <c r="AU29" s="5">
        <v>2379.79</v>
      </c>
      <c r="AV29" s="5">
        <f t="shared" si="16"/>
        <v>2379.79</v>
      </c>
      <c r="AW29" s="5">
        <f t="shared" si="17"/>
        <v>308.68</v>
      </c>
      <c r="AX29" s="5">
        <f t="shared" si="18"/>
        <v>225.5</v>
      </c>
      <c r="AY29" s="4">
        <f t="shared" si="20"/>
        <v>0.1631751166933621</v>
      </c>
    </row>
    <row r="30" spans="1:51" x14ac:dyDescent="0.25">
      <c r="A30" s="1">
        <v>45627</v>
      </c>
      <c r="B30" t="str">
        <f t="shared" si="0"/>
        <v>Sunday</v>
      </c>
      <c r="C30" s="9">
        <v>0.67222222222222228</v>
      </c>
      <c r="D30" s="8">
        <v>0.91597222222222219</v>
      </c>
      <c r="E30" s="2">
        <f t="shared" si="1"/>
        <v>0.24374999999999991</v>
      </c>
      <c r="F30">
        <v>60</v>
      </c>
      <c r="G30" s="5">
        <v>24.76</v>
      </c>
      <c r="H30" s="3">
        <f t="shared" si="2"/>
        <v>24.761000000000003</v>
      </c>
      <c r="I30" s="5">
        <v>304.43</v>
      </c>
      <c r="J30" s="5">
        <v>0</v>
      </c>
      <c r="K30" s="5">
        <v>274.19</v>
      </c>
      <c r="L30" s="11">
        <v>0.22399999999999998</v>
      </c>
      <c r="M30" s="4">
        <f t="shared" si="3"/>
        <v>0.23212244863405093</v>
      </c>
      <c r="N30" s="4">
        <f t="shared" si="4"/>
        <v>3.2122448634050921E-2</v>
      </c>
      <c r="O30">
        <v>21.48</v>
      </c>
      <c r="P30" s="5">
        <v>44.82</v>
      </c>
      <c r="Q30" s="5">
        <f t="shared" si="19"/>
        <v>21.475300000000004</v>
      </c>
      <c r="R30" s="5">
        <f t="shared" si="5"/>
        <v>-4.6999999999961517E-3</v>
      </c>
      <c r="S30" s="5">
        <f t="shared" si="6"/>
        <v>44.824399999999997</v>
      </c>
      <c r="T30" s="5">
        <f t="shared" si="7"/>
        <v>4.3999999999968509E-3</v>
      </c>
      <c r="U30" s="5">
        <v>66.3</v>
      </c>
      <c r="V30" s="5">
        <f t="shared" si="8"/>
        <v>66.3</v>
      </c>
      <c r="W30" s="4">
        <f t="shared" si="9"/>
        <v>4.4626630588425344E-2</v>
      </c>
      <c r="X30" s="4">
        <f t="shared" si="10"/>
        <v>0.24180312921696634</v>
      </c>
      <c r="Y30">
        <v>3</v>
      </c>
      <c r="Z30" s="5">
        <v>18</v>
      </c>
      <c r="AA30">
        <v>19</v>
      </c>
      <c r="AB30" s="5">
        <v>168.5</v>
      </c>
      <c r="AC30" s="6">
        <v>69</v>
      </c>
      <c r="AD30" s="5">
        <v>1120.6099999999999</v>
      </c>
      <c r="AE30" s="6">
        <v>12</v>
      </c>
      <c r="AF30" s="5">
        <v>103.29</v>
      </c>
      <c r="AG30" s="6">
        <v>2</v>
      </c>
      <c r="AH30" s="5">
        <v>17</v>
      </c>
      <c r="AI30" s="6">
        <v>12</v>
      </c>
      <c r="AJ30" s="5">
        <v>43</v>
      </c>
      <c r="AK30" s="6">
        <v>8</v>
      </c>
      <c r="AL30" s="5">
        <v>15.26</v>
      </c>
      <c r="AM30" s="6">
        <f t="shared" si="11"/>
        <v>125</v>
      </c>
      <c r="AN30" s="5">
        <f t="shared" si="12"/>
        <v>11.88528</v>
      </c>
      <c r="AO30" s="5">
        <v>1485.66</v>
      </c>
      <c r="AP30" s="5" t="str">
        <f t="shared" si="13"/>
        <v>YES</v>
      </c>
      <c r="AQ30" s="5">
        <f t="shared" si="14"/>
        <v>0</v>
      </c>
      <c r="AR30" s="5">
        <v>141.08000000000001</v>
      </c>
      <c r="AS30" s="5">
        <v>1626.74</v>
      </c>
      <c r="AT30" s="3" t="str">
        <f t="shared" si="15"/>
        <v>YES</v>
      </c>
      <c r="AU30" s="5">
        <v>1900.93</v>
      </c>
      <c r="AV30" s="5">
        <f t="shared" si="16"/>
        <v>1900.93</v>
      </c>
      <c r="AW30" s="5">
        <f t="shared" si="17"/>
        <v>274.19</v>
      </c>
      <c r="AX30" s="5">
        <f t="shared" si="18"/>
        <v>207.89</v>
      </c>
      <c r="AY30" s="4">
        <f t="shared" si="20"/>
        <v>0.18455770499306703</v>
      </c>
    </row>
    <row r="31" spans="1:51" x14ac:dyDescent="0.25">
      <c r="A31" s="1">
        <v>45628</v>
      </c>
      <c r="B31" t="str">
        <f t="shared" si="0"/>
        <v>Monday</v>
      </c>
      <c r="C31" s="9">
        <v>0.6645833333333333</v>
      </c>
      <c r="D31" s="8">
        <v>0.8881944444444444</v>
      </c>
      <c r="E31" s="2">
        <f t="shared" si="1"/>
        <v>0.22361111111111109</v>
      </c>
      <c r="F31">
        <v>37</v>
      </c>
      <c r="G31" s="5">
        <v>20.45</v>
      </c>
      <c r="H31" s="3">
        <f t="shared" si="2"/>
        <v>20.452972972972972</v>
      </c>
      <c r="I31" s="5">
        <v>71.099999999999994</v>
      </c>
      <c r="J31" s="5">
        <v>0</v>
      </c>
      <c r="K31" s="5">
        <v>148.81</v>
      </c>
      <c r="L31" s="11">
        <v>0.21600000000000003</v>
      </c>
      <c r="M31" s="4">
        <f t="shared" si="3"/>
        <v>0.21703176501473034</v>
      </c>
      <c r="N31" s="4">
        <f t="shared" si="4"/>
        <v>1.7031765014730332E-2</v>
      </c>
      <c r="O31">
        <v>9.18</v>
      </c>
      <c r="P31" s="5">
        <v>23.32</v>
      </c>
      <c r="Q31" s="5">
        <f t="shared" si="19"/>
        <v>9.1700000000000017</v>
      </c>
      <c r="R31" s="5">
        <f t="shared" si="5"/>
        <v>-9.9999999999980105E-3</v>
      </c>
      <c r="S31" s="5">
        <f t="shared" si="6"/>
        <v>23.32</v>
      </c>
      <c r="T31" s="5">
        <f t="shared" si="7"/>
        <v>0</v>
      </c>
      <c r="U31" s="5">
        <v>32.5</v>
      </c>
      <c r="V31" s="5">
        <f t="shared" si="8"/>
        <v>32.5</v>
      </c>
      <c r="W31" s="4">
        <f t="shared" si="9"/>
        <v>4.2946244516094932E-2</v>
      </c>
      <c r="X31" s="4">
        <f t="shared" si="10"/>
        <v>0.21839930112223641</v>
      </c>
      <c r="Y31">
        <v>4</v>
      </c>
      <c r="Z31" s="5">
        <v>24</v>
      </c>
      <c r="AA31">
        <v>14</v>
      </c>
      <c r="AB31" s="5">
        <v>90.5</v>
      </c>
      <c r="AC31" s="6">
        <v>40</v>
      </c>
      <c r="AD31" s="5">
        <v>583</v>
      </c>
      <c r="AE31" s="6">
        <v>1</v>
      </c>
      <c r="AF31" s="5">
        <v>8.5</v>
      </c>
      <c r="AG31" s="6">
        <v>1</v>
      </c>
      <c r="AH31" s="5">
        <v>8</v>
      </c>
      <c r="AI31" s="6">
        <v>8</v>
      </c>
      <c r="AJ31" s="5">
        <v>25</v>
      </c>
      <c r="AK31" s="6">
        <v>9</v>
      </c>
      <c r="AL31" s="5">
        <v>17.760000000000002</v>
      </c>
      <c r="AM31" s="6">
        <f t="shared" si="11"/>
        <v>77</v>
      </c>
      <c r="AN31" s="5">
        <f t="shared" si="12"/>
        <v>9.8280519480519484</v>
      </c>
      <c r="AO31" s="5">
        <v>756.76</v>
      </c>
      <c r="AP31" s="5" t="str">
        <f t="shared" si="13"/>
        <v>YES</v>
      </c>
      <c r="AQ31" s="5">
        <f t="shared" si="14"/>
        <v>0</v>
      </c>
      <c r="AR31" s="5">
        <v>63.74</v>
      </c>
      <c r="AS31" s="5">
        <v>820.5</v>
      </c>
      <c r="AT31" s="3" t="str">
        <f t="shared" si="15"/>
        <v>YES</v>
      </c>
      <c r="AU31" s="5">
        <v>969.31</v>
      </c>
      <c r="AV31" s="5">
        <f t="shared" si="16"/>
        <v>969.31</v>
      </c>
      <c r="AW31" s="5">
        <f t="shared" si="17"/>
        <v>148.81</v>
      </c>
      <c r="AX31" s="5">
        <f t="shared" si="18"/>
        <v>116.31</v>
      </c>
      <c r="AY31" s="4">
        <f t="shared" si="20"/>
        <v>0.19664094296738729</v>
      </c>
    </row>
    <row r="32" spans="1:51" x14ac:dyDescent="0.25">
      <c r="A32" s="1">
        <v>45631</v>
      </c>
      <c r="B32" t="str">
        <f t="shared" si="0"/>
        <v>Thursday</v>
      </c>
      <c r="C32" s="9">
        <v>0.66180555555555554</v>
      </c>
      <c r="D32" s="8">
        <v>0.87222222222222223</v>
      </c>
      <c r="E32" s="2">
        <f t="shared" si="1"/>
        <v>0.2104166666666667</v>
      </c>
      <c r="F32">
        <v>41</v>
      </c>
      <c r="G32" s="5">
        <v>29.97</v>
      </c>
      <c r="H32" s="3">
        <f t="shared" si="2"/>
        <v>29.973658536585368</v>
      </c>
      <c r="I32" s="5">
        <v>120.35</v>
      </c>
      <c r="J32" s="5">
        <v>0</v>
      </c>
      <c r="K32" s="5">
        <v>216.26</v>
      </c>
      <c r="L32" s="11">
        <v>0.192</v>
      </c>
      <c r="M32" s="4">
        <f t="shared" si="3"/>
        <v>0.19508014829916015</v>
      </c>
      <c r="N32" s="4">
        <f t="shared" si="4"/>
        <v>-4.9198517008398612E-3</v>
      </c>
      <c r="O32">
        <v>23.97</v>
      </c>
      <c r="P32" s="5">
        <v>32.74</v>
      </c>
      <c r="Q32" s="5">
        <f t="shared" si="19"/>
        <v>23.970100000000002</v>
      </c>
      <c r="R32" s="5">
        <f t="shared" si="5"/>
        <v>1.0000000000331966E-4</v>
      </c>
      <c r="S32" s="5">
        <f t="shared" si="6"/>
        <v>32.743200000000002</v>
      </c>
      <c r="T32" s="5">
        <f t="shared" si="7"/>
        <v>3.1999999999996476E-3</v>
      </c>
      <c r="U32" s="5">
        <v>56.71</v>
      </c>
      <c r="V32" s="5">
        <f t="shared" si="8"/>
        <v>56.71</v>
      </c>
      <c r="W32" s="4">
        <f t="shared" si="9"/>
        <v>4.6146209680044264E-2</v>
      </c>
      <c r="X32" s="4">
        <f t="shared" si="10"/>
        <v>0.26223064829372056</v>
      </c>
      <c r="Y32">
        <v>4</v>
      </c>
      <c r="Z32" s="5">
        <v>22</v>
      </c>
      <c r="AA32">
        <v>15</v>
      </c>
      <c r="AB32" s="5">
        <v>153.43</v>
      </c>
      <c r="AC32" s="6">
        <v>48</v>
      </c>
      <c r="AD32" s="5">
        <v>818.58</v>
      </c>
      <c r="AE32" s="6">
        <v>11</v>
      </c>
      <c r="AF32" s="5">
        <v>107</v>
      </c>
      <c r="AG32" s="6">
        <v>8</v>
      </c>
      <c r="AH32" s="5">
        <v>60</v>
      </c>
      <c r="AI32" s="6">
        <v>13</v>
      </c>
      <c r="AJ32" s="5">
        <v>45.94</v>
      </c>
      <c r="AK32" s="6">
        <v>10</v>
      </c>
      <c r="AL32" s="5">
        <v>21.97</v>
      </c>
      <c r="AM32" s="6">
        <f t="shared" si="11"/>
        <v>109</v>
      </c>
      <c r="AN32" s="5">
        <f t="shared" si="12"/>
        <v>11.274495412844038</v>
      </c>
      <c r="AO32" s="5">
        <v>1228.92</v>
      </c>
      <c r="AP32" s="5" t="str">
        <f t="shared" si="13"/>
        <v>YES</v>
      </c>
      <c r="AQ32" s="5">
        <f t="shared" si="14"/>
        <v>0</v>
      </c>
      <c r="AR32" s="5">
        <v>103.38</v>
      </c>
      <c r="AS32" s="5">
        <v>1332.3</v>
      </c>
      <c r="AT32" s="3" t="str">
        <f t="shared" si="15"/>
        <v>YES</v>
      </c>
      <c r="AU32" s="5">
        <v>1548.56</v>
      </c>
      <c r="AV32" s="5">
        <f t="shared" si="16"/>
        <v>1548.56</v>
      </c>
      <c r="AW32" s="5">
        <f t="shared" si="17"/>
        <v>216.26</v>
      </c>
      <c r="AX32" s="5">
        <f t="shared" si="18"/>
        <v>159.54999999999998</v>
      </c>
      <c r="AY32" s="4">
        <f t="shared" si="20"/>
        <v>0.17597565341926241</v>
      </c>
    </row>
    <row r="33" spans="1:51" x14ac:dyDescent="0.25">
      <c r="A33" s="1">
        <v>45632</v>
      </c>
      <c r="B33" t="str">
        <f t="shared" si="0"/>
        <v>Friday</v>
      </c>
      <c r="C33" s="9">
        <v>0.45555555555555555</v>
      </c>
      <c r="D33" s="8">
        <v>0.71597222222222223</v>
      </c>
      <c r="E33" s="2">
        <f t="shared" si="1"/>
        <v>0.26041666666666669</v>
      </c>
      <c r="F33">
        <v>50</v>
      </c>
      <c r="G33" s="5">
        <v>22.23</v>
      </c>
      <c r="H33" s="3">
        <f t="shared" si="2"/>
        <v>22.2316</v>
      </c>
      <c r="I33" s="5">
        <v>116.02</v>
      </c>
      <c r="J33" s="5">
        <v>0</v>
      </c>
      <c r="K33" s="5">
        <v>226.27</v>
      </c>
      <c r="L33" s="11">
        <v>0.22500000000000001</v>
      </c>
      <c r="M33" s="4">
        <f t="shared" si="3"/>
        <v>0.22727911928964606</v>
      </c>
      <c r="N33" s="4">
        <f t="shared" si="4"/>
        <v>2.7279119289646048E-2</v>
      </c>
      <c r="O33">
        <v>5.49</v>
      </c>
      <c r="P33" s="5">
        <v>38.020000000000003</v>
      </c>
      <c r="Q33" s="5">
        <f t="shared" si="19"/>
        <v>5.4950000000000001</v>
      </c>
      <c r="R33" s="5">
        <f t="shared" si="5"/>
        <v>4.9999999999998934E-3</v>
      </c>
      <c r="S33" s="5">
        <f t="shared" si="6"/>
        <v>38.020000000000003</v>
      </c>
      <c r="T33" s="5">
        <f t="shared" si="7"/>
        <v>0</v>
      </c>
      <c r="U33" s="5">
        <v>43.51</v>
      </c>
      <c r="V33" s="5">
        <f t="shared" si="8"/>
        <v>43.510000000000005</v>
      </c>
      <c r="W33" s="4">
        <f t="shared" si="9"/>
        <v>3.9142481872649751E-2</v>
      </c>
      <c r="X33" s="4">
        <f t="shared" si="10"/>
        <v>0.19229239404251555</v>
      </c>
      <c r="Y33">
        <v>0</v>
      </c>
      <c r="Z33" s="5">
        <v>0</v>
      </c>
      <c r="AA33">
        <v>8</v>
      </c>
      <c r="AB33" s="5">
        <v>55.5</v>
      </c>
      <c r="AC33" s="6">
        <v>59</v>
      </c>
      <c r="AD33" s="5">
        <v>950.5</v>
      </c>
      <c r="AE33" s="6">
        <v>2</v>
      </c>
      <c r="AF33" s="5">
        <v>23</v>
      </c>
      <c r="AG33" s="6">
        <v>0</v>
      </c>
      <c r="AH33" s="5">
        <v>0</v>
      </c>
      <c r="AI33" s="6">
        <v>20</v>
      </c>
      <c r="AJ33" s="5">
        <v>69</v>
      </c>
      <c r="AK33" s="6">
        <v>9</v>
      </c>
      <c r="AL33" s="5">
        <v>13.58</v>
      </c>
      <c r="AM33" s="6">
        <f t="shared" si="11"/>
        <v>98</v>
      </c>
      <c r="AN33" s="5">
        <f t="shared" si="12"/>
        <v>11.342653061224489</v>
      </c>
      <c r="AO33" s="5">
        <v>1111.58</v>
      </c>
      <c r="AP33" s="5" t="str">
        <f t="shared" si="13"/>
        <v>YES</v>
      </c>
      <c r="AQ33" s="5">
        <f t="shared" si="14"/>
        <v>0</v>
      </c>
      <c r="AR33" s="5">
        <v>93.53</v>
      </c>
      <c r="AS33" s="5">
        <v>1205.1099999999999</v>
      </c>
      <c r="AT33" s="3" t="str">
        <f t="shared" si="15"/>
        <v>YES</v>
      </c>
      <c r="AU33" s="5">
        <v>1431.38</v>
      </c>
      <c r="AV33" s="5">
        <f t="shared" si="16"/>
        <v>1431.3799999999999</v>
      </c>
      <c r="AW33" s="5">
        <f t="shared" si="17"/>
        <v>226.27</v>
      </c>
      <c r="AX33" s="5">
        <f t="shared" si="18"/>
        <v>182.76000000000002</v>
      </c>
      <c r="AY33" s="4">
        <f t="shared" si="20"/>
        <v>0.20355709890426243</v>
      </c>
    </row>
    <row r="34" spans="1:51" x14ac:dyDescent="0.25">
      <c r="A34" s="7">
        <v>45633</v>
      </c>
      <c r="B34" t="str">
        <f t="shared" ref="B34:B65" si="21">TEXT(A34,"dddd")</f>
        <v>Saturday</v>
      </c>
      <c r="C34" s="9">
        <v>0.65902777777777777</v>
      </c>
      <c r="D34" s="8">
        <v>0.95833333333333337</v>
      </c>
      <c r="E34" s="2">
        <f t="shared" ref="E34:E65" si="22">MOD(D34-C34, 1)</f>
        <v>0.2993055555555556</v>
      </c>
      <c r="F34">
        <v>72</v>
      </c>
      <c r="G34" s="5">
        <v>25</v>
      </c>
      <c r="H34" s="3">
        <f t="shared" ref="H34:H65" si="23">AO34/F34</f>
        <v>24.998750000000001</v>
      </c>
      <c r="I34" s="5">
        <v>172.36</v>
      </c>
      <c r="J34" s="5">
        <v>0</v>
      </c>
      <c r="K34" s="5">
        <v>361.48</v>
      </c>
      <c r="L34" s="11">
        <v>0.22</v>
      </c>
      <c r="M34" s="4">
        <f t="shared" ref="M34:M65" si="24">(K34/(AO34-I34))</f>
        <v>0.22210070351141284</v>
      </c>
      <c r="N34" s="4">
        <f t="shared" ref="N34:N65" si="25">M34-20%</f>
        <v>2.2100703511412828E-2</v>
      </c>
      <c r="O34">
        <v>26.08</v>
      </c>
      <c r="P34" s="5">
        <v>54.61</v>
      </c>
      <c r="Q34" s="5">
        <f t="shared" si="19"/>
        <v>26.075000000000003</v>
      </c>
      <c r="R34" s="5">
        <f t="shared" ref="R34:R65" si="26">Q34-O34</f>
        <v>-4.9999999999954525E-3</v>
      </c>
      <c r="S34" s="5">
        <f t="shared" ref="S34:S65" si="27">0.04*AD34</f>
        <v>54.608000000000004</v>
      </c>
      <c r="T34" s="5">
        <f t="shared" ref="T34:T65" si="28">S34-P34</f>
        <v>-1.9999999999953388E-3</v>
      </c>
      <c r="U34" s="5">
        <v>80.69</v>
      </c>
      <c r="V34" s="5">
        <f t="shared" ref="V34:V65" si="29">O34+P34</f>
        <v>80.69</v>
      </c>
      <c r="W34" s="4">
        <f t="shared" ref="W34:W65" si="30">V34/AO34</f>
        <v>4.4830019278741709E-2</v>
      </c>
      <c r="X34" s="4">
        <f t="shared" ref="X34:X65" si="31">U34/K34</f>
        <v>0.22322120172623658</v>
      </c>
      <c r="Y34">
        <v>4</v>
      </c>
      <c r="Z34" s="5">
        <v>23</v>
      </c>
      <c r="AA34">
        <v>17</v>
      </c>
      <c r="AB34" s="5">
        <v>136.5</v>
      </c>
      <c r="AC34" s="6">
        <v>88</v>
      </c>
      <c r="AD34" s="5">
        <v>1365.2</v>
      </c>
      <c r="AE34" s="6">
        <v>28</v>
      </c>
      <c r="AF34" s="5">
        <v>213</v>
      </c>
      <c r="AG34" s="6">
        <v>0</v>
      </c>
      <c r="AH34" s="5">
        <v>0</v>
      </c>
      <c r="AI34" s="6">
        <v>9</v>
      </c>
      <c r="AJ34" s="5">
        <v>32</v>
      </c>
      <c r="AK34" s="6">
        <v>17</v>
      </c>
      <c r="AL34" s="5">
        <v>30.21</v>
      </c>
      <c r="AM34" s="6">
        <f t="shared" ref="AM34:AM65" si="32">SUM(AK34+AI34+AC34+AE34+AG34+AA34+Y34)</f>
        <v>163</v>
      </c>
      <c r="AN34" s="5">
        <f t="shared" ref="AN34:AN65" si="33">AO34/AM34</f>
        <v>11.04239263803681</v>
      </c>
      <c r="AO34" s="5">
        <v>1799.91</v>
      </c>
      <c r="AP34" s="5" t="str">
        <f t="shared" ref="AP34:AP65" si="34">IF(SUM(AL34+AJ34+AH34+AF34+AD34+AB34+Z34)=AO34,"YES","NO")</f>
        <v>YES</v>
      </c>
      <c r="AQ34" s="5">
        <f t="shared" ref="AQ34:AQ65" si="35">SUM(AL34,AJ34,AH34,AF34,AD34,AB34,Z34)-AO34</f>
        <v>0</v>
      </c>
      <c r="AR34" s="5">
        <v>151.34</v>
      </c>
      <c r="AS34" s="5">
        <v>1951.25</v>
      </c>
      <c r="AT34" s="3" t="str">
        <f t="shared" ref="AT34:AT65" si="36">IF(SUM(AR34+AO34)=AS34,"YES","NO")</f>
        <v>YES</v>
      </c>
      <c r="AU34" s="5">
        <v>2312.73</v>
      </c>
      <c r="AV34" s="5">
        <f t="shared" ref="AV34:AV65" si="37">SUM(AS34,K34,J34)</f>
        <v>2312.73</v>
      </c>
      <c r="AW34" s="5">
        <f t="shared" ref="AW34:AW65" si="38">J34+K34</f>
        <v>361.48</v>
      </c>
      <c r="AX34" s="5">
        <f t="shared" ref="AX34:AX65" si="39">(K34+J34)-U34</f>
        <v>280.79000000000002</v>
      </c>
      <c r="AY34" s="4">
        <f t="shared" si="20"/>
        <v>0.200832263835414</v>
      </c>
    </row>
    <row r="35" spans="1:51" x14ac:dyDescent="0.25">
      <c r="A35" s="1">
        <v>45634</v>
      </c>
      <c r="B35" t="str">
        <f t="shared" si="21"/>
        <v>Sunday</v>
      </c>
      <c r="C35" s="9">
        <v>0.66041666666666665</v>
      </c>
      <c r="D35" s="8">
        <v>0.91249999999999998</v>
      </c>
      <c r="E35" s="2">
        <f t="shared" si="22"/>
        <v>0.25208333333333333</v>
      </c>
      <c r="F35">
        <v>57</v>
      </c>
      <c r="G35" s="5">
        <v>23.22</v>
      </c>
      <c r="H35" s="3">
        <f t="shared" si="23"/>
        <v>23.220350877192981</v>
      </c>
      <c r="I35" s="5">
        <v>168.04</v>
      </c>
      <c r="J35" s="5">
        <v>0</v>
      </c>
      <c r="K35" s="5">
        <v>262.77999999999997</v>
      </c>
      <c r="L35" s="11">
        <v>0.22500000000000001</v>
      </c>
      <c r="M35" s="4">
        <f t="shared" si="24"/>
        <v>0.22741276654666295</v>
      </c>
      <c r="N35" s="4">
        <f t="shared" si="25"/>
        <v>2.7412766546662942E-2</v>
      </c>
      <c r="O35">
        <v>17.5</v>
      </c>
      <c r="P35" s="5">
        <v>39.36</v>
      </c>
      <c r="Q35" s="5">
        <f t="shared" ref="Q35:Q66" si="40">0.07*(Z35+AB35+AF35+AH35)</f>
        <v>17.5</v>
      </c>
      <c r="R35" s="5">
        <f t="shared" si="26"/>
        <v>0</v>
      </c>
      <c r="S35" s="5">
        <f t="shared" si="27"/>
        <v>39.36</v>
      </c>
      <c r="T35" s="5">
        <f t="shared" si="28"/>
        <v>0</v>
      </c>
      <c r="U35" s="5">
        <v>56.86</v>
      </c>
      <c r="V35" s="5">
        <f t="shared" si="29"/>
        <v>56.86</v>
      </c>
      <c r="W35" s="4">
        <f t="shared" si="30"/>
        <v>4.2959896037958238E-2</v>
      </c>
      <c r="X35" s="4">
        <f t="shared" si="31"/>
        <v>0.21637871984169268</v>
      </c>
      <c r="Y35">
        <v>0</v>
      </c>
      <c r="Z35" s="5">
        <v>0</v>
      </c>
      <c r="AA35">
        <v>9</v>
      </c>
      <c r="AB35" s="5">
        <v>71</v>
      </c>
      <c r="AC35" s="6">
        <v>67</v>
      </c>
      <c r="AD35" s="5">
        <v>984</v>
      </c>
      <c r="AE35" s="6">
        <v>15</v>
      </c>
      <c r="AF35" s="5">
        <v>125</v>
      </c>
      <c r="AG35" s="6">
        <v>7</v>
      </c>
      <c r="AH35" s="5">
        <v>54</v>
      </c>
      <c r="AI35" s="6">
        <v>20</v>
      </c>
      <c r="AJ35" s="5">
        <v>71</v>
      </c>
      <c r="AK35" s="6">
        <v>8</v>
      </c>
      <c r="AL35" s="5">
        <v>18.559999999999999</v>
      </c>
      <c r="AM35" s="6">
        <f t="shared" si="32"/>
        <v>126</v>
      </c>
      <c r="AN35" s="5">
        <f t="shared" si="33"/>
        <v>10.504444444444443</v>
      </c>
      <c r="AO35" s="5">
        <v>1323.56</v>
      </c>
      <c r="AP35" s="5" t="str">
        <f t="shared" si="34"/>
        <v>YES</v>
      </c>
      <c r="AQ35" s="5">
        <f t="shared" si="35"/>
        <v>0</v>
      </c>
      <c r="AR35" s="5">
        <v>111.33</v>
      </c>
      <c r="AS35" s="5">
        <v>1434.89</v>
      </c>
      <c r="AT35" s="3" t="str">
        <f t="shared" si="36"/>
        <v>YES</v>
      </c>
      <c r="AU35" s="5">
        <v>1697.67</v>
      </c>
      <c r="AV35" s="5">
        <f t="shared" si="37"/>
        <v>1697.67</v>
      </c>
      <c r="AW35" s="5">
        <f t="shared" si="38"/>
        <v>262.77999999999997</v>
      </c>
      <c r="AX35" s="5">
        <f t="shared" si="39"/>
        <v>205.91999999999996</v>
      </c>
      <c r="AY35" s="4">
        <f t="shared" si="20"/>
        <v>0.19854030040194626</v>
      </c>
    </row>
    <row r="36" spans="1:51" x14ac:dyDescent="0.25">
      <c r="A36" s="1">
        <v>45638</v>
      </c>
      <c r="B36" t="str">
        <f t="shared" si="21"/>
        <v>Thursday</v>
      </c>
      <c r="C36" s="9">
        <v>0.66388888888888886</v>
      </c>
      <c r="D36" s="8">
        <v>0.90902777777777777</v>
      </c>
      <c r="E36" s="2">
        <f t="shared" si="22"/>
        <v>0.24513888888888891</v>
      </c>
      <c r="F36">
        <v>34</v>
      </c>
      <c r="G36" s="5">
        <v>25.83</v>
      </c>
      <c r="H36" s="3">
        <f t="shared" si="23"/>
        <v>25.834705882352942</v>
      </c>
      <c r="I36" s="5">
        <v>121.75</v>
      </c>
      <c r="J36" s="5">
        <v>6.83</v>
      </c>
      <c r="K36" s="5">
        <v>142.82</v>
      </c>
      <c r="L36" s="11">
        <v>0.185</v>
      </c>
      <c r="M36" s="4">
        <f t="shared" si="24"/>
        <v>0.1887580455440572</v>
      </c>
      <c r="N36" s="4">
        <f t="shared" si="25"/>
        <v>-1.124195445594281E-2</v>
      </c>
      <c r="O36">
        <v>18.2</v>
      </c>
      <c r="P36" s="5">
        <v>23.08</v>
      </c>
      <c r="Q36" s="5">
        <f t="shared" si="40"/>
        <v>18.200000000000003</v>
      </c>
      <c r="R36" s="5">
        <f t="shared" si="26"/>
        <v>0</v>
      </c>
      <c r="S36" s="5">
        <f t="shared" si="27"/>
        <v>23.080000000000002</v>
      </c>
      <c r="T36" s="5">
        <f t="shared" si="28"/>
        <v>0</v>
      </c>
      <c r="U36" s="5">
        <v>41.28</v>
      </c>
      <c r="V36" s="5">
        <f t="shared" si="29"/>
        <v>41.28</v>
      </c>
      <c r="W36" s="4">
        <f t="shared" si="30"/>
        <v>4.6995605546574379E-2</v>
      </c>
      <c r="X36" s="4">
        <f t="shared" si="31"/>
        <v>0.28903514913877609</v>
      </c>
      <c r="Y36">
        <v>1</v>
      </c>
      <c r="Z36" s="5">
        <v>7</v>
      </c>
      <c r="AA36">
        <v>7</v>
      </c>
      <c r="AB36" s="5">
        <v>47.5</v>
      </c>
      <c r="AC36" s="6">
        <v>34</v>
      </c>
      <c r="AD36" s="5">
        <v>577</v>
      </c>
      <c r="AE36" s="6">
        <v>21</v>
      </c>
      <c r="AF36" s="5">
        <v>190.5</v>
      </c>
      <c r="AG36" s="6">
        <v>2</v>
      </c>
      <c r="AH36" s="5">
        <v>15</v>
      </c>
      <c r="AI36" s="6">
        <v>8</v>
      </c>
      <c r="AJ36" s="5">
        <v>28</v>
      </c>
      <c r="AK36" s="6">
        <v>11</v>
      </c>
      <c r="AL36" s="5">
        <v>13.38</v>
      </c>
      <c r="AM36" s="6">
        <f t="shared" si="32"/>
        <v>84</v>
      </c>
      <c r="AN36" s="5">
        <f t="shared" si="33"/>
        <v>10.456904761904761</v>
      </c>
      <c r="AO36" s="5">
        <v>878.38</v>
      </c>
      <c r="AP36" s="5" t="str">
        <f t="shared" si="34"/>
        <v>YES</v>
      </c>
      <c r="AQ36" s="5">
        <f t="shared" si="35"/>
        <v>0</v>
      </c>
      <c r="AR36" s="5">
        <v>73.87</v>
      </c>
      <c r="AS36" s="5">
        <v>952.25</v>
      </c>
      <c r="AT36" s="3" t="str">
        <f t="shared" si="36"/>
        <v>YES</v>
      </c>
      <c r="AU36" s="5">
        <v>1101.9000000000001</v>
      </c>
      <c r="AV36" s="5">
        <f t="shared" si="37"/>
        <v>1101.8999999999999</v>
      </c>
      <c r="AW36" s="5">
        <f t="shared" si="38"/>
        <v>149.65</v>
      </c>
      <c r="AX36" s="5">
        <f t="shared" si="39"/>
        <v>108.37</v>
      </c>
      <c r="AY36" s="4">
        <f t="shared" si="20"/>
        <v>0.17037045470069903</v>
      </c>
    </row>
    <row r="37" spans="1:51" x14ac:dyDescent="0.25">
      <c r="A37" s="1">
        <v>45639</v>
      </c>
      <c r="B37" t="str">
        <f t="shared" si="21"/>
        <v>Friday</v>
      </c>
      <c r="C37" s="9">
        <v>0.66041666666666665</v>
      </c>
      <c r="D37" s="8">
        <v>0.9</v>
      </c>
      <c r="E37" s="2">
        <f t="shared" si="22"/>
        <v>0.23958333333333337</v>
      </c>
      <c r="F37">
        <v>60</v>
      </c>
      <c r="G37" s="5">
        <v>24.92</v>
      </c>
      <c r="H37" s="3">
        <f t="shared" si="23"/>
        <v>24.916999999999998</v>
      </c>
      <c r="I37" s="5">
        <v>90.54</v>
      </c>
      <c r="J37" s="5">
        <v>0</v>
      </c>
      <c r="K37" s="5">
        <v>259.27999999999997</v>
      </c>
      <c r="L37" s="11">
        <v>0.182</v>
      </c>
      <c r="M37" s="4">
        <f t="shared" si="24"/>
        <v>0.18460925039872406</v>
      </c>
      <c r="N37" s="4">
        <f t="shared" si="25"/>
        <v>-1.5390749601275955E-2</v>
      </c>
      <c r="O37">
        <v>16.84</v>
      </c>
      <c r="P37" s="5">
        <v>46.78</v>
      </c>
      <c r="Q37" s="5">
        <f t="shared" si="40"/>
        <v>16.846200000000003</v>
      </c>
      <c r="R37" s="5">
        <f t="shared" si="26"/>
        <v>6.200000000003314E-3</v>
      </c>
      <c r="S37" s="5">
        <f t="shared" si="27"/>
        <v>46.781599999999997</v>
      </c>
      <c r="T37" s="5">
        <f t="shared" si="28"/>
        <v>1.5999999999962711E-3</v>
      </c>
      <c r="U37" s="5">
        <v>63.62</v>
      </c>
      <c r="V37" s="5">
        <f t="shared" si="29"/>
        <v>63.620000000000005</v>
      </c>
      <c r="W37" s="4">
        <f t="shared" si="30"/>
        <v>4.2554614653984565E-2</v>
      </c>
      <c r="X37" s="4">
        <f t="shared" si="31"/>
        <v>0.24537179882752239</v>
      </c>
      <c r="Y37">
        <v>4</v>
      </c>
      <c r="Z37" s="5">
        <v>22</v>
      </c>
      <c r="AA37">
        <v>17</v>
      </c>
      <c r="AB37" s="5">
        <v>164.74</v>
      </c>
      <c r="AC37" s="6">
        <v>73</v>
      </c>
      <c r="AD37" s="5">
        <v>1169.54</v>
      </c>
      <c r="AE37" s="6">
        <v>2</v>
      </c>
      <c r="AF37" s="5">
        <v>24</v>
      </c>
      <c r="AG37" s="6">
        <v>3</v>
      </c>
      <c r="AH37" s="5">
        <v>29.92</v>
      </c>
      <c r="AI37" s="6">
        <v>17</v>
      </c>
      <c r="AJ37" s="5">
        <v>58.5</v>
      </c>
      <c r="AK37" s="6">
        <v>11</v>
      </c>
      <c r="AL37" s="5">
        <v>26.32</v>
      </c>
      <c r="AM37" s="6">
        <f t="shared" si="32"/>
        <v>127</v>
      </c>
      <c r="AN37" s="5">
        <f t="shared" si="33"/>
        <v>11.771811023622048</v>
      </c>
      <c r="AO37" s="5">
        <v>1495.02</v>
      </c>
      <c r="AP37" s="5" t="str">
        <f t="shared" si="34"/>
        <v>YES</v>
      </c>
      <c r="AQ37" s="5">
        <f t="shared" si="35"/>
        <v>0</v>
      </c>
      <c r="AR37" s="5">
        <v>125.73</v>
      </c>
      <c r="AS37" s="5">
        <v>1620.75</v>
      </c>
      <c r="AT37" s="3" t="str">
        <f t="shared" si="36"/>
        <v>YES</v>
      </c>
      <c r="AU37" s="5">
        <v>1880.03</v>
      </c>
      <c r="AV37" s="5">
        <f t="shared" si="37"/>
        <v>1880.03</v>
      </c>
      <c r="AW37" s="5">
        <f t="shared" si="38"/>
        <v>259.27999999999997</v>
      </c>
      <c r="AX37" s="5">
        <f t="shared" si="39"/>
        <v>195.65999999999997</v>
      </c>
      <c r="AY37" s="4">
        <f t="shared" si="20"/>
        <v>0.17342911800511029</v>
      </c>
    </row>
    <row r="38" spans="1:51" x14ac:dyDescent="0.25">
      <c r="A38" s="1">
        <v>45640</v>
      </c>
      <c r="B38" t="str">
        <f t="shared" si="21"/>
        <v>Saturday</v>
      </c>
      <c r="C38" s="9">
        <v>0.66249999999999998</v>
      </c>
      <c r="D38" s="8">
        <v>0.95902777777777781</v>
      </c>
      <c r="E38" s="2">
        <f t="shared" si="22"/>
        <v>0.29652777777777783</v>
      </c>
      <c r="F38">
        <v>53</v>
      </c>
      <c r="G38" s="5">
        <v>32.409999999999997</v>
      </c>
      <c r="H38" s="3">
        <f t="shared" si="23"/>
        <v>32.408867924528302</v>
      </c>
      <c r="I38" s="5">
        <v>429.57</v>
      </c>
      <c r="J38" s="5">
        <v>0</v>
      </c>
      <c r="K38" s="5">
        <v>233.88</v>
      </c>
      <c r="L38" s="11">
        <v>0.17600000000000002</v>
      </c>
      <c r="M38" s="4">
        <f t="shared" si="24"/>
        <v>0.18156975390109462</v>
      </c>
      <c r="N38" s="4">
        <f t="shared" si="25"/>
        <v>-1.8430246098905395E-2</v>
      </c>
      <c r="O38">
        <v>21.79</v>
      </c>
      <c r="P38" s="5">
        <v>52.36</v>
      </c>
      <c r="Q38" s="5">
        <f t="shared" si="40"/>
        <v>21.7805</v>
      </c>
      <c r="R38" s="5">
        <f t="shared" si="26"/>
        <v>-9.4999999999991758E-3</v>
      </c>
      <c r="S38" s="5">
        <f t="shared" si="27"/>
        <v>52.36</v>
      </c>
      <c r="T38" s="5">
        <f t="shared" si="28"/>
        <v>0</v>
      </c>
      <c r="U38" s="5">
        <v>74.150000000000006</v>
      </c>
      <c r="V38" s="5">
        <f t="shared" si="29"/>
        <v>74.150000000000006</v>
      </c>
      <c r="W38" s="4">
        <f t="shared" si="30"/>
        <v>4.3168943976433193E-2</v>
      </c>
      <c r="X38" s="4">
        <f t="shared" si="31"/>
        <v>0.31704292799726358</v>
      </c>
      <c r="Y38">
        <v>9</v>
      </c>
      <c r="Z38" s="5">
        <v>44.5</v>
      </c>
      <c r="AA38">
        <v>20</v>
      </c>
      <c r="AB38" s="5">
        <v>154.27000000000001</v>
      </c>
      <c r="AC38" s="6">
        <v>80</v>
      </c>
      <c r="AD38" s="5">
        <v>1309</v>
      </c>
      <c r="AE38" s="6">
        <v>9</v>
      </c>
      <c r="AF38" s="5">
        <v>78</v>
      </c>
      <c r="AG38" s="6">
        <v>4</v>
      </c>
      <c r="AH38" s="5">
        <v>34.380000000000003</v>
      </c>
      <c r="AI38" s="6">
        <v>23</v>
      </c>
      <c r="AJ38" s="5">
        <v>81</v>
      </c>
      <c r="AK38" s="6">
        <v>11</v>
      </c>
      <c r="AL38" s="5">
        <v>16.52</v>
      </c>
      <c r="AM38" s="6">
        <f t="shared" si="32"/>
        <v>156</v>
      </c>
      <c r="AN38" s="5">
        <f t="shared" si="33"/>
        <v>11.010705128205128</v>
      </c>
      <c r="AO38" s="5">
        <v>1717.67</v>
      </c>
      <c r="AP38" s="5" t="str">
        <f t="shared" si="34"/>
        <v>YES</v>
      </c>
      <c r="AQ38" s="5">
        <f t="shared" si="35"/>
        <v>0</v>
      </c>
      <c r="AR38" s="5">
        <v>144.37</v>
      </c>
      <c r="AS38" s="5">
        <v>1862.04</v>
      </c>
      <c r="AT38" s="3" t="str">
        <f t="shared" si="36"/>
        <v>YES</v>
      </c>
      <c r="AU38" s="5">
        <v>2095.92</v>
      </c>
      <c r="AV38" s="5">
        <f t="shared" si="37"/>
        <v>2095.92</v>
      </c>
      <c r="AW38" s="5">
        <f t="shared" si="38"/>
        <v>233.88</v>
      </c>
      <c r="AX38" s="5">
        <f t="shared" si="39"/>
        <v>159.72999999999999</v>
      </c>
      <c r="AY38" s="4">
        <f t="shared" si="20"/>
        <v>0.13616119510732561</v>
      </c>
    </row>
    <row r="39" spans="1:51" x14ac:dyDescent="0.25">
      <c r="A39" s="1">
        <v>45641</v>
      </c>
      <c r="B39" t="str">
        <f t="shared" si="21"/>
        <v>Sunday</v>
      </c>
      <c r="C39" s="9">
        <v>0.67361111111111116</v>
      </c>
      <c r="D39" s="8">
        <v>0.91805555555555551</v>
      </c>
      <c r="E39" s="2">
        <f t="shared" si="22"/>
        <v>0.24444444444444435</v>
      </c>
      <c r="F39">
        <v>32</v>
      </c>
      <c r="G39" s="5">
        <v>32.17</v>
      </c>
      <c r="H39" s="3">
        <f t="shared" si="23"/>
        <v>32.168125000000003</v>
      </c>
      <c r="I39" s="5">
        <v>65.58</v>
      </c>
      <c r="J39" s="5">
        <v>0</v>
      </c>
      <c r="K39" s="5">
        <v>227.99</v>
      </c>
      <c r="L39" s="11">
        <v>0.23300000000000001</v>
      </c>
      <c r="M39" s="4">
        <f t="shared" si="24"/>
        <v>0.23655322681054161</v>
      </c>
      <c r="N39" s="4">
        <f t="shared" si="25"/>
        <v>3.65532268105416E-2</v>
      </c>
      <c r="O39">
        <v>13.29</v>
      </c>
      <c r="P39" s="5">
        <v>30.97</v>
      </c>
      <c r="Q39" s="5">
        <f t="shared" si="40"/>
        <v>13.287400000000002</v>
      </c>
      <c r="R39" s="5">
        <f t="shared" si="26"/>
        <v>-2.5999999999974932E-3</v>
      </c>
      <c r="S39" s="5">
        <f t="shared" si="27"/>
        <v>30.968800000000002</v>
      </c>
      <c r="T39" s="5">
        <f t="shared" si="28"/>
        <v>-1.1999999999972033E-3</v>
      </c>
      <c r="U39" s="5">
        <v>44.26</v>
      </c>
      <c r="V39" s="5">
        <f t="shared" si="29"/>
        <v>44.26</v>
      </c>
      <c r="W39" s="4">
        <f t="shared" si="30"/>
        <v>4.2996755328450126E-2</v>
      </c>
      <c r="X39" s="4">
        <f t="shared" si="31"/>
        <v>0.19413132154919074</v>
      </c>
      <c r="Y39">
        <v>0</v>
      </c>
      <c r="Z39" s="5">
        <v>0</v>
      </c>
      <c r="AA39">
        <v>21</v>
      </c>
      <c r="AB39" s="5">
        <v>128.82</v>
      </c>
      <c r="AC39" s="6">
        <v>52</v>
      </c>
      <c r="AD39" s="5">
        <v>774.22</v>
      </c>
      <c r="AE39" s="6">
        <v>8</v>
      </c>
      <c r="AF39" s="5">
        <v>52</v>
      </c>
      <c r="AG39" s="6">
        <v>1</v>
      </c>
      <c r="AH39" s="5">
        <v>9</v>
      </c>
      <c r="AI39" s="6">
        <v>15</v>
      </c>
      <c r="AJ39" s="5">
        <v>51.66</v>
      </c>
      <c r="AK39" s="6">
        <v>8</v>
      </c>
      <c r="AL39" s="5">
        <v>13.68</v>
      </c>
      <c r="AM39" s="6">
        <f t="shared" si="32"/>
        <v>105</v>
      </c>
      <c r="AN39" s="5">
        <f t="shared" si="33"/>
        <v>9.8036190476190495</v>
      </c>
      <c r="AO39" s="5">
        <v>1029.3800000000001</v>
      </c>
      <c r="AP39" s="5" t="str">
        <f t="shared" si="34"/>
        <v>YES</v>
      </c>
      <c r="AQ39" s="5">
        <f t="shared" si="35"/>
        <v>0</v>
      </c>
      <c r="AR39" s="5">
        <v>86.53</v>
      </c>
      <c r="AS39" s="5">
        <v>1115.9100000000001</v>
      </c>
      <c r="AT39" s="3" t="str">
        <f t="shared" si="36"/>
        <v>YES</v>
      </c>
      <c r="AU39" s="5">
        <v>1343.9</v>
      </c>
      <c r="AV39" s="5">
        <f t="shared" si="37"/>
        <v>1343.9</v>
      </c>
      <c r="AW39" s="5">
        <f t="shared" si="38"/>
        <v>227.99</v>
      </c>
      <c r="AX39" s="5">
        <f t="shared" si="39"/>
        <v>183.73000000000002</v>
      </c>
      <c r="AY39" s="4">
        <f t="shared" si="20"/>
        <v>0.22148283432745924</v>
      </c>
    </row>
    <row r="40" spans="1:51" x14ac:dyDescent="0.25">
      <c r="A40" s="1">
        <v>45641</v>
      </c>
      <c r="B40" t="str">
        <f t="shared" si="21"/>
        <v>Sunday</v>
      </c>
      <c r="C40" s="9">
        <v>0.66527777777777775</v>
      </c>
      <c r="D40" s="8">
        <v>0.88402777777777775</v>
      </c>
      <c r="E40" s="2">
        <f t="shared" si="22"/>
        <v>0.21875</v>
      </c>
      <c r="F40">
        <v>52</v>
      </c>
      <c r="G40" s="5">
        <v>26.76</v>
      </c>
      <c r="H40" s="3">
        <f t="shared" si="23"/>
        <v>26.7575</v>
      </c>
      <c r="I40" s="5">
        <v>26.55</v>
      </c>
      <c r="J40" s="5">
        <v>0</v>
      </c>
      <c r="K40" s="5">
        <v>280.60000000000002</v>
      </c>
      <c r="L40" s="11">
        <v>0.20499999999999999</v>
      </c>
      <c r="M40" s="4">
        <f t="shared" si="24"/>
        <v>0.20559186424782391</v>
      </c>
      <c r="N40" s="4">
        <f t="shared" si="25"/>
        <v>5.5918642478239022E-3</v>
      </c>
      <c r="O40">
        <v>18.34</v>
      </c>
      <c r="P40" s="5">
        <v>41.44</v>
      </c>
      <c r="Q40" s="5">
        <f t="shared" si="40"/>
        <v>18.340000000000003</v>
      </c>
      <c r="R40" s="5">
        <f t="shared" si="26"/>
        <v>0</v>
      </c>
      <c r="S40" s="5">
        <f t="shared" si="27"/>
        <v>41.44</v>
      </c>
      <c r="T40" s="5">
        <f t="shared" si="28"/>
        <v>0</v>
      </c>
      <c r="U40" s="5">
        <v>59.78</v>
      </c>
      <c r="V40" s="5">
        <f t="shared" si="29"/>
        <v>59.78</v>
      </c>
      <c r="W40" s="4">
        <f t="shared" si="30"/>
        <v>4.2964230014589724E-2</v>
      </c>
      <c r="X40" s="4">
        <f t="shared" si="31"/>
        <v>0.21304347826086956</v>
      </c>
      <c r="Y40">
        <v>3</v>
      </c>
      <c r="Z40" s="5">
        <v>14</v>
      </c>
      <c r="AA40">
        <v>16</v>
      </c>
      <c r="AB40" s="5">
        <v>143</v>
      </c>
      <c r="AC40" s="6">
        <v>60</v>
      </c>
      <c r="AD40" s="5">
        <v>1036</v>
      </c>
      <c r="AE40" s="6">
        <v>13</v>
      </c>
      <c r="AF40" s="5">
        <v>99</v>
      </c>
      <c r="AG40" s="6">
        <v>1</v>
      </c>
      <c r="AH40" s="5">
        <v>6</v>
      </c>
      <c r="AI40" s="6">
        <v>17</v>
      </c>
      <c r="AJ40" s="5">
        <v>60</v>
      </c>
      <c r="AK40" s="6">
        <v>10</v>
      </c>
      <c r="AL40" s="5">
        <v>27.39</v>
      </c>
      <c r="AM40" s="6">
        <f t="shared" si="32"/>
        <v>120</v>
      </c>
      <c r="AN40" s="5">
        <f t="shared" si="33"/>
        <v>11.594916666666668</v>
      </c>
      <c r="AO40" s="5">
        <v>1391.39</v>
      </c>
      <c r="AP40" s="5" t="str">
        <f t="shared" si="34"/>
        <v>NO</v>
      </c>
      <c r="AQ40" s="5">
        <f t="shared" si="35"/>
        <v>-6.0000000000002274</v>
      </c>
      <c r="AR40" s="5">
        <v>116.97</v>
      </c>
      <c r="AS40" s="5">
        <v>1508.36</v>
      </c>
      <c r="AT40" s="3" t="str">
        <f t="shared" si="36"/>
        <v>YES</v>
      </c>
      <c r="AU40" s="5">
        <v>1788.96</v>
      </c>
      <c r="AV40" s="5">
        <f t="shared" si="37"/>
        <v>1788.96</v>
      </c>
      <c r="AW40" s="5">
        <f t="shared" si="38"/>
        <v>280.60000000000002</v>
      </c>
      <c r="AX40" s="5">
        <f t="shared" si="39"/>
        <v>220.82000000000002</v>
      </c>
      <c r="AY40" s="4">
        <f t="shared" si="20"/>
        <v>0.20166883476235994</v>
      </c>
    </row>
    <row r="41" spans="1:51" x14ac:dyDescent="0.25">
      <c r="A41" s="1">
        <v>45645</v>
      </c>
      <c r="B41" t="str">
        <f t="shared" si="21"/>
        <v>Thursday</v>
      </c>
      <c r="C41" s="9">
        <v>0.66249999999999998</v>
      </c>
      <c r="D41" s="8">
        <v>3.4027777777777775E-2</v>
      </c>
      <c r="E41" s="2">
        <f t="shared" si="22"/>
        <v>0.37152777777777779</v>
      </c>
      <c r="F41">
        <v>84</v>
      </c>
      <c r="G41" s="5">
        <v>30.98</v>
      </c>
      <c r="H41" s="3">
        <f t="shared" si="23"/>
        <v>30.984166666666667</v>
      </c>
      <c r="I41" s="5">
        <v>105.18</v>
      </c>
      <c r="J41" s="5">
        <v>0</v>
      </c>
      <c r="K41" s="5">
        <v>536.13</v>
      </c>
      <c r="L41" s="11">
        <v>0.21299999999999999</v>
      </c>
      <c r="M41" s="4">
        <f t="shared" si="24"/>
        <v>0.21466752619630106</v>
      </c>
      <c r="N41" s="4">
        <f t="shared" si="25"/>
        <v>1.4667526196301045E-2</v>
      </c>
      <c r="O41">
        <v>63.8</v>
      </c>
      <c r="P41" s="5">
        <v>63.96</v>
      </c>
      <c r="Q41" s="5">
        <f t="shared" si="40"/>
        <v>63.799400000000006</v>
      </c>
      <c r="R41" s="5">
        <f t="shared" si="26"/>
        <v>-5.9999999999149622E-4</v>
      </c>
      <c r="S41" s="5">
        <f t="shared" si="27"/>
        <v>63.945200000000007</v>
      </c>
      <c r="T41" s="5">
        <f t="shared" si="28"/>
        <v>-1.4799999999993929E-2</v>
      </c>
      <c r="U41" s="5">
        <v>127.75</v>
      </c>
      <c r="V41" s="5">
        <f t="shared" si="29"/>
        <v>127.75999999999999</v>
      </c>
      <c r="W41" s="4">
        <f t="shared" si="30"/>
        <v>4.9088051885179444E-2</v>
      </c>
      <c r="X41" s="4">
        <f t="shared" si="31"/>
        <v>0.23828176002089047</v>
      </c>
      <c r="Y41">
        <v>21</v>
      </c>
      <c r="Z41" s="5">
        <v>118</v>
      </c>
      <c r="AA41">
        <v>62</v>
      </c>
      <c r="AB41" s="5">
        <v>528.41999999999996</v>
      </c>
      <c r="AC41" s="6">
        <v>99</v>
      </c>
      <c r="AD41" s="5">
        <v>1598.63</v>
      </c>
      <c r="AE41" s="6">
        <v>28</v>
      </c>
      <c r="AF41" s="5">
        <v>265</v>
      </c>
      <c r="AG41" s="6">
        <v>0</v>
      </c>
      <c r="AH41" s="5">
        <v>0</v>
      </c>
      <c r="AI41" s="6">
        <v>17</v>
      </c>
      <c r="AJ41" s="5">
        <v>60</v>
      </c>
      <c r="AK41" s="6">
        <v>20</v>
      </c>
      <c r="AL41" s="5">
        <v>32.619999999999997</v>
      </c>
      <c r="AM41" s="6">
        <f t="shared" si="32"/>
        <v>247</v>
      </c>
      <c r="AN41" s="5">
        <f t="shared" si="33"/>
        <v>10.537125506072874</v>
      </c>
      <c r="AO41" s="5">
        <v>2602.67</v>
      </c>
      <c r="AP41" s="5" t="str">
        <f t="shared" si="34"/>
        <v>YES</v>
      </c>
      <c r="AQ41" s="5">
        <f t="shared" si="35"/>
        <v>0</v>
      </c>
      <c r="AR41" s="5">
        <v>218.82</v>
      </c>
      <c r="AS41" s="5">
        <v>2821.49</v>
      </c>
      <c r="AT41" s="3" t="str">
        <f t="shared" si="36"/>
        <v>YES</v>
      </c>
      <c r="AU41" s="5">
        <v>3357.62</v>
      </c>
      <c r="AV41" s="5">
        <f t="shared" si="37"/>
        <v>3357.62</v>
      </c>
      <c r="AW41" s="5">
        <f t="shared" si="38"/>
        <v>536.13</v>
      </c>
      <c r="AX41" s="5">
        <f t="shared" si="39"/>
        <v>408.38</v>
      </c>
      <c r="AY41" s="4">
        <f t="shared" si="20"/>
        <v>0.20599230789919581</v>
      </c>
    </row>
    <row r="42" spans="1:51" x14ac:dyDescent="0.25">
      <c r="A42" s="1">
        <v>45646</v>
      </c>
      <c r="B42" t="str">
        <f t="shared" si="21"/>
        <v>Friday</v>
      </c>
      <c r="C42" s="9">
        <v>0.66319444444444442</v>
      </c>
      <c r="D42" s="8">
        <v>0.96111111111111114</v>
      </c>
      <c r="E42" s="2">
        <f t="shared" si="22"/>
        <v>0.29791666666666672</v>
      </c>
      <c r="F42">
        <v>73</v>
      </c>
      <c r="G42" s="5">
        <v>25.68</v>
      </c>
      <c r="H42" s="3">
        <f t="shared" si="23"/>
        <v>25.682739726027396</v>
      </c>
      <c r="I42" s="5">
        <v>313.24</v>
      </c>
      <c r="J42" s="5">
        <v>0</v>
      </c>
      <c r="K42" s="5">
        <v>329.17</v>
      </c>
      <c r="L42" s="11">
        <v>0.20800000000000002</v>
      </c>
      <c r="M42" s="4">
        <f t="shared" si="24"/>
        <v>0.21079021516393445</v>
      </c>
      <c r="N42" s="4">
        <f t="shared" si="25"/>
        <v>1.0790215163934441E-2</v>
      </c>
      <c r="O42">
        <v>29.19</v>
      </c>
      <c r="P42" s="5">
        <v>55.67</v>
      </c>
      <c r="Q42" s="5">
        <f t="shared" si="40"/>
        <v>29.19</v>
      </c>
      <c r="R42" s="5">
        <f t="shared" si="26"/>
        <v>0</v>
      </c>
      <c r="S42" s="5">
        <f t="shared" si="27"/>
        <v>55.666000000000004</v>
      </c>
      <c r="T42" s="5">
        <f t="shared" si="28"/>
        <v>-3.9999999999977831E-3</v>
      </c>
      <c r="U42" s="5">
        <v>84.86</v>
      </c>
      <c r="V42" s="5">
        <f t="shared" si="29"/>
        <v>84.86</v>
      </c>
      <c r="W42" s="4">
        <f t="shared" si="30"/>
        <v>4.5262529069147232E-2</v>
      </c>
      <c r="X42" s="4">
        <f t="shared" si="31"/>
        <v>0.25779992101345806</v>
      </c>
      <c r="Y42">
        <v>3</v>
      </c>
      <c r="Z42" s="5">
        <v>14.5</v>
      </c>
      <c r="AA42">
        <v>14</v>
      </c>
      <c r="AB42" s="5">
        <v>117.5</v>
      </c>
      <c r="AC42" s="6">
        <v>91</v>
      </c>
      <c r="AD42" s="5">
        <v>1391.65</v>
      </c>
      <c r="AE42" s="6">
        <v>21</v>
      </c>
      <c r="AF42" s="5">
        <v>169</v>
      </c>
      <c r="AG42" s="6">
        <v>14</v>
      </c>
      <c r="AH42" s="5">
        <v>116</v>
      </c>
      <c r="AI42" s="6">
        <v>16</v>
      </c>
      <c r="AJ42" s="5">
        <v>50</v>
      </c>
      <c r="AK42" s="6">
        <v>10</v>
      </c>
      <c r="AL42" s="5">
        <v>16.190000000000001</v>
      </c>
      <c r="AM42" s="6">
        <f t="shared" si="32"/>
        <v>169</v>
      </c>
      <c r="AN42" s="5">
        <f t="shared" si="33"/>
        <v>11.093727810650886</v>
      </c>
      <c r="AO42" s="5">
        <v>1874.84</v>
      </c>
      <c r="AP42" s="5" t="str">
        <f t="shared" si="34"/>
        <v>YES</v>
      </c>
      <c r="AQ42" s="5">
        <f t="shared" si="35"/>
        <v>0</v>
      </c>
      <c r="AR42" s="5">
        <v>157.55000000000001</v>
      </c>
      <c r="AS42" s="5">
        <v>2032.39</v>
      </c>
      <c r="AT42" s="3" t="str">
        <f t="shared" si="36"/>
        <v>YES</v>
      </c>
      <c r="AU42" s="5">
        <v>2361.56</v>
      </c>
      <c r="AV42" s="5">
        <f t="shared" si="37"/>
        <v>2361.56</v>
      </c>
      <c r="AW42" s="5">
        <f t="shared" si="38"/>
        <v>329.17</v>
      </c>
      <c r="AX42" s="5">
        <f t="shared" si="39"/>
        <v>244.31</v>
      </c>
      <c r="AY42" s="4">
        <f t="shared" si="20"/>
        <v>0.17557231550425639</v>
      </c>
    </row>
    <row r="43" spans="1:51" x14ac:dyDescent="0.25">
      <c r="A43" s="1">
        <v>45647</v>
      </c>
      <c r="B43" t="str">
        <f t="shared" si="21"/>
        <v>Saturday</v>
      </c>
      <c r="C43" s="9">
        <v>0.66180555555555554</v>
      </c>
      <c r="D43" s="8">
        <v>0.92152777777777772</v>
      </c>
      <c r="E43" s="2">
        <f t="shared" si="22"/>
        <v>0.25972222222222219</v>
      </c>
      <c r="F43">
        <v>49</v>
      </c>
      <c r="G43" s="5">
        <v>31.71</v>
      </c>
      <c r="H43" s="3">
        <f t="shared" si="23"/>
        <v>31.708571428571428</v>
      </c>
      <c r="I43" s="5">
        <v>129.54</v>
      </c>
      <c r="J43" s="5">
        <v>0</v>
      </c>
      <c r="K43" s="5">
        <v>301.3</v>
      </c>
      <c r="L43" s="11">
        <v>0.21</v>
      </c>
      <c r="M43" s="4">
        <f t="shared" si="24"/>
        <v>0.21156033647432207</v>
      </c>
      <c r="N43" s="4">
        <f t="shared" si="25"/>
        <v>1.1560336474322058E-2</v>
      </c>
      <c r="O43">
        <v>42.28</v>
      </c>
      <c r="P43" s="5">
        <v>35.58</v>
      </c>
      <c r="Q43" s="5">
        <f t="shared" si="40"/>
        <v>42.28</v>
      </c>
      <c r="R43" s="5">
        <f t="shared" si="26"/>
        <v>0</v>
      </c>
      <c r="S43" s="5">
        <f t="shared" si="27"/>
        <v>35.58</v>
      </c>
      <c r="T43" s="5">
        <f t="shared" si="28"/>
        <v>0</v>
      </c>
      <c r="U43" s="5">
        <v>77.86</v>
      </c>
      <c r="V43" s="5">
        <f t="shared" si="29"/>
        <v>77.86</v>
      </c>
      <c r="W43" s="4">
        <f t="shared" si="30"/>
        <v>5.0111989290219601E-2</v>
      </c>
      <c r="X43" s="4">
        <f t="shared" si="31"/>
        <v>0.25841354132094257</v>
      </c>
      <c r="Y43">
        <v>8</v>
      </c>
      <c r="Z43" s="5">
        <v>44</v>
      </c>
      <c r="AA43">
        <v>34</v>
      </c>
      <c r="AB43" s="5">
        <v>301</v>
      </c>
      <c r="AC43" s="6">
        <v>53</v>
      </c>
      <c r="AD43" s="5">
        <v>889.5</v>
      </c>
      <c r="AE43" s="6">
        <v>32</v>
      </c>
      <c r="AF43" s="5">
        <v>241</v>
      </c>
      <c r="AG43" s="6">
        <v>2</v>
      </c>
      <c r="AH43" s="5">
        <v>18</v>
      </c>
      <c r="AI43" s="6">
        <v>10</v>
      </c>
      <c r="AJ43" s="5">
        <v>35</v>
      </c>
      <c r="AK43" s="6">
        <v>15</v>
      </c>
      <c r="AL43" s="5">
        <v>25.22</v>
      </c>
      <c r="AM43" s="6">
        <f t="shared" si="32"/>
        <v>154</v>
      </c>
      <c r="AN43" s="5">
        <f t="shared" si="33"/>
        <v>10.08909090909091</v>
      </c>
      <c r="AO43" s="5">
        <v>1553.72</v>
      </c>
      <c r="AP43" s="5" t="str">
        <f t="shared" si="34"/>
        <v>YES</v>
      </c>
      <c r="AQ43" s="5">
        <f t="shared" si="35"/>
        <v>0</v>
      </c>
      <c r="AR43" s="5">
        <v>130.56</v>
      </c>
      <c r="AS43" s="5">
        <v>1684.28</v>
      </c>
      <c r="AT43" s="3" t="str">
        <f t="shared" si="36"/>
        <v>YES</v>
      </c>
      <c r="AU43" s="5">
        <v>1985.58</v>
      </c>
      <c r="AV43" s="5">
        <f t="shared" si="37"/>
        <v>1985.58</v>
      </c>
      <c r="AW43" s="5">
        <f t="shared" si="38"/>
        <v>301.3</v>
      </c>
      <c r="AX43" s="5">
        <f t="shared" si="39"/>
        <v>223.44</v>
      </c>
      <c r="AY43" s="4">
        <f t="shared" si="20"/>
        <v>0.19392168473083954</v>
      </c>
    </row>
    <row r="44" spans="1:51" x14ac:dyDescent="0.25">
      <c r="A44" s="1">
        <v>45648</v>
      </c>
      <c r="B44" t="str">
        <f t="shared" si="21"/>
        <v>Sunday</v>
      </c>
      <c r="C44" s="9">
        <v>0.65833333333333333</v>
      </c>
      <c r="D44" s="8">
        <v>0.85347222222222219</v>
      </c>
      <c r="E44" s="2">
        <f t="shared" si="22"/>
        <v>0.19513888888888886</v>
      </c>
      <c r="F44">
        <v>16</v>
      </c>
      <c r="G44" s="5">
        <v>28.55</v>
      </c>
      <c r="H44" s="3">
        <f t="shared" si="23"/>
        <v>28.548124999999999</v>
      </c>
      <c r="I44" s="5">
        <v>0</v>
      </c>
      <c r="J44" s="5">
        <v>0</v>
      </c>
      <c r="K44" s="5">
        <v>116.25</v>
      </c>
      <c r="L44" s="11">
        <v>0.255</v>
      </c>
      <c r="M44" s="4">
        <f t="shared" si="24"/>
        <v>0.25450445519626946</v>
      </c>
      <c r="N44" s="4">
        <f t="shared" si="25"/>
        <v>5.4504455196269452E-2</v>
      </c>
      <c r="O44">
        <v>6.51</v>
      </c>
      <c r="P44" s="5">
        <v>14.08</v>
      </c>
      <c r="Q44" s="5">
        <f t="shared" si="40"/>
        <v>6.5100000000000007</v>
      </c>
      <c r="R44" s="5">
        <f t="shared" si="26"/>
        <v>0</v>
      </c>
      <c r="S44" s="5">
        <f t="shared" si="27"/>
        <v>14.08</v>
      </c>
      <c r="T44" s="5">
        <f t="shared" si="28"/>
        <v>0</v>
      </c>
      <c r="U44" s="5">
        <v>20.59</v>
      </c>
      <c r="V44" s="5">
        <f t="shared" si="29"/>
        <v>20.59</v>
      </c>
      <c r="W44" s="4">
        <f t="shared" si="30"/>
        <v>4.5077391247236032E-2</v>
      </c>
      <c r="X44" s="4">
        <f t="shared" si="31"/>
        <v>0.17711827956989248</v>
      </c>
      <c r="Y44">
        <v>0</v>
      </c>
      <c r="Z44" s="5">
        <v>0</v>
      </c>
      <c r="AA44">
        <v>5</v>
      </c>
      <c r="AB44" s="5">
        <v>63</v>
      </c>
      <c r="AC44" s="6">
        <v>24</v>
      </c>
      <c r="AD44" s="5">
        <v>352</v>
      </c>
      <c r="AE44" s="6">
        <v>3</v>
      </c>
      <c r="AF44" s="5">
        <v>30</v>
      </c>
      <c r="AG44" s="6">
        <v>0</v>
      </c>
      <c r="AH44" s="5">
        <v>0</v>
      </c>
      <c r="AI44" s="6">
        <v>1</v>
      </c>
      <c r="AJ44" s="5">
        <v>3.5</v>
      </c>
      <c r="AK44" s="6">
        <v>2</v>
      </c>
      <c r="AL44" s="5">
        <v>8.27</v>
      </c>
      <c r="AM44" s="6">
        <f t="shared" si="32"/>
        <v>35</v>
      </c>
      <c r="AN44" s="5">
        <f t="shared" si="33"/>
        <v>13.050571428571429</v>
      </c>
      <c r="AO44" s="5">
        <v>456.77</v>
      </c>
      <c r="AP44" s="5" t="str">
        <f t="shared" si="34"/>
        <v>YES</v>
      </c>
      <c r="AQ44" s="5">
        <f t="shared" si="35"/>
        <v>0</v>
      </c>
      <c r="AR44" s="5">
        <v>38.4</v>
      </c>
      <c r="AS44" s="5">
        <v>495.17</v>
      </c>
      <c r="AT44" s="3" t="str">
        <f t="shared" si="36"/>
        <v>YES</v>
      </c>
      <c r="AU44" s="5">
        <v>611.41999999999996</v>
      </c>
      <c r="AV44" s="5">
        <f t="shared" si="37"/>
        <v>611.42000000000007</v>
      </c>
      <c r="AW44" s="5">
        <f t="shared" si="38"/>
        <v>116.25</v>
      </c>
      <c r="AX44" s="5">
        <f t="shared" si="39"/>
        <v>95.66</v>
      </c>
      <c r="AY44" s="4">
        <f t="shared" si="20"/>
        <v>0.25450445519626946</v>
      </c>
    </row>
    <row r="45" spans="1:51" x14ac:dyDescent="0.25">
      <c r="A45" s="1">
        <v>45652</v>
      </c>
      <c r="B45" t="str">
        <f t="shared" si="21"/>
        <v>Thursday</v>
      </c>
      <c r="C45" s="9">
        <v>0.49861111111111112</v>
      </c>
      <c r="D45" s="8">
        <v>0.67708333333333337</v>
      </c>
      <c r="E45" s="2">
        <f t="shared" si="22"/>
        <v>0.17847222222222225</v>
      </c>
      <c r="F45">
        <v>37</v>
      </c>
      <c r="G45" s="5">
        <v>24.94</v>
      </c>
      <c r="H45" s="3">
        <f t="shared" si="23"/>
        <v>24.936216216216216</v>
      </c>
      <c r="I45" s="5">
        <v>0</v>
      </c>
      <c r="J45" s="5">
        <v>0</v>
      </c>
      <c r="K45" s="5">
        <v>185.29</v>
      </c>
      <c r="L45" s="11">
        <v>0.19899999999999998</v>
      </c>
      <c r="M45" s="4">
        <f t="shared" si="24"/>
        <v>0.20082589092170294</v>
      </c>
      <c r="N45" s="4">
        <f t="shared" si="25"/>
        <v>8.2589092170293199E-4</v>
      </c>
      <c r="O45">
        <v>11.32</v>
      </c>
      <c r="P45" s="5">
        <v>28</v>
      </c>
      <c r="Q45" s="5">
        <f t="shared" si="40"/>
        <v>11.323900000000002</v>
      </c>
      <c r="R45" s="5">
        <f t="shared" si="26"/>
        <v>3.9000000000015689E-3</v>
      </c>
      <c r="S45" s="5">
        <f t="shared" si="27"/>
        <v>28.004799999999999</v>
      </c>
      <c r="T45" s="5">
        <f t="shared" si="28"/>
        <v>4.7999999999994714E-3</v>
      </c>
      <c r="U45" s="5">
        <v>39.32</v>
      </c>
      <c r="V45" s="5">
        <f t="shared" si="29"/>
        <v>39.32</v>
      </c>
      <c r="W45" s="4">
        <f t="shared" si="30"/>
        <v>4.2616838636954826E-2</v>
      </c>
      <c r="X45" s="4">
        <f t="shared" si="31"/>
        <v>0.21220789033407092</v>
      </c>
      <c r="Y45">
        <v>8</v>
      </c>
      <c r="Z45" s="5">
        <v>41.5</v>
      </c>
      <c r="AA45">
        <v>7</v>
      </c>
      <c r="AB45" s="5">
        <v>57</v>
      </c>
      <c r="AC45" s="6">
        <v>48</v>
      </c>
      <c r="AD45" s="5">
        <v>700.12</v>
      </c>
      <c r="AE45" s="6">
        <v>6</v>
      </c>
      <c r="AF45" s="5">
        <v>54.27</v>
      </c>
      <c r="AG45" s="6">
        <v>1</v>
      </c>
      <c r="AH45" s="5">
        <v>9</v>
      </c>
      <c r="AI45" s="6">
        <v>14</v>
      </c>
      <c r="AJ45" s="5">
        <v>48.36</v>
      </c>
      <c r="AK45" s="6">
        <v>6</v>
      </c>
      <c r="AL45" s="5">
        <v>12.39</v>
      </c>
      <c r="AM45" s="6">
        <f t="shared" si="32"/>
        <v>90</v>
      </c>
      <c r="AN45" s="5">
        <f t="shared" si="33"/>
        <v>10.251555555555555</v>
      </c>
      <c r="AO45" s="5">
        <v>922.64</v>
      </c>
      <c r="AP45" s="5" t="str">
        <f t="shared" si="34"/>
        <v>YES</v>
      </c>
      <c r="AQ45" s="5">
        <f t="shared" si="35"/>
        <v>0</v>
      </c>
      <c r="AR45" s="5">
        <v>77.599999999999994</v>
      </c>
      <c r="AS45" s="5">
        <v>1000.24</v>
      </c>
      <c r="AT45" s="3" t="str">
        <f t="shared" si="36"/>
        <v>YES</v>
      </c>
      <c r="AU45" s="5">
        <v>1185.53</v>
      </c>
      <c r="AV45" s="5">
        <f t="shared" si="37"/>
        <v>1185.53</v>
      </c>
      <c r="AW45" s="5">
        <f t="shared" si="38"/>
        <v>185.29</v>
      </c>
      <c r="AX45" s="5">
        <f t="shared" si="39"/>
        <v>145.97</v>
      </c>
      <c r="AY45" s="4">
        <f t="shared" si="20"/>
        <v>0.20082589092170294</v>
      </c>
    </row>
    <row r="46" spans="1:51" x14ac:dyDescent="0.25">
      <c r="A46" s="1">
        <v>45653</v>
      </c>
      <c r="B46" t="str">
        <f t="shared" si="21"/>
        <v>Friday</v>
      </c>
      <c r="C46" s="9">
        <v>0.67777777777777781</v>
      </c>
      <c r="D46" s="8">
        <v>0.80625000000000002</v>
      </c>
      <c r="E46" s="2">
        <f t="shared" si="22"/>
        <v>0.12847222222222221</v>
      </c>
      <c r="F46">
        <v>26</v>
      </c>
      <c r="G46" s="5">
        <v>28.37</v>
      </c>
      <c r="H46" s="3">
        <f t="shared" si="23"/>
        <v>28.369230769230771</v>
      </c>
      <c r="I46" s="5">
        <v>35.770000000000003</v>
      </c>
      <c r="J46" s="5">
        <v>0</v>
      </c>
      <c r="K46" s="5">
        <v>152.72</v>
      </c>
      <c r="L46" s="11">
        <v>0.217</v>
      </c>
      <c r="M46" s="4">
        <f t="shared" si="24"/>
        <v>0.21760255332487924</v>
      </c>
      <c r="N46" s="4">
        <f t="shared" si="25"/>
        <v>1.7602553324879228E-2</v>
      </c>
      <c r="O46">
        <v>15.96</v>
      </c>
      <c r="P46" s="5">
        <v>19.22</v>
      </c>
      <c r="Q46" s="5">
        <f t="shared" si="40"/>
        <v>15.96</v>
      </c>
      <c r="R46" s="5">
        <f t="shared" si="26"/>
        <v>0</v>
      </c>
      <c r="S46" s="5">
        <f t="shared" si="27"/>
        <v>19.22</v>
      </c>
      <c r="T46" s="5">
        <f t="shared" si="28"/>
        <v>0</v>
      </c>
      <c r="U46" s="5">
        <v>35.18</v>
      </c>
      <c r="V46" s="5">
        <f t="shared" si="29"/>
        <v>35.18</v>
      </c>
      <c r="W46" s="4">
        <f t="shared" si="30"/>
        <v>4.7695227765726676E-2</v>
      </c>
      <c r="X46" s="4">
        <f t="shared" si="31"/>
        <v>0.23035620743844945</v>
      </c>
      <c r="Y46">
        <v>7</v>
      </c>
      <c r="Z46" s="5">
        <v>39</v>
      </c>
      <c r="AA46">
        <v>8</v>
      </c>
      <c r="AB46" s="5">
        <v>61</v>
      </c>
      <c r="AC46" s="6">
        <v>29</v>
      </c>
      <c r="AD46" s="5">
        <v>480.5</v>
      </c>
      <c r="AE46" s="6">
        <v>14</v>
      </c>
      <c r="AF46" s="5">
        <v>120</v>
      </c>
      <c r="AG46" s="6">
        <v>1</v>
      </c>
      <c r="AH46" s="5">
        <v>8</v>
      </c>
      <c r="AI46" s="6">
        <v>2</v>
      </c>
      <c r="AJ46" s="5">
        <v>7</v>
      </c>
      <c r="AK46" s="6">
        <v>6</v>
      </c>
      <c r="AL46" s="5">
        <v>18.100000000000001</v>
      </c>
      <c r="AM46" s="6">
        <f t="shared" si="32"/>
        <v>67</v>
      </c>
      <c r="AN46" s="5">
        <f t="shared" si="33"/>
        <v>11.008955223880598</v>
      </c>
      <c r="AO46" s="5">
        <v>737.6</v>
      </c>
      <c r="AP46" s="5" t="str">
        <f t="shared" si="34"/>
        <v>NO</v>
      </c>
      <c r="AQ46" s="5">
        <f t="shared" si="35"/>
        <v>-4</v>
      </c>
      <c r="AR46" s="5">
        <v>61.97</v>
      </c>
      <c r="AS46" s="5">
        <v>799.57</v>
      </c>
      <c r="AT46" s="3" t="str">
        <f t="shared" si="36"/>
        <v>YES</v>
      </c>
      <c r="AU46" s="5">
        <v>952.29</v>
      </c>
      <c r="AV46" s="5">
        <f t="shared" si="37"/>
        <v>952.29000000000008</v>
      </c>
      <c r="AW46" s="5">
        <f t="shared" si="38"/>
        <v>152.72</v>
      </c>
      <c r="AX46" s="5">
        <f t="shared" si="39"/>
        <v>117.53999999999999</v>
      </c>
      <c r="AY46" s="4">
        <f t="shared" si="20"/>
        <v>0.20704989154013015</v>
      </c>
    </row>
    <row r="47" spans="1:51" x14ac:dyDescent="0.25">
      <c r="A47" s="1">
        <v>45654</v>
      </c>
      <c r="B47" t="str">
        <f t="shared" si="21"/>
        <v>Saturday</v>
      </c>
      <c r="C47" s="9">
        <v>0.66111111111111109</v>
      </c>
      <c r="D47" s="8">
        <v>0.91041666666666665</v>
      </c>
      <c r="E47" s="2">
        <f t="shared" si="22"/>
        <v>0.24930555555555556</v>
      </c>
      <c r="F47">
        <v>60</v>
      </c>
      <c r="G47" s="5">
        <v>22</v>
      </c>
      <c r="H47" s="3">
        <f t="shared" si="23"/>
        <v>21.995999999999999</v>
      </c>
      <c r="I47" s="5">
        <v>0</v>
      </c>
      <c r="J47" s="5">
        <v>0</v>
      </c>
      <c r="K47" s="5">
        <v>298.14</v>
      </c>
      <c r="L47" s="11">
        <v>0.222</v>
      </c>
      <c r="M47" s="4">
        <f t="shared" si="24"/>
        <v>0.22590470994726314</v>
      </c>
      <c r="N47" s="4">
        <f t="shared" si="25"/>
        <v>2.5904709947263127E-2</v>
      </c>
      <c r="O47">
        <v>18.86</v>
      </c>
      <c r="P47" s="5">
        <v>39.340000000000003</v>
      </c>
      <c r="Q47" s="5">
        <f t="shared" si="40"/>
        <v>18.869200000000003</v>
      </c>
      <c r="R47" s="5">
        <f t="shared" si="26"/>
        <v>9.2000000000034277E-3</v>
      </c>
      <c r="S47" s="5">
        <f t="shared" si="27"/>
        <v>39.337600000000002</v>
      </c>
      <c r="T47" s="5">
        <f t="shared" si="28"/>
        <v>-2.400000000001512E-3</v>
      </c>
      <c r="U47" s="5">
        <v>58.2</v>
      </c>
      <c r="V47" s="5">
        <f t="shared" si="29"/>
        <v>58.2</v>
      </c>
      <c r="W47" s="4">
        <f t="shared" si="30"/>
        <v>4.4098927077650486E-2</v>
      </c>
      <c r="X47" s="4">
        <f t="shared" si="31"/>
        <v>0.19521030388408131</v>
      </c>
      <c r="Y47">
        <v>1</v>
      </c>
      <c r="Z47" s="5">
        <v>5.5</v>
      </c>
      <c r="AA47">
        <v>14</v>
      </c>
      <c r="AB47" s="5">
        <v>111.89</v>
      </c>
      <c r="AC47" s="6">
        <v>67</v>
      </c>
      <c r="AD47" s="5">
        <v>983.44</v>
      </c>
      <c r="AE47" s="6">
        <v>17</v>
      </c>
      <c r="AF47" s="5">
        <v>138.16999999999999</v>
      </c>
      <c r="AG47" s="6">
        <v>2</v>
      </c>
      <c r="AH47" s="5">
        <v>14</v>
      </c>
      <c r="AI47" s="6">
        <v>13</v>
      </c>
      <c r="AJ47" s="5">
        <v>45.5</v>
      </c>
      <c r="AK47" s="6">
        <v>14</v>
      </c>
      <c r="AL47" s="5">
        <v>21.26</v>
      </c>
      <c r="AM47" s="6">
        <f t="shared" si="32"/>
        <v>128</v>
      </c>
      <c r="AN47" s="5">
        <f t="shared" si="33"/>
        <v>10.310625</v>
      </c>
      <c r="AO47" s="5">
        <v>1319.76</v>
      </c>
      <c r="AP47" s="5" t="str">
        <f t="shared" si="34"/>
        <v>YES</v>
      </c>
      <c r="AQ47" s="5">
        <f t="shared" si="35"/>
        <v>0</v>
      </c>
      <c r="AR47" s="5">
        <v>110.97</v>
      </c>
      <c r="AS47" s="5">
        <v>1430.73</v>
      </c>
      <c r="AT47" s="3" t="str">
        <f t="shared" si="36"/>
        <v>YES</v>
      </c>
      <c r="AU47" s="5">
        <v>1728.87</v>
      </c>
      <c r="AV47" s="5">
        <f t="shared" si="37"/>
        <v>1728.87</v>
      </c>
      <c r="AW47" s="5">
        <f t="shared" si="38"/>
        <v>298.14</v>
      </c>
      <c r="AX47" s="5">
        <f t="shared" si="39"/>
        <v>239.94</v>
      </c>
      <c r="AY47" s="4">
        <f t="shared" si="20"/>
        <v>0.22590470994726314</v>
      </c>
    </row>
    <row r="48" spans="1:51" x14ac:dyDescent="0.25">
      <c r="A48" s="1">
        <v>45655</v>
      </c>
      <c r="B48" t="str">
        <f t="shared" si="21"/>
        <v>Sunday</v>
      </c>
      <c r="C48" s="9">
        <v>0.66041666666666665</v>
      </c>
      <c r="D48" s="8">
        <v>0.89166666666666672</v>
      </c>
      <c r="E48" s="2">
        <f t="shared" si="22"/>
        <v>0.23125000000000007</v>
      </c>
      <c r="F48">
        <v>39</v>
      </c>
      <c r="G48" s="5">
        <v>19.03</v>
      </c>
      <c r="H48" s="3">
        <f t="shared" si="23"/>
        <v>19.031794871794872</v>
      </c>
      <c r="I48" s="5">
        <v>86.08</v>
      </c>
      <c r="J48" s="5">
        <v>10.76</v>
      </c>
      <c r="K48" s="5">
        <v>148.6</v>
      </c>
      <c r="L48" s="11">
        <v>0.20600000000000002</v>
      </c>
      <c r="M48" s="4">
        <f t="shared" si="24"/>
        <v>0.22646915386491101</v>
      </c>
      <c r="N48" s="4">
        <f t="shared" si="25"/>
        <v>2.6469153864910999E-2</v>
      </c>
      <c r="O48">
        <v>6.66</v>
      </c>
      <c r="P48" s="5">
        <v>23.45</v>
      </c>
      <c r="Q48" s="5">
        <f t="shared" si="40"/>
        <v>6.6577000000000002</v>
      </c>
      <c r="R48" s="5">
        <f t="shared" si="26"/>
        <v>-2.2999999999999687E-3</v>
      </c>
      <c r="S48" s="5">
        <f t="shared" si="27"/>
        <v>23.446400000000001</v>
      </c>
      <c r="T48" s="5">
        <f t="shared" si="28"/>
        <v>-3.5999999999987153E-3</v>
      </c>
      <c r="U48" s="5">
        <v>30.11</v>
      </c>
      <c r="V48" s="5">
        <f t="shared" si="29"/>
        <v>30.11</v>
      </c>
      <c r="W48" s="4">
        <f t="shared" si="30"/>
        <v>4.0566393619314509E-2</v>
      </c>
      <c r="X48" s="4">
        <f t="shared" si="31"/>
        <v>0.20262449528936743</v>
      </c>
      <c r="Y48">
        <v>0</v>
      </c>
      <c r="Z48" s="5">
        <v>0</v>
      </c>
      <c r="AA48">
        <v>4</v>
      </c>
      <c r="AB48" s="5">
        <v>23</v>
      </c>
      <c r="AC48" s="6">
        <v>44</v>
      </c>
      <c r="AD48" s="5">
        <v>586.16</v>
      </c>
      <c r="AE48" s="6">
        <v>3</v>
      </c>
      <c r="AF48" s="5">
        <v>31</v>
      </c>
      <c r="AG48" s="6">
        <v>8</v>
      </c>
      <c r="AH48" s="5">
        <v>41.11</v>
      </c>
      <c r="AI48" s="6">
        <v>15</v>
      </c>
      <c r="AJ48" s="5">
        <v>49.73</v>
      </c>
      <c r="AK48" s="6">
        <v>8</v>
      </c>
      <c r="AL48" s="5">
        <v>11.24</v>
      </c>
      <c r="AM48" s="6">
        <f t="shared" si="32"/>
        <v>82</v>
      </c>
      <c r="AN48" s="5">
        <f t="shared" si="33"/>
        <v>9.0517073170731717</v>
      </c>
      <c r="AO48" s="5">
        <v>742.24</v>
      </c>
      <c r="AP48" s="5" t="str">
        <f t="shared" si="34"/>
        <v>YES</v>
      </c>
      <c r="AQ48" s="5">
        <f t="shared" si="35"/>
        <v>0</v>
      </c>
      <c r="AR48" s="5">
        <v>62.43</v>
      </c>
      <c r="AS48" s="5">
        <v>804.67</v>
      </c>
      <c r="AT48" s="3" t="str">
        <f t="shared" si="36"/>
        <v>YES</v>
      </c>
      <c r="AU48" s="5">
        <v>964.03</v>
      </c>
      <c r="AV48" s="5">
        <f t="shared" si="37"/>
        <v>964.03</v>
      </c>
      <c r="AW48" s="5">
        <f t="shared" si="38"/>
        <v>159.35999999999999</v>
      </c>
      <c r="AX48" s="5">
        <f t="shared" si="39"/>
        <v>129.25</v>
      </c>
      <c r="AY48" s="4">
        <f t="shared" si="20"/>
        <v>0.21470144427678375</v>
      </c>
    </row>
    <row r="49" spans="1:51" x14ac:dyDescent="0.25">
      <c r="A49" s="1">
        <v>45657</v>
      </c>
      <c r="B49" t="str">
        <f t="shared" si="21"/>
        <v>Tuesday</v>
      </c>
      <c r="C49" s="9">
        <v>0.43680555555555556</v>
      </c>
      <c r="D49" s="8">
        <v>0.69374999999999998</v>
      </c>
      <c r="E49" s="2">
        <f t="shared" si="22"/>
        <v>0.25694444444444442</v>
      </c>
      <c r="F49">
        <v>63</v>
      </c>
      <c r="G49" s="5">
        <v>27.27</v>
      </c>
      <c r="H49" s="3">
        <f t="shared" si="23"/>
        <v>27.266507936507935</v>
      </c>
      <c r="I49" s="5">
        <v>0</v>
      </c>
      <c r="J49" s="5">
        <v>0</v>
      </c>
      <c r="K49" s="5">
        <v>388.91</v>
      </c>
      <c r="L49" s="11">
        <v>0.22399999999999998</v>
      </c>
      <c r="M49" s="4">
        <f t="shared" si="24"/>
        <v>0.22640136454397805</v>
      </c>
      <c r="N49" s="4">
        <f t="shared" si="25"/>
        <v>2.640136454397804E-2</v>
      </c>
      <c r="O49">
        <v>17.760000000000002</v>
      </c>
      <c r="P49" s="5">
        <v>53.63</v>
      </c>
      <c r="Q49" s="5">
        <f t="shared" si="40"/>
        <v>17.754799999999999</v>
      </c>
      <c r="R49" s="5">
        <f t="shared" si="26"/>
        <v>-5.2000000000020918E-3</v>
      </c>
      <c r="S49" s="5">
        <f t="shared" si="27"/>
        <v>53.630400000000002</v>
      </c>
      <c r="T49" s="5">
        <f t="shared" si="28"/>
        <v>3.9999999999906777E-4</v>
      </c>
      <c r="U49" s="5">
        <v>71.39</v>
      </c>
      <c r="V49" s="5">
        <f t="shared" si="29"/>
        <v>71.39</v>
      </c>
      <c r="W49" s="4">
        <f t="shared" si="30"/>
        <v>4.1559212709353296E-2</v>
      </c>
      <c r="X49" s="4">
        <f t="shared" si="31"/>
        <v>0.18356432079401402</v>
      </c>
      <c r="Y49">
        <v>2</v>
      </c>
      <c r="Z49" s="5">
        <v>12</v>
      </c>
      <c r="AA49">
        <v>10</v>
      </c>
      <c r="AB49" s="5">
        <v>85.95</v>
      </c>
      <c r="AC49" s="6">
        <v>76</v>
      </c>
      <c r="AD49" s="5">
        <v>1340.76</v>
      </c>
      <c r="AE49" s="6">
        <v>7</v>
      </c>
      <c r="AF49" s="5">
        <v>76</v>
      </c>
      <c r="AG49" s="6">
        <v>3</v>
      </c>
      <c r="AH49" s="5">
        <v>79.69</v>
      </c>
      <c r="AI49" s="6">
        <v>29</v>
      </c>
      <c r="AJ49" s="5">
        <v>102.5</v>
      </c>
      <c r="AK49" s="6">
        <v>12</v>
      </c>
      <c r="AL49" s="5">
        <v>20.89</v>
      </c>
      <c r="AM49" s="6">
        <f t="shared" si="32"/>
        <v>139</v>
      </c>
      <c r="AN49" s="5">
        <f t="shared" si="33"/>
        <v>12.358201438848921</v>
      </c>
      <c r="AO49" s="5">
        <v>1717.79</v>
      </c>
      <c r="AP49" s="5" t="str">
        <f t="shared" si="34"/>
        <v>YES</v>
      </c>
      <c r="AQ49" s="5">
        <f t="shared" si="35"/>
        <v>0</v>
      </c>
      <c r="AR49" s="5">
        <v>144.57</v>
      </c>
      <c r="AS49" s="5">
        <v>1862.36</v>
      </c>
      <c r="AT49" s="3" t="str">
        <f t="shared" si="36"/>
        <v>YES</v>
      </c>
      <c r="AU49" s="5">
        <v>2251.27</v>
      </c>
      <c r="AV49" s="5">
        <f t="shared" si="37"/>
        <v>2251.27</v>
      </c>
      <c r="AW49" s="5">
        <f t="shared" si="38"/>
        <v>388.91</v>
      </c>
      <c r="AX49" s="5">
        <f t="shared" si="39"/>
        <v>317.52000000000004</v>
      </c>
      <c r="AY49" s="4">
        <f t="shared" si="20"/>
        <v>0.22640136454397805</v>
      </c>
    </row>
    <row r="50" spans="1:51" x14ac:dyDescent="0.25">
      <c r="A50" s="1">
        <v>45659</v>
      </c>
      <c r="B50" t="str">
        <f t="shared" si="21"/>
        <v>Thursday</v>
      </c>
      <c r="C50" s="9">
        <v>0.66249999999999998</v>
      </c>
      <c r="D50" s="8">
        <v>0.9555555555555556</v>
      </c>
      <c r="E50" s="2">
        <f t="shared" si="22"/>
        <v>0.29305555555555562</v>
      </c>
      <c r="F50">
        <v>49</v>
      </c>
      <c r="G50" s="5">
        <v>29.17</v>
      </c>
      <c r="H50" s="3">
        <f t="shared" si="23"/>
        <v>29.174489795918365</v>
      </c>
      <c r="I50" s="5">
        <v>117.62</v>
      </c>
      <c r="J50" s="5">
        <v>0</v>
      </c>
      <c r="K50" s="5">
        <v>300.62</v>
      </c>
      <c r="L50" s="11">
        <v>0.22800000000000001</v>
      </c>
      <c r="M50" s="4">
        <f t="shared" si="24"/>
        <v>0.22914332319559735</v>
      </c>
      <c r="N50" s="4">
        <f t="shared" si="25"/>
        <v>2.9143323195597343E-2</v>
      </c>
      <c r="O50">
        <v>28.14</v>
      </c>
      <c r="P50" s="5">
        <v>39.14</v>
      </c>
      <c r="Q50" s="5">
        <f t="shared" si="40"/>
        <v>28.140000000000004</v>
      </c>
      <c r="R50" s="5">
        <f t="shared" si="26"/>
        <v>0</v>
      </c>
      <c r="S50" s="5">
        <f t="shared" si="27"/>
        <v>39.14</v>
      </c>
      <c r="T50" s="5">
        <f t="shared" si="28"/>
        <v>0</v>
      </c>
      <c r="U50" s="5">
        <v>67.28</v>
      </c>
      <c r="V50" s="5">
        <f t="shared" si="29"/>
        <v>67.28</v>
      </c>
      <c r="W50" s="4">
        <f t="shared" si="30"/>
        <v>4.7063761323493408E-2</v>
      </c>
      <c r="X50" s="4">
        <f t="shared" si="31"/>
        <v>0.22380413811456323</v>
      </c>
      <c r="Y50">
        <v>5</v>
      </c>
      <c r="Z50" s="5">
        <v>41</v>
      </c>
      <c r="AA50">
        <v>24</v>
      </c>
      <c r="AB50" s="5">
        <v>176</v>
      </c>
      <c r="AC50" s="6">
        <v>65</v>
      </c>
      <c r="AD50" s="5">
        <v>978.5</v>
      </c>
      <c r="AE50" s="6">
        <v>13</v>
      </c>
      <c r="AF50" s="5">
        <v>126</v>
      </c>
      <c r="AG50" s="6">
        <v>6</v>
      </c>
      <c r="AH50" s="5">
        <v>59</v>
      </c>
      <c r="AI50" s="6">
        <v>8</v>
      </c>
      <c r="AJ50" s="5">
        <v>27.5</v>
      </c>
      <c r="AK50" s="6">
        <v>12</v>
      </c>
      <c r="AL50" s="5">
        <v>21.55</v>
      </c>
      <c r="AM50" s="6">
        <f t="shared" si="32"/>
        <v>133</v>
      </c>
      <c r="AN50" s="5">
        <f t="shared" si="33"/>
        <v>10.748496240601503</v>
      </c>
      <c r="AO50" s="5">
        <v>1429.55</v>
      </c>
      <c r="AP50" s="5" t="str">
        <f t="shared" si="34"/>
        <v>YES</v>
      </c>
      <c r="AQ50" s="5">
        <f t="shared" si="35"/>
        <v>0</v>
      </c>
      <c r="AR50" s="5">
        <v>120.24</v>
      </c>
      <c r="AS50" s="5">
        <v>1549.79</v>
      </c>
      <c r="AT50" s="3" t="str">
        <f t="shared" si="36"/>
        <v>YES</v>
      </c>
      <c r="AU50" s="5">
        <v>1850.41</v>
      </c>
      <c r="AV50" s="5">
        <f t="shared" si="37"/>
        <v>1850.4099999999999</v>
      </c>
      <c r="AW50" s="5">
        <f t="shared" si="38"/>
        <v>300.62</v>
      </c>
      <c r="AX50" s="5">
        <f t="shared" si="39"/>
        <v>233.34</v>
      </c>
      <c r="AY50" s="4">
        <f t="shared" si="20"/>
        <v>0.21028995138330245</v>
      </c>
    </row>
    <row r="51" spans="1:51" x14ac:dyDescent="0.25">
      <c r="A51" s="1">
        <v>45660</v>
      </c>
      <c r="B51" t="str">
        <f t="shared" si="21"/>
        <v>Friday</v>
      </c>
      <c r="C51" s="9">
        <v>0.6645833333333333</v>
      </c>
      <c r="D51" s="8">
        <v>0.94236111111111109</v>
      </c>
      <c r="E51" s="2">
        <f t="shared" si="22"/>
        <v>0.27777777777777779</v>
      </c>
      <c r="F51">
        <v>53</v>
      </c>
      <c r="G51" s="5">
        <v>24.42</v>
      </c>
      <c r="H51" s="3">
        <f t="shared" si="23"/>
        <v>24.422075471698111</v>
      </c>
      <c r="I51" s="5">
        <v>5</v>
      </c>
      <c r="J51" s="5">
        <v>0</v>
      </c>
      <c r="K51" s="5">
        <v>272.24</v>
      </c>
      <c r="L51" s="11">
        <v>0.21100000000000002</v>
      </c>
      <c r="M51" s="4">
        <f t="shared" si="24"/>
        <v>0.21114187548958022</v>
      </c>
      <c r="N51" s="4">
        <f t="shared" si="25"/>
        <v>1.1141875489580205E-2</v>
      </c>
      <c r="O51">
        <v>26.04</v>
      </c>
      <c r="P51" s="5">
        <v>34.770000000000003</v>
      </c>
      <c r="Q51" s="5">
        <f t="shared" si="40"/>
        <v>26.040000000000003</v>
      </c>
      <c r="R51" s="5">
        <f t="shared" si="26"/>
        <v>0</v>
      </c>
      <c r="S51" s="5">
        <f t="shared" si="27"/>
        <v>34.765999999999998</v>
      </c>
      <c r="T51" s="5">
        <f t="shared" si="28"/>
        <v>-4.0000000000048885E-3</v>
      </c>
      <c r="U51" s="5">
        <v>60.81</v>
      </c>
      <c r="V51" s="5">
        <f t="shared" si="29"/>
        <v>60.81</v>
      </c>
      <c r="W51" s="4">
        <f t="shared" si="30"/>
        <v>4.6980384279610939E-2</v>
      </c>
      <c r="X51" s="4">
        <f t="shared" si="31"/>
        <v>0.22336908610049955</v>
      </c>
      <c r="Y51">
        <v>13</v>
      </c>
      <c r="Z51" s="5">
        <v>74.5</v>
      </c>
      <c r="AA51">
        <v>17</v>
      </c>
      <c r="AB51" s="5">
        <v>117.5</v>
      </c>
      <c r="AC51" s="6">
        <v>57</v>
      </c>
      <c r="AD51" s="5">
        <v>869.15</v>
      </c>
      <c r="AE51" s="6">
        <v>17</v>
      </c>
      <c r="AF51" s="5">
        <v>164</v>
      </c>
      <c r="AG51" s="6">
        <v>2</v>
      </c>
      <c r="AH51" s="5">
        <v>16</v>
      </c>
      <c r="AI51" s="6">
        <v>8</v>
      </c>
      <c r="AJ51" s="5">
        <v>28.5</v>
      </c>
      <c r="AK51" s="6">
        <v>11</v>
      </c>
      <c r="AL51" s="5">
        <v>22.72</v>
      </c>
      <c r="AM51" s="6">
        <f t="shared" si="32"/>
        <v>125</v>
      </c>
      <c r="AN51" s="5">
        <f t="shared" si="33"/>
        <v>10.354959999999998</v>
      </c>
      <c r="AO51" s="5">
        <v>1294.3699999999999</v>
      </c>
      <c r="AP51" s="5" t="str">
        <f t="shared" si="34"/>
        <v>NO</v>
      </c>
      <c r="AQ51" s="5">
        <f t="shared" si="35"/>
        <v>-2</v>
      </c>
      <c r="AR51" s="5">
        <v>108.82</v>
      </c>
      <c r="AS51" s="5">
        <v>1403.19</v>
      </c>
      <c r="AT51" s="3" t="str">
        <f t="shared" si="36"/>
        <v>YES</v>
      </c>
      <c r="AU51" s="5">
        <v>1675.43</v>
      </c>
      <c r="AV51" s="5">
        <f t="shared" si="37"/>
        <v>1675.43</v>
      </c>
      <c r="AW51" s="5">
        <f t="shared" si="38"/>
        <v>272.24</v>
      </c>
      <c r="AX51" s="5">
        <f t="shared" si="39"/>
        <v>211.43</v>
      </c>
      <c r="AY51" s="4">
        <f t="shared" si="20"/>
        <v>0.21032625910674693</v>
      </c>
    </row>
    <row r="52" spans="1:51" x14ac:dyDescent="0.25">
      <c r="A52" s="1">
        <v>45661</v>
      </c>
      <c r="B52" t="str">
        <f t="shared" si="21"/>
        <v>Saturday</v>
      </c>
      <c r="C52" s="9">
        <v>0.66388888888888886</v>
      </c>
      <c r="D52" s="8">
        <v>0.90416666666666667</v>
      </c>
      <c r="E52" s="2">
        <f t="shared" si="22"/>
        <v>0.24027777777777781</v>
      </c>
      <c r="F52">
        <v>56</v>
      </c>
      <c r="G52" s="5">
        <v>23</v>
      </c>
      <c r="H52" s="3">
        <f t="shared" si="23"/>
        <v>22.997499999999999</v>
      </c>
      <c r="I52" s="5">
        <v>107.87</v>
      </c>
      <c r="J52" s="5">
        <v>0</v>
      </c>
      <c r="K52" s="5">
        <v>214.73</v>
      </c>
      <c r="L52" s="11">
        <v>0.17899999999999999</v>
      </c>
      <c r="M52" s="4">
        <f t="shared" si="24"/>
        <v>0.18197611844168174</v>
      </c>
      <c r="N52" s="4">
        <f t="shared" si="25"/>
        <v>-1.8023881558318272E-2</v>
      </c>
      <c r="O52">
        <v>20.84</v>
      </c>
      <c r="P52" s="5">
        <v>36.69</v>
      </c>
      <c r="Q52" s="5">
        <f t="shared" si="40"/>
        <v>20.843900000000001</v>
      </c>
      <c r="R52" s="5">
        <f t="shared" si="26"/>
        <v>3.9000000000015689E-3</v>
      </c>
      <c r="S52" s="5">
        <f t="shared" si="27"/>
        <v>36.6892</v>
      </c>
      <c r="T52" s="5">
        <f t="shared" si="28"/>
        <v>-7.9999999999813554E-4</v>
      </c>
      <c r="U52" s="5">
        <v>57.53</v>
      </c>
      <c r="V52" s="5">
        <f t="shared" si="29"/>
        <v>57.53</v>
      </c>
      <c r="W52" s="4">
        <f t="shared" si="30"/>
        <v>4.4671004612302584E-2</v>
      </c>
      <c r="X52" s="4">
        <f t="shared" si="31"/>
        <v>0.26791785032366228</v>
      </c>
      <c r="Y52">
        <v>1</v>
      </c>
      <c r="Z52" s="5">
        <v>7</v>
      </c>
      <c r="AA52">
        <v>13</v>
      </c>
      <c r="AB52" s="5">
        <v>127.5</v>
      </c>
      <c r="AC52" s="6">
        <v>70</v>
      </c>
      <c r="AD52" s="5">
        <v>917.23</v>
      </c>
      <c r="AE52" s="6">
        <v>20</v>
      </c>
      <c r="AF52" s="5">
        <v>154.27000000000001</v>
      </c>
      <c r="AG52" s="6">
        <v>1</v>
      </c>
      <c r="AH52" s="5">
        <v>9</v>
      </c>
      <c r="AI52" s="6">
        <v>14</v>
      </c>
      <c r="AJ52" s="5">
        <v>49</v>
      </c>
      <c r="AK52" s="6">
        <v>17</v>
      </c>
      <c r="AL52" s="5">
        <v>23.86</v>
      </c>
      <c r="AM52" s="6">
        <f t="shared" si="32"/>
        <v>136</v>
      </c>
      <c r="AN52" s="5">
        <f t="shared" si="33"/>
        <v>9.469558823529411</v>
      </c>
      <c r="AO52" s="5">
        <v>1287.8599999999999</v>
      </c>
      <c r="AP52" s="5" t="str">
        <f t="shared" si="34"/>
        <v>YES</v>
      </c>
      <c r="AQ52" s="5">
        <f t="shared" si="35"/>
        <v>0</v>
      </c>
      <c r="AR52" s="5">
        <v>108.29</v>
      </c>
      <c r="AS52" s="5">
        <v>1396.15</v>
      </c>
      <c r="AT52" s="3" t="str">
        <f t="shared" si="36"/>
        <v>YES</v>
      </c>
      <c r="AU52" s="5">
        <v>1610.88</v>
      </c>
      <c r="AV52" s="5">
        <f t="shared" si="37"/>
        <v>1610.88</v>
      </c>
      <c r="AW52" s="5">
        <f t="shared" si="38"/>
        <v>214.73</v>
      </c>
      <c r="AX52" s="5">
        <f t="shared" si="39"/>
        <v>157.19999999999999</v>
      </c>
      <c r="AY52" s="4">
        <f t="shared" si="20"/>
        <v>0.16673396176603048</v>
      </c>
    </row>
    <row r="53" spans="1:51" x14ac:dyDescent="0.25">
      <c r="A53" s="1">
        <v>45662</v>
      </c>
      <c r="B53" t="str">
        <f t="shared" si="21"/>
        <v>Sunday</v>
      </c>
      <c r="C53" s="9">
        <v>0.62152777777777779</v>
      </c>
      <c r="D53" s="8">
        <v>0.90555555555555556</v>
      </c>
      <c r="E53" s="2">
        <f t="shared" si="22"/>
        <v>0.28402777777777777</v>
      </c>
      <c r="F53">
        <v>58</v>
      </c>
      <c r="G53" s="5">
        <v>28.18</v>
      </c>
      <c r="H53" s="3">
        <f t="shared" si="23"/>
        <v>28.175689655172416</v>
      </c>
      <c r="I53" s="5">
        <v>44.99</v>
      </c>
      <c r="J53" s="5">
        <v>0</v>
      </c>
      <c r="K53" s="5">
        <v>347.33</v>
      </c>
      <c r="L53" s="11">
        <v>0.218</v>
      </c>
      <c r="M53" s="4">
        <f t="shared" si="24"/>
        <v>0.21855650641832366</v>
      </c>
      <c r="N53" s="4">
        <f t="shared" si="25"/>
        <v>1.8556506418323654E-2</v>
      </c>
      <c r="O53">
        <v>41.95</v>
      </c>
      <c r="P53" s="5">
        <v>38.9</v>
      </c>
      <c r="Q53" s="5">
        <f t="shared" si="40"/>
        <v>41.965000000000003</v>
      </c>
      <c r="R53" s="5">
        <f t="shared" si="26"/>
        <v>1.5000000000000568E-2</v>
      </c>
      <c r="S53" s="5">
        <f t="shared" si="27"/>
        <v>38.9</v>
      </c>
      <c r="T53" s="5">
        <f t="shared" si="28"/>
        <v>0</v>
      </c>
      <c r="U53" s="5">
        <v>80.849999999999994</v>
      </c>
      <c r="V53" s="5">
        <f t="shared" si="29"/>
        <v>80.849999999999994</v>
      </c>
      <c r="W53" s="4">
        <f t="shared" si="30"/>
        <v>4.9474051364896368E-2</v>
      </c>
      <c r="X53" s="4">
        <f t="shared" si="31"/>
        <v>0.23277574640831486</v>
      </c>
      <c r="Y53">
        <v>19</v>
      </c>
      <c r="Z53" s="5">
        <v>269.5</v>
      </c>
      <c r="AA53">
        <v>15</v>
      </c>
      <c r="AB53" s="5">
        <v>127.5</v>
      </c>
      <c r="AC53" s="6">
        <v>60</v>
      </c>
      <c r="AD53" s="5">
        <v>972.5</v>
      </c>
      <c r="AE53" s="6">
        <v>22</v>
      </c>
      <c r="AF53" s="5">
        <v>193.5</v>
      </c>
      <c r="AG53" s="6">
        <v>1</v>
      </c>
      <c r="AH53" s="5">
        <v>9</v>
      </c>
      <c r="AI53" s="6">
        <v>12</v>
      </c>
      <c r="AJ53" s="5">
        <v>42.5</v>
      </c>
      <c r="AK53" s="6">
        <v>10</v>
      </c>
      <c r="AL53" s="5">
        <v>19.690000000000001</v>
      </c>
      <c r="AM53" s="6">
        <f t="shared" si="32"/>
        <v>139</v>
      </c>
      <c r="AN53" s="5">
        <f t="shared" si="33"/>
        <v>11.756762589928059</v>
      </c>
      <c r="AO53" s="5">
        <v>1634.19</v>
      </c>
      <c r="AP53" s="5" t="str">
        <f t="shared" si="34"/>
        <v>YES</v>
      </c>
      <c r="AQ53" s="5">
        <f t="shared" si="35"/>
        <v>0</v>
      </c>
      <c r="AR53" s="5">
        <v>137.5</v>
      </c>
      <c r="AS53" s="5">
        <v>1771.69</v>
      </c>
      <c r="AT53" s="3" t="str">
        <f t="shared" si="36"/>
        <v>YES</v>
      </c>
      <c r="AU53" s="5">
        <v>2119.02</v>
      </c>
      <c r="AV53" s="5">
        <f t="shared" si="37"/>
        <v>2119.02</v>
      </c>
      <c r="AW53" s="5">
        <f t="shared" si="38"/>
        <v>347.33</v>
      </c>
      <c r="AX53" s="5">
        <f t="shared" si="39"/>
        <v>266.48</v>
      </c>
      <c r="AY53" s="4">
        <f t="shared" si="20"/>
        <v>0.21253954558527466</v>
      </c>
    </row>
    <row r="54" spans="1:51" x14ac:dyDescent="0.25">
      <c r="A54" s="1">
        <v>45666</v>
      </c>
      <c r="B54" t="str">
        <f t="shared" si="21"/>
        <v>Thursday</v>
      </c>
      <c r="C54" s="9">
        <v>0.66527777777777775</v>
      </c>
      <c r="D54" s="8">
        <v>3.7499999999999999E-2</v>
      </c>
      <c r="E54" s="2">
        <f t="shared" si="22"/>
        <v>0.37222222222222223</v>
      </c>
      <c r="F54">
        <v>111</v>
      </c>
      <c r="G54" s="5">
        <v>27.87</v>
      </c>
      <c r="H54" s="3">
        <f t="shared" si="23"/>
        <v>27.873873873873872</v>
      </c>
      <c r="I54" s="5">
        <v>572</v>
      </c>
      <c r="J54" s="5">
        <v>0</v>
      </c>
      <c r="K54" s="5">
        <v>499.22</v>
      </c>
      <c r="L54" s="11">
        <v>0.19399999999999998</v>
      </c>
      <c r="M54" s="4">
        <f t="shared" si="24"/>
        <v>0.1979460745440127</v>
      </c>
      <c r="N54" s="4">
        <f t="shared" si="25"/>
        <v>-2.0539254559873155E-3</v>
      </c>
      <c r="O54">
        <v>85.46</v>
      </c>
      <c r="P54" s="5">
        <v>71.77</v>
      </c>
      <c r="Q54" s="5">
        <f t="shared" si="40"/>
        <v>85.457400000000021</v>
      </c>
      <c r="R54" s="5">
        <f t="shared" si="26"/>
        <v>-2.5999999999726242E-3</v>
      </c>
      <c r="S54" s="5">
        <f t="shared" si="27"/>
        <v>71.7684</v>
      </c>
      <c r="T54" s="5">
        <f t="shared" si="28"/>
        <v>-1.5999999999962711E-3</v>
      </c>
      <c r="U54" s="5">
        <v>157.22999999999999</v>
      </c>
      <c r="V54" s="5">
        <f t="shared" si="29"/>
        <v>157.22999999999999</v>
      </c>
      <c r="W54" s="4">
        <f t="shared" si="30"/>
        <v>5.081771170006464E-2</v>
      </c>
      <c r="X54" s="4">
        <f t="shared" si="31"/>
        <v>0.31495132406554222</v>
      </c>
      <c r="Y54">
        <v>22</v>
      </c>
      <c r="Z54" s="5">
        <v>133</v>
      </c>
      <c r="AA54">
        <v>60</v>
      </c>
      <c r="AB54" s="5">
        <v>561</v>
      </c>
      <c r="AC54" s="6">
        <v>106</v>
      </c>
      <c r="AD54" s="5">
        <v>1794.21</v>
      </c>
      <c r="AE54" s="6">
        <v>63</v>
      </c>
      <c r="AF54" s="5">
        <v>526.82000000000005</v>
      </c>
      <c r="AG54" s="6">
        <v>0</v>
      </c>
      <c r="AH54" s="5">
        <v>0</v>
      </c>
      <c r="AI54" s="6">
        <v>14</v>
      </c>
      <c r="AJ54" s="5">
        <v>50</v>
      </c>
      <c r="AK54" s="6">
        <v>16</v>
      </c>
      <c r="AL54" s="5">
        <v>28.97</v>
      </c>
      <c r="AM54" s="6">
        <f t="shared" si="32"/>
        <v>281</v>
      </c>
      <c r="AN54" s="5">
        <f t="shared" si="33"/>
        <v>11.01067615658363</v>
      </c>
      <c r="AO54" s="5">
        <v>3094</v>
      </c>
      <c r="AP54" s="5" t="str">
        <f t="shared" si="34"/>
        <v>YES</v>
      </c>
      <c r="AQ54" s="5">
        <f t="shared" si="35"/>
        <v>0</v>
      </c>
      <c r="AR54" s="5">
        <v>260</v>
      </c>
      <c r="AS54" s="5">
        <v>3354</v>
      </c>
      <c r="AT54" s="3" t="str">
        <f t="shared" si="36"/>
        <v>YES</v>
      </c>
      <c r="AU54" s="5">
        <v>3853.22</v>
      </c>
      <c r="AV54" s="5">
        <f t="shared" si="37"/>
        <v>3853.2200000000003</v>
      </c>
      <c r="AW54" s="5">
        <f t="shared" si="38"/>
        <v>499.22</v>
      </c>
      <c r="AX54" s="5">
        <f t="shared" si="39"/>
        <v>341.99</v>
      </c>
      <c r="AY54" s="4">
        <f t="shared" si="20"/>
        <v>0.16135100193923724</v>
      </c>
    </row>
    <row r="55" spans="1:51" x14ac:dyDescent="0.25">
      <c r="A55" s="1">
        <v>45668</v>
      </c>
      <c r="B55" t="str">
        <f t="shared" si="21"/>
        <v>Saturday</v>
      </c>
      <c r="C55" s="9">
        <v>0.66319444444444442</v>
      </c>
      <c r="D55" s="8">
        <v>0.91527777777777775</v>
      </c>
      <c r="E55" s="2">
        <f t="shared" si="22"/>
        <v>0.25208333333333333</v>
      </c>
      <c r="F55">
        <v>32</v>
      </c>
      <c r="G55" s="5">
        <v>24.11</v>
      </c>
      <c r="H55" s="3">
        <f t="shared" si="23"/>
        <v>24.109375</v>
      </c>
      <c r="I55" s="5">
        <v>133.30000000000001</v>
      </c>
      <c r="J55" s="5">
        <v>0</v>
      </c>
      <c r="K55" s="5">
        <v>153.72999999999999</v>
      </c>
      <c r="L55" s="11">
        <v>0.23499999999999999</v>
      </c>
      <c r="M55" s="4">
        <f t="shared" si="24"/>
        <v>0.24088060169225944</v>
      </c>
      <c r="N55" s="4">
        <f t="shared" si="25"/>
        <v>4.0880601692259433E-2</v>
      </c>
      <c r="O55">
        <v>8.51</v>
      </c>
      <c r="P55" s="5">
        <v>24.66</v>
      </c>
      <c r="Q55" s="5">
        <f t="shared" si="40"/>
        <v>8.5078000000000014</v>
      </c>
      <c r="R55" s="5">
        <f t="shared" si="26"/>
        <v>-2.1999999999984254E-3</v>
      </c>
      <c r="S55" s="5">
        <f t="shared" si="27"/>
        <v>24.662399999999998</v>
      </c>
      <c r="T55" s="5">
        <f t="shared" si="28"/>
        <v>2.3999999999979593E-3</v>
      </c>
      <c r="U55" s="5">
        <v>33.17</v>
      </c>
      <c r="V55" s="5">
        <f t="shared" si="29"/>
        <v>33.17</v>
      </c>
      <c r="W55" s="4">
        <f t="shared" si="30"/>
        <v>4.2994167206740118E-2</v>
      </c>
      <c r="X55" s="4">
        <f t="shared" si="31"/>
        <v>0.21576790476809993</v>
      </c>
      <c r="Y55">
        <v>1</v>
      </c>
      <c r="Z55" s="5">
        <v>4.5</v>
      </c>
      <c r="AA55">
        <v>14</v>
      </c>
      <c r="AB55" s="5">
        <v>96.04</v>
      </c>
      <c r="AC55" s="6">
        <v>39</v>
      </c>
      <c r="AD55" s="5">
        <v>616.55999999999995</v>
      </c>
      <c r="AE55" s="6">
        <v>3</v>
      </c>
      <c r="AF55" s="5">
        <v>21</v>
      </c>
      <c r="AG55" s="6">
        <v>0</v>
      </c>
      <c r="AH55" s="5">
        <v>0</v>
      </c>
      <c r="AI55" s="6">
        <v>7</v>
      </c>
      <c r="AJ55" s="5">
        <v>25</v>
      </c>
      <c r="AK55" s="6">
        <v>4</v>
      </c>
      <c r="AL55" s="5">
        <v>8.4</v>
      </c>
      <c r="AM55" s="6">
        <f t="shared" si="32"/>
        <v>68</v>
      </c>
      <c r="AN55" s="5">
        <f t="shared" si="33"/>
        <v>11.345588235294118</v>
      </c>
      <c r="AO55" s="5">
        <v>771.5</v>
      </c>
      <c r="AP55" s="5" t="str">
        <f t="shared" si="34"/>
        <v>YES</v>
      </c>
      <c r="AQ55" s="5">
        <f t="shared" si="35"/>
        <v>0</v>
      </c>
      <c r="AR55" s="5">
        <v>64.87</v>
      </c>
      <c r="AS55" s="5">
        <v>836.37</v>
      </c>
      <c r="AT55" s="3" t="str">
        <f t="shared" si="36"/>
        <v>YES</v>
      </c>
      <c r="AU55" s="5">
        <v>990.1</v>
      </c>
      <c r="AV55" s="5">
        <f t="shared" si="37"/>
        <v>990.1</v>
      </c>
      <c r="AW55" s="5">
        <f t="shared" si="38"/>
        <v>153.72999999999999</v>
      </c>
      <c r="AX55" s="5">
        <f t="shared" si="39"/>
        <v>120.55999999999999</v>
      </c>
      <c r="AY55" s="4">
        <f t="shared" si="20"/>
        <v>0.19926117952041475</v>
      </c>
    </row>
    <row r="56" spans="1:51" x14ac:dyDescent="0.25">
      <c r="A56" s="1">
        <v>45669</v>
      </c>
      <c r="B56" t="str">
        <f t="shared" si="21"/>
        <v>Sunday</v>
      </c>
      <c r="C56" s="9">
        <v>0.65902777777777777</v>
      </c>
      <c r="D56" s="8">
        <v>0.84236111111111112</v>
      </c>
      <c r="E56" s="2">
        <f t="shared" si="22"/>
        <v>0.18333333333333335</v>
      </c>
      <c r="F56">
        <v>40</v>
      </c>
      <c r="G56" s="5">
        <v>25.02</v>
      </c>
      <c r="H56" s="3">
        <f t="shared" si="23"/>
        <v>25.024750000000001</v>
      </c>
      <c r="I56" s="5">
        <v>86.73</v>
      </c>
      <c r="J56" s="5">
        <v>0</v>
      </c>
      <c r="K56" s="5">
        <v>176.09</v>
      </c>
      <c r="L56" s="11">
        <v>0.191</v>
      </c>
      <c r="M56" s="4">
        <f t="shared" si="24"/>
        <v>0.19260385448340736</v>
      </c>
      <c r="N56" s="4">
        <f t="shared" si="25"/>
        <v>-7.3961455165926504E-3</v>
      </c>
      <c r="O56">
        <v>9.98</v>
      </c>
      <c r="P56" s="5">
        <v>30.98</v>
      </c>
      <c r="Q56" s="5">
        <f t="shared" si="40"/>
        <v>9.9750000000000014</v>
      </c>
      <c r="R56" s="5">
        <f t="shared" si="26"/>
        <v>-4.9999999999990052E-3</v>
      </c>
      <c r="S56" s="5">
        <f t="shared" si="27"/>
        <v>30.981999999999999</v>
      </c>
      <c r="T56" s="5">
        <f t="shared" si="28"/>
        <v>1.9999999999988916E-3</v>
      </c>
      <c r="U56" s="5">
        <v>40.96</v>
      </c>
      <c r="V56" s="5">
        <f t="shared" si="29"/>
        <v>40.96</v>
      </c>
      <c r="W56" s="4">
        <f t="shared" si="30"/>
        <v>4.091948970519186E-2</v>
      </c>
      <c r="X56" s="4">
        <f t="shared" si="31"/>
        <v>0.23260832528820491</v>
      </c>
      <c r="Y56">
        <v>3</v>
      </c>
      <c r="Z56" s="5">
        <v>16</v>
      </c>
      <c r="AA56">
        <v>8</v>
      </c>
      <c r="AB56" s="5">
        <v>62</v>
      </c>
      <c r="AC56" s="6">
        <v>58</v>
      </c>
      <c r="AD56" s="5">
        <v>774.55</v>
      </c>
      <c r="AE56" s="6">
        <v>7</v>
      </c>
      <c r="AF56" s="5">
        <v>64.5</v>
      </c>
      <c r="AG56" s="6">
        <v>0</v>
      </c>
      <c r="AH56" s="5">
        <v>0</v>
      </c>
      <c r="AI56" s="6">
        <v>20</v>
      </c>
      <c r="AJ56" s="5">
        <v>71</v>
      </c>
      <c r="AK56" s="6">
        <v>10</v>
      </c>
      <c r="AL56" s="5">
        <v>12.94</v>
      </c>
      <c r="AM56" s="6">
        <f t="shared" si="32"/>
        <v>106</v>
      </c>
      <c r="AN56" s="5">
        <f t="shared" si="33"/>
        <v>9.4433018867924527</v>
      </c>
      <c r="AO56" s="5">
        <v>1000.99</v>
      </c>
      <c r="AP56" s="5" t="str">
        <f t="shared" si="34"/>
        <v>YES</v>
      </c>
      <c r="AQ56" s="5">
        <f t="shared" si="35"/>
        <v>0</v>
      </c>
      <c r="AR56" s="5">
        <v>84.19</v>
      </c>
      <c r="AS56" s="5">
        <v>1085.18</v>
      </c>
      <c r="AT56" s="3" t="str">
        <f t="shared" si="36"/>
        <v>YES</v>
      </c>
      <c r="AU56" s="5">
        <v>1261.27</v>
      </c>
      <c r="AV56" s="5">
        <f t="shared" si="37"/>
        <v>1261.27</v>
      </c>
      <c r="AW56" s="5">
        <f t="shared" si="38"/>
        <v>176.09</v>
      </c>
      <c r="AX56" s="5">
        <f t="shared" si="39"/>
        <v>135.13</v>
      </c>
      <c r="AY56" s="4">
        <f t="shared" si="20"/>
        <v>0.17591584331511803</v>
      </c>
    </row>
    <row r="57" spans="1:51" x14ac:dyDescent="0.25">
      <c r="A57" s="1">
        <v>45669</v>
      </c>
      <c r="B57" t="str">
        <f t="shared" si="21"/>
        <v>Sunday</v>
      </c>
      <c r="C57" s="9">
        <v>0.49236111111111114</v>
      </c>
      <c r="D57" s="8">
        <v>0.65763888888888888</v>
      </c>
      <c r="E57" s="2">
        <f t="shared" si="22"/>
        <v>0.16527777777777775</v>
      </c>
      <c r="F57">
        <v>33</v>
      </c>
      <c r="G57" s="5">
        <v>22.27</v>
      </c>
      <c r="H57" s="3">
        <f t="shared" si="23"/>
        <v>22.265757575757576</v>
      </c>
      <c r="I57" s="5">
        <v>95.41</v>
      </c>
      <c r="J57" s="5">
        <v>0</v>
      </c>
      <c r="K57" s="5">
        <v>111.34</v>
      </c>
      <c r="L57" s="11">
        <v>0.17199999999999999</v>
      </c>
      <c r="M57" s="4">
        <f t="shared" si="24"/>
        <v>0.17414289289289289</v>
      </c>
      <c r="N57" s="4">
        <f t="shared" si="25"/>
        <v>-2.5857107107107119E-2</v>
      </c>
      <c r="O57">
        <v>11.03</v>
      </c>
      <c r="P57" s="5">
        <v>21.66</v>
      </c>
      <c r="Q57" s="5">
        <f t="shared" si="40"/>
        <v>11.025</v>
      </c>
      <c r="R57" s="5">
        <f t="shared" si="26"/>
        <v>-4.9999999999990052E-3</v>
      </c>
      <c r="S57" s="5">
        <f t="shared" si="27"/>
        <v>21.66</v>
      </c>
      <c r="T57" s="5">
        <f t="shared" si="28"/>
        <v>0</v>
      </c>
      <c r="U57" s="5">
        <v>32.69</v>
      </c>
      <c r="V57" s="5">
        <f t="shared" si="29"/>
        <v>32.69</v>
      </c>
      <c r="W57" s="4">
        <f t="shared" si="30"/>
        <v>4.4490112552227228E-2</v>
      </c>
      <c r="X57" s="4">
        <f t="shared" si="31"/>
        <v>0.29360517334291358</v>
      </c>
      <c r="Y57">
        <v>3</v>
      </c>
      <c r="Z57" s="5">
        <v>15</v>
      </c>
      <c r="AA57">
        <v>4</v>
      </c>
      <c r="AB57" s="5">
        <v>30.5</v>
      </c>
      <c r="AC57" s="6">
        <v>39</v>
      </c>
      <c r="AD57" s="5">
        <v>541.5</v>
      </c>
      <c r="AE57" s="6">
        <v>6</v>
      </c>
      <c r="AF57" s="5">
        <v>52</v>
      </c>
      <c r="AG57" s="6">
        <v>5</v>
      </c>
      <c r="AH57" s="5">
        <v>60</v>
      </c>
      <c r="AI57" s="6">
        <v>7</v>
      </c>
      <c r="AJ57" s="5">
        <v>24.5</v>
      </c>
      <c r="AK57" s="6">
        <v>5</v>
      </c>
      <c r="AL57" s="5">
        <v>11.27</v>
      </c>
      <c r="AM57" s="6">
        <f t="shared" si="32"/>
        <v>69</v>
      </c>
      <c r="AN57" s="5">
        <f t="shared" si="33"/>
        <v>10.648840579710145</v>
      </c>
      <c r="AO57" s="5">
        <v>734.77</v>
      </c>
      <c r="AP57" s="5" t="str">
        <f t="shared" si="34"/>
        <v>YES</v>
      </c>
      <c r="AQ57" s="5">
        <f t="shared" si="35"/>
        <v>0</v>
      </c>
      <c r="AR57" s="5">
        <v>61.8</v>
      </c>
      <c r="AS57" s="5">
        <v>796.57</v>
      </c>
      <c r="AT57" s="3" t="str">
        <f t="shared" si="36"/>
        <v>YES</v>
      </c>
      <c r="AU57" s="5">
        <v>807.91</v>
      </c>
      <c r="AV57" s="5">
        <f t="shared" si="37"/>
        <v>907.91000000000008</v>
      </c>
      <c r="AW57" s="5">
        <f t="shared" si="38"/>
        <v>111.34</v>
      </c>
      <c r="AX57" s="5">
        <f t="shared" si="39"/>
        <v>78.650000000000006</v>
      </c>
      <c r="AY57" s="4">
        <f t="shared" si="20"/>
        <v>0.15153041087687305</v>
      </c>
    </row>
    <row r="58" spans="1:51" x14ac:dyDescent="0.25">
      <c r="A58" s="1">
        <v>45673</v>
      </c>
      <c r="B58" t="str">
        <f t="shared" si="21"/>
        <v>Thursday</v>
      </c>
      <c r="C58" s="9">
        <v>0.65833333333333333</v>
      </c>
      <c r="D58" s="8">
        <v>3.6805555555555557E-2</v>
      </c>
      <c r="E58" s="2">
        <f t="shared" si="22"/>
        <v>0.37847222222222221</v>
      </c>
      <c r="F58">
        <v>95</v>
      </c>
      <c r="G58" s="5">
        <v>26.13</v>
      </c>
      <c r="H58" s="3">
        <f t="shared" si="23"/>
        <v>26.13</v>
      </c>
      <c r="I58" s="5">
        <v>388.6</v>
      </c>
      <c r="J58" s="5">
        <v>0</v>
      </c>
      <c r="K58" s="5">
        <v>463.84</v>
      </c>
      <c r="L58" s="11">
        <v>0.218</v>
      </c>
      <c r="M58" s="4">
        <f t="shared" si="24"/>
        <v>0.22153552238805968</v>
      </c>
      <c r="N58" s="4">
        <f t="shared" si="25"/>
        <v>2.1535522388059669E-2</v>
      </c>
      <c r="O58">
        <v>72.31</v>
      </c>
      <c r="P58" s="5">
        <v>53.78</v>
      </c>
      <c r="Q58" s="5">
        <f t="shared" si="40"/>
        <v>72.31</v>
      </c>
      <c r="R58" s="5">
        <f t="shared" si="26"/>
        <v>0</v>
      </c>
      <c r="S58" s="5">
        <f t="shared" si="27"/>
        <v>53.776000000000003</v>
      </c>
      <c r="T58" s="5">
        <f t="shared" si="28"/>
        <v>-3.9999999999977831E-3</v>
      </c>
      <c r="U58" s="5">
        <v>126.09</v>
      </c>
      <c r="V58" s="5">
        <f t="shared" si="29"/>
        <v>126.09</v>
      </c>
      <c r="W58" s="4">
        <f t="shared" si="30"/>
        <v>5.0794609946220322E-2</v>
      </c>
      <c r="X58" s="4">
        <f t="shared" si="31"/>
        <v>0.27183942738875477</v>
      </c>
      <c r="Y58">
        <v>24</v>
      </c>
      <c r="Z58" s="5">
        <v>148</v>
      </c>
      <c r="AA58">
        <v>42</v>
      </c>
      <c r="AB58" s="5">
        <v>373</v>
      </c>
      <c r="AC58" s="6">
        <v>86</v>
      </c>
      <c r="AD58" s="5">
        <v>1344.4</v>
      </c>
      <c r="AE58" s="6">
        <v>69</v>
      </c>
      <c r="AF58" s="5">
        <v>503</v>
      </c>
      <c r="AG58" s="6">
        <v>1</v>
      </c>
      <c r="AH58" s="5">
        <v>9</v>
      </c>
      <c r="AI58" s="6">
        <v>15</v>
      </c>
      <c r="AJ58" s="5">
        <v>53.5</v>
      </c>
      <c r="AK58" s="6">
        <v>12</v>
      </c>
      <c r="AL58" s="5">
        <v>19.45</v>
      </c>
      <c r="AM58" s="6">
        <f t="shared" si="32"/>
        <v>249</v>
      </c>
      <c r="AN58" s="5">
        <f t="shared" si="33"/>
        <v>9.9692771084337348</v>
      </c>
      <c r="AO58" s="5">
        <v>2482.35</v>
      </c>
      <c r="AP58" s="5" t="str">
        <f t="shared" si="34"/>
        <v>NO</v>
      </c>
      <c r="AQ58" s="5">
        <f t="shared" si="35"/>
        <v>-31.999999999999545</v>
      </c>
      <c r="AR58" s="5">
        <v>208.69</v>
      </c>
      <c r="AS58" s="5">
        <v>2691.04</v>
      </c>
      <c r="AT58" s="3" t="str">
        <f t="shared" si="36"/>
        <v>YES</v>
      </c>
      <c r="AU58" s="5">
        <v>3154.88</v>
      </c>
      <c r="AV58" s="5">
        <f t="shared" si="37"/>
        <v>3154.88</v>
      </c>
      <c r="AW58" s="5">
        <f t="shared" si="38"/>
        <v>463.84</v>
      </c>
      <c r="AX58" s="5">
        <f t="shared" si="39"/>
        <v>337.75</v>
      </c>
      <c r="AY58" s="4">
        <f t="shared" si="20"/>
        <v>0.18685519769573186</v>
      </c>
    </row>
    <row r="59" spans="1:51" x14ac:dyDescent="0.25">
      <c r="A59" s="1">
        <v>45674</v>
      </c>
      <c r="B59" t="str">
        <f t="shared" si="21"/>
        <v>Friday</v>
      </c>
      <c r="C59" s="9">
        <v>0.66527777777777775</v>
      </c>
      <c r="D59" s="8">
        <v>0.94236111111111109</v>
      </c>
      <c r="E59" s="2">
        <f t="shared" si="22"/>
        <v>0.27708333333333335</v>
      </c>
      <c r="F59">
        <v>56</v>
      </c>
      <c r="G59" s="5">
        <v>25.68</v>
      </c>
      <c r="H59" s="3">
        <f t="shared" si="23"/>
        <v>25.680714285714284</v>
      </c>
      <c r="I59" s="5">
        <v>57.99</v>
      </c>
      <c r="J59" s="5">
        <v>0</v>
      </c>
      <c r="K59" s="5">
        <v>303.86</v>
      </c>
      <c r="L59" s="11">
        <v>0.215</v>
      </c>
      <c r="M59" s="4">
        <f t="shared" si="24"/>
        <v>0.22016766536485696</v>
      </c>
      <c r="N59" s="4">
        <f t="shared" si="25"/>
        <v>2.0167665364856951E-2</v>
      </c>
      <c r="O59">
        <v>32.19</v>
      </c>
      <c r="P59" s="5">
        <v>36.19</v>
      </c>
      <c r="Q59" s="5">
        <f t="shared" si="40"/>
        <v>32.186700000000002</v>
      </c>
      <c r="R59" s="5">
        <f t="shared" si="26"/>
        <v>-3.2999999999958618E-3</v>
      </c>
      <c r="S59" s="5">
        <f t="shared" si="27"/>
        <v>36.192800000000005</v>
      </c>
      <c r="T59" s="5">
        <f t="shared" si="28"/>
        <v>2.8000000000076852E-3</v>
      </c>
      <c r="U59" s="5">
        <v>68.38</v>
      </c>
      <c r="V59" s="5">
        <f t="shared" si="29"/>
        <v>68.38</v>
      </c>
      <c r="W59" s="4">
        <f t="shared" si="30"/>
        <v>4.754818791199622E-2</v>
      </c>
      <c r="X59" s="4">
        <f t="shared" si="31"/>
        <v>0.22503784637662078</v>
      </c>
      <c r="Y59">
        <v>3</v>
      </c>
      <c r="Z59" s="5">
        <v>18</v>
      </c>
      <c r="AA59">
        <v>31</v>
      </c>
      <c r="AB59" s="5">
        <v>300.01</v>
      </c>
      <c r="AC59" s="6">
        <v>57</v>
      </c>
      <c r="AD59" s="5">
        <v>904.82</v>
      </c>
      <c r="AE59" s="6">
        <v>15</v>
      </c>
      <c r="AF59" s="5">
        <v>141.80000000000001</v>
      </c>
      <c r="AG59" s="6">
        <v>0</v>
      </c>
      <c r="AH59" s="5">
        <v>0</v>
      </c>
      <c r="AI59" s="6">
        <v>16</v>
      </c>
      <c r="AJ59" s="5">
        <v>53.87</v>
      </c>
      <c r="AK59" s="6">
        <v>10</v>
      </c>
      <c r="AL59" s="5">
        <v>19.62</v>
      </c>
      <c r="AM59" s="6">
        <f t="shared" si="32"/>
        <v>132</v>
      </c>
      <c r="AN59" s="5">
        <f t="shared" si="33"/>
        <v>10.894848484848485</v>
      </c>
      <c r="AO59" s="5">
        <v>1438.12</v>
      </c>
      <c r="AP59" s="5" t="str">
        <f t="shared" si="34"/>
        <v>YES</v>
      </c>
      <c r="AQ59" s="5">
        <f t="shared" si="35"/>
        <v>0</v>
      </c>
      <c r="AR59" s="5">
        <v>120.9</v>
      </c>
      <c r="AS59" s="5">
        <v>1559.02</v>
      </c>
      <c r="AT59" s="3" t="str">
        <f t="shared" si="36"/>
        <v>YES</v>
      </c>
      <c r="AU59" s="5">
        <v>1862.88</v>
      </c>
      <c r="AV59" s="5">
        <f t="shared" si="37"/>
        <v>1862.88</v>
      </c>
      <c r="AW59" s="5">
        <f t="shared" si="38"/>
        <v>303.86</v>
      </c>
      <c r="AX59" s="5">
        <f t="shared" si="39"/>
        <v>235.48000000000002</v>
      </c>
      <c r="AY59" s="4">
        <f t="shared" si="20"/>
        <v>0.21128973938197093</v>
      </c>
    </row>
    <row r="60" spans="1:51" x14ac:dyDescent="0.25">
      <c r="A60" s="1">
        <v>45675</v>
      </c>
      <c r="B60" t="str">
        <f t="shared" si="21"/>
        <v>Saturday</v>
      </c>
      <c r="C60" s="9">
        <v>0.66180555555555554</v>
      </c>
      <c r="D60" s="8">
        <v>0.9</v>
      </c>
      <c r="E60" s="2">
        <f t="shared" si="22"/>
        <v>0.23819444444444449</v>
      </c>
      <c r="F60">
        <v>50</v>
      </c>
      <c r="G60" s="5">
        <v>28.37</v>
      </c>
      <c r="H60" s="3">
        <f t="shared" si="23"/>
        <v>28.3706</v>
      </c>
      <c r="I60" s="5">
        <v>224.47</v>
      </c>
      <c r="J60" s="5">
        <v>42.32</v>
      </c>
      <c r="K60" s="5">
        <v>264.75</v>
      </c>
      <c r="L60" s="11">
        <v>0.21100000000000002</v>
      </c>
      <c r="M60" s="4">
        <f t="shared" si="24"/>
        <v>0.22172252650620572</v>
      </c>
      <c r="N60" s="4">
        <f t="shared" si="25"/>
        <v>2.1722526506205708E-2</v>
      </c>
      <c r="O60">
        <v>36.979999999999997</v>
      </c>
      <c r="P60" s="5">
        <v>33.65</v>
      </c>
      <c r="Q60" s="5">
        <f t="shared" si="40"/>
        <v>36.982399999999998</v>
      </c>
      <c r="R60" s="5">
        <f t="shared" si="26"/>
        <v>2.400000000001512E-3</v>
      </c>
      <c r="S60" s="5">
        <f t="shared" si="27"/>
        <v>33.651200000000003</v>
      </c>
      <c r="T60" s="5">
        <f t="shared" si="28"/>
        <v>1.2000000000043087E-3</v>
      </c>
      <c r="U60" s="5">
        <v>70.63</v>
      </c>
      <c r="V60" s="5">
        <f t="shared" si="29"/>
        <v>70.63</v>
      </c>
      <c r="W60" s="4">
        <f t="shared" si="30"/>
        <v>4.9790980804071822E-2</v>
      </c>
      <c r="X60" s="4">
        <f t="shared" si="31"/>
        <v>0.26677998111425871</v>
      </c>
      <c r="Y60">
        <v>2</v>
      </c>
      <c r="Z60" s="5">
        <v>12</v>
      </c>
      <c r="AA60">
        <v>41</v>
      </c>
      <c r="AB60" s="5">
        <v>254.32</v>
      </c>
      <c r="AC60" s="6">
        <v>57</v>
      </c>
      <c r="AD60" s="5">
        <v>841.28</v>
      </c>
      <c r="AE60" s="6">
        <v>25</v>
      </c>
      <c r="AF60" s="5">
        <v>191</v>
      </c>
      <c r="AG60" s="6">
        <v>9</v>
      </c>
      <c r="AH60" s="5">
        <v>71</v>
      </c>
      <c r="AI60" s="6">
        <v>6</v>
      </c>
      <c r="AJ60" s="5">
        <v>22</v>
      </c>
      <c r="AK60" s="6">
        <v>13</v>
      </c>
      <c r="AL60" s="5">
        <v>26.93</v>
      </c>
      <c r="AM60" s="6">
        <f t="shared" si="32"/>
        <v>153</v>
      </c>
      <c r="AN60" s="5">
        <f t="shared" si="33"/>
        <v>9.2714379084967327</v>
      </c>
      <c r="AO60" s="5">
        <v>1418.53</v>
      </c>
      <c r="AP60" s="5" t="str">
        <f t="shared" si="34"/>
        <v>YES</v>
      </c>
      <c r="AQ60" s="5">
        <f t="shared" si="35"/>
        <v>0</v>
      </c>
      <c r="AR60" s="5">
        <v>119.11</v>
      </c>
      <c r="AS60" s="5">
        <v>1537.64</v>
      </c>
      <c r="AT60" s="3" t="str">
        <f t="shared" si="36"/>
        <v>YES</v>
      </c>
      <c r="AU60" s="5">
        <v>1844.71</v>
      </c>
      <c r="AV60" s="5">
        <f t="shared" si="37"/>
        <v>1844.71</v>
      </c>
      <c r="AW60" s="5">
        <f t="shared" si="38"/>
        <v>307.07</v>
      </c>
      <c r="AX60" s="5">
        <f t="shared" si="39"/>
        <v>236.44</v>
      </c>
      <c r="AY60" s="4">
        <f t="shared" si="20"/>
        <v>0.21647057164811459</v>
      </c>
    </row>
    <row r="61" spans="1:51" x14ac:dyDescent="0.25">
      <c r="A61" s="1">
        <v>45676</v>
      </c>
      <c r="B61" t="str">
        <f t="shared" si="21"/>
        <v>Sunday</v>
      </c>
      <c r="C61" s="9">
        <v>0.41388888888888886</v>
      </c>
      <c r="D61" s="8">
        <v>0.68402777777777779</v>
      </c>
      <c r="E61" s="2">
        <f t="shared" si="22"/>
        <v>0.27013888888888893</v>
      </c>
      <c r="F61">
        <v>51</v>
      </c>
      <c r="G61" s="5">
        <v>28.55</v>
      </c>
      <c r="H61" s="3">
        <f t="shared" si="23"/>
        <v>28.550392156862745</v>
      </c>
      <c r="I61" s="5">
        <v>273.2</v>
      </c>
      <c r="J61" s="5">
        <v>0</v>
      </c>
      <c r="K61" s="5">
        <v>262.77</v>
      </c>
      <c r="L61" s="11">
        <v>0.218</v>
      </c>
      <c r="M61" s="4">
        <f t="shared" si="24"/>
        <v>0.22214613609272363</v>
      </c>
      <c r="N61" s="4">
        <f t="shared" si="25"/>
        <v>2.2146136092723617E-2</v>
      </c>
      <c r="O61">
        <v>21.56</v>
      </c>
      <c r="P61" s="5">
        <v>42.32</v>
      </c>
      <c r="Q61" s="5">
        <f t="shared" si="40"/>
        <v>21.560000000000002</v>
      </c>
      <c r="R61" s="5">
        <f t="shared" si="26"/>
        <v>0</v>
      </c>
      <c r="S61" s="5">
        <f t="shared" si="27"/>
        <v>42.32</v>
      </c>
      <c r="T61" s="5">
        <f t="shared" si="28"/>
        <v>0</v>
      </c>
      <c r="U61" s="5">
        <v>63.88</v>
      </c>
      <c r="V61" s="5">
        <f t="shared" si="29"/>
        <v>63.879999999999995</v>
      </c>
      <c r="W61" s="4">
        <f t="shared" si="30"/>
        <v>4.3871517166070309E-2</v>
      </c>
      <c r="X61" s="4">
        <f t="shared" si="31"/>
        <v>0.24310233283860413</v>
      </c>
      <c r="Y61">
        <v>4</v>
      </c>
      <c r="Z61" s="5">
        <v>24</v>
      </c>
      <c r="AA61">
        <v>16</v>
      </c>
      <c r="AB61" s="5">
        <v>114</v>
      </c>
      <c r="AC61" s="6">
        <v>69</v>
      </c>
      <c r="AD61" s="5">
        <v>1058</v>
      </c>
      <c r="AE61" s="6">
        <v>12</v>
      </c>
      <c r="AF61" s="5">
        <v>146</v>
      </c>
      <c r="AG61" s="6">
        <v>3</v>
      </c>
      <c r="AH61" s="5">
        <v>24</v>
      </c>
      <c r="AI61" s="6">
        <v>24</v>
      </c>
      <c r="AJ61" s="5">
        <v>84</v>
      </c>
      <c r="AK61" s="6">
        <v>4</v>
      </c>
      <c r="AL61" s="5">
        <v>6.07</v>
      </c>
      <c r="AM61" s="6">
        <f t="shared" si="32"/>
        <v>132</v>
      </c>
      <c r="AN61" s="5">
        <f t="shared" si="33"/>
        <v>11.030833333333334</v>
      </c>
      <c r="AO61" s="5">
        <v>1456.07</v>
      </c>
      <c r="AP61" s="5" t="str">
        <f t="shared" si="34"/>
        <v>YES</v>
      </c>
      <c r="AQ61" s="5">
        <f t="shared" si="35"/>
        <v>0</v>
      </c>
      <c r="AR61" s="5">
        <v>122.48</v>
      </c>
      <c r="AS61" s="5">
        <v>1578.55</v>
      </c>
      <c r="AT61" s="3" t="str">
        <f t="shared" si="36"/>
        <v>YES</v>
      </c>
      <c r="AU61" s="5">
        <v>1841.32</v>
      </c>
      <c r="AV61" s="5">
        <f t="shared" si="37"/>
        <v>1841.32</v>
      </c>
      <c r="AW61" s="5">
        <f t="shared" si="38"/>
        <v>262.77</v>
      </c>
      <c r="AX61" s="5">
        <f t="shared" si="39"/>
        <v>198.89</v>
      </c>
      <c r="AY61" s="4">
        <f t="shared" si="20"/>
        <v>0.18046522488616618</v>
      </c>
    </row>
    <row r="62" spans="1:51" x14ac:dyDescent="0.25">
      <c r="A62" s="1">
        <v>45676</v>
      </c>
      <c r="B62" t="str">
        <f t="shared" si="21"/>
        <v>Sunday</v>
      </c>
      <c r="C62" s="9">
        <v>0.68472222222222223</v>
      </c>
      <c r="D62" s="8">
        <v>0.79652777777777772</v>
      </c>
      <c r="E62" s="2">
        <f t="shared" si="22"/>
        <v>0.11180555555555549</v>
      </c>
      <c r="F62">
        <v>18</v>
      </c>
      <c r="G62" s="5">
        <v>22.82</v>
      </c>
      <c r="H62" s="3">
        <f t="shared" si="23"/>
        <v>22.817777777777778</v>
      </c>
      <c r="I62" s="5">
        <v>0</v>
      </c>
      <c r="J62" s="5">
        <v>0</v>
      </c>
      <c r="K62" s="5">
        <v>65.63</v>
      </c>
      <c r="L62" s="11">
        <v>0.16</v>
      </c>
      <c r="M62" s="4">
        <f t="shared" si="24"/>
        <v>0.15979255940786907</v>
      </c>
      <c r="N62" s="4">
        <f t="shared" si="25"/>
        <v>-4.0207440592130939E-2</v>
      </c>
      <c r="O62">
        <v>4.16</v>
      </c>
      <c r="P62" s="5">
        <v>12.44</v>
      </c>
      <c r="Q62" s="5">
        <f t="shared" si="40"/>
        <v>4.165</v>
      </c>
      <c r="R62" s="5">
        <f t="shared" si="26"/>
        <v>4.9999999999998934E-3</v>
      </c>
      <c r="S62" s="5">
        <f t="shared" si="27"/>
        <v>12.44</v>
      </c>
      <c r="T62" s="5">
        <f t="shared" si="28"/>
        <v>0</v>
      </c>
      <c r="U62" s="5">
        <v>16.5</v>
      </c>
      <c r="V62" s="5">
        <f t="shared" si="29"/>
        <v>16.600000000000001</v>
      </c>
      <c r="W62" s="4">
        <f t="shared" si="30"/>
        <v>4.0416828983248929E-2</v>
      </c>
      <c r="X62" s="4">
        <f t="shared" si="31"/>
        <v>0.2514094164254152</v>
      </c>
      <c r="Y62">
        <v>0</v>
      </c>
      <c r="Z62" s="5">
        <v>0</v>
      </c>
      <c r="AA62">
        <v>2</v>
      </c>
      <c r="AB62" s="5">
        <v>15.5</v>
      </c>
      <c r="AC62" s="6">
        <v>18</v>
      </c>
      <c r="AD62" s="5">
        <v>311</v>
      </c>
      <c r="AE62" s="6">
        <v>0</v>
      </c>
      <c r="AF62" s="5">
        <v>0</v>
      </c>
      <c r="AG62" s="6">
        <v>3</v>
      </c>
      <c r="AH62" s="5">
        <v>44</v>
      </c>
      <c r="AI62" s="6">
        <v>9</v>
      </c>
      <c r="AJ62" s="5">
        <v>32</v>
      </c>
      <c r="AK62" s="6">
        <v>7</v>
      </c>
      <c r="AL62" s="5">
        <v>8.2200000000000006</v>
      </c>
      <c r="AM62" s="6">
        <f t="shared" si="32"/>
        <v>39</v>
      </c>
      <c r="AN62" s="5">
        <f t="shared" si="33"/>
        <v>10.531282051282052</v>
      </c>
      <c r="AO62" s="5">
        <v>410.72</v>
      </c>
      <c r="AP62" s="5" t="str">
        <f t="shared" si="34"/>
        <v>YES</v>
      </c>
      <c r="AQ62" s="5">
        <f t="shared" si="35"/>
        <v>0</v>
      </c>
      <c r="AR62" s="5">
        <v>34.56</v>
      </c>
      <c r="AS62" s="5">
        <v>445.28</v>
      </c>
      <c r="AT62" s="3" t="str">
        <f t="shared" si="36"/>
        <v>YES</v>
      </c>
      <c r="AU62" s="5">
        <v>510.91</v>
      </c>
      <c r="AV62" s="5">
        <f t="shared" si="37"/>
        <v>510.90999999999997</v>
      </c>
      <c r="AW62" s="5">
        <f t="shared" si="38"/>
        <v>65.63</v>
      </c>
      <c r="AX62" s="5">
        <f t="shared" si="39"/>
        <v>49.129999999999995</v>
      </c>
      <c r="AY62" s="4">
        <f t="shared" si="20"/>
        <v>0.15979255940786907</v>
      </c>
    </row>
    <row r="63" spans="1:51" x14ac:dyDescent="0.25">
      <c r="A63" s="1">
        <v>45680</v>
      </c>
      <c r="B63" t="str">
        <f t="shared" si="21"/>
        <v>Thursday</v>
      </c>
      <c r="C63" s="9">
        <v>0.66111111111111109</v>
      </c>
      <c r="D63" s="8">
        <v>0.96875</v>
      </c>
      <c r="E63" s="2">
        <f t="shared" si="22"/>
        <v>0.30763888888888891</v>
      </c>
      <c r="F63">
        <v>75</v>
      </c>
      <c r="G63" s="5">
        <v>26.7</v>
      </c>
      <c r="H63" s="3">
        <f t="shared" si="23"/>
        <v>26.703333333333333</v>
      </c>
      <c r="I63" s="5">
        <v>19.5</v>
      </c>
      <c r="J63" s="5">
        <v>46.72</v>
      </c>
      <c r="K63" s="5">
        <v>428.92</v>
      </c>
      <c r="L63" s="11">
        <v>0.191</v>
      </c>
      <c r="M63" s="4">
        <f t="shared" si="24"/>
        <v>0.21627127190218076</v>
      </c>
      <c r="N63" s="4">
        <f t="shared" si="25"/>
        <v>1.6271271902180751E-2</v>
      </c>
      <c r="O63">
        <v>28.7</v>
      </c>
      <c r="P63" s="5">
        <v>60.1</v>
      </c>
      <c r="Q63" s="5">
        <f t="shared" si="40"/>
        <v>28.702800000000003</v>
      </c>
      <c r="R63" s="5">
        <f t="shared" si="26"/>
        <v>2.8000000000041325E-3</v>
      </c>
      <c r="S63" s="5">
        <f t="shared" si="27"/>
        <v>60.099200000000003</v>
      </c>
      <c r="T63" s="5">
        <f t="shared" si="28"/>
        <v>-7.9999999999813554E-4</v>
      </c>
      <c r="U63" s="5">
        <v>88.8</v>
      </c>
      <c r="V63" s="5">
        <f t="shared" si="29"/>
        <v>88.8</v>
      </c>
      <c r="W63" s="4">
        <f t="shared" si="30"/>
        <v>4.4339033828485828E-2</v>
      </c>
      <c r="X63" s="4">
        <f t="shared" si="31"/>
        <v>0.20703161428704653</v>
      </c>
      <c r="Y63">
        <v>2</v>
      </c>
      <c r="Z63" s="5">
        <v>11</v>
      </c>
      <c r="AA63">
        <v>33</v>
      </c>
      <c r="AB63" s="5">
        <v>273</v>
      </c>
      <c r="AC63" s="6">
        <v>90</v>
      </c>
      <c r="AD63" s="5">
        <v>1502.48</v>
      </c>
      <c r="AE63" s="6">
        <v>13</v>
      </c>
      <c r="AF63" s="5">
        <v>102.04</v>
      </c>
      <c r="AG63" s="6">
        <v>3</v>
      </c>
      <c r="AH63" s="5">
        <v>24</v>
      </c>
      <c r="AI63" s="6">
        <v>17</v>
      </c>
      <c r="AJ63" s="5">
        <v>59.83</v>
      </c>
      <c r="AK63" s="6">
        <v>12</v>
      </c>
      <c r="AL63" s="5">
        <v>30.4</v>
      </c>
      <c r="AM63" s="6">
        <f t="shared" si="32"/>
        <v>170</v>
      </c>
      <c r="AN63" s="5">
        <f t="shared" si="33"/>
        <v>11.780882352941177</v>
      </c>
      <c r="AO63" s="5">
        <v>2002.75</v>
      </c>
      <c r="AP63" s="5" t="str">
        <f t="shared" si="34"/>
        <v>YES</v>
      </c>
      <c r="AQ63" s="5">
        <f t="shared" si="35"/>
        <v>0</v>
      </c>
      <c r="AR63" s="5">
        <v>168.36</v>
      </c>
      <c r="AS63" s="5">
        <v>2171.11</v>
      </c>
      <c r="AT63" s="3" t="str">
        <f t="shared" si="36"/>
        <v>YES</v>
      </c>
      <c r="AU63" s="5">
        <v>2646.75</v>
      </c>
      <c r="AV63" s="5">
        <f t="shared" si="37"/>
        <v>2646.75</v>
      </c>
      <c r="AW63" s="5">
        <f t="shared" si="38"/>
        <v>475.64</v>
      </c>
      <c r="AX63" s="5">
        <f t="shared" si="39"/>
        <v>386.84</v>
      </c>
      <c r="AY63" s="4">
        <f t="shared" si="20"/>
        <v>0.23749344651104731</v>
      </c>
    </row>
    <row r="64" spans="1:51" x14ac:dyDescent="0.25">
      <c r="A64" s="1">
        <v>45682</v>
      </c>
      <c r="B64" t="str">
        <f t="shared" si="21"/>
        <v>Saturday</v>
      </c>
      <c r="C64" s="9">
        <v>0.65972222222222221</v>
      </c>
      <c r="D64" s="8">
        <v>0.90555555555555556</v>
      </c>
      <c r="E64" s="2">
        <f t="shared" si="22"/>
        <v>0.24583333333333335</v>
      </c>
      <c r="F64">
        <v>34</v>
      </c>
      <c r="G64" s="5">
        <v>24.41</v>
      </c>
      <c r="H64" s="3">
        <f t="shared" si="23"/>
        <v>24.407058823529411</v>
      </c>
      <c r="I64" s="5">
        <v>144.71</v>
      </c>
      <c r="J64" s="5">
        <v>82.28</v>
      </c>
      <c r="K64" s="5">
        <v>88.91</v>
      </c>
      <c r="L64" s="11">
        <v>0.128</v>
      </c>
      <c r="M64" s="4">
        <f t="shared" si="24"/>
        <v>0.12977099236641221</v>
      </c>
      <c r="N64" s="4">
        <f t="shared" si="25"/>
        <v>-7.0229007633587803E-2</v>
      </c>
      <c r="O64">
        <v>18.86</v>
      </c>
      <c r="P64" s="5">
        <v>20.99</v>
      </c>
      <c r="Q64" s="5">
        <f t="shared" si="40"/>
        <v>18.865000000000002</v>
      </c>
      <c r="R64" s="5">
        <f t="shared" si="26"/>
        <v>5.000000000002558E-3</v>
      </c>
      <c r="S64" s="5">
        <f t="shared" si="27"/>
        <v>20.990000000000002</v>
      </c>
      <c r="T64" s="5">
        <f t="shared" si="28"/>
        <v>0</v>
      </c>
      <c r="U64" s="5">
        <v>39.85</v>
      </c>
      <c r="V64" s="5">
        <f t="shared" si="29"/>
        <v>39.849999999999994</v>
      </c>
      <c r="W64" s="4">
        <f t="shared" si="30"/>
        <v>4.8021305311867338E-2</v>
      </c>
      <c r="X64" s="4">
        <f t="shared" si="31"/>
        <v>0.44820605106287259</v>
      </c>
      <c r="Y64">
        <v>5</v>
      </c>
      <c r="Z64" s="5">
        <v>28</v>
      </c>
      <c r="AA64">
        <v>21</v>
      </c>
      <c r="AB64" s="5">
        <v>167.5</v>
      </c>
      <c r="AC64" s="6">
        <v>36</v>
      </c>
      <c r="AD64" s="5">
        <v>524.75</v>
      </c>
      <c r="AE64" s="6">
        <v>9</v>
      </c>
      <c r="AF64" s="5">
        <v>66</v>
      </c>
      <c r="AG64" s="6">
        <v>1</v>
      </c>
      <c r="AH64" s="5">
        <v>8</v>
      </c>
      <c r="AI64" s="6">
        <v>6</v>
      </c>
      <c r="AJ64" s="5">
        <v>21</v>
      </c>
      <c r="AK64" s="6">
        <v>15</v>
      </c>
      <c r="AL64" s="5">
        <v>14.59</v>
      </c>
      <c r="AM64" s="6">
        <f t="shared" si="32"/>
        <v>93</v>
      </c>
      <c r="AN64" s="5">
        <f t="shared" si="33"/>
        <v>8.9230107526881728</v>
      </c>
      <c r="AO64" s="5">
        <v>829.84</v>
      </c>
      <c r="AP64" s="5" t="str">
        <f t="shared" si="34"/>
        <v>YES</v>
      </c>
      <c r="AQ64" s="5">
        <f t="shared" si="35"/>
        <v>0</v>
      </c>
      <c r="AR64" s="5">
        <v>69.77</v>
      </c>
      <c r="AS64" s="5">
        <v>899.61</v>
      </c>
      <c r="AT64" s="3" t="str">
        <f t="shared" si="36"/>
        <v>YES</v>
      </c>
      <c r="AU64" s="5">
        <v>1070.8</v>
      </c>
      <c r="AV64" s="5">
        <f t="shared" si="37"/>
        <v>1070.8</v>
      </c>
      <c r="AW64" s="5">
        <f t="shared" si="38"/>
        <v>171.19</v>
      </c>
      <c r="AX64" s="5">
        <f t="shared" si="39"/>
        <v>131.34</v>
      </c>
      <c r="AY64" s="4">
        <f t="shared" si="20"/>
        <v>0.20629277933095536</v>
      </c>
    </row>
    <row r="65" spans="1:51" x14ac:dyDescent="0.25">
      <c r="A65" s="1">
        <v>45683</v>
      </c>
      <c r="B65" t="str">
        <f t="shared" si="21"/>
        <v>Sunday</v>
      </c>
      <c r="C65" s="9">
        <v>0.41458333333333336</v>
      </c>
      <c r="D65" s="8">
        <v>0.69027777777777777</v>
      </c>
      <c r="E65" s="2">
        <f t="shared" si="22"/>
        <v>0.27569444444444441</v>
      </c>
      <c r="F65">
        <v>41</v>
      </c>
      <c r="G65" s="5">
        <v>26.31</v>
      </c>
      <c r="H65" s="3">
        <f t="shared" si="23"/>
        <v>26.31219512195122</v>
      </c>
      <c r="I65" s="5">
        <v>63.96</v>
      </c>
      <c r="J65" s="5">
        <v>31.62</v>
      </c>
      <c r="K65" s="5">
        <v>209.68</v>
      </c>
      <c r="L65" s="11">
        <v>0.19899999999999998</v>
      </c>
      <c r="M65" s="4">
        <f t="shared" si="24"/>
        <v>0.20661385045918571</v>
      </c>
      <c r="N65" s="4">
        <f t="shared" si="25"/>
        <v>6.6138504591856939E-3</v>
      </c>
      <c r="O65">
        <v>25.5</v>
      </c>
      <c r="P65" s="5">
        <v>25.95</v>
      </c>
      <c r="Q65" s="5">
        <f t="shared" si="40"/>
        <v>25.505900000000004</v>
      </c>
      <c r="R65" s="5">
        <f t="shared" si="26"/>
        <v>5.9000000000040131E-3</v>
      </c>
      <c r="S65" s="5">
        <f t="shared" si="27"/>
        <v>25.949200000000001</v>
      </c>
      <c r="T65" s="5">
        <f t="shared" si="28"/>
        <v>-7.9999999999813554E-4</v>
      </c>
      <c r="U65" s="5">
        <v>51.45</v>
      </c>
      <c r="V65" s="5">
        <f t="shared" si="29"/>
        <v>51.45</v>
      </c>
      <c r="W65" s="4">
        <f t="shared" si="30"/>
        <v>4.7691879866518357E-2</v>
      </c>
      <c r="X65" s="4">
        <f t="shared" si="31"/>
        <v>0.24537390309042351</v>
      </c>
      <c r="Y65">
        <v>10</v>
      </c>
      <c r="Z65" s="5">
        <v>61.5</v>
      </c>
      <c r="AA65">
        <v>19</v>
      </c>
      <c r="AB65" s="5">
        <v>188.23</v>
      </c>
      <c r="AC65" s="6">
        <v>48</v>
      </c>
      <c r="AD65" s="5">
        <v>648.73</v>
      </c>
      <c r="AE65" s="6">
        <v>12</v>
      </c>
      <c r="AF65" s="5">
        <v>87.2</v>
      </c>
      <c r="AG65" s="6">
        <v>4</v>
      </c>
      <c r="AH65" s="5">
        <v>27.44</v>
      </c>
      <c r="AI65" s="6">
        <v>15</v>
      </c>
      <c r="AJ65" s="5">
        <v>54</v>
      </c>
      <c r="AK65" s="6">
        <v>7</v>
      </c>
      <c r="AL65" s="5">
        <v>11.7</v>
      </c>
      <c r="AM65" s="6">
        <f t="shared" si="32"/>
        <v>115</v>
      </c>
      <c r="AN65" s="5">
        <f t="shared" si="33"/>
        <v>9.3808695652173917</v>
      </c>
      <c r="AO65" s="5">
        <v>1078.8</v>
      </c>
      <c r="AP65" s="5" t="str">
        <f t="shared" si="34"/>
        <v>YES</v>
      </c>
      <c r="AQ65" s="5">
        <f t="shared" si="35"/>
        <v>0</v>
      </c>
      <c r="AR65" s="5">
        <v>90.69</v>
      </c>
      <c r="AS65" s="5">
        <v>1169.49</v>
      </c>
      <c r="AT65" s="3" t="str">
        <f t="shared" si="36"/>
        <v>YES</v>
      </c>
      <c r="AU65" s="5">
        <v>1410.79</v>
      </c>
      <c r="AV65" s="5">
        <f t="shared" si="37"/>
        <v>1410.79</v>
      </c>
      <c r="AW65" s="5">
        <f t="shared" si="38"/>
        <v>241.3</v>
      </c>
      <c r="AX65" s="5">
        <f t="shared" si="39"/>
        <v>189.85000000000002</v>
      </c>
      <c r="AY65" s="4">
        <f t="shared" si="20"/>
        <v>0.22367445309603265</v>
      </c>
    </row>
    <row r="66" spans="1:51" x14ac:dyDescent="0.25">
      <c r="A66" s="1">
        <v>45687</v>
      </c>
      <c r="B66" t="str">
        <f t="shared" ref="B66:B97" si="41">TEXT(A66,"dddd")</f>
        <v>Thursday</v>
      </c>
      <c r="C66" s="9">
        <v>0.66249999999999998</v>
      </c>
      <c r="D66" s="8">
        <v>0.94513888888888886</v>
      </c>
      <c r="E66" s="2">
        <f t="shared" ref="E66:E97" si="42">MOD(D66-C66, 1)</f>
        <v>0.28263888888888888</v>
      </c>
      <c r="F66">
        <v>60</v>
      </c>
      <c r="G66" s="5">
        <v>25.37</v>
      </c>
      <c r="H66" s="3">
        <f t="shared" ref="H66:H97" si="43">AO66/F66</f>
        <v>25.366333333333333</v>
      </c>
      <c r="I66" s="5">
        <v>359.43</v>
      </c>
      <c r="J66" s="5">
        <v>0</v>
      </c>
      <c r="K66" s="5">
        <v>245.9</v>
      </c>
      <c r="L66" s="11">
        <v>0.20699999999999999</v>
      </c>
      <c r="M66" s="4">
        <f t="shared" ref="M66:M97" si="44">(K66/(AO66-I66))</f>
        <v>0.21151778418132555</v>
      </c>
      <c r="N66" s="4">
        <f t="shared" ref="N66:N97" si="45">M66-20%</f>
        <v>1.1517784181325541E-2</v>
      </c>
      <c r="O66">
        <v>25.5</v>
      </c>
      <c r="P66" s="5">
        <v>43.24</v>
      </c>
      <c r="Q66" s="5">
        <f t="shared" si="40"/>
        <v>26.495000000000001</v>
      </c>
      <c r="R66" s="5">
        <f t="shared" ref="R66:R97" si="46">Q66-O66</f>
        <v>0.99500000000000099</v>
      </c>
      <c r="S66" s="5">
        <f t="shared" ref="S66:S97" si="47">0.04*AD66</f>
        <v>43.236000000000004</v>
      </c>
      <c r="T66" s="5">
        <f t="shared" ref="T66:T95" si="48">S66-P66</f>
        <v>-3.9999999999977831E-3</v>
      </c>
      <c r="U66" s="5">
        <v>69.739999999999995</v>
      </c>
      <c r="V66" s="5">
        <f t="shared" ref="V66:V97" si="49">O66+P66</f>
        <v>68.740000000000009</v>
      </c>
      <c r="W66" s="4">
        <f t="shared" ref="W66:W97" si="50">V66/AO66</f>
        <v>4.5164851049291063E-2</v>
      </c>
      <c r="X66" s="4">
        <f t="shared" ref="X66:X97" si="51">U66/K66</f>
        <v>0.28361122407482714</v>
      </c>
      <c r="Y66">
        <v>7</v>
      </c>
      <c r="Z66" s="5">
        <v>32.5</v>
      </c>
      <c r="AA66">
        <v>20</v>
      </c>
      <c r="AB66" s="5">
        <v>180</v>
      </c>
      <c r="AC66" s="6">
        <v>70</v>
      </c>
      <c r="AD66" s="5">
        <v>1080.9000000000001</v>
      </c>
      <c r="AE66" s="6">
        <v>17</v>
      </c>
      <c r="AF66" s="5">
        <v>134</v>
      </c>
      <c r="AG66" s="6">
        <v>4</v>
      </c>
      <c r="AH66" s="5">
        <v>32</v>
      </c>
      <c r="AI66" s="6">
        <v>13</v>
      </c>
      <c r="AJ66" s="5">
        <v>45.5</v>
      </c>
      <c r="AK66" s="6">
        <v>7</v>
      </c>
      <c r="AL66" s="5">
        <v>17.079999999999998</v>
      </c>
      <c r="AM66" s="6">
        <f t="shared" ref="AM66:AM97" si="52">SUM(AK66+AI66+AC66+AE66+AG66+AA66+Y66)</f>
        <v>138</v>
      </c>
      <c r="AN66" s="5">
        <f t="shared" ref="AN66:AN97" si="53">AO66/AM66</f>
        <v>11.028840579710145</v>
      </c>
      <c r="AO66" s="5">
        <v>1521.98</v>
      </c>
      <c r="AP66" s="5" t="str">
        <f t="shared" ref="AP66:AP97" si="54">IF(SUM(AL66+AJ66+AH66+AF66+AD66+AB66+Z66)=AO66,"YES","NO")</f>
        <v>YES</v>
      </c>
      <c r="AQ66" s="5">
        <f t="shared" ref="AQ66:AQ97" si="55">SUM(AL66,AJ66,AH66,AF66,AD66,AB66,Z66)-AO66</f>
        <v>0</v>
      </c>
      <c r="AR66" s="5">
        <v>127.95</v>
      </c>
      <c r="AS66" s="5">
        <v>1649.93</v>
      </c>
      <c r="AT66" s="3" t="str">
        <f t="shared" ref="AT66:AT97" si="56">IF(SUM(AR66+AO66)=AS66,"YES","NO")</f>
        <v>YES</v>
      </c>
      <c r="AU66" s="5">
        <v>1895.83</v>
      </c>
      <c r="AV66" s="5">
        <f t="shared" ref="AV66:AV97" si="57">SUM(AS66,K66,J66)</f>
        <v>1895.8300000000002</v>
      </c>
      <c r="AW66" s="5">
        <f t="shared" ref="AW66:AW97" si="58">J66+K66</f>
        <v>245.9</v>
      </c>
      <c r="AX66" s="5">
        <f t="shared" ref="AX66:AX97" si="59">(K66+J66)-U66</f>
        <v>176.16000000000003</v>
      </c>
      <c r="AY66" s="4">
        <f t="shared" si="20"/>
        <v>0.16156585500466497</v>
      </c>
    </row>
    <row r="67" spans="1:51" x14ac:dyDescent="0.25">
      <c r="A67" s="1">
        <v>45688</v>
      </c>
      <c r="B67" t="str">
        <f t="shared" si="41"/>
        <v>Friday</v>
      </c>
      <c r="C67" s="9">
        <v>0.66111111111111109</v>
      </c>
      <c r="D67" s="8">
        <v>0.94513888888888886</v>
      </c>
      <c r="E67" s="2">
        <f t="shared" si="42"/>
        <v>0.28402777777777777</v>
      </c>
      <c r="F67">
        <v>57</v>
      </c>
      <c r="G67" s="5">
        <v>25.36</v>
      </c>
      <c r="H67" s="3">
        <f t="shared" si="43"/>
        <v>25.364210526315791</v>
      </c>
      <c r="I67" s="5">
        <v>6.51</v>
      </c>
      <c r="J67" s="5">
        <v>42.06</v>
      </c>
      <c r="K67" s="5">
        <v>270.08999999999997</v>
      </c>
      <c r="L67" s="11">
        <v>0.17899999999999999</v>
      </c>
      <c r="M67" s="4">
        <f t="shared" si="44"/>
        <v>0.18766023970818133</v>
      </c>
      <c r="N67" s="4">
        <f t="shared" si="45"/>
        <v>-1.2339760291818686E-2</v>
      </c>
      <c r="O67">
        <v>23.94</v>
      </c>
      <c r="P67" s="5">
        <v>41.72</v>
      </c>
      <c r="Q67" s="5">
        <f t="shared" ref="Q67:Q98" si="60">0.07*(Z67+AB67+AF67+AH67)</f>
        <v>23.94</v>
      </c>
      <c r="R67" s="5">
        <f t="shared" si="46"/>
        <v>0</v>
      </c>
      <c r="S67" s="5">
        <f t="shared" si="47"/>
        <v>41.7224</v>
      </c>
      <c r="T67" s="5">
        <f t="shared" si="48"/>
        <v>2.400000000001512E-3</v>
      </c>
      <c r="U67" s="5">
        <v>65.66</v>
      </c>
      <c r="V67" s="5">
        <f t="shared" si="49"/>
        <v>65.66</v>
      </c>
      <c r="W67" s="4">
        <f t="shared" si="50"/>
        <v>4.5415559982293047E-2</v>
      </c>
      <c r="X67" s="4">
        <f t="shared" si="51"/>
        <v>0.2431041504683624</v>
      </c>
      <c r="Y67">
        <v>1</v>
      </c>
      <c r="Z67" s="5">
        <v>5</v>
      </c>
      <c r="AA67">
        <v>23</v>
      </c>
      <c r="AB67" s="5">
        <v>137</v>
      </c>
      <c r="AC67" s="6">
        <v>75</v>
      </c>
      <c r="AD67" s="5">
        <v>1043.06</v>
      </c>
      <c r="AE67" s="6">
        <v>21</v>
      </c>
      <c r="AF67" s="5">
        <v>183</v>
      </c>
      <c r="AG67" s="6">
        <v>2</v>
      </c>
      <c r="AH67" s="5">
        <v>17</v>
      </c>
      <c r="AI67" s="6">
        <v>12</v>
      </c>
      <c r="AJ67" s="5">
        <v>38.96</v>
      </c>
      <c r="AK67" s="6">
        <v>10</v>
      </c>
      <c r="AL67" s="5">
        <v>21.74</v>
      </c>
      <c r="AM67" s="6">
        <f t="shared" si="52"/>
        <v>144</v>
      </c>
      <c r="AN67" s="5">
        <f t="shared" si="53"/>
        <v>10.039999999999999</v>
      </c>
      <c r="AO67" s="5">
        <v>1445.76</v>
      </c>
      <c r="AP67" s="5" t="str">
        <f t="shared" si="54"/>
        <v>YES</v>
      </c>
      <c r="AQ67" s="5">
        <f t="shared" si="55"/>
        <v>0</v>
      </c>
      <c r="AR67" s="5">
        <v>121.52</v>
      </c>
      <c r="AS67" s="5">
        <v>1567.28</v>
      </c>
      <c r="AT67" s="3" t="str">
        <f t="shared" si="56"/>
        <v>YES</v>
      </c>
      <c r="AU67" s="5">
        <v>1879.43</v>
      </c>
      <c r="AV67" s="5">
        <f t="shared" si="57"/>
        <v>1879.4299999999998</v>
      </c>
      <c r="AW67" s="5">
        <f t="shared" si="58"/>
        <v>312.14999999999998</v>
      </c>
      <c r="AX67" s="5">
        <f t="shared" si="59"/>
        <v>246.48999999999998</v>
      </c>
      <c r="AY67" s="4">
        <f t="shared" ref="AY67:AY119" si="61">AW67/AO67</f>
        <v>0.21590720451527223</v>
      </c>
    </row>
    <row r="68" spans="1:51" x14ac:dyDescent="0.25">
      <c r="A68" s="1">
        <v>45689</v>
      </c>
      <c r="B68" t="str">
        <f t="shared" si="41"/>
        <v>Saturday</v>
      </c>
      <c r="C68" s="9">
        <v>0.66319444444444442</v>
      </c>
      <c r="D68" s="8">
        <v>0.92083333333333328</v>
      </c>
      <c r="E68" s="2">
        <f t="shared" si="42"/>
        <v>0.25763888888888886</v>
      </c>
      <c r="F68">
        <v>53</v>
      </c>
      <c r="G68" s="5">
        <v>23.39</v>
      </c>
      <c r="H68" s="3">
        <f t="shared" si="43"/>
        <v>23.386792452830189</v>
      </c>
      <c r="I68" s="5">
        <v>175.62</v>
      </c>
      <c r="J68" s="5">
        <v>41.18</v>
      </c>
      <c r="K68" s="5">
        <v>153.05000000000001</v>
      </c>
      <c r="L68" s="11">
        <v>0.14199999999999999</v>
      </c>
      <c r="M68" s="4">
        <f t="shared" si="44"/>
        <v>0.14386020979809752</v>
      </c>
      <c r="N68" s="4">
        <f t="shared" si="45"/>
        <v>-5.613979020190249E-2</v>
      </c>
      <c r="O68">
        <v>18.02</v>
      </c>
      <c r="P68" s="5">
        <v>37.32</v>
      </c>
      <c r="Q68" s="5">
        <f t="shared" si="60"/>
        <v>18.025000000000002</v>
      </c>
      <c r="R68" s="5">
        <f t="shared" si="46"/>
        <v>5.000000000002558E-3</v>
      </c>
      <c r="S68" s="5">
        <f t="shared" si="47"/>
        <v>37.32</v>
      </c>
      <c r="T68" s="5">
        <f t="shared" si="48"/>
        <v>0</v>
      </c>
      <c r="U68" s="5">
        <v>55.34</v>
      </c>
      <c r="V68" s="5">
        <f t="shared" si="49"/>
        <v>55.34</v>
      </c>
      <c r="W68" s="4">
        <f t="shared" si="50"/>
        <v>4.464703509479629E-2</v>
      </c>
      <c r="X68" s="4">
        <f t="shared" si="51"/>
        <v>0.36158118262005878</v>
      </c>
      <c r="Y68">
        <v>1</v>
      </c>
      <c r="Z68" s="5">
        <v>5</v>
      </c>
      <c r="AA68">
        <v>18</v>
      </c>
      <c r="AB68" s="5">
        <v>123</v>
      </c>
      <c r="AC68" s="6">
        <v>69</v>
      </c>
      <c r="AD68" s="5">
        <v>933</v>
      </c>
      <c r="AE68" s="6">
        <v>15</v>
      </c>
      <c r="AF68" s="5">
        <v>129.5</v>
      </c>
      <c r="AG68" s="6">
        <v>0</v>
      </c>
      <c r="AH68" s="5">
        <v>0</v>
      </c>
      <c r="AI68" s="6">
        <v>14</v>
      </c>
      <c r="AJ68" s="5">
        <v>38.5</v>
      </c>
      <c r="AK68" s="6">
        <v>5</v>
      </c>
      <c r="AL68" s="5">
        <v>10.5</v>
      </c>
      <c r="AM68" s="6">
        <f t="shared" si="52"/>
        <v>122</v>
      </c>
      <c r="AN68" s="5">
        <f t="shared" si="53"/>
        <v>10.159836065573771</v>
      </c>
      <c r="AO68" s="5">
        <v>1239.5</v>
      </c>
      <c r="AP68" s="5" t="str">
        <f t="shared" si="54"/>
        <v>YES</v>
      </c>
      <c r="AQ68" s="5">
        <f t="shared" si="55"/>
        <v>0</v>
      </c>
      <c r="AR68" s="5">
        <v>104.16</v>
      </c>
      <c r="AS68" s="5">
        <v>1343.66</v>
      </c>
      <c r="AT68" s="3" t="str">
        <f t="shared" si="56"/>
        <v>YES</v>
      </c>
      <c r="AU68" s="5">
        <v>1537.89</v>
      </c>
      <c r="AV68" s="5">
        <f t="shared" si="57"/>
        <v>1537.89</v>
      </c>
      <c r="AW68" s="5">
        <f t="shared" si="58"/>
        <v>194.23000000000002</v>
      </c>
      <c r="AX68" s="5">
        <f t="shared" si="59"/>
        <v>138.89000000000001</v>
      </c>
      <c r="AY68" s="4">
        <f t="shared" si="61"/>
        <v>0.15670028237192418</v>
      </c>
    </row>
    <row r="69" spans="1:51" x14ac:dyDescent="0.25">
      <c r="A69" s="1">
        <v>45690</v>
      </c>
      <c r="B69" t="str">
        <f t="shared" si="41"/>
        <v>Sunday</v>
      </c>
      <c r="C69" s="9">
        <v>0.70277777777777772</v>
      </c>
      <c r="D69" s="8">
        <v>2.1527777777777778E-2</v>
      </c>
      <c r="E69" s="2">
        <f t="shared" si="42"/>
        <v>0.31875000000000009</v>
      </c>
      <c r="F69">
        <v>44</v>
      </c>
      <c r="G69" s="5">
        <v>26.92</v>
      </c>
      <c r="H69" s="3">
        <f t="shared" si="43"/>
        <v>26.924090909090911</v>
      </c>
      <c r="I69" s="5">
        <v>50.42</v>
      </c>
      <c r="J69" s="5">
        <v>0</v>
      </c>
      <c r="K69" s="5">
        <v>180.65</v>
      </c>
      <c r="L69" s="11">
        <v>0.158</v>
      </c>
      <c r="M69" s="4">
        <f t="shared" si="44"/>
        <v>0.15926964310904218</v>
      </c>
      <c r="N69" s="4">
        <f t="shared" si="45"/>
        <v>-4.0730356890957831E-2</v>
      </c>
      <c r="O69">
        <v>21.84</v>
      </c>
      <c r="P69" s="5">
        <v>30.61</v>
      </c>
      <c r="Q69" s="5">
        <f t="shared" si="60"/>
        <v>21.835800000000003</v>
      </c>
      <c r="R69" s="5">
        <f t="shared" si="46"/>
        <v>-4.199999999997317E-3</v>
      </c>
      <c r="S69" s="5">
        <f t="shared" si="47"/>
        <v>30.610399999999998</v>
      </c>
      <c r="T69" s="5">
        <f t="shared" si="48"/>
        <v>3.9999999999906777E-4</v>
      </c>
      <c r="U69" s="5">
        <v>53.45</v>
      </c>
      <c r="V69" s="5">
        <f t="shared" si="49"/>
        <v>52.45</v>
      </c>
      <c r="W69" s="4">
        <f t="shared" si="50"/>
        <v>4.4274306552090893E-2</v>
      </c>
      <c r="X69" s="4">
        <f t="shared" si="51"/>
        <v>0.29587600332133962</v>
      </c>
      <c r="Y69">
        <v>0</v>
      </c>
      <c r="Z69" s="5">
        <v>0</v>
      </c>
      <c r="AA69">
        <v>6</v>
      </c>
      <c r="AB69" s="5">
        <v>43</v>
      </c>
      <c r="AC69" s="6">
        <v>49</v>
      </c>
      <c r="AD69" s="5">
        <v>765.26</v>
      </c>
      <c r="AE69" s="6">
        <v>32</v>
      </c>
      <c r="AF69" s="5">
        <v>244.94</v>
      </c>
      <c r="AG69" s="6">
        <v>3</v>
      </c>
      <c r="AH69" s="5">
        <v>24</v>
      </c>
      <c r="AI69" s="6">
        <v>15</v>
      </c>
      <c r="AJ69" s="5">
        <v>52.5</v>
      </c>
      <c r="AK69" s="6">
        <v>5</v>
      </c>
      <c r="AL69" s="5">
        <v>8.9600000000000009</v>
      </c>
      <c r="AM69" s="6">
        <f t="shared" si="52"/>
        <v>110</v>
      </c>
      <c r="AN69" s="5">
        <f t="shared" si="53"/>
        <v>10.769636363636364</v>
      </c>
      <c r="AO69" s="5">
        <v>1184.6600000000001</v>
      </c>
      <c r="AP69" s="5" t="str">
        <f t="shared" si="54"/>
        <v>NO</v>
      </c>
      <c r="AQ69" s="5">
        <f t="shared" si="55"/>
        <v>-46.000000000000227</v>
      </c>
      <c r="AR69" s="5">
        <v>99.65</v>
      </c>
      <c r="AS69" s="5">
        <v>1284.31</v>
      </c>
      <c r="AT69" s="3" t="str">
        <f t="shared" si="56"/>
        <v>YES</v>
      </c>
      <c r="AU69" s="5">
        <v>1464.96</v>
      </c>
      <c r="AV69" s="5">
        <f t="shared" si="57"/>
        <v>1464.96</v>
      </c>
      <c r="AW69" s="5">
        <f t="shared" si="58"/>
        <v>180.65</v>
      </c>
      <c r="AX69" s="5">
        <f t="shared" si="59"/>
        <v>127.2</v>
      </c>
      <c r="AY69" s="4">
        <f t="shared" si="61"/>
        <v>0.15249101007884119</v>
      </c>
    </row>
    <row r="70" spans="1:51" x14ac:dyDescent="0.25">
      <c r="A70" s="1">
        <v>45693</v>
      </c>
      <c r="B70" t="str">
        <f t="shared" si="41"/>
        <v>Wednesday</v>
      </c>
      <c r="C70" s="9">
        <v>0.41597222222222224</v>
      </c>
      <c r="D70" s="8">
        <v>0.81319444444444444</v>
      </c>
      <c r="E70" s="2">
        <f t="shared" si="42"/>
        <v>0.3972222222222222</v>
      </c>
      <c r="F70">
        <v>38</v>
      </c>
      <c r="G70" s="5">
        <v>29.49</v>
      </c>
      <c r="H70" s="3">
        <f t="shared" si="43"/>
        <v>29.491052631578949</v>
      </c>
      <c r="I70" s="5">
        <v>172.39</v>
      </c>
      <c r="J70" s="5">
        <v>0</v>
      </c>
      <c r="K70" s="5">
        <v>213.71</v>
      </c>
      <c r="L70" s="11">
        <v>0.222</v>
      </c>
      <c r="M70" s="4">
        <f t="shared" si="44"/>
        <v>0.2253683022767777</v>
      </c>
      <c r="N70" s="4">
        <f t="shared" si="45"/>
        <v>2.5368302276777693E-2</v>
      </c>
      <c r="O70">
        <v>26.38</v>
      </c>
      <c r="P70" s="5">
        <v>27.32</v>
      </c>
      <c r="Q70" s="5">
        <f t="shared" si="60"/>
        <v>26.390000000000004</v>
      </c>
      <c r="R70" s="5">
        <f t="shared" si="46"/>
        <v>1.0000000000005116E-2</v>
      </c>
      <c r="S70" s="5">
        <f t="shared" si="47"/>
        <v>27.321999999999999</v>
      </c>
      <c r="T70" s="5">
        <f t="shared" si="48"/>
        <v>1.9999999999988916E-3</v>
      </c>
      <c r="U70" s="5">
        <v>53.7</v>
      </c>
      <c r="V70" s="5">
        <f t="shared" si="49"/>
        <v>53.7</v>
      </c>
      <c r="W70" s="4">
        <f t="shared" si="50"/>
        <v>4.7918191065978978E-2</v>
      </c>
      <c r="X70" s="4">
        <f t="shared" si="51"/>
        <v>0.25127509241495483</v>
      </c>
      <c r="Y70">
        <v>5</v>
      </c>
      <c r="Z70" s="5">
        <v>24</v>
      </c>
      <c r="AA70">
        <v>32</v>
      </c>
      <c r="AB70" s="5">
        <v>323.5</v>
      </c>
      <c r="AC70" s="6">
        <v>50</v>
      </c>
      <c r="AD70" s="5">
        <v>683.05</v>
      </c>
      <c r="AE70" s="6">
        <v>3</v>
      </c>
      <c r="AF70" s="5">
        <v>21.5</v>
      </c>
      <c r="AG70" s="6">
        <v>1</v>
      </c>
      <c r="AH70" s="5">
        <v>8</v>
      </c>
      <c r="AI70" s="6">
        <v>13</v>
      </c>
      <c r="AJ70" s="5">
        <v>45.5</v>
      </c>
      <c r="AK70" s="6">
        <v>8</v>
      </c>
      <c r="AL70" s="5">
        <v>15.11</v>
      </c>
      <c r="AM70" s="6">
        <f t="shared" si="52"/>
        <v>112</v>
      </c>
      <c r="AN70" s="5">
        <f t="shared" si="53"/>
        <v>10.005892857142857</v>
      </c>
      <c r="AO70" s="5">
        <v>1120.6600000000001</v>
      </c>
      <c r="AP70" s="5" t="str">
        <f t="shared" si="54"/>
        <v>YES</v>
      </c>
      <c r="AQ70" s="5">
        <f t="shared" si="55"/>
        <v>0</v>
      </c>
      <c r="AR70" s="5">
        <v>94.29</v>
      </c>
      <c r="AS70" s="5">
        <v>1214.95</v>
      </c>
      <c r="AT70" s="3" t="str">
        <f t="shared" si="56"/>
        <v>YES</v>
      </c>
      <c r="AU70" s="5">
        <v>1428.66</v>
      </c>
      <c r="AV70" s="5">
        <f t="shared" si="57"/>
        <v>1428.66</v>
      </c>
      <c r="AW70" s="5">
        <f t="shared" si="58"/>
        <v>213.71</v>
      </c>
      <c r="AX70" s="5">
        <f t="shared" si="59"/>
        <v>160.01</v>
      </c>
      <c r="AY70" s="4">
        <f t="shared" si="61"/>
        <v>0.19070012314172005</v>
      </c>
    </row>
    <row r="71" spans="1:51" x14ac:dyDescent="0.25">
      <c r="A71" s="1">
        <v>45695</v>
      </c>
      <c r="B71" t="str">
        <f t="shared" si="41"/>
        <v>Friday</v>
      </c>
      <c r="C71" s="9">
        <v>0.66041666666666665</v>
      </c>
      <c r="D71" s="8">
        <v>0.9375</v>
      </c>
      <c r="E71" s="2">
        <f t="shared" si="42"/>
        <v>0.27708333333333335</v>
      </c>
      <c r="F71">
        <v>46</v>
      </c>
      <c r="G71" s="5">
        <v>25.81</v>
      </c>
      <c r="H71" s="3">
        <f t="shared" si="43"/>
        <v>25.807826086956524</v>
      </c>
      <c r="I71" s="5">
        <v>284.57</v>
      </c>
      <c r="J71" s="5">
        <v>0</v>
      </c>
      <c r="K71" s="5">
        <v>197.81</v>
      </c>
      <c r="L71" s="11">
        <v>0.214</v>
      </c>
      <c r="M71" s="4">
        <f t="shared" si="44"/>
        <v>0.21915820029027572</v>
      </c>
      <c r="N71" s="4">
        <f t="shared" si="45"/>
        <v>1.9158200290275706E-2</v>
      </c>
      <c r="O71">
        <v>22.65</v>
      </c>
      <c r="P71" s="5">
        <v>32.119999999999997</v>
      </c>
      <c r="Q71" s="5">
        <f t="shared" si="60"/>
        <v>22.645000000000003</v>
      </c>
      <c r="R71" s="5">
        <f t="shared" si="46"/>
        <v>-4.9999999999954525E-3</v>
      </c>
      <c r="S71" s="5">
        <f t="shared" si="47"/>
        <v>32.119999999999997</v>
      </c>
      <c r="T71" s="5">
        <f t="shared" si="48"/>
        <v>0</v>
      </c>
      <c r="U71" s="5">
        <v>54.77</v>
      </c>
      <c r="V71" s="5">
        <f t="shared" si="49"/>
        <v>54.769999999999996</v>
      </c>
      <c r="W71" s="4">
        <f t="shared" si="50"/>
        <v>4.6135314532160777E-2</v>
      </c>
      <c r="X71" s="4">
        <f t="shared" si="51"/>
        <v>0.27688185632677825</v>
      </c>
      <c r="Y71">
        <v>9</v>
      </c>
      <c r="Z71" s="5">
        <v>40.5</v>
      </c>
      <c r="AA71">
        <v>15</v>
      </c>
      <c r="AB71" s="5">
        <v>156</v>
      </c>
      <c r="AC71" s="6">
        <v>53</v>
      </c>
      <c r="AD71" s="5">
        <v>803</v>
      </c>
      <c r="AE71" s="6">
        <v>13</v>
      </c>
      <c r="AF71" s="5">
        <v>103</v>
      </c>
      <c r="AG71" s="6">
        <v>3</v>
      </c>
      <c r="AH71" s="5">
        <v>24</v>
      </c>
      <c r="AI71" s="6">
        <v>11</v>
      </c>
      <c r="AJ71" s="5">
        <v>39.5</v>
      </c>
      <c r="AK71" s="6">
        <v>8</v>
      </c>
      <c r="AL71" s="5">
        <v>16.16</v>
      </c>
      <c r="AM71" s="6">
        <f t="shared" si="52"/>
        <v>112</v>
      </c>
      <c r="AN71" s="5">
        <f t="shared" si="53"/>
        <v>10.599642857142857</v>
      </c>
      <c r="AO71" s="5">
        <v>1187.1600000000001</v>
      </c>
      <c r="AP71" s="5" t="str">
        <f t="shared" si="54"/>
        <v>NO</v>
      </c>
      <c r="AQ71" s="5">
        <f t="shared" si="55"/>
        <v>-5.0000000000002274</v>
      </c>
      <c r="AR71" s="5">
        <v>99.76</v>
      </c>
      <c r="AS71" s="5">
        <v>1286.92</v>
      </c>
      <c r="AT71" s="3" t="str">
        <f t="shared" si="56"/>
        <v>YES</v>
      </c>
      <c r="AU71" s="5">
        <v>1484.73</v>
      </c>
      <c r="AV71" s="5">
        <f t="shared" si="57"/>
        <v>1484.73</v>
      </c>
      <c r="AW71" s="5">
        <f t="shared" si="58"/>
        <v>197.81</v>
      </c>
      <c r="AX71" s="5">
        <f t="shared" si="59"/>
        <v>143.04</v>
      </c>
      <c r="AY71" s="4">
        <f t="shared" si="61"/>
        <v>0.16662454934465445</v>
      </c>
    </row>
    <row r="72" spans="1:51" x14ac:dyDescent="0.25">
      <c r="A72" s="1">
        <v>45696</v>
      </c>
      <c r="B72" t="str">
        <f t="shared" si="41"/>
        <v>Saturday</v>
      </c>
      <c r="C72" s="9">
        <v>0.65972222222222221</v>
      </c>
      <c r="D72" s="8">
        <v>0.91180555555555554</v>
      </c>
      <c r="E72" s="2">
        <f t="shared" si="42"/>
        <v>0.25208333333333333</v>
      </c>
      <c r="F72">
        <v>47</v>
      </c>
      <c r="G72" s="5">
        <v>23.22</v>
      </c>
      <c r="H72" s="3">
        <f t="shared" si="43"/>
        <v>23.221063829787237</v>
      </c>
      <c r="I72" s="5">
        <v>354.82</v>
      </c>
      <c r="J72" s="5">
        <v>0</v>
      </c>
      <c r="K72" s="5">
        <v>161.77000000000001</v>
      </c>
      <c r="L72" s="11">
        <v>0.21199999999999999</v>
      </c>
      <c r="M72" s="4">
        <f t="shared" si="44"/>
        <v>0.21962610478298053</v>
      </c>
      <c r="N72" s="4">
        <f t="shared" si="45"/>
        <v>1.9626104782980519E-2</v>
      </c>
      <c r="O72">
        <v>12.11</v>
      </c>
      <c r="P72" s="5">
        <v>33.92</v>
      </c>
      <c r="Q72" s="5">
        <f t="shared" si="60"/>
        <v>12.110000000000001</v>
      </c>
      <c r="R72" s="5">
        <f t="shared" si="46"/>
        <v>0</v>
      </c>
      <c r="S72" s="5">
        <f t="shared" si="47"/>
        <v>33.92</v>
      </c>
      <c r="T72" s="5">
        <f t="shared" si="48"/>
        <v>0</v>
      </c>
      <c r="U72" s="5">
        <v>46.03</v>
      </c>
      <c r="V72" s="5">
        <f t="shared" si="49"/>
        <v>46.03</v>
      </c>
      <c r="W72" s="4">
        <f t="shared" si="50"/>
        <v>4.2175574267676999E-2</v>
      </c>
      <c r="X72" s="4">
        <f t="shared" si="51"/>
        <v>0.28453977869815167</v>
      </c>
      <c r="Y72">
        <v>0</v>
      </c>
      <c r="Z72" s="5">
        <v>0</v>
      </c>
      <c r="AA72">
        <v>15</v>
      </c>
      <c r="AB72" s="5">
        <v>85</v>
      </c>
      <c r="AC72" s="6">
        <v>63</v>
      </c>
      <c r="AD72" s="5">
        <v>848</v>
      </c>
      <c r="AE72" s="6">
        <v>9</v>
      </c>
      <c r="AF72" s="5">
        <v>62</v>
      </c>
      <c r="AG72" s="6">
        <v>3</v>
      </c>
      <c r="AH72" s="5">
        <v>26</v>
      </c>
      <c r="AI72" s="6">
        <v>15</v>
      </c>
      <c r="AJ72" s="5">
        <v>52.5</v>
      </c>
      <c r="AK72" s="6">
        <v>7</v>
      </c>
      <c r="AL72" s="5">
        <v>17.89</v>
      </c>
      <c r="AM72" s="6">
        <f t="shared" si="52"/>
        <v>112</v>
      </c>
      <c r="AN72" s="5">
        <f t="shared" si="53"/>
        <v>9.7445535714285718</v>
      </c>
      <c r="AO72" s="5">
        <v>1091.3900000000001</v>
      </c>
      <c r="AP72" s="5" t="str">
        <f t="shared" si="54"/>
        <v>YES</v>
      </c>
      <c r="AQ72" s="5">
        <f t="shared" si="55"/>
        <v>0</v>
      </c>
      <c r="AR72" s="5">
        <v>92.8</v>
      </c>
      <c r="AS72" s="5">
        <v>1184.19</v>
      </c>
      <c r="AT72" s="3" t="str">
        <f t="shared" si="56"/>
        <v>YES</v>
      </c>
      <c r="AU72" s="5">
        <v>1345.96</v>
      </c>
      <c r="AV72" s="5">
        <f t="shared" si="57"/>
        <v>1345.96</v>
      </c>
      <c r="AW72" s="5">
        <f t="shared" si="58"/>
        <v>161.77000000000001</v>
      </c>
      <c r="AX72" s="5">
        <f t="shared" si="59"/>
        <v>115.74000000000001</v>
      </c>
      <c r="AY72" s="4">
        <f t="shared" si="61"/>
        <v>0.14822382466396064</v>
      </c>
    </row>
    <row r="73" spans="1:51" x14ac:dyDescent="0.25">
      <c r="A73" s="1">
        <v>45696</v>
      </c>
      <c r="B73" t="str">
        <f t="shared" si="41"/>
        <v>Saturday</v>
      </c>
      <c r="C73" s="9">
        <v>0.66249999999999998</v>
      </c>
      <c r="D73" s="8">
        <v>0.94513888888888886</v>
      </c>
      <c r="E73" s="2">
        <f t="shared" si="42"/>
        <v>0.28263888888888888</v>
      </c>
      <c r="F73">
        <v>58</v>
      </c>
      <c r="G73" s="5">
        <v>23.32</v>
      </c>
      <c r="H73" s="3">
        <f t="shared" si="43"/>
        <v>23.316896551724138</v>
      </c>
      <c r="I73" s="5">
        <v>93.29</v>
      </c>
      <c r="J73" s="5">
        <v>0</v>
      </c>
      <c r="K73" s="5">
        <v>275.14999999999998</v>
      </c>
      <c r="L73" s="11">
        <v>0.21600000000000003</v>
      </c>
      <c r="M73" s="4">
        <f t="shared" si="44"/>
        <v>0.21853084370458026</v>
      </c>
      <c r="N73" s="4">
        <f t="shared" si="45"/>
        <v>1.8530843704580247E-2</v>
      </c>
      <c r="O73">
        <v>19.5</v>
      </c>
      <c r="P73" s="5">
        <v>39.479999999999997</v>
      </c>
      <c r="Q73" s="5">
        <f t="shared" si="60"/>
        <v>19.511100000000003</v>
      </c>
      <c r="R73" s="5">
        <f t="shared" si="46"/>
        <v>1.1100000000002552E-2</v>
      </c>
      <c r="S73" s="5">
        <f t="shared" si="47"/>
        <v>39.4788</v>
      </c>
      <c r="T73" s="5">
        <f t="shared" si="48"/>
        <v>-1.1999999999972033E-3</v>
      </c>
      <c r="U73" s="5">
        <v>58.98</v>
      </c>
      <c r="V73" s="5">
        <f t="shared" si="49"/>
        <v>58.98</v>
      </c>
      <c r="W73" s="4">
        <f t="shared" si="50"/>
        <v>4.3612002543663757E-2</v>
      </c>
      <c r="X73" s="4">
        <f t="shared" si="51"/>
        <v>0.21435580592404144</v>
      </c>
      <c r="Y73">
        <v>1</v>
      </c>
      <c r="Z73" s="5">
        <v>5.5</v>
      </c>
      <c r="AA73">
        <v>23</v>
      </c>
      <c r="AB73" s="5">
        <v>200.31</v>
      </c>
      <c r="AC73" s="6">
        <v>67</v>
      </c>
      <c r="AD73" s="5">
        <v>986.97</v>
      </c>
      <c r="AE73" s="6">
        <v>7</v>
      </c>
      <c r="AF73" s="5">
        <v>53.92</v>
      </c>
      <c r="AG73" s="6">
        <v>1</v>
      </c>
      <c r="AH73" s="5">
        <v>19</v>
      </c>
      <c r="AI73" s="6">
        <v>18</v>
      </c>
      <c r="AJ73" s="5">
        <v>63.5</v>
      </c>
      <c r="AK73" s="6">
        <v>11</v>
      </c>
      <c r="AL73" s="5">
        <v>23.18</v>
      </c>
      <c r="AM73" s="6">
        <f t="shared" si="52"/>
        <v>128</v>
      </c>
      <c r="AN73" s="5">
        <f t="shared" si="53"/>
        <v>10.565468750000001</v>
      </c>
      <c r="AO73" s="5">
        <v>1352.38</v>
      </c>
      <c r="AP73" s="5" t="str">
        <f t="shared" si="54"/>
        <v>YES</v>
      </c>
      <c r="AQ73" s="5">
        <f t="shared" si="55"/>
        <v>0</v>
      </c>
      <c r="AR73" s="5">
        <v>114.12</v>
      </c>
      <c r="AS73" s="5">
        <v>1466.5</v>
      </c>
      <c r="AT73" s="3" t="str">
        <f t="shared" si="56"/>
        <v>YES</v>
      </c>
      <c r="AU73" s="5">
        <v>1741.65</v>
      </c>
      <c r="AV73" s="5">
        <f t="shared" si="57"/>
        <v>1741.65</v>
      </c>
      <c r="AW73" s="5">
        <f t="shared" si="58"/>
        <v>275.14999999999998</v>
      </c>
      <c r="AX73" s="5">
        <f t="shared" si="59"/>
        <v>216.17</v>
      </c>
      <c r="AY73" s="4">
        <f t="shared" si="61"/>
        <v>0.20345612919445716</v>
      </c>
    </row>
    <row r="74" spans="1:51" x14ac:dyDescent="0.25">
      <c r="A74" s="1">
        <v>45697</v>
      </c>
      <c r="B74" t="str">
        <f t="shared" si="41"/>
        <v>Sunday</v>
      </c>
      <c r="C74" s="9">
        <v>0.41597222222222224</v>
      </c>
      <c r="D74" s="8">
        <v>0.70277777777777772</v>
      </c>
      <c r="E74" s="2">
        <f t="shared" si="42"/>
        <v>0.28680555555555548</v>
      </c>
      <c r="F74">
        <v>51</v>
      </c>
      <c r="G74" s="5">
        <v>26.79</v>
      </c>
      <c r="H74" s="3">
        <f t="shared" si="43"/>
        <v>26.787254901960786</v>
      </c>
      <c r="I74" s="5">
        <v>88.44</v>
      </c>
      <c r="J74" s="5">
        <v>0</v>
      </c>
      <c r="K74" s="5">
        <v>253.62</v>
      </c>
      <c r="L74" s="11">
        <v>0.19699999999999998</v>
      </c>
      <c r="M74" s="4">
        <f t="shared" si="44"/>
        <v>0.19849574629610789</v>
      </c>
      <c r="N74" s="4">
        <f t="shared" si="45"/>
        <v>-1.5042537038921222E-3</v>
      </c>
      <c r="O74">
        <v>38.5</v>
      </c>
      <c r="P74" s="5">
        <v>30.78</v>
      </c>
      <c r="Q74" s="5">
        <f t="shared" si="60"/>
        <v>38.500000000000007</v>
      </c>
      <c r="R74" s="5">
        <f t="shared" si="46"/>
        <v>0</v>
      </c>
      <c r="S74" s="5">
        <f t="shared" si="47"/>
        <v>30.78</v>
      </c>
      <c r="T74" s="5">
        <f t="shared" si="48"/>
        <v>0</v>
      </c>
      <c r="U74" s="5">
        <v>69.78</v>
      </c>
      <c r="V74" s="5">
        <f t="shared" si="49"/>
        <v>69.28</v>
      </c>
      <c r="W74" s="4">
        <f t="shared" si="50"/>
        <v>5.0711854481572297E-2</v>
      </c>
      <c r="X74" s="4">
        <f t="shared" si="51"/>
        <v>0.27513603028152356</v>
      </c>
      <c r="Y74">
        <v>13</v>
      </c>
      <c r="Z74" s="5">
        <v>113.5</v>
      </c>
      <c r="AA74">
        <v>38</v>
      </c>
      <c r="AB74" s="5">
        <v>292</v>
      </c>
      <c r="AC74" s="6">
        <v>55</v>
      </c>
      <c r="AD74" s="5">
        <v>769.5</v>
      </c>
      <c r="AE74" s="6">
        <v>18</v>
      </c>
      <c r="AF74" s="5">
        <v>128.5</v>
      </c>
      <c r="AG74" s="6">
        <v>2</v>
      </c>
      <c r="AH74" s="5">
        <v>16</v>
      </c>
      <c r="AI74" s="6">
        <v>10</v>
      </c>
      <c r="AJ74" s="5">
        <v>35</v>
      </c>
      <c r="AK74" s="6">
        <v>7</v>
      </c>
      <c r="AL74" s="5">
        <v>11.65</v>
      </c>
      <c r="AM74" s="6">
        <f t="shared" si="52"/>
        <v>143</v>
      </c>
      <c r="AN74" s="5">
        <f t="shared" si="53"/>
        <v>9.553496503496504</v>
      </c>
      <c r="AO74" s="5">
        <v>1366.15</v>
      </c>
      <c r="AP74" s="5" t="str">
        <f t="shared" si="54"/>
        <v>YES</v>
      </c>
      <c r="AQ74" s="5">
        <f t="shared" si="55"/>
        <v>0</v>
      </c>
      <c r="AR74" s="5">
        <v>116.06</v>
      </c>
      <c r="AS74" s="5">
        <v>1482.21</v>
      </c>
      <c r="AT74" s="3" t="str">
        <f t="shared" si="56"/>
        <v>YES</v>
      </c>
      <c r="AU74" s="5">
        <v>1735.83</v>
      </c>
      <c r="AV74" s="5">
        <f t="shared" si="57"/>
        <v>1735.83</v>
      </c>
      <c r="AW74" s="5">
        <f t="shared" si="58"/>
        <v>253.62</v>
      </c>
      <c r="AX74" s="5">
        <f t="shared" si="59"/>
        <v>183.84</v>
      </c>
      <c r="AY74" s="4">
        <f t="shared" si="61"/>
        <v>0.18564579292171429</v>
      </c>
    </row>
    <row r="75" spans="1:51" x14ac:dyDescent="0.25">
      <c r="A75" s="1">
        <v>45701</v>
      </c>
      <c r="B75" t="str">
        <f t="shared" si="41"/>
        <v>Thursday</v>
      </c>
      <c r="C75" s="9">
        <v>0.66111111111111109</v>
      </c>
      <c r="D75" s="8">
        <v>0.96458333333333335</v>
      </c>
      <c r="E75" s="2">
        <f t="shared" si="42"/>
        <v>0.30347222222222225</v>
      </c>
      <c r="F75">
        <v>59</v>
      </c>
      <c r="G75" s="5">
        <v>22.07</v>
      </c>
      <c r="H75" s="3">
        <f t="shared" si="43"/>
        <v>22.071525423728815</v>
      </c>
      <c r="I75" s="5">
        <v>175.79</v>
      </c>
      <c r="J75" s="5">
        <v>0</v>
      </c>
      <c r="K75" s="5">
        <v>257.08999999999997</v>
      </c>
      <c r="L75" s="11">
        <v>0.22500000000000001</v>
      </c>
      <c r="M75" s="4">
        <f t="shared" si="44"/>
        <v>0.22823433324751646</v>
      </c>
      <c r="N75" s="4">
        <f t="shared" si="45"/>
        <v>2.8234333247516452E-2</v>
      </c>
      <c r="O75">
        <v>16.510000000000002</v>
      </c>
      <c r="P75" s="5">
        <v>38.18</v>
      </c>
      <c r="Q75" s="5">
        <f t="shared" si="60"/>
        <v>16.520000000000003</v>
      </c>
      <c r="R75" s="5">
        <f t="shared" si="46"/>
        <v>1.0000000000001563E-2</v>
      </c>
      <c r="S75" s="5">
        <f t="shared" si="47"/>
        <v>38.184000000000005</v>
      </c>
      <c r="T75" s="5">
        <f t="shared" si="48"/>
        <v>4.0000000000048885E-3</v>
      </c>
      <c r="U75" s="5">
        <v>54.69</v>
      </c>
      <c r="V75" s="5">
        <f t="shared" si="49"/>
        <v>54.69</v>
      </c>
      <c r="W75" s="4">
        <f t="shared" si="50"/>
        <v>4.1997511941146655E-2</v>
      </c>
      <c r="X75" s="4">
        <f t="shared" si="51"/>
        <v>0.21272706056244897</v>
      </c>
      <c r="Y75">
        <v>3</v>
      </c>
      <c r="Z75" s="5">
        <v>13.5</v>
      </c>
      <c r="AA75">
        <v>10</v>
      </c>
      <c r="AB75" s="5">
        <v>109.5</v>
      </c>
      <c r="AC75" s="6">
        <v>64</v>
      </c>
      <c r="AD75" s="5">
        <v>954.6</v>
      </c>
      <c r="AE75" s="6">
        <v>11</v>
      </c>
      <c r="AF75" s="5">
        <v>97</v>
      </c>
      <c r="AG75" s="6">
        <v>2</v>
      </c>
      <c r="AH75" s="5">
        <v>16</v>
      </c>
      <c r="AI75" s="6">
        <v>27</v>
      </c>
      <c r="AJ75" s="5">
        <v>92.5</v>
      </c>
      <c r="AK75" s="6">
        <v>9</v>
      </c>
      <c r="AL75" s="5">
        <v>19.12</v>
      </c>
      <c r="AM75" s="6">
        <f t="shared" si="52"/>
        <v>126</v>
      </c>
      <c r="AN75" s="5">
        <f t="shared" si="53"/>
        <v>10.335079365079364</v>
      </c>
      <c r="AO75" s="5">
        <v>1302.22</v>
      </c>
      <c r="AP75" s="5" t="str">
        <f t="shared" si="54"/>
        <v>YES</v>
      </c>
      <c r="AQ75" s="5">
        <f t="shared" si="55"/>
        <v>0</v>
      </c>
      <c r="AR75" s="5">
        <v>110.73</v>
      </c>
      <c r="AS75" s="5">
        <v>1412.95</v>
      </c>
      <c r="AT75" s="3" t="str">
        <f t="shared" si="56"/>
        <v>YES</v>
      </c>
      <c r="AU75" s="5">
        <v>1670.04</v>
      </c>
      <c r="AV75" s="5">
        <f t="shared" si="57"/>
        <v>1670.04</v>
      </c>
      <c r="AW75" s="5">
        <f t="shared" si="58"/>
        <v>257.08999999999997</v>
      </c>
      <c r="AX75" s="5">
        <f t="shared" si="59"/>
        <v>202.39999999999998</v>
      </c>
      <c r="AY75" s="4">
        <f t="shared" si="61"/>
        <v>0.19742439833515071</v>
      </c>
    </row>
    <row r="76" spans="1:51" x14ac:dyDescent="0.25">
      <c r="A76" s="1">
        <v>45702</v>
      </c>
      <c r="B76" t="str">
        <f t="shared" si="41"/>
        <v>Friday</v>
      </c>
      <c r="C76" s="9">
        <v>0.43472222222222223</v>
      </c>
      <c r="D76" s="8">
        <v>0.58750000000000002</v>
      </c>
      <c r="E76" s="2">
        <f t="shared" si="42"/>
        <v>0.15277777777777779</v>
      </c>
      <c r="F76">
        <v>11</v>
      </c>
      <c r="G76" s="5">
        <v>23.8</v>
      </c>
      <c r="H76" s="3">
        <f t="shared" si="43"/>
        <v>23.798181818181817</v>
      </c>
      <c r="I76" s="5">
        <v>43.94</v>
      </c>
      <c r="J76" s="5">
        <v>0</v>
      </c>
      <c r="K76" s="5">
        <v>29.99</v>
      </c>
      <c r="L76" s="11">
        <v>0.13600000000000001</v>
      </c>
      <c r="M76" s="4">
        <f t="shared" si="44"/>
        <v>0.1376698494307749</v>
      </c>
      <c r="N76" s="4">
        <f t="shared" si="45"/>
        <v>-6.2330150569225112E-2</v>
      </c>
      <c r="O76">
        <v>3.4</v>
      </c>
      <c r="P76" s="5">
        <v>7.82</v>
      </c>
      <c r="Q76" s="5">
        <f t="shared" si="60"/>
        <v>3.3950000000000005</v>
      </c>
      <c r="R76" s="5">
        <f t="shared" si="46"/>
        <v>-4.9999999999994493E-3</v>
      </c>
      <c r="S76" s="5">
        <f t="shared" si="47"/>
        <v>7.82</v>
      </c>
      <c r="T76" s="5">
        <f t="shared" si="48"/>
        <v>0</v>
      </c>
      <c r="U76" s="5">
        <v>11.22</v>
      </c>
      <c r="V76" s="5">
        <f t="shared" si="49"/>
        <v>11.22</v>
      </c>
      <c r="W76" s="4">
        <f t="shared" si="50"/>
        <v>4.2860417144166864E-2</v>
      </c>
      <c r="X76" s="4">
        <f t="shared" si="51"/>
        <v>0.37412470823607874</v>
      </c>
      <c r="Y76">
        <v>0</v>
      </c>
      <c r="Z76" s="5">
        <v>0</v>
      </c>
      <c r="AA76">
        <v>4</v>
      </c>
      <c r="AB76" s="5">
        <v>32.5</v>
      </c>
      <c r="AC76" s="6">
        <v>14</v>
      </c>
      <c r="AD76" s="5">
        <v>195.5</v>
      </c>
      <c r="AE76" s="6">
        <v>2</v>
      </c>
      <c r="AF76" s="5">
        <v>16</v>
      </c>
      <c r="AG76" s="6">
        <v>0</v>
      </c>
      <c r="AH76" s="5">
        <v>0</v>
      </c>
      <c r="AI76" s="6">
        <v>4</v>
      </c>
      <c r="AJ76" s="5">
        <v>14</v>
      </c>
      <c r="AK76" s="6">
        <v>2</v>
      </c>
      <c r="AL76" s="5">
        <v>3.78</v>
      </c>
      <c r="AM76" s="6">
        <f t="shared" si="52"/>
        <v>26</v>
      </c>
      <c r="AN76" s="5">
        <f t="shared" si="53"/>
        <v>10.068461538461538</v>
      </c>
      <c r="AO76" s="5">
        <v>261.77999999999997</v>
      </c>
      <c r="AP76" s="5" t="str">
        <f t="shared" si="54"/>
        <v>YES</v>
      </c>
      <c r="AQ76" s="5">
        <f t="shared" si="55"/>
        <v>0</v>
      </c>
      <c r="AR76" s="5">
        <v>22.26</v>
      </c>
      <c r="AS76" s="5">
        <v>284.04000000000002</v>
      </c>
      <c r="AT76" s="3" t="str">
        <f t="shared" si="56"/>
        <v>YES</v>
      </c>
      <c r="AU76" s="5">
        <v>314.02999999999997</v>
      </c>
      <c r="AV76" s="5">
        <f t="shared" si="57"/>
        <v>314.03000000000003</v>
      </c>
      <c r="AW76" s="5">
        <f t="shared" si="58"/>
        <v>29.99</v>
      </c>
      <c r="AX76" s="5">
        <f t="shared" si="59"/>
        <v>18.769999999999996</v>
      </c>
      <c r="AY76" s="4">
        <f t="shared" si="61"/>
        <v>0.11456184582473834</v>
      </c>
    </row>
    <row r="77" spans="1:51" x14ac:dyDescent="0.25">
      <c r="A77" s="1">
        <v>45703</v>
      </c>
      <c r="B77" t="str">
        <f t="shared" si="41"/>
        <v>Saturday</v>
      </c>
      <c r="C77" s="9">
        <v>0.66041666666666665</v>
      </c>
      <c r="D77" s="8">
        <v>0.91874999999999996</v>
      </c>
      <c r="E77" s="2">
        <f t="shared" si="42"/>
        <v>0.2583333333333333</v>
      </c>
      <c r="F77">
        <v>50</v>
      </c>
      <c r="G77" s="5">
        <v>21.55</v>
      </c>
      <c r="H77" s="3">
        <f t="shared" si="43"/>
        <v>21.548400000000001</v>
      </c>
      <c r="I77" s="5">
        <v>171.96</v>
      </c>
      <c r="J77" s="5">
        <v>0</v>
      </c>
      <c r="K77" s="5">
        <v>150.65</v>
      </c>
      <c r="L77" s="11">
        <v>0.16399999999999998</v>
      </c>
      <c r="M77" s="4">
        <f t="shared" si="44"/>
        <v>0.16637951980208954</v>
      </c>
      <c r="N77" s="4">
        <f t="shared" si="45"/>
        <v>-3.3620480197910474E-2</v>
      </c>
      <c r="O77">
        <v>14.38</v>
      </c>
      <c r="P77" s="5">
        <v>32.32</v>
      </c>
      <c r="Q77" s="5">
        <f t="shared" si="60"/>
        <v>14.385000000000002</v>
      </c>
      <c r="R77" s="5">
        <f t="shared" si="46"/>
        <v>5.0000000000007816E-3</v>
      </c>
      <c r="S77" s="5">
        <f t="shared" si="47"/>
        <v>32.32</v>
      </c>
      <c r="T77" s="5">
        <f t="shared" si="48"/>
        <v>0</v>
      </c>
      <c r="U77" s="5">
        <v>46.7</v>
      </c>
      <c r="V77" s="5">
        <f t="shared" si="49"/>
        <v>46.7</v>
      </c>
      <c r="W77" s="4">
        <f t="shared" si="50"/>
        <v>4.3344285422583582E-2</v>
      </c>
      <c r="X77" s="4">
        <f t="shared" si="51"/>
        <v>0.30999004314636575</v>
      </c>
      <c r="Y77">
        <v>1</v>
      </c>
      <c r="Z77" s="5">
        <v>5.5</v>
      </c>
      <c r="AA77">
        <v>9</v>
      </c>
      <c r="AB77" s="5">
        <v>89.5</v>
      </c>
      <c r="AC77" s="6">
        <v>55</v>
      </c>
      <c r="AD77" s="5">
        <v>808</v>
      </c>
      <c r="AE77" s="6">
        <v>10</v>
      </c>
      <c r="AF77" s="5">
        <v>66.5</v>
      </c>
      <c r="AG77" s="6">
        <v>5</v>
      </c>
      <c r="AH77" s="5">
        <v>44</v>
      </c>
      <c r="AI77" s="6">
        <v>16</v>
      </c>
      <c r="AJ77" s="5">
        <v>57.5</v>
      </c>
      <c r="AK77" s="6">
        <v>4</v>
      </c>
      <c r="AL77" s="5">
        <v>6.42</v>
      </c>
      <c r="AM77" s="6">
        <f t="shared" si="52"/>
        <v>100</v>
      </c>
      <c r="AN77" s="5">
        <f t="shared" si="53"/>
        <v>10.7742</v>
      </c>
      <c r="AO77" s="5">
        <v>1077.42</v>
      </c>
      <c r="AP77" s="5" t="str">
        <f t="shared" si="54"/>
        <v>YES</v>
      </c>
      <c r="AQ77" s="5">
        <f t="shared" si="55"/>
        <v>0</v>
      </c>
      <c r="AR77" s="5">
        <v>91.63</v>
      </c>
      <c r="AS77" s="5">
        <v>1169.05</v>
      </c>
      <c r="AT77" s="3" t="str">
        <f t="shared" si="56"/>
        <v>YES</v>
      </c>
      <c r="AU77" s="5">
        <v>1319.7</v>
      </c>
      <c r="AV77" s="5">
        <f t="shared" si="57"/>
        <v>1319.7</v>
      </c>
      <c r="AW77" s="5">
        <f t="shared" si="58"/>
        <v>150.65</v>
      </c>
      <c r="AX77" s="5">
        <f t="shared" si="59"/>
        <v>103.95</v>
      </c>
      <c r="AY77" s="4">
        <f t="shared" si="61"/>
        <v>0.13982476657199605</v>
      </c>
    </row>
    <row r="78" spans="1:51" x14ac:dyDescent="0.25">
      <c r="A78" s="1">
        <v>45704</v>
      </c>
      <c r="B78" t="str">
        <f t="shared" si="41"/>
        <v>Sunday</v>
      </c>
      <c r="C78" s="9">
        <v>0.49583333333333335</v>
      </c>
      <c r="D78" s="8">
        <v>0.70694444444444449</v>
      </c>
      <c r="E78" s="2">
        <f t="shared" si="42"/>
        <v>0.21111111111111114</v>
      </c>
      <c r="F78">
        <v>16</v>
      </c>
      <c r="G78" s="5">
        <v>71.52</v>
      </c>
      <c r="H78" s="3">
        <f t="shared" si="43"/>
        <v>71.517499999999998</v>
      </c>
      <c r="I78" s="5">
        <v>72.709999999999994</v>
      </c>
      <c r="J78" s="5">
        <v>187.42</v>
      </c>
      <c r="K78" s="5">
        <v>65.2</v>
      </c>
      <c r="L78" s="11">
        <v>0.06</v>
      </c>
      <c r="M78" s="4">
        <f t="shared" si="44"/>
        <v>6.0845301753501876E-2</v>
      </c>
      <c r="N78" s="4">
        <f t="shared" si="45"/>
        <v>-0.13915469824649812</v>
      </c>
      <c r="O78">
        <v>40.909999999999997</v>
      </c>
      <c r="P78" s="5">
        <v>20.079999999999998</v>
      </c>
      <c r="Q78" s="5">
        <f t="shared" si="60"/>
        <v>40.910100000000007</v>
      </c>
      <c r="R78" s="5">
        <f t="shared" si="46"/>
        <v>1.0000000001042508E-4</v>
      </c>
      <c r="S78" s="5">
        <f t="shared" si="47"/>
        <v>20.081600000000002</v>
      </c>
      <c r="T78" s="5">
        <f t="shared" si="48"/>
        <v>1.6000000000033765E-3</v>
      </c>
      <c r="U78" s="5">
        <v>60.99</v>
      </c>
      <c r="V78" s="5">
        <f t="shared" si="49"/>
        <v>60.989999999999995</v>
      </c>
      <c r="W78" s="4">
        <f t="shared" si="50"/>
        <v>5.3299891634914526E-2</v>
      </c>
      <c r="X78" s="4">
        <f t="shared" si="51"/>
        <v>0.93542944785276072</v>
      </c>
      <c r="Y78">
        <v>18</v>
      </c>
      <c r="Z78" s="5">
        <v>234.86</v>
      </c>
      <c r="AA78">
        <v>9</v>
      </c>
      <c r="AB78" s="5">
        <v>100.5</v>
      </c>
      <c r="AC78" s="6">
        <v>36</v>
      </c>
      <c r="AD78" s="5">
        <v>502.04</v>
      </c>
      <c r="AE78" s="6">
        <v>23</v>
      </c>
      <c r="AF78" s="5">
        <v>207.07</v>
      </c>
      <c r="AG78" s="6">
        <v>4</v>
      </c>
      <c r="AH78" s="5">
        <v>42</v>
      </c>
      <c r="AI78" s="6">
        <v>8</v>
      </c>
      <c r="AJ78" s="5">
        <v>27</v>
      </c>
      <c r="AK78" s="6">
        <v>12</v>
      </c>
      <c r="AL78" s="5">
        <v>24.81</v>
      </c>
      <c r="AM78" s="6">
        <f t="shared" si="52"/>
        <v>110</v>
      </c>
      <c r="AN78" s="5">
        <f t="shared" si="53"/>
        <v>10.402545454545454</v>
      </c>
      <c r="AO78" s="5">
        <v>1144.28</v>
      </c>
      <c r="AP78" s="5" t="str">
        <f t="shared" si="54"/>
        <v>NO</v>
      </c>
      <c r="AQ78" s="5">
        <f t="shared" si="55"/>
        <v>-5.9999999999997726</v>
      </c>
      <c r="AR78" s="5">
        <v>97.29</v>
      </c>
      <c r="AS78" s="5">
        <v>1241.57</v>
      </c>
      <c r="AT78" s="3" t="str">
        <f t="shared" si="56"/>
        <v>YES</v>
      </c>
      <c r="AU78" s="5">
        <v>1494.19</v>
      </c>
      <c r="AV78" s="5">
        <f t="shared" si="57"/>
        <v>1494.19</v>
      </c>
      <c r="AW78" s="5">
        <f t="shared" si="58"/>
        <v>252.62</v>
      </c>
      <c r="AX78" s="5">
        <f t="shared" si="59"/>
        <v>191.63</v>
      </c>
      <c r="AY78" s="4">
        <f t="shared" si="61"/>
        <v>0.22076764428286783</v>
      </c>
    </row>
    <row r="79" spans="1:51" x14ac:dyDescent="0.25">
      <c r="A79" s="1">
        <v>45707</v>
      </c>
      <c r="B79" t="str">
        <f t="shared" si="41"/>
        <v>Wednesday</v>
      </c>
      <c r="C79" s="9">
        <v>0.70763888888888893</v>
      </c>
      <c r="D79" s="8">
        <v>0.86736111111111114</v>
      </c>
      <c r="E79" s="2">
        <f t="shared" si="42"/>
        <v>0.15972222222222221</v>
      </c>
      <c r="F79">
        <v>25</v>
      </c>
      <c r="G79" s="5">
        <v>25.98</v>
      </c>
      <c r="H79" s="3">
        <f t="shared" si="43"/>
        <v>25.978400000000001</v>
      </c>
      <c r="I79" s="5">
        <v>0</v>
      </c>
      <c r="J79" s="5">
        <v>41.24</v>
      </c>
      <c r="K79" s="5">
        <v>81.760000000000005</v>
      </c>
      <c r="L79" s="11">
        <v>0.126</v>
      </c>
      <c r="M79" s="4">
        <f t="shared" si="44"/>
        <v>0.12588920025867645</v>
      </c>
      <c r="N79" s="4">
        <f t="shared" si="45"/>
        <v>-7.4110799741323563E-2</v>
      </c>
      <c r="O79">
        <v>11.19</v>
      </c>
      <c r="P79" s="5">
        <v>17.62</v>
      </c>
      <c r="Q79" s="5">
        <f t="shared" si="60"/>
        <v>11.200000000000001</v>
      </c>
      <c r="R79" s="5">
        <f t="shared" si="46"/>
        <v>1.0000000000001563E-2</v>
      </c>
      <c r="S79" s="5">
        <f t="shared" si="47"/>
        <v>17.62</v>
      </c>
      <c r="T79" s="5">
        <f t="shared" si="48"/>
        <v>0</v>
      </c>
      <c r="U79" s="5">
        <v>28.81</v>
      </c>
      <c r="V79" s="5">
        <f t="shared" si="49"/>
        <v>28.810000000000002</v>
      </c>
      <c r="W79" s="4">
        <f t="shared" si="50"/>
        <v>4.4359929787823729E-2</v>
      </c>
      <c r="X79" s="4">
        <f t="shared" si="51"/>
        <v>0.35237279843444225</v>
      </c>
      <c r="Y79">
        <v>3</v>
      </c>
      <c r="Z79" s="5">
        <v>17</v>
      </c>
      <c r="AA79">
        <v>10</v>
      </c>
      <c r="AB79" s="5">
        <v>87.5</v>
      </c>
      <c r="AC79" s="6">
        <v>29</v>
      </c>
      <c r="AD79" s="5">
        <v>440.5</v>
      </c>
      <c r="AE79" s="6">
        <v>7</v>
      </c>
      <c r="AF79" s="5">
        <v>55.5</v>
      </c>
      <c r="AG79" s="6">
        <v>0</v>
      </c>
      <c r="AH79" s="5">
        <v>0</v>
      </c>
      <c r="AI79" s="6">
        <v>11</v>
      </c>
      <c r="AJ79" s="5">
        <v>39</v>
      </c>
      <c r="AK79" s="6">
        <v>5</v>
      </c>
      <c r="AL79" s="5">
        <v>9.9600000000000009</v>
      </c>
      <c r="AM79" s="6">
        <f t="shared" si="52"/>
        <v>65</v>
      </c>
      <c r="AN79" s="5">
        <f t="shared" si="53"/>
        <v>9.9916923076923077</v>
      </c>
      <c r="AO79" s="5">
        <v>649.46</v>
      </c>
      <c r="AP79" s="5" t="str">
        <f t="shared" si="54"/>
        <v>YES</v>
      </c>
      <c r="AQ79" s="5">
        <f t="shared" si="55"/>
        <v>0</v>
      </c>
      <c r="AR79" s="5">
        <v>55.23</v>
      </c>
      <c r="AS79" s="5">
        <v>704.69</v>
      </c>
      <c r="AT79" s="3" t="str">
        <f t="shared" si="56"/>
        <v>YES</v>
      </c>
      <c r="AU79" s="5">
        <v>827.69</v>
      </c>
      <c r="AV79" s="5">
        <f t="shared" si="57"/>
        <v>827.69</v>
      </c>
      <c r="AW79" s="5">
        <f t="shared" si="58"/>
        <v>123</v>
      </c>
      <c r="AX79" s="5">
        <f t="shared" si="59"/>
        <v>94.19</v>
      </c>
      <c r="AY79" s="4">
        <f t="shared" si="61"/>
        <v>0.18938810704277398</v>
      </c>
    </row>
    <row r="80" spans="1:51" x14ac:dyDescent="0.25">
      <c r="A80" s="1">
        <v>45708</v>
      </c>
      <c r="B80" t="str">
        <f t="shared" si="41"/>
        <v>Thursday</v>
      </c>
      <c r="C80" s="9">
        <v>0.66041666666666665</v>
      </c>
      <c r="D80" s="8">
        <v>0.95833333333333337</v>
      </c>
      <c r="E80" s="2">
        <f t="shared" si="42"/>
        <v>0.29791666666666672</v>
      </c>
      <c r="F80">
        <v>63</v>
      </c>
      <c r="G80" s="5">
        <v>31.41</v>
      </c>
      <c r="H80" s="3">
        <f t="shared" si="43"/>
        <v>31.413174603174603</v>
      </c>
      <c r="I80" s="5">
        <v>57.48</v>
      </c>
      <c r="J80" s="5">
        <v>0</v>
      </c>
      <c r="K80" s="5">
        <v>319.64999999999998</v>
      </c>
      <c r="L80" s="11">
        <v>0.16600000000000001</v>
      </c>
      <c r="M80" s="4">
        <f t="shared" si="44"/>
        <v>0.16635008196508028</v>
      </c>
      <c r="N80" s="4">
        <f t="shared" si="45"/>
        <v>-3.3649918034919735E-2</v>
      </c>
      <c r="O80">
        <v>70.36</v>
      </c>
      <c r="P80" s="5">
        <v>37.020000000000003</v>
      </c>
      <c r="Q80" s="5">
        <f t="shared" si="60"/>
        <v>70.350000000000009</v>
      </c>
      <c r="R80" s="5">
        <f t="shared" si="46"/>
        <v>-9.9999999999909051E-3</v>
      </c>
      <c r="S80" s="5">
        <f t="shared" si="47"/>
        <v>37.018000000000001</v>
      </c>
      <c r="T80" s="5">
        <f t="shared" si="48"/>
        <v>-2.0000000000024443E-3</v>
      </c>
      <c r="U80" s="5">
        <v>107.38</v>
      </c>
      <c r="V80" s="5">
        <f t="shared" si="49"/>
        <v>107.38</v>
      </c>
      <c r="W80" s="4">
        <f t="shared" si="50"/>
        <v>5.4258904614887089E-2</v>
      </c>
      <c r="X80" s="4">
        <f t="shared" si="51"/>
        <v>0.33592992335366806</v>
      </c>
      <c r="Y80">
        <v>22</v>
      </c>
      <c r="Z80" s="5">
        <v>200.5</v>
      </c>
      <c r="AA80">
        <v>55</v>
      </c>
      <c r="AB80" s="5">
        <v>416.5</v>
      </c>
      <c r="AC80" s="6">
        <v>59</v>
      </c>
      <c r="AD80" s="5">
        <v>925.45</v>
      </c>
      <c r="AE80" s="6">
        <v>46</v>
      </c>
      <c r="AF80" s="5">
        <v>361</v>
      </c>
      <c r="AG80" s="6">
        <v>3</v>
      </c>
      <c r="AH80" s="5">
        <v>27</v>
      </c>
      <c r="AI80" s="6">
        <v>10</v>
      </c>
      <c r="AJ80" s="5">
        <v>36</v>
      </c>
      <c r="AK80" s="6">
        <v>7</v>
      </c>
      <c r="AL80" s="5">
        <v>12.58</v>
      </c>
      <c r="AM80" s="6">
        <f t="shared" si="52"/>
        <v>202</v>
      </c>
      <c r="AN80" s="5">
        <f t="shared" si="53"/>
        <v>9.7971782178217826</v>
      </c>
      <c r="AO80" s="5">
        <v>1979.03</v>
      </c>
      <c r="AP80" s="5" t="str">
        <f t="shared" si="54"/>
        <v>YES</v>
      </c>
      <c r="AQ80" s="5">
        <f t="shared" si="55"/>
        <v>0</v>
      </c>
      <c r="AR80" s="5">
        <v>168.17</v>
      </c>
      <c r="AS80" s="5">
        <v>2147.1999999999998</v>
      </c>
      <c r="AT80" s="3" t="str">
        <f t="shared" si="56"/>
        <v>YES</v>
      </c>
      <c r="AU80" s="5">
        <v>2466.85</v>
      </c>
      <c r="AV80" s="5">
        <f t="shared" si="57"/>
        <v>2466.85</v>
      </c>
      <c r="AW80" s="5">
        <f t="shared" si="58"/>
        <v>319.64999999999998</v>
      </c>
      <c r="AX80" s="5">
        <f t="shared" si="59"/>
        <v>212.26999999999998</v>
      </c>
      <c r="AY80" s="4">
        <f t="shared" si="61"/>
        <v>0.16151852170002476</v>
      </c>
    </row>
    <row r="81" spans="1:51" x14ac:dyDescent="0.25">
      <c r="A81" s="1">
        <v>45710</v>
      </c>
      <c r="B81" t="str">
        <f t="shared" si="41"/>
        <v>Saturday</v>
      </c>
      <c r="C81" s="9">
        <v>0.67152777777777772</v>
      </c>
      <c r="D81" s="8">
        <v>0.94930555555555551</v>
      </c>
      <c r="E81" s="2">
        <f t="shared" si="42"/>
        <v>0.27777777777777779</v>
      </c>
      <c r="F81">
        <v>70</v>
      </c>
      <c r="G81" s="5">
        <v>21.6</v>
      </c>
      <c r="H81" s="3">
        <f t="shared" si="43"/>
        <v>21.598142857142857</v>
      </c>
      <c r="I81" s="5">
        <v>326.60000000000002</v>
      </c>
      <c r="J81" s="5">
        <v>0</v>
      </c>
      <c r="K81" s="5">
        <v>273.7</v>
      </c>
      <c r="L81" s="11">
        <v>0.22600000000000001</v>
      </c>
      <c r="M81" s="4">
        <f t="shared" si="44"/>
        <v>0.23091784994136358</v>
      </c>
      <c r="N81" s="4">
        <f t="shared" si="45"/>
        <v>3.0917849941363568E-2</v>
      </c>
      <c r="O81">
        <v>18.510000000000002</v>
      </c>
      <c r="P81" s="5">
        <v>46.24</v>
      </c>
      <c r="Q81" s="5">
        <f t="shared" si="60"/>
        <v>18.515000000000001</v>
      </c>
      <c r="R81" s="5">
        <f t="shared" si="46"/>
        <v>4.9999999999990052E-3</v>
      </c>
      <c r="S81" s="5">
        <f t="shared" si="47"/>
        <v>46.24</v>
      </c>
      <c r="T81" s="5">
        <f t="shared" si="48"/>
        <v>0</v>
      </c>
      <c r="U81" s="5">
        <v>64.75</v>
      </c>
      <c r="V81" s="5">
        <f t="shared" si="49"/>
        <v>64.75</v>
      </c>
      <c r="W81" s="4">
        <f t="shared" si="50"/>
        <v>4.2827756354713038E-2</v>
      </c>
      <c r="X81" s="4">
        <f t="shared" si="51"/>
        <v>0.23657289002557547</v>
      </c>
      <c r="Y81">
        <v>0</v>
      </c>
      <c r="Z81" s="5">
        <v>0</v>
      </c>
      <c r="AA81">
        <v>14</v>
      </c>
      <c r="AB81" s="5">
        <v>139.5</v>
      </c>
      <c r="AC81" s="6">
        <v>81</v>
      </c>
      <c r="AD81" s="5">
        <v>1156</v>
      </c>
      <c r="AE81" s="6">
        <v>11</v>
      </c>
      <c r="AF81" s="5">
        <v>85</v>
      </c>
      <c r="AG81" s="6">
        <v>2</v>
      </c>
      <c r="AH81" s="5">
        <v>40</v>
      </c>
      <c r="AI81" s="6">
        <v>19</v>
      </c>
      <c r="AJ81" s="5">
        <v>68</v>
      </c>
      <c r="AK81" s="6">
        <v>14</v>
      </c>
      <c r="AL81" s="5">
        <v>23.37</v>
      </c>
      <c r="AM81" s="6">
        <f t="shared" si="52"/>
        <v>141</v>
      </c>
      <c r="AN81" s="5">
        <f t="shared" si="53"/>
        <v>10.722482269503546</v>
      </c>
      <c r="AO81" s="5">
        <v>1511.87</v>
      </c>
      <c r="AP81" s="5" t="str">
        <f t="shared" si="54"/>
        <v>YES</v>
      </c>
      <c r="AQ81" s="5">
        <f t="shared" si="55"/>
        <v>0</v>
      </c>
      <c r="AR81" s="5">
        <v>128.58000000000001</v>
      </c>
      <c r="AS81" s="5">
        <v>1640.45</v>
      </c>
      <c r="AT81" s="3" t="str">
        <f t="shared" si="56"/>
        <v>YES</v>
      </c>
      <c r="AU81" s="5">
        <v>1914.15</v>
      </c>
      <c r="AV81" s="5">
        <f t="shared" si="57"/>
        <v>1914.15</v>
      </c>
      <c r="AW81" s="5">
        <f t="shared" si="58"/>
        <v>273.7</v>
      </c>
      <c r="AX81" s="5">
        <f t="shared" si="59"/>
        <v>208.95</v>
      </c>
      <c r="AY81" s="4">
        <f t="shared" si="61"/>
        <v>0.18103408361830053</v>
      </c>
    </row>
    <row r="82" spans="1:51" x14ac:dyDescent="0.25">
      <c r="A82" s="1">
        <v>45711</v>
      </c>
      <c r="B82" t="str">
        <f t="shared" si="41"/>
        <v>Sunday</v>
      </c>
      <c r="C82" s="9">
        <v>0.66319444444444442</v>
      </c>
      <c r="D82" s="8">
        <v>0.92847222222222225</v>
      </c>
      <c r="E82" s="2">
        <f t="shared" si="42"/>
        <v>0.26527777777777783</v>
      </c>
      <c r="F82">
        <v>34</v>
      </c>
      <c r="G82" s="5">
        <v>20.079999999999998</v>
      </c>
      <c r="H82" s="3">
        <f t="shared" si="43"/>
        <v>20.085000000000001</v>
      </c>
      <c r="I82" s="5">
        <v>0</v>
      </c>
      <c r="J82" s="5">
        <v>0</v>
      </c>
      <c r="K82" s="5">
        <v>148.09</v>
      </c>
      <c r="L82" s="11">
        <v>0.217</v>
      </c>
      <c r="M82" s="4">
        <f t="shared" si="44"/>
        <v>0.21685776625810893</v>
      </c>
      <c r="N82" s="4">
        <f t="shared" si="45"/>
        <v>1.6857766258108919E-2</v>
      </c>
      <c r="O82">
        <v>6.48</v>
      </c>
      <c r="P82" s="5">
        <v>21.24</v>
      </c>
      <c r="Q82" s="5">
        <f t="shared" si="60"/>
        <v>6.4750000000000005</v>
      </c>
      <c r="R82" s="5">
        <f t="shared" si="46"/>
        <v>-4.9999999999998934E-3</v>
      </c>
      <c r="S82" s="5">
        <f t="shared" si="47"/>
        <v>21.244</v>
      </c>
      <c r="T82" s="5">
        <f t="shared" si="48"/>
        <v>4.0000000000013358E-3</v>
      </c>
      <c r="U82" s="5">
        <v>27.72</v>
      </c>
      <c r="V82" s="5">
        <f t="shared" si="49"/>
        <v>27.72</v>
      </c>
      <c r="W82" s="4">
        <f t="shared" si="50"/>
        <v>4.0592189078768173E-2</v>
      </c>
      <c r="X82" s="4">
        <f t="shared" si="51"/>
        <v>0.18718346951178336</v>
      </c>
      <c r="Y82">
        <v>2</v>
      </c>
      <c r="Z82" s="5">
        <v>14</v>
      </c>
      <c r="AA82">
        <v>6</v>
      </c>
      <c r="AB82" s="5">
        <v>44</v>
      </c>
      <c r="AC82" s="6">
        <v>36</v>
      </c>
      <c r="AD82" s="5">
        <v>531.1</v>
      </c>
      <c r="AE82" s="6">
        <v>3</v>
      </c>
      <c r="AF82" s="5">
        <v>26.5</v>
      </c>
      <c r="AG82" s="6">
        <v>1</v>
      </c>
      <c r="AH82" s="5">
        <v>8</v>
      </c>
      <c r="AI82" s="6">
        <v>13</v>
      </c>
      <c r="AJ82" s="5">
        <v>44.98</v>
      </c>
      <c r="AK82" s="6">
        <v>9</v>
      </c>
      <c r="AL82" s="5">
        <v>14.31</v>
      </c>
      <c r="AM82" s="6">
        <f t="shared" si="52"/>
        <v>70</v>
      </c>
      <c r="AN82" s="5">
        <f t="shared" si="53"/>
        <v>9.7555714285714288</v>
      </c>
      <c r="AO82" s="5">
        <v>682.89</v>
      </c>
      <c r="AP82" s="5" t="str">
        <f t="shared" si="54"/>
        <v>YES</v>
      </c>
      <c r="AQ82" s="5">
        <f t="shared" si="55"/>
        <v>0</v>
      </c>
      <c r="AR82" s="5">
        <v>58.08</v>
      </c>
      <c r="AS82" s="5">
        <v>740.97</v>
      </c>
      <c r="AT82" s="3" t="str">
        <f t="shared" si="56"/>
        <v>YES</v>
      </c>
      <c r="AU82" s="5">
        <v>889.06</v>
      </c>
      <c r="AV82" s="5">
        <f t="shared" si="57"/>
        <v>889.06000000000006</v>
      </c>
      <c r="AW82" s="5">
        <f t="shared" si="58"/>
        <v>148.09</v>
      </c>
      <c r="AX82" s="5">
        <f t="shared" si="59"/>
        <v>120.37</v>
      </c>
      <c r="AY82" s="4">
        <f t="shared" si="61"/>
        <v>0.21685776625810893</v>
      </c>
    </row>
    <row r="83" spans="1:51" x14ac:dyDescent="0.25">
      <c r="A83" s="1">
        <v>45713</v>
      </c>
      <c r="B83" t="str">
        <f t="shared" si="41"/>
        <v>Tuesday</v>
      </c>
      <c r="C83" s="9">
        <v>0.45347222222222222</v>
      </c>
      <c r="D83" s="8">
        <v>0.7319444444444444</v>
      </c>
      <c r="E83" s="2">
        <f t="shared" si="42"/>
        <v>0.27847222222222218</v>
      </c>
      <c r="F83">
        <v>54</v>
      </c>
      <c r="G83" s="5">
        <v>24.95</v>
      </c>
      <c r="H83" s="3">
        <f t="shared" si="43"/>
        <v>24.94814814814815</v>
      </c>
      <c r="I83" s="5">
        <v>109.58</v>
      </c>
      <c r="J83" s="5">
        <v>60</v>
      </c>
      <c r="K83" s="5">
        <v>174</v>
      </c>
      <c r="L83" s="11">
        <v>0.14000000000000001</v>
      </c>
      <c r="M83" s="4">
        <f t="shared" si="44"/>
        <v>0.1405924274009793</v>
      </c>
      <c r="N83" s="4">
        <f t="shared" si="45"/>
        <v>-5.9407572599020714E-2</v>
      </c>
      <c r="O83">
        <v>26.96</v>
      </c>
      <c r="P83" s="5">
        <v>35.06</v>
      </c>
      <c r="Q83" s="5">
        <f t="shared" si="60"/>
        <v>26.950000000000003</v>
      </c>
      <c r="R83" s="5">
        <f t="shared" si="46"/>
        <v>-9.9999999999980105E-3</v>
      </c>
      <c r="S83" s="5">
        <f t="shared" si="47"/>
        <v>35.06</v>
      </c>
      <c r="T83" s="5">
        <f t="shared" si="48"/>
        <v>0</v>
      </c>
      <c r="U83" s="5">
        <v>62.02</v>
      </c>
      <c r="V83" s="5">
        <f t="shared" si="49"/>
        <v>62.02</v>
      </c>
      <c r="W83" s="4">
        <f t="shared" si="50"/>
        <v>4.6036223277909738E-2</v>
      </c>
      <c r="X83" s="4">
        <f t="shared" si="51"/>
        <v>0.3564367816091954</v>
      </c>
      <c r="Y83">
        <v>7</v>
      </c>
      <c r="Z83" s="5">
        <v>52.5</v>
      </c>
      <c r="AA83">
        <v>19</v>
      </c>
      <c r="AB83" s="5">
        <v>196</v>
      </c>
      <c r="AC83" s="6">
        <v>52</v>
      </c>
      <c r="AD83" s="5">
        <v>876.5</v>
      </c>
      <c r="AE83" s="6">
        <v>17</v>
      </c>
      <c r="AF83" s="5">
        <v>136.5</v>
      </c>
      <c r="AG83" s="6">
        <v>0</v>
      </c>
      <c r="AH83" s="5">
        <v>0</v>
      </c>
      <c r="AI83" s="6">
        <v>20</v>
      </c>
      <c r="AJ83" s="5">
        <v>71</v>
      </c>
      <c r="AK83" s="6">
        <v>4</v>
      </c>
      <c r="AL83" s="5">
        <v>14.7</v>
      </c>
      <c r="AM83" s="6">
        <f t="shared" si="52"/>
        <v>119</v>
      </c>
      <c r="AN83" s="5">
        <f t="shared" si="53"/>
        <v>11.321008403361345</v>
      </c>
      <c r="AO83" s="5">
        <v>1347.2</v>
      </c>
      <c r="AP83" s="5" t="str">
        <f t="shared" si="54"/>
        <v>YES</v>
      </c>
      <c r="AQ83" s="5">
        <f t="shared" si="55"/>
        <v>0</v>
      </c>
      <c r="AR83" s="5">
        <v>114.58</v>
      </c>
      <c r="AS83" s="5">
        <v>1461.78</v>
      </c>
      <c r="AT83" s="3" t="str">
        <f t="shared" si="56"/>
        <v>YES</v>
      </c>
      <c r="AU83" s="5">
        <v>1695.78</v>
      </c>
      <c r="AV83" s="5">
        <f t="shared" si="57"/>
        <v>1695.78</v>
      </c>
      <c r="AW83" s="5">
        <f t="shared" si="58"/>
        <v>234</v>
      </c>
      <c r="AX83" s="5">
        <f t="shared" si="59"/>
        <v>171.98</v>
      </c>
      <c r="AY83" s="4">
        <f t="shared" si="61"/>
        <v>0.17369358669833729</v>
      </c>
    </row>
    <row r="84" spans="1:51" x14ac:dyDescent="0.25">
      <c r="A84" s="1">
        <v>45715</v>
      </c>
      <c r="B84" t="str">
        <f t="shared" si="41"/>
        <v>Thursday</v>
      </c>
      <c r="C84" s="9">
        <v>0.66180555555555554</v>
      </c>
      <c r="D84" s="8">
        <v>0.95694444444444449</v>
      </c>
      <c r="E84" s="2">
        <f t="shared" si="42"/>
        <v>0.29513888888888895</v>
      </c>
      <c r="F84">
        <v>72</v>
      </c>
      <c r="G84" s="5">
        <v>20.97</v>
      </c>
      <c r="H84" s="3">
        <f t="shared" si="43"/>
        <v>20.874583333333334</v>
      </c>
      <c r="I84" s="5">
        <v>128.02000000000001</v>
      </c>
      <c r="J84" s="5">
        <v>0</v>
      </c>
      <c r="K84" s="5">
        <v>257.64</v>
      </c>
      <c r="L84" s="11">
        <v>0.18600000000000003</v>
      </c>
      <c r="M84" s="4">
        <f t="shared" si="44"/>
        <v>0.18738135932215716</v>
      </c>
      <c r="N84" s="4">
        <f t="shared" si="45"/>
        <v>-1.2618640677842852E-2</v>
      </c>
      <c r="O84">
        <v>18.37</v>
      </c>
      <c r="P84" s="5">
        <v>45.76</v>
      </c>
      <c r="Q84" s="5">
        <f t="shared" si="60"/>
        <v>18.375</v>
      </c>
      <c r="R84" s="5">
        <f t="shared" si="46"/>
        <v>4.9999999999990052E-3</v>
      </c>
      <c r="S84" s="5">
        <f t="shared" si="47"/>
        <v>45.76</v>
      </c>
      <c r="T84" s="5">
        <f t="shared" si="48"/>
        <v>0</v>
      </c>
      <c r="U84" s="5">
        <v>64.13</v>
      </c>
      <c r="V84" s="5">
        <f t="shared" si="49"/>
        <v>64.13</v>
      </c>
      <c r="W84" s="4">
        <f t="shared" si="50"/>
        <v>4.2668849012288998E-2</v>
      </c>
      <c r="X84" s="4">
        <f t="shared" si="51"/>
        <v>0.24891321223412513</v>
      </c>
      <c r="Y84">
        <v>4</v>
      </c>
      <c r="Z84" s="5">
        <v>18</v>
      </c>
      <c r="AA84">
        <v>15</v>
      </c>
      <c r="AB84" s="5">
        <v>129.5</v>
      </c>
      <c r="AC84" s="6">
        <v>84</v>
      </c>
      <c r="AD84" s="5">
        <v>1144</v>
      </c>
      <c r="AE84" s="6">
        <v>10</v>
      </c>
      <c r="AF84" s="5">
        <v>83</v>
      </c>
      <c r="AG84" s="6">
        <v>4</v>
      </c>
      <c r="AH84" s="5">
        <v>32</v>
      </c>
      <c r="AI84" s="6">
        <v>21</v>
      </c>
      <c r="AJ84" s="5">
        <v>73.5</v>
      </c>
      <c r="AK84" s="6">
        <v>12</v>
      </c>
      <c r="AL84" s="5">
        <v>22.97</v>
      </c>
      <c r="AM84" s="6">
        <f t="shared" si="52"/>
        <v>150</v>
      </c>
      <c r="AN84" s="5">
        <f t="shared" si="53"/>
        <v>10.0198</v>
      </c>
      <c r="AO84" s="5">
        <v>1502.97</v>
      </c>
      <c r="AP84" s="5" t="str">
        <f t="shared" si="54"/>
        <v>YES</v>
      </c>
      <c r="AQ84" s="5">
        <f t="shared" si="55"/>
        <v>0</v>
      </c>
      <c r="AR84" s="5">
        <v>127.79</v>
      </c>
      <c r="AS84" s="5">
        <v>1630.76</v>
      </c>
      <c r="AT84" s="3" t="str">
        <f t="shared" si="56"/>
        <v>YES</v>
      </c>
      <c r="AU84" s="5">
        <v>1888.4</v>
      </c>
      <c r="AV84" s="5">
        <f t="shared" si="57"/>
        <v>1888.4</v>
      </c>
      <c r="AW84" s="5">
        <f t="shared" si="58"/>
        <v>257.64</v>
      </c>
      <c r="AX84" s="5">
        <f t="shared" si="59"/>
        <v>193.51</v>
      </c>
      <c r="AY84" s="4">
        <f t="shared" si="61"/>
        <v>0.17142058723727019</v>
      </c>
    </row>
    <row r="85" spans="1:51" x14ac:dyDescent="0.25">
      <c r="A85" s="1">
        <v>45716</v>
      </c>
      <c r="B85" t="str">
        <f t="shared" si="41"/>
        <v>Friday</v>
      </c>
      <c r="C85" s="9">
        <v>0.66388888888888886</v>
      </c>
      <c r="D85" s="8">
        <v>0.90555555555555556</v>
      </c>
      <c r="E85" s="2">
        <f t="shared" si="42"/>
        <v>0.2416666666666667</v>
      </c>
      <c r="F85">
        <v>51</v>
      </c>
      <c r="G85" s="5">
        <v>22.09</v>
      </c>
      <c r="H85" s="3">
        <f t="shared" si="43"/>
        <v>22.09470588235294</v>
      </c>
      <c r="I85" s="5">
        <v>30.92</v>
      </c>
      <c r="J85" s="5">
        <v>0</v>
      </c>
      <c r="K85" s="5">
        <v>246.49</v>
      </c>
      <c r="L85" s="11">
        <v>0.22399999999999998</v>
      </c>
      <c r="M85" s="4">
        <f t="shared" si="44"/>
        <v>0.22491810458888051</v>
      </c>
      <c r="N85" s="4">
        <f t="shared" si="45"/>
        <v>2.4918104588880496E-2</v>
      </c>
      <c r="O85">
        <v>22.86</v>
      </c>
      <c r="P85" s="5">
        <v>30.2</v>
      </c>
      <c r="Q85" s="5">
        <f t="shared" si="60"/>
        <v>22.855</v>
      </c>
      <c r="R85" s="5">
        <f t="shared" si="46"/>
        <v>-4.9999999999990052E-3</v>
      </c>
      <c r="S85" s="5">
        <f t="shared" si="47"/>
        <v>30.202399999999997</v>
      </c>
      <c r="T85" s="5">
        <f t="shared" si="48"/>
        <v>2.3999999999979593E-3</v>
      </c>
      <c r="U85" s="5">
        <v>53.06</v>
      </c>
      <c r="V85" s="5">
        <f t="shared" si="49"/>
        <v>53.06</v>
      </c>
      <c r="W85" s="4">
        <f t="shared" si="50"/>
        <v>4.7087848211353978E-2</v>
      </c>
      <c r="X85" s="4">
        <f t="shared" si="51"/>
        <v>0.21526228244553533</v>
      </c>
      <c r="Y85">
        <v>1</v>
      </c>
      <c r="Z85" s="5">
        <v>6</v>
      </c>
      <c r="AA85">
        <v>27</v>
      </c>
      <c r="AB85" s="5">
        <v>195</v>
      </c>
      <c r="AC85" s="6">
        <v>49</v>
      </c>
      <c r="AD85" s="5">
        <v>755.06</v>
      </c>
      <c r="AE85" s="6">
        <v>8</v>
      </c>
      <c r="AF85" s="5">
        <v>66.5</v>
      </c>
      <c r="AG85" s="6">
        <v>7</v>
      </c>
      <c r="AH85" s="5">
        <v>59</v>
      </c>
      <c r="AI85" s="6">
        <v>9</v>
      </c>
      <c r="AJ85" s="5">
        <v>32</v>
      </c>
      <c r="AK85" s="6">
        <v>8</v>
      </c>
      <c r="AL85" s="5">
        <v>13.27</v>
      </c>
      <c r="AM85" s="6">
        <f t="shared" si="52"/>
        <v>109</v>
      </c>
      <c r="AN85" s="5">
        <f t="shared" si="53"/>
        <v>10.33788990825688</v>
      </c>
      <c r="AO85" s="5">
        <v>1126.83</v>
      </c>
      <c r="AP85" s="5" t="str">
        <f t="shared" si="54"/>
        <v>YES</v>
      </c>
      <c r="AQ85" s="5">
        <f t="shared" si="55"/>
        <v>0</v>
      </c>
      <c r="AR85" s="5">
        <v>95.79</v>
      </c>
      <c r="AS85" s="5">
        <v>1222.6199999999999</v>
      </c>
      <c r="AT85" s="3" t="str">
        <f t="shared" si="56"/>
        <v>YES</v>
      </c>
      <c r="AU85" s="5">
        <v>1469.11</v>
      </c>
      <c r="AV85" s="5">
        <f t="shared" si="57"/>
        <v>1469.11</v>
      </c>
      <c r="AW85" s="5">
        <f t="shared" si="58"/>
        <v>246.49</v>
      </c>
      <c r="AX85" s="5">
        <f t="shared" si="59"/>
        <v>193.43</v>
      </c>
      <c r="AY85" s="4">
        <f t="shared" si="61"/>
        <v>0.21874639475342333</v>
      </c>
    </row>
    <row r="86" spans="1:51" x14ac:dyDescent="0.25">
      <c r="A86" s="1">
        <v>45717</v>
      </c>
      <c r="B86" t="str">
        <f t="shared" si="41"/>
        <v>Saturday</v>
      </c>
      <c r="C86" s="9">
        <v>0.66249999999999998</v>
      </c>
      <c r="D86" s="8">
        <v>0.93888888888888888</v>
      </c>
      <c r="E86" s="2">
        <f t="shared" si="42"/>
        <v>0.27638888888888891</v>
      </c>
      <c r="F86">
        <v>48</v>
      </c>
      <c r="G86" s="5">
        <v>22.78</v>
      </c>
      <c r="H86" s="3">
        <f t="shared" si="43"/>
        <v>22.782499999999999</v>
      </c>
      <c r="I86" s="5">
        <v>31.46</v>
      </c>
      <c r="J86" s="5">
        <v>0</v>
      </c>
      <c r="K86" s="5">
        <v>209.39</v>
      </c>
      <c r="L86" s="11">
        <v>0.19699999999999998</v>
      </c>
      <c r="M86" s="4">
        <f t="shared" si="44"/>
        <v>0.1971471612842482</v>
      </c>
      <c r="N86" s="4">
        <f t="shared" si="45"/>
        <v>-2.8528387157518154E-3</v>
      </c>
      <c r="O86">
        <v>10.6</v>
      </c>
      <c r="P86" s="5">
        <v>34.46</v>
      </c>
      <c r="Q86" s="5">
        <f t="shared" si="60"/>
        <v>10.605</v>
      </c>
      <c r="R86" s="5">
        <f t="shared" si="46"/>
        <v>5.0000000000007816E-3</v>
      </c>
      <c r="S86" s="5">
        <f t="shared" si="47"/>
        <v>34.46</v>
      </c>
      <c r="T86" s="5">
        <f t="shared" si="48"/>
        <v>0</v>
      </c>
      <c r="U86" s="5">
        <v>45.06</v>
      </c>
      <c r="V86" s="5">
        <f t="shared" si="49"/>
        <v>45.06</v>
      </c>
      <c r="W86" s="4">
        <f t="shared" si="50"/>
        <v>4.1204872160649622E-2</v>
      </c>
      <c r="X86" s="4">
        <f t="shared" si="51"/>
        <v>0.21519652323415639</v>
      </c>
      <c r="Y86">
        <v>2</v>
      </c>
      <c r="Z86" s="5">
        <v>12</v>
      </c>
      <c r="AA86">
        <v>10</v>
      </c>
      <c r="AB86" s="5">
        <v>83.5</v>
      </c>
      <c r="AC86" s="6">
        <v>61</v>
      </c>
      <c r="AD86" s="5">
        <v>861.5</v>
      </c>
      <c r="AE86" s="6">
        <v>7</v>
      </c>
      <c r="AF86" s="5">
        <v>34</v>
      </c>
      <c r="AG86" s="6">
        <v>3</v>
      </c>
      <c r="AH86" s="5">
        <v>22</v>
      </c>
      <c r="AI86" s="6">
        <v>19</v>
      </c>
      <c r="AJ86" s="5">
        <v>67.5</v>
      </c>
      <c r="AK86" s="6">
        <v>11</v>
      </c>
      <c r="AL86" s="5">
        <v>13.06</v>
      </c>
      <c r="AM86" s="6">
        <f t="shared" si="52"/>
        <v>113</v>
      </c>
      <c r="AN86" s="5">
        <f t="shared" si="53"/>
        <v>9.6775221238938052</v>
      </c>
      <c r="AO86" s="5">
        <v>1093.56</v>
      </c>
      <c r="AP86" s="5" t="str">
        <f t="shared" si="54"/>
        <v>YES</v>
      </c>
      <c r="AQ86" s="5">
        <f t="shared" si="55"/>
        <v>0</v>
      </c>
      <c r="AR86" s="5">
        <v>93.02</v>
      </c>
      <c r="AS86" s="5">
        <v>1186.58</v>
      </c>
      <c r="AT86" s="3" t="str">
        <f t="shared" si="56"/>
        <v>YES</v>
      </c>
      <c r="AU86" s="5">
        <v>1395.97</v>
      </c>
      <c r="AV86" s="5">
        <f t="shared" si="57"/>
        <v>1395.9699999999998</v>
      </c>
      <c r="AW86" s="5">
        <f t="shared" si="58"/>
        <v>209.39</v>
      </c>
      <c r="AX86" s="5">
        <f t="shared" si="59"/>
        <v>164.32999999999998</v>
      </c>
      <c r="AY86" s="4">
        <f t="shared" si="61"/>
        <v>0.19147554775229525</v>
      </c>
    </row>
    <row r="87" spans="1:51" x14ac:dyDescent="0.25">
      <c r="A87" s="1">
        <v>45718</v>
      </c>
      <c r="B87" t="str">
        <f t="shared" si="41"/>
        <v>Sunday</v>
      </c>
      <c r="C87" s="9">
        <v>0.6875</v>
      </c>
      <c r="D87" s="8">
        <v>0.79513888888888884</v>
      </c>
      <c r="E87" s="2">
        <f t="shared" si="42"/>
        <v>0.10763888888888884</v>
      </c>
      <c r="F87">
        <v>15</v>
      </c>
      <c r="G87" s="5">
        <v>22.57</v>
      </c>
      <c r="H87" s="3">
        <f t="shared" si="43"/>
        <v>22.571999999999999</v>
      </c>
      <c r="I87" s="5">
        <v>47.2</v>
      </c>
      <c r="J87" s="5">
        <v>0</v>
      </c>
      <c r="K87" s="5">
        <v>61.63</v>
      </c>
      <c r="L87" s="11">
        <v>0.20899999999999999</v>
      </c>
      <c r="M87" s="4">
        <f t="shared" si="44"/>
        <v>0.21151074198640951</v>
      </c>
      <c r="N87" s="4">
        <f t="shared" si="45"/>
        <v>1.1510741986409501E-2</v>
      </c>
      <c r="O87">
        <v>5.88</v>
      </c>
      <c r="P87" s="5">
        <v>9.49</v>
      </c>
      <c r="Q87" s="5">
        <f t="shared" si="60"/>
        <v>5.8800000000000008</v>
      </c>
      <c r="R87" s="5">
        <f t="shared" si="46"/>
        <v>0</v>
      </c>
      <c r="S87" s="5">
        <f t="shared" si="47"/>
        <v>9.49</v>
      </c>
      <c r="T87" s="5">
        <f t="shared" si="48"/>
        <v>0</v>
      </c>
      <c r="U87" s="5">
        <v>15.37</v>
      </c>
      <c r="V87" s="5">
        <f t="shared" si="49"/>
        <v>15.370000000000001</v>
      </c>
      <c r="W87" s="4">
        <f t="shared" si="50"/>
        <v>4.5395475220036625E-2</v>
      </c>
      <c r="X87" s="4">
        <f t="shared" si="51"/>
        <v>0.24939153009897774</v>
      </c>
      <c r="Y87">
        <v>10</v>
      </c>
      <c r="Z87" s="5">
        <v>51</v>
      </c>
      <c r="AA87">
        <v>2</v>
      </c>
      <c r="AB87" s="5">
        <v>19</v>
      </c>
      <c r="AC87" s="6">
        <v>18</v>
      </c>
      <c r="AD87" s="5">
        <v>237.25</v>
      </c>
      <c r="AE87" s="6">
        <v>4</v>
      </c>
      <c r="AF87" s="5">
        <v>14</v>
      </c>
      <c r="AG87" s="6">
        <v>0</v>
      </c>
      <c r="AH87" s="5">
        <v>0</v>
      </c>
      <c r="AI87" s="6">
        <v>1</v>
      </c>
      <c r="AJ87" s="5">
        <v>3.5</v>
      </c>
      <c r="AK87" s="6">
        <v>13</v>
      </c>
      <c r="AL87" s="5">
        <v>13.83</v>
      </c>
      <c r="AM87" s="6">
        <f t="shared" si="52"/>
        <v>48</v>
      </c>
      <c r="AN87" s="5">
        <f t="shared" si="53"/>
        <v>7.05375</v>
      </c>
      <c r="AO87" s="5">
        <v>338.58</v>
      </c>
      <c r="AP87" s="5" t="str">
        <f t="shared" si="54"/>
        <v>YES</v>
      </c>
      <c r="AQ87" s="5">
        <f t="shared" si="55"/>
        <v>0</v>
      </c>
      <c r="AR87" s="5">
        <v>28.01</v>
      </c>
      <c r="AS87" s="5">
        <v>366.59</v>
      </c>
      <c r="AT87" s="3" t="str">
        <f t="shared" si="56"/>
        <v>YES</v>
      </c>
      <c r="AU87" s="5">
        <v>428.22</v>
      </c>
      <c r="AV87" s="5">
        <f t="shared" si="57"/>
        <v>428.21999999999997</v>
      </c>
      <c r="AW87" s="5">
        <f t="shared" si="58"/>
        <v>61.63</v>
      </c>
      <c r="AX87" s="5">
        <f t="shared" si="59"/>
        <v>46.260000000000005</v>
      </c>
      <c r="AY87" s="4">
        <f t="shared" si="61"/>
        <v>0.18202492763896275</v>
      </c>
    </row>
    <row r="88" spans="1:51" x14ac:dyDescent="0.25">
      <c r="A88" s="1">
        <v>45721</v>
      </c>
      <c r="B88" t="str">
        <f t="shared" si="41"/>
        <v>Wednesday</v>
      </c>
      <c r="C88" s="9">
        <v>0.66041666666666665</v>
      </c>
      <c r="D88" s="8">
        <v>0.87430555555555556</v>
      </c>
      <c r="E88" s="2">
        <f t="shared" si="42"/>
        <v>0.21388888888888891</v>
      </c>
      <c r="F88">
        <v>41</v>
      </c>
      <c r="G88" s="5">
        <v>28.55</v>
      </c>
      <c r="H88" s="3">
        <f t="shared" si="43"/>
        <v>28.545609756097559</v>
      </c>
      <c r="I88" s="5">
        <v>0</v>
      </c>
      <c r="J88" s="5">
        <v>0</v>
      </c>
      <c r="K88" s="5">
        <v>232.02</v>
      </c>
      <c r="L88" s="11">
        <v>0.19699999999999998</v>
      </c>
      <c r="M88" s="4">
        <f t="shared" si="44"/>
        <v>0.1982449994446201</v>
      </c>
      <c r="N88" s="4">
        <f t="shared" si="45"/>
        <v>-1.7550005553799153E-3</v>
      </c>
      <c r="O88">
        <v>15.99</v>
      </c>
      <c r="P88" s="5">
        <v>33.6</v>
      </c>
      <c r="Q88" s="5">
        <f t="shared" si="60"/>
        <v>15.995000000000001</v>
      </c>
      <c r="R88" s="5">
        <f t="shared" si="46"/>
        <v>5.0000000000007816E-3</v>
      </c>
      <c r="S88" s="5">
        <f t="shared" si="47"/>
        <v>33.597999999999999</v>
      </c>
      <c r="T88" s="5">
        <f t="shared" si="48"/>
        <v>-2.0000000000024443E-3</v>
      </c>
      <c r="U88" s="5">
        <v>49.59</v>
      </c>
      <c r="V88" s="5">
        <f t="shared" si="49"/>
        <v>49.59</v>
      </c>
      <c r="W88" s="4">
        <f t="shared" si="50"/>
        <v>4.2371215940258215E-2</v>
      </c>
      <c r="X88" s="4">
        <f t="shared" si="51"/>
        <v>0.21373157486423586</v>
      </c>
      <c r="Y88">
        <v>5</v>
      </c>
      <c r="Z88" s="5">
        <v>29</v>
      </c>
      <c r="AA88">
        <v>7</v>
      </c>
      <c r="AB88" s="5">
        <v>77.5</v>
      </c>
      <c r="AC88" s="6">
        <v>56</v>
      </c>
      <c r="AD88" s="5">
        <v>839.95</v>
      </c>
      <c r="AE88" s="6">
        <v>13</v>
      </c>
      <c r="AF88" s="5">
        <v>106</v>
      </c>
      <c r="AG88" s="6">
        <v>2</v>
      </c>
      <c r="AH88" s="5">
        <v>16</v>
      </c>
      <c r="AI88" s="6">
        <v>15</v>
      </c>
      <c r="AJ88" s="5">
        <v>52.5</v>
      </c>
      <c r="AK88" s="6">
        <v>21</v>
      </c>
      <c r="AL88" s="5">
        <v>49.42</v>
      </c>
      <c r="AM88" s="6">
        <f t="shared" si="52"/>
        <v>119</v>
      </c>
      <c r="AN88" s="5">
        <f t="shared" si="53"/>
        <v>9.835042016806721</v>
      </c>
      <c r="AO88" s="5">
        <v>1170.3699999999999</v>
      </c>
      <c r="AP88" s="5" t="str">
        <f t="shared" si="54"/>
        <v>YES</v>
      </c>
      <c r="AQ88" s="5">
        <f t="shared" si="55"/>
        <v>0</v>
      </c>
      <c r="AR88" s="5">
        <v>96.49</v>
      </c>
      <c r="AS88" s="5">
        <v>1266.8599999999999</v>
      </c>
      <c r="AT88" s="3" t="str">
        <f t="shared" si="56"/>
        <v>YES</v>
      </c>
      <c r="AU88" s="5">
        <v>1498.88</v>
      </c>
      <c r="AV88" s="5">
        <f t="shared" si="57"/>
        <v>1498.8799999999999</v>
      </c>
      <c r="AW88" s="5">
        <f t="shared" si="58"/>
        <v>232.02</v>
      </c>
      <c r="AX88" s="5">
        <f t="shared" si="59"/>
        <v>182.43</v>
      </c>
      <c r="AY88" s="4">
        <f t="shared" si="61"/>
        <v>0.1982449994446201</v>
      </c>
    </row>
    <row r="89" spans="1:51" x14ac:dyDescent="0.25">
      <c r="A89" s="1">
        <v>45722</v>
      </c>
      <c r="B89" t="str">
        <f t="shared" si="41"/>
        <v>Thursday</v>
      </c>
      <c r="C89" s="9">
        <v>0.49305555555555558</v>
      </c>
      <c r="D89" s="8">
        <v>0.71180555555555558</v>
      </c>
      <c r="E89" s="2">
        <f t="shared" si="42"/>
        <v>0.21875</v>
      </c>
      <c r="F89">
        <v>53</v>
      </c>
      <c r="G89" s="5">
        <v>20.77</v>
      </c>
      <c r="H89" s="3">
        <f t="shared" si="43"/>
        <v>20.768301886792454</v>
      </c>
      <c r="I89" s="5">
        <v>41.15</v>
      </c>
      <c r="J89" s="5">
        <v>0</v>
      </c>
      <c r="K89" s="5">
        <v>211.49</v>
      </c>
      <c r="L89" s="11">
        <v>0.19899999999999998</v>
      </c>
      <c r="M89" s="4">
        <f t="shared" si="44"/>
        <v>0.19959983766999823</v>
      </c>
      <c r="N89" s="4">
        <f t="shared" si="45"/>
        <v>-4.0016233000178536E-4</v>
      </c>
      <c r="O89">
        <v>11.73</v>
      </c>
      <c r="P89" s="5">
        <v>33.729999999999997</v>
      </c>
      <c r="Q89" s="5">
        <f t="shared" si="60"/>
        <v>11.725000000000001</v>
      </c>
      <c r="R89" s="5">
        <f t="shared" si="46"/>
        <v>-4.9999999999990052E-3</v>
      </c>
      <c r="S89" s="5">
        <f t="shared" si="47"/>
        <v>33.730000000000004</v>
      </c>
      <c r="T89" s="5">
        <f t="shared" si="48"/>
        <v>0</v>
      </c>
      <c r="U89" s="5">
        <v>45.46</v>
      </c>
      <c r="V89" s="5">
        <f t="shared" si="49"/>
        <v>45.459999999999994</v>
      </c>
      <c r="W89" s="4">
        <f t="shared" si="50"/>
        <v>4.1300239843011843E-2</v>
      </c>
      <c r="X89" s="4">
        <f t="shared" si="51"/>
        <v>0.21495106151591092</v>
      </c>
      <c r="Y89">
        <v>5</v>
      </c>
      <c r="Z89" s="5">
        <v>24</v>
      </c>
      <c r="AA89">
        <v>14</v>
      </c>
      <c r="AB89" s="5">
        <v>97</v>
      </c>
      <c r="AC89" s="6">
        <v>59</v>
      </c>
      <c r="AD89" s="5">
        <v>843.25</v>
      </c>
      <c r="AE89" s="6">
        <v>4</v>
      </c>
      <c r="AF89" s="5">
        <v>38.5</v>
      </c>
      <c r="AG89" s="6">
        <v>1</v>
      </c>
      <c r="AH89" s="5">
        <v>8</v>
      </c>
      <c r="AI89" s="6">
        <v>17</v>
      </c>
      <c r="AJ89" s="5">
        <v>58.5</v>
      </c>
      <c r="AK89" s="6">
        <v>16</v>
      </c>
      <c r="AL89" s="5">
        <v>31.47</v>
      </c>
      <c r="AM89" s="6">
        <f t="shared" si="52"/>
        <v>116</v>
      </c>
      <c r="AN89" s="5">
        <f t="shared" si="53"/>
        <v>9.4889655172413789</v>
      </c>
      <c r="AO89" s="5">
        <v>1100.72</v>
      </c>
      <c r="AP89" s="5" t="str">
        <f t="shared" si="54"/>
        <v>YES</v>
      </c>
      <c r="AQ89" s="5">
        <f t="shared" si="55"/>
        <v>0</v>
      </c>
      <c r="AR89" s="5">
        <v>90.89</v>
      </c>
      <c r="AS89" s="5">
        <v>1191.6099999999999</v>
      </c>
      <c r="AT89" s="3" t="str">
        <f t="shared" si="56"/>
        <v>YES</v>
      </c>
      <c r="AU89" s="5">
        <v>1403.1</v>
      </c>
      <c r="AV89" s="5">
        <f t="shared" si="57"/>
        <v>1403.1</v>
      </c>
      <c r="AW89" s="5">
        <f t="shared" si="58"/>
        <v>211.49</v>
      </c>
      <c r="AX89" s="5">
        <f t="shared" si="59"/>
        <v>166.03</v>
      </c>
      <c r="AY89" s="4">
        <f t="shared" si="61"/>
        <v>0.19213787339196162</v>
      </c>
    </row>
    <row r="90" spans="1:51" x14ac:dyDescent="0.25">
      <c r="A90" s="1">
        <v>45723</v>
      </c>
      <c r="B90" t="str">
        <f t="shared" si="41"/>
        <v>Friday</v>
      </c>
      <c r="C90" s="9">
        <v>0.71250000000000002</v>
      </c>
      <c r="D90" s="8">
        <v>0.83194444444444449</v>
      </c>
      <c r="E90" s="2">
        <f t="shared" si="42"/>
        <v>0.11944444444444446</v>
      </c>
      <c r="F90">
        <v>27</v>
      </c>
      <c r="G90" s="5">
        <v>23.67</v>
      </c>
      <c r="H90" s="3">
        <f t="shared" si="43"/>
        <v>23.67074074074074</v>
      </c>
      <c r="I90" s="5">
        <v>0</v>
      </c>
      <c r="J90" s="5">
        <v>0</v>
      </c>
      <c r="K90" s="5">
        <v>141.55000000000001</v>
      </c>
      <c r="L90" s="11">
        <v>0.221</v>
      </c>
      <c r="M90" s="4">
        <f t="shared" si="44"/>
        <v>0.22147987044483736</v>
      </c>
      <c r="N90" s="4">
        <f t="shared" si="45"/>
        <v>2.1479870444837346E-2</v>
      </c>
      <c r="O90">
        <v>8.61</v>
      </c>
      <c r="P90" s="5">
        <v>18.46</v>
      </c>
      <c r="Q90" s="5">
        <f t="shared" si="60"/>
        <v>8.6100000000000012</v>
      </c>
      <c r="R90" s="5">
        <f t="shared" si="46"/>
        <v>0</v>
      </c>
      <c r="S90" s="5">
        <f t="shared" si="47"/>
        <v>18.46</v>
      </c>
      <c r="T90" s="5">
        <f t="shared" si="48"/>
        <v>0</v>
      </c>
      <c r="U90" s="5">
        <v>27.07</v>
      </c>
      <c r="V90" s="5">
        <f t="shared" si="49"/>
        <v>27.07</v>
      </c>
      <c r="W90" s="4">
        <f t="shared" si="50"/>
        <v>4.2355776001001391E-2</v>
      </c>
      <c r="X90" s="4">
        <f t="shared" si="51"/>
        <v>0.19123984457788765</v>
      </c>
      <c r="Y90">
        <v>1</v>
      </c>
      <c r="Z90" s="5">
        <v>6</v>
      </c>
      <c r="AA90">
        <v>9</v>
      </c>
      <c r="AB90" s="5">
        <v>56</v>
      </c>
      <c r="AC90" s="6">
        <v>30</v>
      </c>
      <c r="AD90" s="5">
        <v>461.5</v>
      </c>
      <c r="AE90" s="6">
        <v>6</v>
      </c>
      <c r="AF90" s="5">
        <v>61</v>
      </c>
      <c r="AG90" s="6">
        <v>0</v>
      </c>
      <c r="AH90" s="5">
        <v>0</v>
      </c>
      <c r="AI90" s="6">
        <v>10</v>
      </c>
      <c r="AJ90" s="5">
        <v>35</v>
      </c>
      <c r="AK90" s="6">
        <v>8</v>
      </c>
      <c r="AL90" s="5">
        <v>19.61</v>
      </c>
      <c r="AM90" s="6">
        <f t="shared" si="52"/>
        <v>64</v>
      </c>
      <c r="AN90" s="5">
        <f t="shared" si="53"/>
        <v>9.9860937500000002</v>
      </c>
      <c r="AO90" s="5">
        <v>639.11</v>
      </c>
      <c r="AP90" s="5" t="str">
        <f t="shared" si="54"/>
        <v>YES</v>
      </c>
      <c r="AQ90" s="5">
        <f t="shared" si="55"/>
        <v>0</v>
      </c>
      <c r="AR90" s="5">
        <v>52.67</v>
      </c>
      <c r="AS90" s="5">
        <v>691.78</v>
      </c>
      <c r="AT90" s="3" t="str">
        <f t="shared" si="56"/>
        <v>YES</v>
      </c>
      <c r="AU90" s="5">
        <v>833.33</v>
      </c>
      <c r="AV90" s="5">
        <f t="shared" si="57"/>
        <v>833.32999999999993</v>
      </c>
      <c r="AW90" s="5">
        <f t="shared" si="58"/>
        <v>141.55000000000001</v>
      </c>
      <c r="AX90" s="5">
        <f t="shared" si="59"/>
        <v>114.48000000000002</v>
      </c>
      <c r="AY90" s="4">
        <f t="shared" si="61"/>
        <v>0.22147987044483736</v>
      </c>
    </row>
    <row r="91" spans="1:51" x14ac:dyDescent="0.25">
      <c r="A91" s="1">
        <v>45724</v>
      </c>
      <c r="B91" t="str">
        <f t="shared" si="41"/>
        <v>Saturday</v>
      </c>
      <c r="C91" s="9">
        <v>0.66180555555555554</v>
      </c>
      <c r="D91" s="8">
        <v>0.92569444444444449</v>
      </c>
      <c r="E91" s="2">
        <f t="shared" si="42"/>
        <v>0.26388888888888895</v>
      </c>
      <c r="F91">
        <v>48</v>
      </c>
      <c r="G91" s="5">
        <v>20.53</v>
      </c>
      <c r="H91" s="3">
        <f t="shared" si="43"/>
        <v>20.533125000000002</v>
      </c>
      <c r="I91" s="5">
        <v>169.81</v>
      </c>
      <c r="J91" s="5">
        <v>0</v>
      </c>
      <c r="K91" s="5">
        <v>185.28</v>
      </c>
      <c r="L91" s="11">
        <v>0.20399999999999999</v>
      </c>
      <c r="M91" s="4">
        <f t="shared" si="44"/>
        <v>0.22712005687807987</v>
      </c>
      <c r="N91" s="4">
        <f t="shared" si="45"/>
        <v>2.7120056878079862E-2</v>
      </c>
      <c r="O91">
        <v>22.75</v>
      </c>
      <c r="P91" s="5">
        <v>24.19</v>
      </c>
      <c r="Q91" s="5">
        <f t="shared" si="60"/>
        <v>22.750000000000004</v>
      </c>
      <c r="R91" s="5">
        <f t="shared" si="46"/>
        <v>0</v>
      </c>
      <c r="S91" s="5">
        <f t="shared" si="47"/>
        <v>24.192</v>
      </c>
      <c r="T91" s="5">
        <f t="shared" si="48"/>
        <v>1.9999999999988916E-3</v>
      </c>
      <c r="U91" s="5">
        <v>46.94</v>
      </c>
      <c r="V91" s="5">
        <f t="shared" si="49"/>
        <v>46.94</v>
      </c>
      <c r="W91" s="4">
        <f t="shared" si="50"/>
        <v>4.7626294909648023E-2</v>
      </c>
      <c r="X91" s="4">
        <f t="shared" si="51"/>
        <v>0.25334628670120896</v>
      </c>
      <c r="Y91">
        <v>5</v>
      </c>
      <c r="Z91" s="5">
        <v>31</v>
      </c>
      <c r="AA91">
        <v>18</v>
      </c>
      <c r="AB91" s="5">
        <v>132</v>
      </c>
      <c r="AC91" s="6">
        <v>44</v>
      </c>
      <c r="AD91" s="5">
        <v>604.79999999999995</v>
      </c>
      <c r="AE91" s="6">
        <v>18</v>
      </c>
      <c r="AF91" s="5">
        <v>155</v>
      </c>
      <c r="AG91" s="6">
        <v>1</v>
      </c>
      <c r="AH91" s="5">
        <v>7</v>
      </c>
      <c r="AI91" s="6">
        <v>10</v>
      </c>
      <c r="AJ91" s="5">
        <v>29.75</v>
      </c>
      <c r="AK91" s="6">
        <v>11</v>
      </c>
      <c r="AL91" s="5">
        <v>26.04</v>
      </c>
      <c r="AM91" s="6">
        <f t="shared" si="52"/>
        <v>107</v>
      </c>
      <c r="AN91" s="5">
        <f t="shared" si="53"/>
        <v>9.2111214953271023</v>
      </c>
      <c r="AO91" s="5">
        <v>985.59</v>
      </c>
      <c r="AP91" s="5" t="str">
        <f t="shared" si="54"/>
        <v>YES</v>
      </c>
      <c r="AQ91" s="5">
        <f t="shared" si="55"/>
        <v>0</v>
      </c>
      <c r="AR91" s="5">
        <v>81.55</v>
      </c>
      <c r="AS91" s="5">
        <v>1067.1400000000001</v>
      </c>
      <c r="AT91" s="3" t="str">
        <f t="shared" si="56"/>
        <v>YES</v>
      </c>
      <c r="AU91" s="5">
        <v>1252.42</v>
      </c>
      <c r="AV91" s="5">
        <f t="shared" si="57"/>
        <v>1252.42</v>
      </c>
      <c r="AW91" s="5">
        <f t="shared" si="58"/>
        <v>185.28</v>
      </c>
      <c r="AX91" s="5">
        <f t="shared" si="59"/>
        <v>138.34</v>
      </c>
      <c r="AY91" s="4">
        <f t="shared" si="61"/>
        <v>0.18798892034213008</v>
      </c>
    </row>
    <row r="92" spans="1:51" x14ac:dyDescent="0.25">
      <c r="A92" s="1">
        <v>45725</v>
      </c>
      <c r="B92" t="str">
        <f t="shared" si="41"/>
        <v>Sunday</v>
      </c>
      <c r="C92" s="9">
        <v>0.66180555555555554</v>
      </c>
      <c r="D92" s="8">
        <v>0.92222222222222228</v>
      </c>
      <c r="E92" s="2">
        <f t="shared" si="42"/>
        <v>0.26041666666666674</v>
      </c>
      <c r="F92">
        <v>52</v>
      </c>
      <c r="G92" s="5">
        <v>23.9</v>
      </c>
      <c r="H92" s="3">
        <f t="shared" si="43"/>
        <v>23.896346153846153</v>
      </c>
      <c r="I92" s="5">
        <v>142.69</v>
      </c>
      <c r="J92" s="5">
        <v>0</v>
      </c>
      <c r="K92" s="5">
        <v>201.51</v>
      </c>
      <c r="L92" s="11">
        <v>0.17899999999999999</v>
      </c>
      <c r="M92" s="4">
        <f t="shared" si="44"/>
        <v>0.18320423303512984</v>
      </c>
      <c r="N92" s="4">
        <f t="shared" si="45"/>
        <v>-1.6795766964870174E-2</v>
      </c>
      <c r="O92">
        <v>26.12</v>
      </c>
      <c r="P92" s="5">
        <v>32.549999999999997</v>
      </c>
      <c r="Q92" s="5">
        <f t="shared" si="60"/>
        <v>26.124700000000004</v>
      </c>
      <c r="R92" s="5">
        <f t="shared" si="46"/>
        <v>4.7000000000032571E-3</v>
      </c>
      <c r="S92" s="5">
        <f t="shared" si="47"/>
        <v>32.549599999999998</v>
      </c>
      <c r="T92" s="5">
        <f t="shared" si="48"/>
        <v>-3.9999999999906777E-4</v>
      </c>
      <c r="U92" s="5">
        <v>58.67</v>
      </c>
      <c r="V92" s="5">
        <f t="shared" si="49"/>
        <v>58.67</v>
      </c>
      <c r="W92" s="4">
        <f t="shared" si="50"/>
        <v>4.7215135883342328E-2</v>
      </c>
      <c r="X92" s="4">
        <f t="shared" si="51"/>
        <v>0.29115180388070072</v>
      </c>
      <c r="Y92">
        <v>1</v>
      </c>
      <c r="Z92" s="5">
        <v>6</v>
      </c>
      <c r="AA92">
        <v>22</v>
      </c>
      <c r="AB92" s="5">
        <v>199.71</v>
      </c>
      <c r="AC92" s="6">
        <v>63</v>
      </c>
      <c r="AD92" s="5">
        <v>813.74</v>
      </c>
      <c r="AE92" s="6">
        <v>13</v>
      </c>
      <c r="AF92" s="5">
        <v>101.5</v>
      </c>
      <c r="AG92" s="6">
        <v>9</v>
      </c>
      <c r="AH92" s="5">
        <v>66</v>
      </c>
      <c r="AI92" s="6">
        <v>6</v>
      </c>
      <c r="AJ92" s="5">
        <v>21</v>
      </c>
      <c r="AK92" s="6">
        <v>16</v>
      </c>
      <c r="AL92" s="5">
        <v>34.659999999999997</v>
      </c>
      <c r="AM92" s="6">
        <f t="shared" si="52"/>
        <v>130</v>
      </c>
      <c r="AN92" s="5">
        <f t="shared" si="53"/>
        <v>9.5585384615384612</v>
      </c>
      <c r="AO92" s="5">
        <v>1242.6099999999999</v>
      </c>
      <c r="AP92" s="5" t="str">
        <f t="shared" si="54"/>
        <v>YES</v>
      </c>
      <c r="AQ92" s="5">
        <f t="shared" si="55"/>
        <v>0</v>
      </c>
      <c r="AR92" s="5">
        <v>102.67</v>
      </c>
      <c r="AS92" s="5">
        <v>1345.28</v>
      </c>
      <c r="AT92" s="3" t="str">
        <f t="shared" si="56"/>
        <v>YES</v>
      </c>
      <c r="AU92" s="5">
        <v>1546.79</v>
      </c>
      <c r="AV92" s="5">
        <f t="shared" si="57"/>
        <v>1546.79</v>
      </c>
      <c r="AW92" s="5">
        <f t="shared" si="58"/>
        <v>201.51</v>
      </c>
      <c r="AX92" s="5">
        <f t="shared" si="59"/>
        <v>142.83999999999997</v>
      </c>
      <c r="AY92" s="4">
        <f t="shared" si="61"/>
        <v>0.162166729706022</v>
      </c>
    </row>
    <row r="93" spans="1:51" x14ac:dyDescent="0.25">
      <c r="A93" s="1">
        <v>45729</v>
      </c>
      <c r="B93" t="str">
        <f t="shared" si="41"/>
        <v>Thursday</v>
      </c>
      <c r="C93" s="9">
        <v>0.41805555555555557</v>
      </c>
      <c r="D93" s="8">
        <v>0.68055555555555558</v>
      </c>
      <c r="E93" s="2">
        <f t="shared" si="42"/>
        <v>0.26250000000000001</v>
      </c>
      <c r="F93">
        <v>48</v>
      </c>
      <c r="G93" s="5">
        <v>23.2</v>
      </c>
      <c r="H93" s="3">
        <f t="shared" si="43"/>
        <v>23.202500000000001</v>
      </c>
      <c r="I93" s="5">
        <v>97.11</v>
      </c>
      <c r="J93" s="5">
        <v>0</v>
      </c>
      <c r="K93" s="5">
        <v>226.21</v>
      </c>
      <c r="L93" s="11">
        <v>0.22</v>
      </c>
      <c r="M93" s="4">
        <f t="shared" si="44"/>
        <v>0.22251404176626238</v>
      </c>
      <c r="N93" s="4">
        <f t="shared" si="45"/>
        <v>2.2514041766262372E-2</v>
      </c>
      <c r="O93">
        <v>13.54</v>
      </c>
      <c r="P93" s="5">
        <v>32.270000000000003</v>
      </c>
      <c r="Q93" s="5">
        <f t="shared" si="60"/>
        <v>13.545000000000002</v>
      </c>
      <c r="R93" s="5">
        <f t="shared" si="46"/>
        <v>5.000000000002558E-3</v>
      </c>
      <c r="S93" s="5">
        <f t="shared" si="47"/>
        <v>32.2652</v>
      </c>
      <c r="T93" s="5">
        <f t="shared" si="48"/>
        <v>-4.8000000000030241E-3</v>
      </c>
      <c r="U93" s="5">
        <v>45.81</v>
      </c>
      <c r="V93" s="5">
        <f t="shared" si="49"/>
        <v>45.81</v>
      </c>
      <c r="W93" s="4">
        <f t="shared" si="50"/>
        <v>4.1132421075315159E-2</v>
      </c>
      <c r="X93" s="4">
        <f t="shared" si="51"/>
        <v>0.20251094116086824</v>
      </c>
      <c r="Y93">
        <v>2</v>
      </c>
      <c r="Z93" s="5">
        <v>24.5</v>
      </c>
      <c r="AA93">
        <v>13</v>
      </c>
      <c r="AB93" s="5">
        <v>139.5</v>
      </c>
      <c r="AC93" s="6">
        <v>51</v>
      </c>
      <c r="AD93" s="5">
        <v>806.63</v>
      </c>
      <c r="AE93" s="6">
        <v>1</v>
      </c>
      <c r="AF93" s="5">
        <v>8</v>
      </c>
      <c r="AG93" s="6">
        <v>1</v>
      </c>
      <c r="AH93" s="5">
        <v>21.5</v>
      </c>
      <c r="AI93" s="6">
        <v>23</v>
      </c>
      <c r="AJ93" s="5">
        <v>81.5</v>
      </c>
      <c r="AK93" s="6">
        <v>19</v>
      </c>
      <c r="AL93" s="5">
        <v>32.090000000000003</v>
      </c>
      <c r="AM93" s="6">
        <f t="shared" si="52"/>
        <v>110</v>
      </c>
      <c r="AN93" s="5">
        <f t="shared" si="53"/>
        <v>10.124727272727274</v>
      </c>
      <c r="AO93" s="5">
        <v>1113.72</v>
      </c>
      <c r="AP93" s="5" t="str">
        <f t="shared" si="54"/>
        <v>YES</v>
      </c>
      <c r="AQ93" s="5">
        <f t="shared" si="55"/>
        <v>0</v>
      </c>
      <c r="AR93" s="5">
        <v>91.98</v>
      </c>
      <c r="AS93" s="5">
        <v>1205.7</v>
      </c>
      <c r="AT93" s="3" t="str">
        <f t="shared" si="56"/>
        <v>YES</v>
      </c>
      <c r="AU93" s="5">
        <v>1431.91</v>
      </c>
      <c r="AV93" s="5">
        <f t="shared" si="57"/>
        <v>1431.91</v>
      </c>
      <c r="AW93" s="5">
        <f t="shared" si="58"/>
        <v>226.21</v>
      </c>
      <c r="AX93" s="5">
        <f t="shared" si="59"/>
        <v>180.4</v>
      </c>
      <c r="AY93" s="4">
        <f t="shared" si="61"/>
        <v>0.2031120928060913</v>
      </c>
    </row>
    <row r="94" spans="1:51" x14ac:dyDescent="0.25">
      <c r="A94" s="1">
        <v>45730</v>
      </c>
      <c r="B94" t="str">
        <f t="shared" si="41"/>
        <v>Friday</v>
      </c>
      <c r="C94" s="9">
        <v>0.66180555555555554</v>
      </c>
      <c r="D94" s="8">
        <v>0.95416666666666672</v>
      </c>
      <c r="E94" s="2">
        <f t="shared" si="42"/>
        <v>0.29236111111111118</v>
      </c>
      <c r="F94">
        <v>52</v>
      </c>
      <c r="G94" s="5">
        <v>37.28</v>
      </c>
      <c r="H94" s="3">
        <f t="shared" si="43"/>
        <v>37.277884615384615</v>
      </c>
      <c r="I94" s="5">
        <v>101.45</v>
      </c>
      <c r="J94" s="5">
        <v>0</v>
      </c>
      <c r="K94" s="5">
        <v>418.76</v>
      </c>
      <c r="L94" s="11">
        <v>0.22699999999999998</v>
      </c>
      <c r="M94" s="4">
        <f t="shared" si="44"/>
        <v>0.22795862819814916</v>
      </c>
      <c r="N94" s="4">
        <f t="shared" si="45"/>
        <v>2.7958628198149149E-2</v>
      </c>
      <c r="O94">
        <v>40.81</v>
      </c>
      <c r="P94" s="5">
        <v>49.23</v>
      </c>
      <c r="Q94" s="5">
        <f t="shared" si="60"/>
        <v>40.81</v>
      </c>
      <c r="R94" s="5">
        <f t="shared" si="46"/>
        <v>0</v>
      </c>
      <c r="S94" s="5">
        <f t="shared" si="47"/>
        <v>49.229199999999999</v>
      </c>
      <c r="T94" s="5">
        <f t="shared" si="48"/>
        <v>-7.9999999999813554E-4</v>
      </c>
      <c r="U94" s="5">
        <v>90.04</v>
      </c>
      <c r="V94" s="5">
        <f t="shared" si="49"/>
        <v>90.039999999999992</v>
      </c>
      <c r="W94" s="4">
        <f t="shared" si="50"/>
        <v>4.6449482834223212E-2</v>
      </c>
      <c r="X94" s="4">
        <f t="shared" si="51"/>
        <v>0.21501576081765214</v>
      </c>
      <c r="Y94">
        <v>5</v>
      </c>
      <c r="Z94" s="5">
        <v>29</v>
      </c>
      <c r="AA94">
        <v>25</v>
      </c>
      <c r="AB94" s="5">
        <v>230</v>
      </c>
      <c r="AC94" s="6">
        <v>86</v>
      </c>
      <c r="AD94" s="5">
        <v>1230.73</v>
      </c>
      <c r="AE94" s="6">
        <v>38</v>
      </c>
      <c r="AF94" s="5">
        <v>276</v>
      </c>
      <c r="AG94" s="6">
        <v>5</v>
      </c>
      <c r="AH94" s="5">
        <v>48</v>
      </c>
      <c r="AI94" s="6">
        <v>19</v>
      </c>
      <c r="AJ94" s="5">
        <v>67</v>
      </c>
      <c r="AK94" s="6">
        <v>19</v>
      </c>
      <c r="AL94" s="5">
        <v>57.72</v>
      </c>
      <c r="AM94" s="6">
        <f t="shared" si="52"/>
        <v>197</v>
      </c>
      <c r="AN94" s="5">
        <f t="shared" si="53"/>
        <v>9.83984771573604</v>
      </c>
      <c r="AO94" s="5">
        <v>1938.45</v>
      </c>
      <c r="AP94" s="5" t="str">
        <f t="shared" si="54"/>
        <v>YES</v>
      </c>
      <c r="AQ94" s="5">
        <f t="shared" si="55"/>
        <v>0</v>
      </c>
      <c r="AR94" s="5">
        <v>159.97999999999999</v>
      </c>
      <c r="AS94" s="5">
        <v>2098.4299999999998</v>
      </c>
      <c r="AT94" s="3" t="str">
        <f t="shared" si="56"/>
        <v>YES</v>
      </c>
      <c r="AU94" s="5">
        <v>2517.19</v>
      </c>
      <c r="AV94" s="5">
        <f t="shared" si="57"/>
        <v>2517.1899999999996</v>
      </c>
      <c r="AW94" s="5">
        <f t="shared" si="58"/>
        <v>418.76</v>
      </c>
      <c r="AX94" s="5">
        <f t="shared" si="59"/>
        <v>328.71999999999997</v>
      </c>
      <c r="AY94" s="4">
        <f t="shared" si="61"/>
        <v>0.21602827000954369</v>
      </c>
    </row>
    <row r="95" spans="1:51" x14ac:dyDescent="0.25">
      <c r="A95" s="1">
        <v>45731</v>
      </c>
      <c r="B95" t="str">
        <f t="shared" si="41"/>
        <v>Saturday</v>
      </c>
      <c r="C95" s="9">
        <v>0.66319444444444442</v>
      </c>
      <c r="D95" s="8">
        <v>0.91041666666666665</v>
      </c>
      <c r="E95" s="2">
        <f t="shared" si="42"/>
        <v>0.24722222222222223</v>
      </c>
      <c r="F95">
        <v>53</v>
      </c>
      <c r="G95" s="5">
        <v>25.23</v>
      </c>
      <c r="H95" s="3">
        <f t="shared" si="43"/>
        <v>25.226603773584905</v>
      </c>
      <c r="I95" s="5">
        <v>0</v>
      </c>
      <c r="J95" s="5">
        <v>129.13</v>
      </c>
      <c r="K95" s="5">
        <v>144.49</v>
      </c>
      <c r="L95" s="11">
        <v>0.10800000000000001</v>
      </c>
      <c r="M95" s="4">
        <f t="shared" si="44"/>
        <v>0.10806949835827706</v>
      </c>
      <c r="N95" s="4">
        <f t="shared" si="45"/>
        <v>-9.193050164172295E-2</v>
      </c>
      <c r="O95">
        <v>12.53</v>
      </c>
      <c r="P95" s="5">
        <v>41.4</v>
      </c>
      <c r="Q95" s="5">
        <f t="shared" si="60"/>
        <v>12.530000000000001</v>
      </c>
      <c r="R95" s="5">
        <f t="shared" si="46"/>
        <v>0</v>
      </c>
      <c r="S95" s="5">
        <f t="shared" si="47"/>
        <v>41.4</v>
      </c>
      <c r="T95" s="5">
        <f t="shared" si="48"/>
        <v>0</v>
      </c>
      <c r="U95" s="5">
        <v>53.93</v>
      </c>
      <c r="V95" s="5">
        <f t="shared" si="49"/>
        <v>53.93</v>
      </c>
      <c r="W95" s="4">
        <f t="shared" si="50"/>
        <v>4.033627272795267E-2</v>
      </c>
      <c r="X95" s="4">
        <f t="shared" si="51"/>
        <v>0.37324382310194476</v>
      </c>
      <c r="Y95">
        <v>0</v>
      </c>
      <c r="Z95" s="5">
        <v>0</v>
      </c>
      <c r="AA95">
        <v>8</v>
      </c>
      <c r="AB95" s="5">
        <v>73</v>
      </c>
      <c r="AC95" s="6">
        <v>73</v>
      </c>
      <c r="AD95" s="5">
        <v>1035</v>
      </c>
      <c r="AE95" s="6">
        <v>11</v>
      </c>
      <c r="AF95" s="5">
        <v>90</v>
      </c>
      <c r="AG95" s="6">
        <v>2</v>
      </c>
      <c r="AH95" s="5">
        <v>16</v>
      </c>
      <c r="AI95" s="6">
        <v>23</v>
      </c>
      <c r="AJ95" s="5">
        <v>81</v>
      </c>
      <c r="AK95" s="6">
        <v>10</v>
      </c>
      <c r="AL95" s="5">
        <v>42.01</v>
      </c>
      <c r="AM95" s="6">
        <f t="shared" si="52"/>
        <v>127</v>
      </c>
      <c r="AN95" s="5">
        <f t="shared" si="53"/>
        <v>10.52763779527559</v>
      </c>
      <c r="AO95" s="5">
        <v>1337.01</v>
      </c>
      <c r="AP95" s="5" t="str">
        <f t="shared" si="54"/>
        <v>YES</v>
      </c>
      <c r="AQ95" s="5">
        <f t="shared" si="55"/>
        <v>0</v>
      </c>
      <c r="AR95" s="5">
        <v>110.15</v>
      </c>
      <c r="AS95" s="5">
        <v>1447.16</v>
      </c>
      <c r="AT95" s="3" t="str">
        <f t="shared" si="56"/>
        <v>YES</v>
      </c>
      <c r="AU95" s="5">
        <v>1720.78</v>
      </c>
      <c r="AV95" s="5">
        <f t="shared" si="57"/>
        <v>1720.7800000000002</v>
      </c>
      <c r="AW95" s="5">
        <f t="shared" si="58"/>
        <v>273.62</v>
      </c>
      <c r="AX95" s="5">
        <f t="shared" si="59"/>
        <v>219.69</v>
      </c>
      <c r="AY95" s="4">
        <f t="shared" si="61"/>
        <v>0.20465067576158744</v>
      </c>
    </row>
    <row r="96" spans="1:51" x14ac:dyDescent="0.25">
      <c r="A96" s="1">
        <v>45732</v>
      </c>
      <c r="B96" t="str">
        <f t="shared" si="41"/>
        <v>Sunday</v>
      </c>
      <c r="C96" s="9">
        <v>0.66319444444444442</v>
      </c>
      <c r="D96" s="8">
        <v>0.88124999999999998</v>
      </c>
      <c r="E96" s="2">
        <f t="shared" si="42"/>
        <v>0.21805555555555556</v>
      </c>
      <c r="F96">
        <v>43</v>
      </c>
      <c r="G96" s="5">
        <v>23.82</v>
      </c>
      <c r="H96" s="3">
        <f t="shared" si="43"/>
        <v>23.82</v>
      </c>
      <c r="I96" s="5">
        <v>0</v>
      </c>
      <c r="J96" s="5">
        <v>55.03</v>
      </c>
      <c r="K96" s="5">
        <v>178.92</v>
      </c>
      <c r="L96" s="11">
        <v>0.17499999999999999</v>
      </c>
      <c r="M96" s="4">
        <f t="shared" si="44"/>
        <v>0.17468220959521996</v>
      </c>
      <c r="N96" s="4">
        <f t="shared" si="45"/>
        <v>-2.5317790404780049E-2</v>
      </c>
      <c r="O96">
        <v>14.98</v>
      </c>
      <c r="P96" s="5">
        <v>29.86</v>
      </c>
      <c r="Q96" s="5">
        <f t="shared" si="60"/>
        <v>14.980000000000002</v>
      </c>
      <c r="R96" s="5">
        <f t="shared" si="46"/>
        <v>0</v>
      </c>
      <c r="S96" s="5">
        <f t="shared" si="47"/>
        <v>29.863200000000003</v>
      </c>
      <c r="T96" s="5" t="s">
        <v>55</v>
      </c>
      <c r="U96" s="5">
        <v>44.84</v>
      </c>
      <c r="V96" s="5">
        <f t="shared" si="49"/>
        <v>44.84</v>
      </c>
      <c r="W96" s="4">
        <f t="shared" si="50"/>
        <v>4.3777947005643102E-2</v>
      </c>
      <c r="X96" s="4">
        <f t="shared" si="51"/>
        <v>0.25061479991057461</v>
      </c>
      <c r="Y96">
        <v>4</v>
      </c>
      <c r="Z96" s="5">
        <v>19</v>
      </c>
      <c r="AA96">
        <v>14</v>
      </c>
      <c r="AB96" s="5">
        <v>94.5</v>
      </c>
      <c r="AC96" s="6">
        <v>53</v>
      </c>
      <c r="AD96" s="5">
        <v>746.58</v>
      </c>
      <c r="AE96" s="6">
        <v>5</v>
      </c>
      <c r="AF96" s="5">
        <v>41.5</v>
      </c>
      <c r="AG96" s="6">
        <v>8</v>
      </c>
      <c r="AH96" s="5">
        <v>59</v>
      </c>
      <c r="AI96" s="6">
        <v>9</v>
      </c>
      <c r="AJ96" s="5">
        <v>31.5</v>
      </c>
      <c r="AK96" s="6">
        <v>15</v>
      </c>
      <c r="AL96" s="5">
        <v>32.18</v>
      </c>
      <c r="AM96" s="6">
        <f t="shared" si="52"/>
        <v>108</v>
      </c>
      <c r="AN96" s="5">
        <f t="shared" si="53"/>
        <v>9.4838888888888881</v>
      </c>
      <c r="AO96" s="5">
        <v>1024.26</v>
      </c>
      <c r="AP96" s="5" t="str">
        <f t="shared" si="54"/>
        <v>YES</v>
      </c>
      <c r="AQ96" s="5">
        <f t="shared" si="55"/>
        <v>0</v>
      </c>
      <c r="AR96" s="5">
        <v>84.3</v>
      </c>
      <c r="AS96" s="5">
        <v>1108.56</v>
      </c>
      <c r="AT96" s="3" t="str">
        <f t="shared" si="56"/>
        <v>YES</v>
      </c>
      <c r="AU96" s="5">
        <v>1342.51</v>
      </c>
      <c r="AV96" s="5">
        <f t="shared" si="57"/>
        <v>1342.51</v>
      </c>
      <c r="AW96" s="5">
        <f t="shared" si="58"/>
        <v>233.95</v>
      </c>
      <c r="AX96" s="5">
        <f t="shared" si="59"/>
        <v>189.10999999999999</v>
      </c>
      <c r="AY96" s="4">
        <f t="shared" si="61"/>
        <v>0.22840880245250228</v>
      </c>
    </row>
    <row r="97" spans="1:51" x14ac:dyDescent="0.25">
      <c r="A97" s="1">
        <v>45732</v>
      </c>
      <c r="B97" t="str">
        <f t="shared" si="41"/>
        <v>Sunday</v>
      </c>
      <c r="C97" s="9">
        <v>0.45763888888888887</v>
      </c>
      <c r="D97" s="8">
        <v>0.66874999999999996</v>
      </c>
      <c r="E97" s="2">
        <f t="shared" si="42"/>
        <v>0.21111111111111108</v>
      </c>
      <c r="F97">
        <v>39</v>
      </c>
      <c r="G97" s="5">
        <v>23.56</v>
      </c>
      <c r="H97" s="3">
        <f t="shared" si="43"/>
        <v>23.556923076923077</v>
      </c>
      <c r="I97" s="5">
        <v>94.94</v>
      </c>
      <c r="J97" s="5">
        <v>0</v>
      </c>
      <c r="K97" s="5">
        <v>174.28</v>
      </c>
      <c r="L97" s="11">
        <v>0.21</v>
      </c>
      <c r="M97" s="4">
        <f t="shared" si="44"/>
        <v>0.21156133919250286</v>
      </c>
      <c r="N97" s="4">
        <f t="shared" si="45"/>
        <v>1.1561339192502851E-2</v>
      </c>
      <c r="O97">
        <v>15.54</v>
      </c>
      <c r="P97" s="5">
        <v>25.56</v>
      </c>
      <c r="Q97" s="5">
        <f t="shared" si="60"/>
        <v>15.540000000000001</v>
      </c>
      <c r="R97" s="5">
        <f t="shared" si="46"/>
        <v>0</v>
      </c>
      <c r="S97" s="5">
        <f t="shared" si="47"/>
        <v>25.564</v>
      </c>
      <c r="T97" s="5">
        <f t="shared" ref="T97:T119" si="62">S97-P97</f>
        <v>4.0000000000013358E-3</v>
      </c>
      <c r="U97" s="5">
        <v>41.1</v>
      </c>
      <c r="V97" s="5">
        <f t="shared" si="49"/>
        <v>41.099999999999994</v>
      </c>
      <c r="W97" s="4">
        <f t="shared" si="50"/>
        <v>4.4736154649947749E-2</v>
      </c>
      <c r="X97" s="4">
        <f t="shared" si="51"/>
        <v>0.23582740417718615</v>
      </c>
      <c r="Y97">
        <v>6</v>
      </c>
      <c r="Z97" s="5">
        <v>47</v>
      </c>
      <c r="AA97">
        <v>7</v>
      </c>
      <c r="AB97" s="5">
        <v>61</v>
      </c>
      <c r="AC97" s="6">
        <v>43</v>
      </c>
      <c r="AD97" s="5">
        <v>639.1</v>
      </c>
      <c r="AE97" s="6">
        <v>12</v>
      </c>
      <c r="AF97" s="5">
        <v>84.5</v>
      </c>
      <c r="AG97" s="6">
        <v>2</v>
      </c>
      <c r="AH97" s="5">
        <v>29.5</v>
      </c>
      <c r="AI97" s="6">
        <v>9</v>
      </c>
      <c r="AJ97" s="5">
        <v>31.5</v>
      </c>
      <c r="AK97" s="6">
        <v>14</v>
      </c>
      <c r="AL97" s="5">
        <v>26.12</v>
      </c>
      <c r="AM97" s="6">
        <f t="shared" si="52"/>
        <v>93</v>
      </c>
      <c r="AN97" s="5">
        <f t="shared" si="53"/>
        <v>9.878709677419355</v>
      </c>
      <c r="AO97" s="5">
        <v>918.72</v>
      </c>
      <c r="AP97" s="5" t="str">
        <f t="shared" si="54"/>
        <v>YES</v>
      </c>
      <c r="AQ97" s="5">
        <f t="shared" si="55"/>
        <v>0</v>
      </c>
      <c r="AR97" s="5">
        <v>75.86</v>
      </c>
      <c r="AS97" s="5">
        <v>994.58</v>
      </c>
      <c r="AT97" s="3" t="str">
        <f t="shared" si="56"/>
        <v>YES</v>
      </c>
      <c r="AU97" s="5">
        <v>1168.8599999999999</v>
      </c>
      <c r="AV97" s="5">
        <f t="shared" si="57"/>
        <v>1168.8600000000001</v>
      </c>
      <c r="AW97" s="5">
        <f t="shared" si="58"/>
        <v>174.28</v>
      </c>
      <c r="AX97" s="5">
        <f t="shared" si="59"/>
        <v>133.18</v>
      </c>
      <c r="AY97" s="4">
        <f t="shared" si="61"/>
        <v>0.18969871125043539</v>
      </c>
    </row>
    <row r="98" spans="1:51" x14ac:dyDescent="0.25">
      <c r="A98" s="1">
        <v>45736</v>
      </c>
      <c r="B98" t="str">
        <f t="shared" ref="B98:B119" si="63">TEXT(A98,"dddd")</f>
        <v>Thursday</v>
      </c>
      <c r="C98" s="9">
        <v>0.66597222222222219</v>
      </c>
      <c r="D98" s="8">
        <v>3.1944444444444442E-2</v>
      </c>
      <c r="E98" s="2">
        <f t="shared" ref="E98:E119" si="64">MOD(D98-C98, 1)</f>
        <v>0.36597222222222225</v>
      </c>
      <c r="F98">
        <v>87</v>
      </c>
      <c r="G98" s="5">
        <v>24.26</v>
      </c>
      <c r="H98" s="3">
        <f t="shared" ref="H98:H119" si="65">AO98/F98</f>
        <v>24.256436781609196</v>
      </c>
      <c r="I98" s="5">
        <v>105.73</v>
      </c>
      <c r="J98" s="5">
        <v>4.66</v>
      </c>
      <c r="K98" s="5">
        <v>424.51</v>
      </c>
      <c r="L98" s="11">
        <v>0.21100000000000002</v>
      </c>
      <c r="M98" s="4">
        <f t="shared" ref="M98:M119" si="66">(K98/(AO98-I98))</f>
        <v>0.21177004659330134</v>
      </c>
      <c r="N98" s="4">
        <f t="shared" ref="N98:N119" si="67">M98-20%</f>
        <v>1.1770046593301331E-2</v>
      </c>
      <c r="O98">
        <v>56.28</v>
      </c>
      <c r="P98" s="5">
        <v>47.91</v>
      </c>
      <c r="Q98" s="5">
        <f t="shared" si="60"/>
        <v>56.280000000000008</v>
      </c>
      <c r="R98" s="5">
        <f t="shared" ref="R98:R119" si="68">Q98-O98</f>
        <v>0</v>
      </c>
      <c r="S98" s="5">
        <f t="shared" ref="S98:S119" si="69">0.04*AD98</f>
        <v>47.911999999999999</v>
      </c>
      <c r="T98" s="5">
        <f t="shared" si="62"/>
        <v>2.0000000000024443E-3</v>
      </c>
      <c r="U98" s="5">
        <v>104.19</v>
      </c>
      <c r="V98" s="5">
        <f t="shared" ref="V98:V119" si="70">O98+P98</f>
        <v>104.19</v>
      </c>
      <c r="W98" s="4">
        <f t="shared" ref="W98:W119" si="71">V98/AO98</f>
        <v>4.9371893228956881E-2</v>
      </c>
      <c r="X98" s="4">
        <f t="shared" ref="X98:X119" si="72">U98/K98</f>
        <v>0.24543591434830747</v>
      </c>
      <c r="Y98">
        <v>8</v>
      </c>
      <c r="Z98" s="5">
        <v>100.5</v>
      </c>
      <c r="AA98">
        <v>40</v>
      </c>
      <c r="AB98" s="5">
        <v>381</v>
      </c>
      <c r="AC98" s="6">
        <v>85</v>
      </c>
      <c r="AD98" s="5">
        <v>1197.8</v>
      </c>
      <c r="AE98" s="6">
        <v>40</v>
      </c>
      <c r="AF98" s="5">
        <v>297.5</v>
      </c>
      <c r="AG98" s="6">
        <v>4</v>
      </c>
      <c r="AH98" s="5">
        <v>25</v>
      </c>
      <c r="AI98" s="6">
        <v>13</v>
      </c>
      <c r="AJ98" s="5">
        <v>45.5</v>
      </c>
      <c r="AK98" s="6">
        <v>36</v>
      </c>
      <c r="AL98" s="5">
        <v>63.01</v>
      </c>
      <c r="AM98" s="6">
        <f t="shared" ref="AM98:AM119" si="73">SUM(AK98+AI98+AC98+AE98+AG98+AA98+Y98)</f>
        <v>226</v>
      </c>
      <c r="AN98" s="5">
        <f t="shared" ref="AN98:AN119" si="74">AO98/AM98</f>
        <v>9.3376548672566368</v>
      </c>
      <c r="AO98" s="5">
        <v>2110.31</v>
      </c>
      <c r="AP98" s="5" t="str">
        <f t="shared" ref="AP98:AP119" si="75">IF(SUM(AL98+AJ98+AH98+AF98+AD98+AB98+Z98)=AO98,"YES","NO")</f>
        <v>YES</v>
      </c>
      <c r="AQ98" s="5">
        <f t="shared" ref="AQ98:AQ119" si="76">SUM(AL98,AJ98,AH98,AF98,AD98,AB98,Z98)-AO98</f>
        <v>0</v>
      </c>
      <c r="AR98" s="5">
        <v>174.04</v>
      </c>
      <c r="AS98" s="5">
        <v>2284.35</v>
      </c>
      <c r="AT98" s="3" t="str">
        <f t="shared" ref="AT98:AT119" si="77">IF(SUM(AR98+AO98)=AS98,"YES","NO")</f>
        <v>YES</v>
      </c>
      <c r="AU98" s="5">
        <v>2713.52</v>
      </c>
      <c r="AV98" s="5">
        <f t="shared" ref="AV98:AV119" si="78">SUM(AS98,K98,J98)</f>
        <v>2713.5199999999995</v>
      </c>
      <c r="AW98" s="5">
        <f t="shared" ref="AW98:AW119" si="79">J98+K98</f>
        <v>429.17</v>
      </c>
      <c r="AX98" s="5">
        <f t="shared" ref="AX98:AX119" si="80">(K98+J98)-U98</f>
        <v>324.98</v>
      </c>
      <c r="AY98" s="4">
        <f t="shared" si="61"/>
        <v>0.20336822552136891</v>
      </c>
    </row>
    <row r="99" spans="1:51" x14ac:dyDescent="0.25">
      <c r="A99" s="1">
        <v>45737</v>
      </c>
      <c r="B99" t="str">
        <f t="shared" si="63"/>
        <v>Friday</v>
      </c>
      <c r="C99" s="9">
        <v>0.66249999999999998</v>
      </c>
      <c r="D99" s="8">
        <v>0.95347222222222228</v>
      </c>
      <c r="E99" s="2">
        <f t="shared" si="64"/>
        <v>0.2909722222222223</v>
      </c>
      <c r="F99">
        <v>63</v>
      </c>
      <c r="G99" s="5">
        <v>26.89</v>
      </c>
      <c r="H99" s="3">
        <f t="shared" si="65"/>
        <v>26.893333333333334</v>
      </c>
      <c r="I99" s="5">
        <v>86.25</v>
      </c>
      <c r="J99" s="5">
        <v>0</v>
      </c>
      <c r="K99" s="5">
        <v>254.22</v>
      </c>
      <c r="L99" s="11">
        <v>0.156</v>
      </c>
      <c r="M99" s="4">
        <f t="shared" si="66"/>
        <v>0.15809406540922744</v>
      </c>
      <c r="N99" s="4">
        <f t="shared" si="67"/>
        <v>-4.1905934590772576E-2</v>
      </c>
      <c r="O99">
        <v>24.76</v>
      </c>
      <c r="P99" s="5">
        <v>49.19</v>
      </c>
      <c r="Q99" s="5">
        <f t="shared" ref="Q99:Q119" si="81">0.07*(Z99+AB99+AF99+AH99)</f>
        <v>24.7681</v>
      </c>
      <c r="R99" s="5">
        <f t="shared" si="68"/>
        <v>8.0999999999988859E-3</v>
      </c>
      <c r="S99" s="5">
        <f t="shared" si="69"/>
        <v>49.188000000000002</v>
      </c>
      <c r="T99" s="5">
        <f t="shared" si="62"/>
        <v>-1.9999999999953388E-3</v>
      </c>
      <c r="U99" s="5">
        <v>73.95</v>
      </c>
      <c r="V99" s="5">
        <f t="shared" si="70"/>
        <v>73.95</v>
      </c>
      <c r="W99" s="4">
        <f t="shared" si="71"/>
        <v>4.3646858842694244E-2</v>
      </c>
      <c r="X99" s="4">
        <f t="shared" si="72"/>
        <v>0.29088978050507436</v>
      </c>
      <c r="Y99">
        <v>0</v>
      </c>
      <c r="Z99" s="5">
        <v>0</v>
      </c>
      <c r="AA99">
        <v>26</v>
      </c>
      <c r="AB99" s="5">
        <v>193.5</v>
      </c>
      <c r="AC99" s="6">
        <v>87</v>
      </c>
      <c r="AD99" s="5">
        <v>1229.7</v>
      </c>
      <c r="AE99" s="6">
        <v>18</v>
      </c>
      <c r="AF99" s="5">
        <v>137.5</v>
      </c>
      <c r="AG99" s="6">
        <v>3</v>
      </c>
      <c r="AH99" s="5">
        <v>22.83</v>
      </c>
      <c r="AI99" s="6">
        <v>17</v>
      </c>
      <c r="AJ99" s="5">
        <v>60</v>
      </c>
      <c r="AK99" s="6">
        <v>24</v>
      </c>
      <c r="AL99" s="5">
        <v>50.75</v>
      </c>
      <c r="AM99" s="6">
        <f t="shared" si="73"/>
        <v>175</v>
      </c>
      <c r="AN99" s="5">
        <f t="shared" si="74"/>
        <v>9.6815999999999995</v>
      </c>
      <c r="AO99" s="5">
        <v>1694.28</v>
      </c>
      <c r="AP99" s="5" t="str">
        <f t="shared" si="75"/>
        <v>YES</v>
      </c>
      <c r="AQ99" s="5">
        <f t="shared" si="76"/>
        <v>0</v>
      </c>
      <c r="AR99" s="5">
        <v>139.78</v>
      </c>
      <c r="AS99" s="5">
        <v>1834.06</v>
      </c>
      <c r="AT99" s="3" t="str">
        <f t="shared" si="77"/>
        <v>YES</v>
      </c>
      <c r="AU99" s="5">
        <v>2088.2800000000002</v>
      </c>
      <c r="AV99" s="5">
        <f t="shared" si="78"/>
        <v>2088.2799999999997</v>
      </c>
      <c r="AW99" s="5">
        <f t="shared" si="79"/>
        <v>254.22</v>
      </c>
      <c r="AX99" s="5">
        <f t="shared" si="80"/>
        <v>180.26999999999998</v>
      </c>
      <c r="AY99" s="4">
        <f t="shared" si="61"/>
        <v>0.15004603725476309</v>
      </c>
    </row>
    <row r="100" spans="1:51" x14ac:dyDescent="0.25">
      <c r="A100" s="1">
        <v>45738</v>
      </c>
      <c r="B100" t="str">
        <f t="shared" si="63"/>
        <v>Saturday</v>
      </c>
      <c r="C100" s="9">
        <v>0.66111111111111109</v>
      </c>
      <c r="D100" s="8">
        <v>0.84097222222222223</v>
      </c>
      <c r="E100" s="2">
        <f t="shared" si="64"/>
        <v>0.17986111111111114</v>
      </c>
      <c r="F100">
        <v>45</v>
      </c>
      <c r="G100" s="5">
        <v>26.15</v>
      </c>
      <c r="H100" s="3">
        <f t="shared" si="65"/>
        <v>26.14511111111111</v>
      </c>
      <c r="I100" s="5">
        <v>88.82</v>
      </c>
      <c r="J100" s="5">
        <v>0</v>
      </c>
      <c r="K100" s="5">
        <v>257.02</v>
      </c>
      <c r="L100" s="11">
        <v>0.23499999999999999</v>
      </c>
      <c r="M100" s="4">
        <f t="shared" si="66"/>
        <v>0.23629460058287594</v>
      </c>
      <c r="N100" s="4">
        <f t="shared" si="67"/>
        <v>3.6294600582875924E-2</v>
      </c>
      <c r="O100">
        <v>19.420000000000002</v>
      </c>
      <c r="P100" s="5">
        <v>33.42</v>
      </c>
      <c r="Q100" s="5">
        <f t="shared" si="81"/>
        <v>19.425000000000001</v>
      </c>
      <c r="R100" s="5">
        <f t="shared" si="68"/>
        <v>4.9999999999990052E-3</v>
      </c>
      <c r="S100" s="5">
        <f t="shared" si="69"/>
        <v>33.42</v>
      </c>
      <c r="T100" s="5">
        <f t="shared" si="62"/>
        <v>0</v>
      </c>
      <c r="U100" s="5">
        <v>52.84</v>
      </c>
      <c r="V100" s="5">
        <f t="shared" si="70"/>
        <v>52.84</v>
      </c>
      <c r="W100" s="4">
        <f t="shared" si="71"/>
        <v>4.4911731957536151E-2</v>
      </c>
      <c r="X100" s="4">
        <f t="shared" si="72"/>
        <v>0.20558711384328071</v>
      </c>
      <c r="Y100">
        <v>5</v>
      </c>
      <c r="Z100" s="5">
        <v>25.5</v>
      </c>
      <c r="AA100">
        <v>25</v>
      </c>
      <c r="AB100" s="5">
        <v>166</v>
      </c>
      <c r="AC100" s="6">
        <v>59</v>
      </c>
      <c r="AD100" s="5">
        <v>835.5</v>
      </c>
      <c r="AE100" s="6">
        <v>7</v>
      </c>
      <c r="AF100" s="5">
        <v>53</v>
      </c>
      <c r="AG100" s="6">
        <v>4</v>
      </c>
      <c r="AH100" s="5">
        <v>33</v>
      </c>
      <c r="AI100" s="6">
        <v>8</v>
      </c>
      <c r="AJ100" s="5">
        <v>28</v>
      </c>
      <c r="AK100" s="6">
        <v>17</v>
      </c>
      <c r="AL100" s="5">
        <v>35.53</v>
      </c>
      <c r="AM100" s="6">
        <f t="shared" si="73"/>
        <v>125</v>
      </c>
      <c r="AN100" s="5">
        <f t="shared" si="74"/>
        <v>9.4122400000000006</v>
      </c>
      <c r="AO100" s="5">
        <v>1176.53</v>
      </c>
      <c r="AP100" s="5" t="str">
        <f t="shared" si="75"/>
        <v>YES</v>
      </c>
      <c r="AQ100" s="5">
        <f t="shared" si="76"/>
        <v>0</v>
      </c>
      <c r="AR100" s="5">
        <v>96.91</v>
      </c>
      <c r="AS100" s="5">
        <v>1273.44</v>
      </c>
      <c r="AT100" s="3" t="str">
        <f t="shared" si="77"/>
        <v>YES</v>
      </c>
      <c r="AU100" s="5">
        <v>1530.46</v>
      </c>
      <c r="AV100" s="5">
        <f t="shared" si="78"/>
        <v>1530.46</v>
      </c>
      <c r="AW100" s="5">
        <f t="shared" si="79"/>
        <v>257.02</v>
      </c>
      <c r="AX100" s="5">
        <f t="shared" si="80"/>
        <v>204.17999999999998</v>
      </c>
      <c r="AY100" s="4">
        <f t="shared" si="61"/>
        <v>0.21845596797361733</v>
      </c>
    </row>
    <row r="101" spans="1:51" x14ac:dyDescent="0.25">
      <c r="A101" s="1">
        <v>45739</v>
      </c>
      <c r="B101" t="str">
        <f t="shared" si="63"/>
        <v>Sunday</v>
      </c>
      <c r="C101" s="9">
        <v>0.43402777777777779</v>
      </c>
      <c r="D101" s="8">
        <v>0.63611111111111107</v>
      </c>
      <c r="E101" s="2">
        <f t="shared" si="64"/>
        <v>0.20208333333333328</v>
      </c>
      <c r="F101">
        <v>33</v>
      </c>
      <c r="G101" s="5">
        <v>26.28</v>
      </c>
      <c r="H101" s="3">
        <f t="shared" si="65"/>
        <v>26.28</v>
      </c>
      <c r="I101" s="5">
        <v>0</v>
      </c>
      <c r="J101" s="5">
        <v>0</v>
      </c>
      <c r="K101" s="5">
        <v>139.85</v>
      </c>
      <c r="L101" s="11">
        <v>0.161</v>
      </c>
      <c r="M101" s="4">
        <f t="shared" si="66"/>
        <v>0.16125870577925372</v>
      </c>
      <c r="N101" s="4">
        <f t="shared" si="67"/>
        <v>-3.8741294220746292E-2</v>
      </c>
      <c r="O101">
        <v>14.03</v>
      </c>
      <c r="P101" s="5">
        <v>24.02</v>
      </c>
      <c r="Q101" s="5">
        <f t="shared" si="81"/>
        <v>14.035000000000002</v>
      </c>
      <c r="R101" s="5">
        <f t="shared" si="68"/>
        <v>5.000000000002558E-3</v>
      </c>
      <c r="S101" s="5">
        <f t="shared" si="69"/>
        <v>24.02</v>
      </c>
      <c r="T101" s="5">
        <f t="shared" si="62"/>
        <v>0</v>
      </c>
      <c r="U101" s="5">
        <v>38.049999999999997</v>
      </c>
      <c r="V101" s="5">
        <f t="shared" si="70"/>
        <v>38.049999999999997</v>
      </c>
      <c r="W101" s="4">
        <f t="shared" si="71"/>
        <v>4.3874821272081539E-2</v>
      </c>
      <c r="X101" s="4">
        <f t="shared" si="72"/>
        <v>0.27207722559885589</v>
      </c>
      <c r="Y101">
        <v>0</v>
      </c>
      <c r="Z101" s="5">
        <v>0</v>
      </c>
      <c r="AA101">
        <v>11</v>
      </c>
      <c r="AB101" s="5">
        <v>95.5</v>
      </c>
      <c r="AC101" s="6">
        <v>41</v>
      </c>
      <c r="AD101" s="5">
        <v>600.5</v>
      </c>
      <c r="AE101" s="6">
        <v>23</v>
      </c>
      <c r="AF101" s="5">
        <v>96</v>
      </c>
      <c r="AG101" s="6">
        <v>1</v>
      </c>
      <c r="AH101" s="5">
        <v>9</v>
      </c>
      <c r="AI101" s="6">
        <v>11</v>
      </c>
      <c r="AJ101" s="5">
        <v>39</v>
      </c>
      <c r="AK101" s="6">
        <v>13</v>
      </c>
      <c r="AL101" s="5">
        <v>27.24</v>
      </c>
      <c r="AM101" s="6">
        <f t="shared" si="73"/>
        <v>100</v>
      </c>
      <c r="AN101" s="5">
        <f t="shared" si="74"/>
        <v>8.6723999999999997</v>
      </c>
      <c r="AO101" s="5">
        <v>867.24</v>
      </c>
      <c r="AP101" s="5" t="str">
        <f t="shared" si="75"/>
        <v>YES</v>
      </c>
      <c r="AQ101" s="5">
        <f t="shared" si="76"/>
        <v>0</v>
      </c>
      <c r="AR101" s="5">
        <v>71.41</v>
      </c>
      <c r="AS101" s="5">
        <v>938.65</v>
      </c>
      <c r="AT101" s="3" t="str">
        <f t="shared" si="77"/>
        <v>YES</v>
      </c>
      <c r="AU101" s="5">
        <v>1078.5</v>
      </c>
      <c r="AV101" s="5">
        <f t="shared" si="78"/>
        <v>1078.5</v>
      </c>
      <c r="AW101" s="5">
        <f t="shared" si="79"/>
        <v>139.85</v>
      </c>
      <c r="AX101" s="5">
        <f t="shared" si="80"/>
        <v>101.8</v>
      </c>
      <c r="AY101" s="4">
        <f t="shared" si="61"/>
        <v>0.16125870577925372</v>
      </c>
    </row>
    <row r="102" spans="1:51" x14ac:dyDescent="0.25">
      <c r="A102" s="1">
        <v>45741</v>
      </c>
      <c r="B102" t="str">
        <f t="shared" si="63"/>
        <v>Tuesday</v>
      </c>
      <c r="C102" s="9">
        <v>0.66111111111111109</v>
      </c>
      <c r="D102" s="8">
        <v>3.7499999999999999E-2</v>
      </c>
      <c r="E102" s="2">
        <f t="shared" si="64"/>
        <v>0.37638888888888888</v>
      </c>
      <c r="F102">
        <v>92</v>
      </c>
      <c r="G102" s="5">
        <v>24.08</v>
      </c>
      <c r="H102" s="3">
        <f t="shared" si="65"/>
        <v>24.084456521739131</v>
      </c>
      <c r="I102" s="5">
        <v>88.43</v>
      </c>
      <c r="J102" s="5">
        <v>0</v>
      </c>
      <c r="K102" s="5">
        <v>452.25</v>
      </c>
      <c r="L102" s="11">
        <v>0.21199999999999999</v>
      </c>
      <c r="M102" s="4">
        <f t="shared" si="66"/>
        <v>0.21258943093252605</v>
      </c>
      <c r="N102" s="4">
        <f t="shared" si="67"/>
        <v>1.2589430932526041E-2</v>
      </c>
      <c r="O102">
        <v>63.69</v>
      </c>
      <c r="P102" s="5">
        <v>47.31</v>
      </c>
      <c r="Q102" s="5">
        <f t="shared" si="81"/>
        <v>63.7</v>
      </c>
      <c r="R102" s="5">
        <f t="shared" si="68"/>
        <v>1.0000000000005116E-2</v>
      </c>
      <c r="S102" s="5">
        <f t="shared" si="69"/>
        <v>47.31</v>
      </c>
      <c r="T102" s="5">
        <f t="shared" si="62"/>
        <v>0</v>
      </c>
      <c r="U102" s="5">
        <v>111</v>
      </c>
      <c r="V102" s="5">
        <f t="shared" si="70"/>
        <v>111</v>
      </c>
      <c r="W102" s="4">
        <f t="shared" si="71"/>
        <v>5.0095452145303893E-2</v>
      </c>
      <c r="X102" s="4">
        <f t="shared" si="72"/>
        <v>0.24543946932006633</v>
      </c>
      <c r="Y102">
        <v>15</v>
      </c>
      <c r="Z102" s="5">
        <v>87.5</v>
      </c>
      <c r="AA102">
        <v>30</v>
      </c>
      <c r="AB102" s="5">
        <v>259.5</v>
      </c>
      <c r="AC102" s="6">
        <v>76</v>
      </c>
      <c r="AD102" s="5">
        <v>1182.75</v>
      </c>
      <c r="AE102" s="6">
        <v>60</v>
      </c>
      <c r="AF102" s="5">
        <v>488</v>
      </c>
      <c r="AG102" s="6">
        <v>5</v>
      </c>
      <c r="AH102" s="5">
        <v>75</v>
      </c>
      <c r="AI102" s="6">
        <v>16</v>
      </c>
      <c r="AJ102" s="5">
        <v>56</v>
      </c>
      <c r="AK102" s="6">
        <v>42</v>
      </c>
      <c r="AL102" s="5">
        <v>67.02</v>
      </c>
      <c r="AM102" s="6">
        <f t="shared" si="73"/>
        <v>244</v>
      </c>
      <c r="AN102" s="5">
        <f t="shared" si="74"/>
        <v>9.0810245901639348</v>
      </c>
      <c r="AO102" s="5">
        <v>2215.77</v>
      </c>
      <c r="AP102" s="5" t="str">
        <f t="shared" si="75"/>
        <v>YES</v>
      </c>
      <c r="AQ102" s="5">
        <f t="shared" si="76"/>
        <v>0</v>
      </c>
      <c r="AR102" s="5">
        <v>182.55</v>
      </c>
      <c r="AS102" s="5">
        <v>2398.3200000000002</v>
      </c>
      <c r="AT102" s="3" t="str">
        <f t="shared" si="77"/>
        <v>YES</v>
      </c>
      <c r="AU102" s="5">
        <v>2850.57</v>
      </c>
      <c r="AV102" s="5">
        <f t="shared" si="78"/>
        <v>2850.57</v>
      </c>
      <c r="AW102" s="5">
        <f t="shared" si="79"/>
        <v>452.25</v>
      </c>
      <c r="AX102" s="5">
        <f t="shared" si="80"/>
        <v>341.25</v>
      </c>
      <c r="AY102" s="4">
        <f t="shared" si="61"/>
        <v>0.2041051192136368</v>
      </c>
    </row>
    <row r="103" spans="1:51" x14ac:dyDescent="0.25">
      <c r="A103" s="1">
        <v>45743</v>
      </c>
      <c r="B103" t="str">
        <f t="shared" si="63"/>
        <v>Thursday</v>
      </c>
      <c r="C103" s="9">
        <v>0.66041666666666665</v>
      </c>
      <c r="D103" s="8">
        <v>0.92847222222222225</v>
      </c>
      <c r="E103" s="2">
        <f t="shared" si="64"/>
        <v>0.2680555555555556</v>
      </c>
      <c r="F103">
        <v>46</v>
      </c>
      <c r="G103" s="5">
        <v>24.35</v>
      </c>
      <c r="H103" s="3">
        <f t="shared" si="65"/>
        <v>24.345217391304349</v>
      </c>
      <c r="I103" s="5">
        <v>137.44999999999999</v>
      </c>
      <c r="J103" s="5">
        <v>72.33</v>
      </c>
      <c r="K103" s="5">
        <v>181.61</v>
      </c>
      <c r="L103" s="11">
        <v>0.18100000000000002</v>
      </c>
      <c r="M103" s="4">
        <f t="shared" si="66"/>
        <v>0.1848579542562829</v>
      </c>
      <c r="N103" s="4">
        <f t="shared" si="67"/>
        <v>-1.5142045743717109E-2</v>
      </c>
      <c r="O103">
        <v>17.78</v>
      </c>
      <c r="P103" s="5">
        <v>30.98</v>
      </c>
      <c r="Q103" s="5">
        <f t="shared" si="81"/>
        <v>17.815000000000001</v>
      </c>
      <c r="R103" s="5">
        <f t="shared" si="68"/>
        <v>3.5000000000000142E-2</v>
      </c>
      <c r="S103" s="5">
        <f t="shared" si="69"/>
        <v>30.984000000000002</v>
      </c>
      <c r="T103" s="5">
        <f t="shared" si="62"/>
        <v>4.0000000000013358E-3</v>
      </c>
      <c r="U103" s="5">
        <v>48.76</v>
      </c>
      <c r="V103" s="5">
        <f t="shared" si="70"/>
        <v>48.760000000000005</v>
      </c>
      <c r="W103" s="4">
        <f t="shared" si="71"/>
        <v>4.3540379326356397E-2</v>
      </c>
      <c r="X103" s="4">
        <f t="shared" si="72"/>
        <v>0.26848741809371729</v>
      </c>
      <c r="Y103">
        <v>0</v>
      </c>
      <c r="Z103" s="5">
        <v>0</v>
      </c>
      <c r="AA103">
        <v>12</v>
      </c>
      <c r="AB103" s="5">
        <v>101</v>
      </c>
      <c r="AC103" s="6">
        <v>52</v>
      </c>
      <c r="AD103" s="5">
        <v>774.6</v>
      </c>
      <c r="AE103" s="6">
        <v>15</v>
      </c>
      <c r="AF103" s="5">
        <v>106</v>
      </c>
      <c r="AG103" s="6">
        <v>4</v>
      </c>
      <c r="AH103" s="5">
        <v>47.5</v>
      </c>
      <c r="AI103" s="6">
        <v>16</v>
      </c>
      <c r="AJ103" s="5">
        <v>57</v>
      </c>
      <c r="AK103" s="6">
        <v>17</v>
      </c>
      <c r="AL103" s="5">
        <v>33.78</v>
      </c>
      <c r="AM103" s="6">
        <f t="shared" si="73"/>
        <v>116</v>
      </c>
      <c r="AN103" s="5">
        <f t="shared" si="74"/>
        <v>9.6541379310344837</v>
      </c>
      <c r="AO103" s="5">
        <v>1119.8800000000001</v>
      </c>
      <c r="AP103" s="5" t="str">
        <f t="shared" si="75"/>
        <v>YES</v>
      </c>
      <c r="AQ103" s="5">
        <f t="shared" si="76"/>
        <v>0</v>
      </c>
      <c r="AR103" s="5">
        <v>92.31</v>
      </c>
      <c r="AS103" s="5">
        <v>1212.19</v>
      </c>
      <c r="AT103" s="3" t="str">
        <f t="shared" si="77"/>
        <v>YES</v>
      </c>
      <c r="AU103" s="5">
        <v>1466.13</v>
      </c>
      <c r="AV103" s="5">
        <f t="shared" si="78"/>
        <v>1466.13</v>
      </c>
      <c r="AW103" s="5">
        <f t="shared" si="79"/>
        <v>253.94</v>
      </c>
      <c r="AX103" s="5">
        <f t="shared" si="80"/>
        <v>205.18</v>
      </c>
      <c r="AY103" s="4">
        <f t="shared" si="61"/>
        <v>0.22675643818980604</v>
      </c>
    </row>
    <row r="104" spans="1:51" x14ac:dyDescent="0.25">
      <c r="A104" s="1">
        <v>45743</v>
      </c>
      <c r="B104" t="str">
        <f t="shared" si="63"/>
        <v>Thursday</v>
      </c>
      <c r="C104" s="9">
        <v>0.66180555555555554</v>
      </c>
      <c r="D104" s="8">
        <v>0.96666666666666667</v>
      </c>
      <c r="E104" s="2">
        <f t="shared" si="64"/>
        <v>0.30486111111111114</v>
      </c>
      <c r="F104">
        <v>83</v>
      </c>
      <c r="G104" s="5">
        <v>25.88</v>
      </c>
      <c r="H104" s="3">
        <f t="shared" si="65"/>
        <v>25.87915662650602</v>
      </c>
      <c r="I104" s="5">
        <v>342.71</v>
      </c>
      <c r="J104" s="5">
        <v>41.33</v>
      </c>
      <c r="K104" s="5">
        <v>362.43</v>
      </c>
      <c r="L104" s="11">
        <v>0.19699999999999998</v>
      </c>
      <c r="M104" s="4">
        <f t="shared" si="66"/>
        <v>0.20076332495042268</v>
      </c>
      <c r="N104" s="4">
        <f t="shared" si="67"/>
        <v>7.633249504226669E-4</v>
      </c>
      <c r="O104">
        <v>35.14</v>
      </c>
      <c r="P104" s="5">
        <v>59.64</v>
      </c>
      <c r="Q104" s="5">
        <f t="shared" si="81"/>
        <v>35.14</v>
      </c>
      <c r="R104" s="5">
        <f t="shared" si="68"/>
        <v>0</v>
      </c>
      <c r="S104" s="5">
        <f t="shared" si="69"/>
        <v>59.640799999999999</v>
      </c>
      <c r="T104" s="5">
        <f t="shared" si="62"/>
        <v>7.9999999999813554E-4</v>
      </c>
      <c r="U104" s="5">
        <v>94.58</v>
      </c>
      <c r="V104" s="5">
        <f t="shared" si="70"/>
        <v>94.78</v>
      </c>
      <c r="W104" s="4">
        <f t="shared" si="71"/>
        <v>4.4125383501631775E-2</v>
      </c>
      <c r="X104" s="4">
        <f t="shared" si="72"/>
        <v>0.26096073724581298</v>
      </c>
      <c r="Y104">
        <v>4</v>
      </c>
      <c r="Z104" s="5">
        <v>22</v>
      </c>
      <c r="AA104">
        <v>23</v>
      </c>
      <c r="AB104" s="5">
        <v>200</v>
      </c>
      <c r="AC104" s="6">
        <v>112</v>
      </c>
      <c r="AD104" s="5">
        <v>1491.02</v>
      </c>
      <c r="AE104" s="6">
        <v>21</v>
      </c>
      <c r="AF104" s="5">
        <v>157</v>
      </c>
      <c r="AG104" s="6">
        <v>16</v>
      </c>
      <c r="AH104" s="5">
        <v>123</v>
      </c>
      <c r="AI104" s="6">
        <v>27</v>
      </c>
      <c r="AJ104" s="5">
        <v>96.5</v>
      </c>
      <c r="AK104" s="6">
        <v>27</v>
      </c>
      <c r="AL104" s="5">
        <v>58.45</v>
      </c>
      <c r="AM104" s="6">
        <f t="shared" si="73"/>
        <v>230</v>
      </c>
      <c r="AN104" s="5">
        <f t="shared" si="74"/>
        <v>9.3389999999999986</v>
      </c>
      <c r="AO104" s="5">
        <v>2147.9699999999998</v>
      </c>
      <c r="AP104" s="5" t="str">
        <f t="shared" si="75"/>
        <v>YES</v>
      </c>
      <c r="AQ104" s="5">
        <f t="shared" si="76"/>
        <v>0</v>
      </c>
      <c r="AR104" s="5">
        <v>177.66</v>
      </c>
      <c r="AS104" s="5">
        <v>2325.63</v>
      </c>
      <c r="AT104" s="3" t="str">
        <f t="shared" si="77"/>
        <v>YES</v>
      </c>
      <c r="AU104" s="5">
        <v>2729.39</v>
      </c>
      <c r="AV104" s="5">
        <f t="shared" si="78"/>
        <v>2729.39</v>
      </c>
      <c r="AW104" s="5">
        <f t="shared" si="79"/>
        <v>403.76</v>
      </c>
      <c r="AX104" s="5">
        <f t="shared" si="80"/>
        <v>309.18</v>
      </c>
      <c r="AY104" s="4">
        <f t="shared" si="61"/>
        <v>0.18797283016057023</v>
      </c>
    </row>
    <row r="105" spans="1:51" x14ac:dyDescent="0.25">
      <c r="A105" s="1">
        <v>45744</v>
      </c>
      <c r="B105" t="str">
        <f t="shared" si="63"/>
        <v>Friday</v>
      </c>
      <c r="C105" s="9">
        <v>0.41180555555555554</v>
      </c>
      <c r="D105" s="8">
        <v>0.67708333333333337</v>
      </c>
      <c r="E105" s="2">
        <f t="shared" si="64"/>
        <v>0.26527777777777783</v>
      </c>
      <c r="F105">
        <v>41</v>
      </c>
      <c r="G105" s="5">
        <v>22.72</v>
      </c>
      <c r="H105" s="3">
        <f t="shared" si="65"/>
        <v>22.716341463414633</v>
      </c>
      <c r="I105" s="5">
        <v>82.99</v>
      </c>
      <c r="J105" s="5">
        <v>9.44</v>
      </c>
      <c r="K105" s="5">
        <v>182.54</v>
      </c>
      <c r="L105" s="11">
        <v>0.214</v>
      </c>
      <c r="M105" s="4">
        <f t="shared" si="66"/>
        <v>0.21516301657276221</v>
      </c>
      <c r="N105" s="4">
        <f t="shared" si="67"/>
        <v>1.51630165727622E-2</v>
      </c>
      <c r="O105">
        <v>18.3</v>
      </c>
      <c r="P105" s="5">
        <v>23.82</v>
      </c>
      <c r="Q105" s="5">
        <f t="shared" si="81"/>
        <v>18.305000000000003</v>
      </c>
      <c r="R105" s="5">
        <f t="shared" si="68"/>
        <v>5.000000000002558E-3</v>
      </c>
      <c r="S105" s="5">
        <f t="shared" si="69"/>
        <v>23.82</v>
      </c>
      <c r="T105" s="5">
        <f t="shared" si="62"/>
        <v>0</v>
      </c>
      <c r="U105" s="5">
        <v>42.12</v>
      </c>
      <c r="V105" s="5">
        <f t="shared" si="70"/>
        <v>42.120000000000005</v>
      </c>
      <c r="W105" s="4">
        <f t="shared" si="71"/>
        <v>4.522370271750218E-2</v>
      </c>
      <c r="X105" s="4">
        <f t="shared" si="72"/>
        <v>0.2307439465322669</v>
      </c>
      <c r="Y105">
        <v>7</v>
      </c>
      <c r="Z105" s="5">
        <v>67.5</v>
      </c>
      <c r="AA105">
        <v>6</v>
      </c>
      <c r="AB105" s="5">
        <v>55</v>
      </c>
      <c r="AC105" s="6">
        <v>39</v>
      </c>
      <c r="AD105" s="5">
        <v>595.5</v>
      </c>
      <c r="AE105" s="6">
        <v>14</v>
      </c>
      <c r="AF105" s="5">
        <v>111</v>
      </c>
      <c r="AG105" s="6">
        <v>2</v>
      </c>
      <c r="AH105" s="5">
        <v>28</v>
      </c>
      <c r="AI105" s="6">
        <v>13</v>
      </c>
      <c r="AJ105" s="5">
        <v>47.5</v>
      </c>
      <c r="AK105" s="6">
        <v>19</v>
      </c>
      <c r="AL105" s="5">
        <v>26.87</v>
      </c>
      <c r="AM105" s="6">
        <f t="shared" si="73"/>
        <v>100</v>
      </c>
      <c r="AN105" s="5">
        <f t="shared" si="74"/>
        <v>9.3137000000000008</v>
      </c>
      <c r="AO105" s="5">
        <v>931.37</v>
      </c>
      <c r="AP105" s="5" t="str">
        <f t="shared" si="75"/>
        <v>YES</v>
      </c>
      <c r="AQ105" s="5">
        <f t="shared" si="76"/>
        <v>0</v>
      </c>
      <c r="AR105" s="5">
        <v>76.91</v>
      </c>
      <c r="AS105" s="5">
        <v>1008.28</v>
      </c>
      <c r="AT105" s="3" t="str">
        <f t="shared" si="77"/>
        <v>YES</v>
      </c>
      <c r="AU105" s="5">
        <v>1200.26</v>
      </c>
      <c r="AV105" s="5">
        <f t="shared" si="78"/>
        <v>1200.26</v>
      </c>
      <c r="AW105" s="5">
        <f t="shared" si="79"/>
        <v>191.98</v>
      </c>
      <c r="AX105" s="5">
        <f t="shared" si="80"/>
        <v>149.85999999999999</v>
      </c>
      <c r="AY105" s="4">
        <f t="shared" si="61"/>
        <v>0.20612645887241374</v>
      </c>
    </row>
    <row r="106" spans="1:51" x14ac:dyDescent="0.25">
      <c r="A106" s="1">
        <v>45749</v>
      </c>
      <c r="B106" t="str">
        <f t="shared" si="63"/>
        <v>Wednesday</v>
      </c>
      <c r="C106" s="9">
        <v>0.46111111111111114</v>
      </c>
      <c r="D106" s="8">
        <v>0.78819444444444442</v>
      </c>
      <c r="E106" s="2">
        <f t="shared" si="64"/>
        <v>0.32708333333333328</v>
      </c>
      <c r="F106">
        <v>46</v>
      </c>
      <c r="G106" s="5">
        <v>23.63</v>
      </c>
      <c r="H106" s="3">
        <f t="shared" si="65"/>
        <v>23.631521739130434</v>
      </c>
      <c r="I106" s="5">
        <v>214.03</v>
      </c>
      <c r="J106" s="5">
        <v>99.34</v>
      </c>
      <c r="K106" s="5">
        <v>71.290000000000006</v>
      </c>
      <c r="L106" s="11">
        <v>0.08</v>
      </c>
      <c r="M106" s="4">
        <f t="shared" si="66"/>
        <v>8.1659068520767E-2</v>
      </c>
      <c r="N106" s="4">
        <f t="shared" si="67"/>
        <v>-0.11834093147923301</v>
      </c>
      <c r="O106">
        <v>13.93</v>
      </c>
      <c r="P106" s="5">
        <v>31.06</v>
      </c>
      <c r="Q106" s="5">
        <f t="shared" si="81"/>
        <v>13.930000000000001</v>
      </c>
      <c r="R106" s="5">
        <f t="shared" si="68"/>
        <v>0</v>
      </c>
      <c r="S106" s="5">
        <f t="shared" si="69"/>
        <v>31.060000000000002</v>
      </c>
      <c r="T106" s="5">
        <f t="shared" si="62"/>
        <v>0</v>
      </c>
      <c r="U106" s="5">
        <v>44.99</v>
      </c>
      <c r="V106" s="5">
        <f t="shared" si="70"/>
        <v>44.989999999999995</v>
      </c>
      <c r="W106" s="4">
        <f t="shared" si="71"/>
        <v>4.1387240697300029E-2</v>
      </c>
      <c r="X106" s="4">
        <f t="shared" si="72"/>
        <v>0.63108430354888478</v>
      </c>
      <c r="Y106">
        <v>9</v>
      </c>
      <c r="Z106" s="5">
        <v>47</v>
      </c>
      <c r="AA106">
        <v>9</v>
      </c>
      <c r="AB106" s="5">
        <v>86.5</v>
      </c>
      <c r="AC106" s="6">
        <v>45</v>
      </c>
      <c r="AD106" s="5">
        <v>776.5</v>
      </c>
      <c r="AE106" s="6">
        <v>6</v>
      </c>
      <c r="AF106" s="5">
        <v>51.5</v>
      </c>
      <c r="AG106" s="6">
        <v>2</v>
      </c>
      <c r="AH106" s="5">
        <v>14</v>
      </c>
      <c r="AI106" s="6">
        <v>22</v>
      </c>
      <c r="AJ106" s="5">
        <v>78</v>
      </c>
      <c r="AK106" s="6">
        <v>15</v>
      </c>
      <c r="AL106" s="5">
        <v>28.55</v>
      </c>
      <c r="AM106" s="6">
        <f t="shared" si="73"/>
        <v>108</v>
      </c>
      <c r="AN106" s="5">
        <f t="shared" si="74"/>
        <v>10.065277777777778</v>
      </c>
      <c r="AO106" s="5">
        <v>1087.05</v>
      </c>
      <c r="AP106" s="5" t="str">
        <f t="shared" si="75"/>
        <v>NO</v>
      </c>
      <c r="AQ106" s="5">
        <f t="shared" si="76"/>
        <v>-5</v>
      </c>
      <c r="AR106" s="5">
        <v>89.59</v>
      </c>
      <c r="AS106" s="5">
        <v>1176.6400000000001</v>
      </c>
      <c r="AT106" s="3" t="str">
        <f t="shared" si="77"/>
        <v>YES</v>
      </c>
      <c r="AU106" s="5">
        <v>1347.27</v>
      </c>
      <c r="AV106" s="5">
        <f t="shared" si="78"/>
        <v>1347.27</v>
      </c>
      <c r="AW106" s="5">
        <f t="shared" si="79"/>
        <v>170.63</v>
      </c>
      <c r="AX106" s="5">
        <f t="shared" si="80"/>
        <v>125.63999999999999</v>
      </c>
      <c r="AY106" s="4">
        <f t="shared" si="61"/>
        <v>0.15696610091532129</v>
      </c>
    </row>
    <row r="107" spans="1:51" x14ac:dyDescent="0.25">
      <c r="A107" s="1">
        <v>45750</v>
      </c>
      <c r="B107" t="str">
        <f t="shared" si="63"/>
        <v>Thursday</v>
      </c>
      <c r="C107" s="9">
        <v>0.43263888888888891</v>
      </c>
      <c r="D107" s="8">
        <v>0.68055555555555558</v>
      </c>
      <c r="E107" s="2">
        <f t="shared" si="64"/>
        <v>0.24791666666666667</v>
      </c>
      <c r="F107">
        <v>46</v>
      </c>
      <c r="G107" s="5">
        <v>22.75</v>
      </c>
      <c r="H107" s="3">
        <f t="shared" si="65"/>
        <v>22.746086956521737</v>
      </c>
      <c r="I107" s="5">
        <v>64.03</v>
      </c>
      <c r="J107" s="5">
        <v>0</v>
      </c>
      <c r="K107" s="5">
        <v>175.45</v>
      </c>
      <c r="L107" s="11">
        <v>0.17499999999999999</v>
      </c>
      <c r="M107" s="4">
        <f t="shared" si="66"/>
        <v>0.17861324048906127</v>
      </c>
      <c r="N107" s="4">
        <f t="shared" si="67"/>
        <v>-2.1386759510938741E-2</v>
      </c>
      <c r="O107">
        <v>24.59</v>
      </c>
      <c r="P107" s="5">
        <v>25</v>
      </c>
      <c r="Q107" s="5">
        <f t="shared" si="81"/>
        <v>24.588200000000001</v>
      </c>
      <c r="R107" s="5">
        <f t="shared" si="68"/>
        <v>-1.7999999999993577E-3</v>
      </c>
      <c r="S107" s="5">
        <f t="shared" si="69"/>
        <v>25.0016</v>
      </c>
      <c r="T107" s="5">
        <f t="shared" si="62"/>
        <v>1.5999999999998238E-3</v>
      </c>
      <c r="U107" s="5">
        <v>49.59</v>
      </c>
      <c r="V107" s="5">
        <f t="shared" si="70"/>
        <v>49.59</v>
      </c>
      <c r="W107" s="4">
        <f t="shared" si="71"/>
        <v>4.7394678492239474E-2</v>
      </c>
      <c r="X107" s="4">
        <f t="shared" si="72"/>
        <v>0.28264462809917357</v>
      </c>
      <c r="Y107">
        <v>7</v>
      </c>
      <c r="Z107" s="5">
        <v>66.760000000000005</v>
      </c>
      <c r="AA107">
        <v>17</v>
      </c>
      <c r="AB107" s="5">
        <v>148.5</v>
      </c>
      <c r="AC107" s="6">
        <v>43</v>
      </c>
      <c r="AD107" s="5">
        <v>625.04</v>
      </c>
      <c r="AE107" s="6">
        <v>14</v>
      </c>
      <c r="AF107" s="5">
        <v>127</v>
      </c>
      <c r="AG107" s="6">
        <v>1</v>
      </c>
      <c r="AH107" s="5">
        <v>9</v>
      </c>
      <c r="AI107" s="6">
        <v>11</v>
      </c>
      <c r="AJ107" s="5">
        <v>39</v>
      </c>
      <c r="AK107" s="6">
        <v>21</v>
      </c>
      <c r="AL107" s="5">
        <v>31.02</v>
      </c>
      <c r="AM107" s="6">
        <f t="shared" si="73"/>
        <v>114</v>
      </c>
      <c r="AN107" s="5">
        <f t="shared" si="74"/>
        <v>9.1782456140350863</v>
      </c>
      <c r="AO107" s="5">
        <v>1046.32</v>
      </c>
      <c r="AP107" s="5" t="str">
        <f t="shared" si="75"/>
        <v>YES</v>
      </c>
      <c r="AQ107" s="5">
        <f t="shared" si="76"/>
        <v>0</v>
      </c>
      <c r="AR107" s="5">
        <v>86.33</v>
      </c>
      <c r="AS107" s="5">
        <v>1132.6500000000001</v>
      </c>
      <c r="AT107" s="3" t="str">
        <f t="shared" si="77"/>
        <v>YES</v>
      </c>
      <c r="AU107" s="5">
        <v>1308.0999999999999</v>
      </c>
      <c r="AV107" s="5">
        <f t="shared" si="78"/>
        <v>1308.1000000000001</v>
      </c>
      <c r="AW107" s="5">
        <f t="shared" si="79"/>
        <v>175.45</v>
      </c>
      <c r="AX107" s="5">
        <f t="shared" si="80"/>
        <v>125.85999999999999</v>
      </c>
      <c r="AY107" s="4">
        <f t="shared" si="61"/>
        <v>0.1676829268292683</v>
      </c>
    </row>
    <row r="108" spans="1:51" x14ac:dyDescent="0.25">
      <c r="A108" s="1">
        <v>45751</v>
      </c>
      <c r="B108" t="str">
        <f t="shared" si="63"/>
        <v>Friday</v>
      </c>
      <c r="C108" s="9">
        <v>0.66180555555555554</v>
      </c>
      <c r="D108" s="8">
        <v>4.9305555555555554E-2</v>
      </c>
      <c r="E108" s="2">
        <f t="shared" si="64"/>
        <v>0.38750000000000007</v>
      </c>
      <c r="F108">
        <v>61</v>
      </c>
      <c r="G108" s="5">
        <v>36.090000000000003</v>
      </c>
      <c r="H108" s="3">
        <f t="shared" si="65"/>
        <v>36.09475409836066</v>
      </c>
      <c r="I108" s="5">
        <v>78.13</v>
      </c>
      <c r="J108" s="5">
        <v>0</v>
      </c>
      <c r="K108" s="5">
        <v>487.8</v>
      </c>
      <c r="L108" s="11">
        <v>0.22800000000000001</v>
      </c>
      <c r="M108" s="4">
        <f t="shared" si="66"/>
        <v>0.22969886751583357</v>
      </c>
      <c r="N108" s="4">
        <f t="shared" si="67"/>
        <v>2.969886751583356E-2</v>
      </c>
      <c r="O108">
        <v>77.510000000000005</v>
      </c>
      <c r="P108" s="5">
        <v>39.520000000000003</v>
      </c>
      <c r="Q108" s="5">
        <f t="shared" si="81"/>
        <v>77.51100000000001</v>
      </c>
      <c r="R108" s="5">
        <f t="shared" si="68"/>
        <v>1.0000000000047748E-3</v>
      </c>
      <c r="S108" s="5">
        <f t="shared" si="69"/>
        <v>39.523200000000003</v>
      </c>
      <c r="T108" s="5">
        <f t="shared" si="62"/>
        <v>3.1999999999996476E-3</v>
      </c>
      <c r="U108" s="5">
        <v>117.03</v>
      </c>
      <c r="V108" s="5">
        <f t="shared" si="70"/>
        <v>117.03</v>
      </c>
      <c r="W108" s="4">
        <f t="shared" si="71"/>
        <v>5.315244938186376E-2</v>
      </c>
      <c r="X108" s="4">
        <f t="shared" si="72"/>
        <v>0.23991389913899139</v>
      </c>
      <c r="Y108">
        <v>9</v>
      </c>
      <c r="Z108" s="5">
        <v>52</v>
      </c>
      <c r="AA108">
        <v>54</v>
      </c>
      <c r="AB108" s="5">
        <v>503.84</v>
      </c>
      <c r="AC108" s="6">
        <v>66</v>
      </c>
      <c r="AD108" s="5">
        <v>988.08</v>
      </c>
      <c r="AE108" s="6">
        <v>64</v>
      </c>
      <c r="AF108" s="5">
        <v>551.46</v>
      </c>
      <c r="AG108" s="6">
        <v>0</v>
      </c>
      <c r="AH108" s="5">
        <v>0</v>
      </c>
      <c r="AI108" s="6">
        <v>11</v>
      </c>
      <c r="AJ108" s="5">
        <v>39.5</v>
      </c>
      <c r="AK108" s="6">
        <v>29</v>
      </c>
      <c r="AL108" s="5">
        <v>66.900000000000006</v>
      </c>
      <c r="AM108" s="6">
        <f t="shared" si="73"/>
        <v>233</v>
      </c>
      <c r="AN108" s="5">
        <f t="shared" si="74"/>
        <v>9.4496995708154508</v>
      </c>
      <c r="AO108" s="5">
        <v>2201.7800000000002</v>
      </c>
      <c r="AP108" s="5" t="str">
        <f t="shared" si="75"/>
        <v>YES</v>
      </c>
      <c r="AQ108" s="5">
        <f t="shared" si="76"/>
        <v>0</v>
      </c>
      <c r="AR108" s="5">
        <v>181.61</v>
      </c>
      <c r="AS108" s="5">
        <v>2383.39</v>
      </c>
      <c r="AT108" s="3" t="str">
        <f t="shared" si="77"/>
        <v>YES</v>
      </c>
      <c r="AU108" s="5">
        <v>2871.19</v>
      </c>
      <c r="AV108" s="5">
        <f t="shared" si="78"/>
        <v>2871.19</v>
      </c>
      <c r="AW108" s="5">
        <f t="shared" si="79"/>
        <v>487.8</v>
      </c>
      <c r="AX108" s="5">
        <f t="shared" si="80"/>
        <v>370.77</v>
      </c>
      <c r="AY108" s="4">
        <f t="shared" si="61"/>
        <v>0.22154802023817091</v>
      </c>
    </row>
    <row r="109" spans="1:51" x14ac:dyDescent="0.25">
      <c r="A109" s="1">
        <v>45752</v>
      </c>
      <c r="B109" t="str">
        <f t="shared" si="63"/>
        <v>Saturday</v>
      </c>
      <c r="C109" s="9">
        <v>0.43541666666666667</v>
      </c>
      <c r="D109" s="8">
        <v>0.8666666666666667</v>
      </c>
      <c r="E109" s="2">
        <f t="shared" si="64"/>
        <v>0.43125000000000002</v>
      </c>
      <c r="F109">
        <v>69</v>
      </c>
      <c r="G109" s="5">
        <v>25.07</v>
      </c>
      <c r="H109" s="3">
        <f t="shared" si="65"/>
        <v>25.066811594202896</v>
      </c>
      <c r="I109" s="5">
        <v>59.67</v>
      </c>
      <c r="J109" s="5">
        <v>41.57</v>
      </c>
      <c r="K109" s="5">
        <v>320.67</v>
      </c>
      <c r="L109" s="11">
        <v>0.19</v>
      </c>
      <c r="M109" s="4">
        <f t="shared" si="66"/>
        <v>0.19202486316873663</v>
      </c>
      <c r="N109" s="4">
        <f t="shared" si="67"/>
        <v>-7.9751368312633852E-3</v>
      </c>
      <c r="O109">
        <v>27.35</v>
      </c>
      <c r="P109" s="5">
        <v>49.92</v>
      </c>
      <c r="Q109" s="5">
        <f t="shared" si="81"/>
        <v>27.351100000000002</v>
      </c>
      <c r="R109" s="5">
        <f t="shared" si="68"/>
        <v>1.1000000000009891E-3</v>
      </c>
      <c r="S109" s="5">
        <f t="shared" si="69"/>
        <v>49.9208</v>
      </c>
      <c r="T109" s="5">
        <f t="shared" si="62"/>
        <v>7.9999999999813554E-4</v>
      </c>
      <c r="U109" s="5">
        <v>77.27</v>
      </c>
      <c r="V109" s="5">
        <f t="shared" si="70"/>
        <v>77.27000000000001</v>
      </c>
      <c r="W109" s="4">
        <f t="shared" si="71"/>
        <v>4.4674811084579769E-2</v>
      </c>
      <c r="X109" s="4">
        <f t="shared" si="72"/>
        <v>0.2409642311410484</v>
      </c>
      <c r="Y109">
        <v>2</v>
      </c>
      <c r="Z109" s="5">
        <v>12.5</v>
      </c>
      <c r="AA109">
        <v>30</v>
      </c>
      <c r="AB109" s="5">
        <v>185.73</v>
      </c>
      <c r="AC109" s="6">
        <v>89</v>
      </c>
      <c r="AD109" s="5">
        <v>1248.02</v>
      </c>
      <c r="AE109" s="6">
        <v>21</v>
      </c>
      <c r="AF109" s="5">
        <v>161.5</v>
      </c>
      <c r="AG109" s="6">
        <v>4</v>
      </c>
      <c r="AH109" s="5">
        <v>31</v>
      </c>
      <c r="AI109" s="6">
        <v>11</v>
      </c>
      <c r="AJ109" s="5">
        <v>38.5</v>
      </c>
      <c r="AK109" s="6">
        <v>29</v>
      </c>
      <c r="AL109" s="5">
        <v>52.36</v>
      </c>
      <c r="AM109" s="6">
        <f t="shared" si="73"/>
        <v>186</v>
      </c>
      <c r="AN109" s="5">
        <f t="shared" si="74"/>
        <v>9.2989784946236558</v>
      </c>
      <c r="AO109" s="5">
        <v>1729.61</v>
      </c>
      <c r="AP109" s="5" t="str">
        <f t="shared" si="75"/>
        <v>YES</v>
      </c>
      <c r="AQ109" s="5">
        <f t="shared" si="76"/>
        <v>0</v>
      </c>
      <c r="AR109" s="5">
        <v>142.6</v>
      </c>
      <c r="AS109" s="5">
        <v>1872.21</v>
      </c>
      <c r="AT109" s="3" t="str">
        <f t="shared" si="77"/>
        <v>YES</v>
      </c>
      <c r="AU109" s="5">
        <v>2234.4499999999998</v>
      </c>
      <c r="AV109" s="5">
        <f t="shared" si="78"/>
        <v>2234.4500000000003</v>
      </c>
      <c r="AW109" s="5">
        <f t="shared" si="79"/>
        <v>362.24</v>
      </c>
      <c r="AX109" s="5">
        <f t="shared" si="80"/>
        <v>284.97000000000003</v>
      </c>
      <c r="AY109" s="4">
        <f t="shared" si="61"/>
        <v>0.20943449679407497</v>
      </c>
    </row>
    <row r="110" spans="1:51" x14ac:dyDescent="0.25">
      <c r="A110" s="1">
        <v>45753</v>
      </c>
      <c r="B110" t="str">
        <f t="shared" si="63"/>
        <v>Sunday</v>
      </c>
      <c r="C110" s="9">
        <v>0.66180555555555554</v>
      </c>
      <c r="D110" s="8">
        <v>0.91249999999999998</v>
      </c>
      <c r="E110" s="2">
        <f t="shared" si="64"/>
        <v>0.25069444444444444</v>
      </c>
      <c r="F110">
        <v>48</v>
      </c>
      <c r="G110" s="5">
        <v>24.63</v>
      </c>
      <c r="H110" s="3">
        <f t="shared" si="65"/>
        <v>24.628333333333334</v>
      </c>
      <c r="I110" s="5">
        <v>3.5</v>
      </c>
      <c r="J110" s="5">
        <v>0</v>
      </c>
      <c r="K110" s="5">
        <v>196.35</v>
      </c>
      <c r="L110" s="11">
        <v>0.16699999999999998</v>
      </c>
      <c r="M110" s="4">
        <f t="shared" si="66"/>
        <v>0.16658748069842022</v>
      </c>
      <c r="N110" s="4">
        <f t="shared" si="67"/>
        <v>-3.3412519301579791E-2</v>
      </c>
      <c r="O110">
        <v>19.559999999999999</v>
      </c>
      <c r="P110" s="5">
        <v>33.5</v>
      </c>
      <c r="Q110" s="5">
        <f t="shared" si="81"/>
        <v>19.565000000000001</v>
      </c>
      <c r="R110" s="5">
        <f t="shared" si="68"/>
        <v>5.000000000002558E-3</v>
      </c>
      <c r="S110" s="5">
        <f t="shared" si="69"/>
        <v>33.5</v>
      </c>
      <c r="T110" s="5">
        <f t="shared" si="62"/>
        <v>0</v>
      </c>
      <c r="U110" s="5">
        <v>53.06</v>
      </c>
      <c r="V110" s="5">
        <f t="shared" si="70"/>
        <v>53.06</v>
      </c>
      <c r="W110" s="4">
        <f t="shared" si="71"/>
        <v>4.4883941260066319E-2</v>
      </c>
      <c r="X110" s="4">
        <f t="shared" si="72"/>
        <v>0.2702317290552585</v>
      </c>
      <c r="Y110">
        <v>2</v>
      </c>
      <c r="Z110" s="5">
        <v>25.5</v>
      </c>
      <c r="AA110">
        <v>18</v>
      </c>
      <c r="AB110" s="5">
        <v>156</v>
      </c>
      <c r="AC110" s="6">
        <v>58</v>
      </c>
      <c r="AD110" s="5">
        <v>837.5</v>
      </c>
      <c r="AE110" s="6">
        <v>8</v>
      </c>
      <c r="AF110" s="5">
        <v>73</v>
      </c>
      <c r="AG110" s="6">
        <v>2</v>
      </c>
      <c r="AH110" s="5">
        <v>25</v>
      </c>
      <c r="AI110" s="6">
        <v>8</v>
      </c>
      <c r="AJ110" s="5">
        <v>28</v>
      </c>
      <c r="AK110" s="6">
        <v>19</v>
      </c>
      <c r="AL110" s="5">
        <v>37.159999999999997</v>
      </c>
      <c r="AM110" s="6">
        <f t="shared" si="73"/>
        <v>115</v>
      </c>
      <c r="AN110" s="5">
        <f t="shared" si="74"/>
        <v>10.279652173913044</v>
      </c>
      <c r="AO110" s="5">
        <v>1182.1600000000001</v>
      </c>
      <c r="AP110" s="5" t="str">
        <f t="shared" si="75"/>
        <v>YES</v>
      </c>
      <c r="AQ110" s="5">
        <f t="shared" si="76"/>
        <v>0</v>
      </c>
      <c r="AR110" s="5">
        <v>97.31</v>
      </c>
      <c r="AS110" s="5">
        <v>1279.47</v>
      </c>
      <c r="AT110" s="3" t="str">
        <f t="shared" si="77"/>
        <v>YES</v>
      </c>
      <c r="AU110" s="5">
        <v>1475.82</v>
      </c>
      <c r="AV110" s="5">
        <f t="shared" si="78"/>
        <v>1475.82</v>
      </c>
      <c r="AW110" s="5">
        <f t="shared" si="79"/>
        <v>196.35</v>
      </c>
      <c r="AX110" s="5">
        <f t="shared" si="80"/>
        <v>143.29</v>
      </c>
      <c r="AY110" s="4">
        <f t="shared" si="61"/>
        <v>0.16609426811937469</v>
      </c>
    </row>
    <row r="111" spans="1:51" x14ac:dyDescent="0.25">
      <c r="A111" s="1">
        <v>45757</v>
      </c>
      <c r="B111" t="str">
        <f t="shared" si="63"/>
        <v>Thursday</v>
      </c>
      <c r="C111" s="9">
        <v>0.42986111111111114</v>
      </c>
      <c r="D111" s="8">
        <v>0.69652777777777775</v>
      </c>
      <c r="E111" s="2">
        <f t="shared" si="64"/>
        <v>0.26666666666666661</v>
      </c>
      <c r="F111">
        <v>77</v>
      </c>
      <c r="G111" s="5">
        <v>25.69</v>
      </c>
      <c r="H111" s="3">
        <f t="shared" si="65"/>
        <v>25.688311688311689</v>
      </c>
      <c r="I111" s="5">
        <v>144.31</v>
      </c>
      <c r="J111" s="5">
        <v>104.17</v>
      </c>
      <c r="K111" s="5">
        <v>297.86</v>
      </c>
      <c r="L111" s="11">
        <v>0.161</v>
      </c>
      <c r="M111" s="4">
        <f t="shared" si="66"/>
        <v>0.16243748943387379</v>
      </c>
      <c r="N111" s="4">
        <f t="shared" si="67"/>
        <v>-3.7562510566126223E-2</v>
      </c>
      <c r="O111">
        <v>33.979999999999997</v>
      </c>
      <c r="P111" s="5">
        <v>54.86</v>
      </c>
      <c r="Q111" s="5">
        <f t="shared" si="81"/>
        <v>33.985000000000007</v>
      </c>
      <c r="R111" s="5">
        <f t="shared" si="68"/>
        <v>5.0000000000096634E-3</v>
      </c>
      <c r="S111" s="5">
        <f t="shared" si="69"/>
        <v>54.86</v>
      </c>
      <c r="T111" s="5">
        <f t="shared" si="62"/>
        <v>0</v>
      </c>
      <c r="U111" s="5">
        <v>88.84</v>
      </c>
      <c r="V111" s="5">
        <f t="shared" si="70"/>
        <v>88.84</v>
      </c>
      <c r="W111" s="4">
        <f t="shared" si="71"/>
        <v>4.4914054600606677E-2</v>
      </c>
      <c r="X111" s="4">
        <f t="shared" si="72"/>
        <v>0.29826092795272946</v>
      </c>
      <c r="Y111">
        <v>1</v>
      </c>
      <c r="Z111" s="5">
        <v>7</v>
      </c>
      <c r="AA111">
        <v>32</v>
      </c>
      <c r="AB111" s="5">
        <v>285</v>
      </c>
      <c r="AC111" s="6">
        <v>93</v>
      </c>
      <c r="AD111" s="5">
        <v>1371.5</v>
      </c>
      <c r="AE111" s="6">
        <v>22</v>
      </c>
      <c r="AF111" s="5">
        <v>177.5</v>
      </c>
      <c r="AG111" s="6">
        <v>2</v>
      </c>
      <c r="AH111" s="5">
        <v>16</v>
      </c>
      <c r="AI111" s="6">
        <v>18</v>
      </c>
      <c r="AJ111" s="5">
        <v>63</v>
      </c>
      <c r="AK111" s="6">
        <v>26</v>
      </c>
      <c r="AL111" s="5">
        <v>58</v>
      </c>
      <c r="AM111" s="6">
        <f t="shared" si="73"/>
        <v>194</v>
      </c>
      <c r="AN111" s="5">
        <f t="shared" si="74"/>
        <v>10.195876288659793</v>
      </c>
      <c r="AO111" s="5">
        <v>1978</v>
      </c>
      <c r="AP111" s="5" t="str">
        <f t="shared" si="75"/>
        <v>YES</v>
      </c>
      <c r="AQ111" s="5">
        <f t="shared" si="76"/>
        <v>0</v>
      </c>
      <c r="AR111" s="5">
        <v>163.22</v>
      </c>
      <c r="AS111" s="5">
        <v>2141.2199999999998</v>
      </c>
      <c r="AT111" s="3" t="str">
        <f t="shared" si="77"/>
        <v>YES</v>
      </c>
      <c r="AU111" s="5">
        <v>2543.25</v>
      </c>
      <c r="AV111" s="5">
        <f t="shared" si="78"/>
        <v>2543.25</v>
      </c>
      <c r="AW111" s="5">
        <f t="shared" si="79"/>
        <v>402.03000000000003</v>
      </c>
      <c r="AX111" s="5">
        <f t="shared" si="80"/>
        <v>313.19000000000005</v>
      </c>
      <c r="AY111" s="4">
        <f t="shared" si="61"/>
        <v>0.20325075834175937</v>
      </c>
    </row>
    <row r="112" spans="1:51" x14ac:dyDescent="0.25">
      <c r="A112" s="1">
        <v>45758</v>
      </c>
      <c r="B112" t="str">
        <f t="shared" si="63"/>
        <v>Friday</v>
      </c>
      <c r="C112" s="9">
        <v>0.66041666666666665</v>
      </c>
      <c r="D112" s="8">
        <v>0.95277777777777772</v>
      </c>
      <c r="E112" s="2">
        <f t="shared" si="64"/>
        <v>0.29236111111111107</v>
      </c>
      <c r="F112">
        <v>51</v>
      </c>
      <c r="G112" s="5">
        <v>25.78</v>
      </c>
      <c r="H112" s="3">
        <f t="shared" si="65"/>
        <v>25.779215686274512</v>
      </c>
      <c r="I112" s="5">
        <v>39.6</v>
      </c>
      <c r="J112" s="5">
        <v>0</v>
      </c>
      <c r="K112" s="5">
        <v>261.8</v>
      </c>
      <c r="L112" s="11">
        <v>0.19500000000000001</v>
      </c>
      <c r="M112" s="4">
        <f t="shared" si="66"/>
        <v>0.20531078940351646</v>
      </c>
      <c r="N112" s="4">
        <f t="shared" si="67"/>
        <v>5.3107894035164527E-3</v>
      </c>
      <c r="O112">
        <v>21.21</v>
      </c>
      <c r="P112" s="5">
        <v>37.18</v>
      </c>
      <c r="Q112" s="5">
        <f t="shared" si="81"/>
        <v>21.212100000000003</v>
      </c>
      <c r="R112" s="5">
        <f t="shared" si="68"/>
        <v>2.1000000000022112E-3</v>
      </c>
      <c r="S112" s="5">
        <f t="shared" si="69"/>
        <v>37.180399999999999</v>
      </c>
      <c r="T112" s="5">
        <f t="shared" si="62"/>
        <v>3.9999999999906777E-4</v>
      </c>
      <c r="U112" s="5">
        <v>58.39</v>
      </c>
      <c r="V112" s="5">
        <f t="shared" si="70"/>
        <v>58.39</v>
      </c>
      <c r="W112" s="4">
        <f t="shared" si="71"/>
        <v>4.4411822869921048E-2</v>
      </c>
      <c r="X112" s="4">
        <f t="shared" si="72"/>
        <v>0.22303284950343774</v>
      </c>
      <c r="Y112">
        <v>1</v>
      </c>
      <c r="Z112" s="5">
        <v>6</v>
      </c>
      <c r="AA112">
        <v>11</v>
      </c>
      <c r="AB112" s="5">
        <v>83.3</v>
      </c>
      <c r="AC112" s="6">
        <v>71</v>
      </c>
      <c r="AD112" s="5">
        <v>929.51</v>
      </c>
      <c r="AE112" s="6">
        <v>19</v>
      </c>
      <c r="AF112" s="5">
        <v>180.75</v>
      </c>
      <c r="AG112" s="6">
        <v>4</v>
      </c>
      <c r="AH112" s="5">
        <v>32.979999999999997</v>
      </c>
      <c r="AI112" s="6">
        <v>12</v>
      </c>
      <c r="AJ112" s="5">
        <v>42.06</v>
      </c>
      <c r="AK112" s="6">
        <v>23</v>
      </c>
      <c r="AL112" s="5">
        <v>40.14</v>
      </c>
      <c r="AM112" s="6">
        <f t="shared" si="73"/>
        <v>141</v>
      </c>
      <c r="AN112" s="5">
        <f t="shared" si="74"/>
        <v>9.3243971631205671</v>
      </c>
      <c r="AO112" s="5">
        <v>1314.74</v>
      </c>
      <c r="AP112" s="5" t="str">
        <f t="shared" si="75"/>
        <v>YES</v>
      </c>
      <c r="AQ112" s="5">
        <f t="shared" si="76"/>
        <v>0</v>
      </c>
      <c r="AR112" s="5">
        <v>108.41</v>
      </c>
      <c r="AS112" s="5">
        <v>1423.15</v>
      </c>
      <c r="AT112" s="3" t="str">
        <f t="shared" si="77"/>
        <v>YES</v>
      </c>
      <c r="AU112" s="5">
        <v>1684.95</v>
      </c>
      <c r="AV112" s="5">
        <f t="shared" si="78"/>
        <v>1684.95</v>
      </c>
      <c r="AW112" s="5">
        <f t="shared" si="79"/>
        <v>261.8</v>
      </c>
      <c r="AX112" s="5">
        <f t="shared" si="80"/>
        <v>203.41000000000003</v>
      </c>
      <c r="AY112" s="4">
        <f t="shared" si="61"/>
        <v>0.19912682355446706</v>
      </c>
    </row>
    <row r="113" spans="1:51" x14ac:dyDescent="0.25">
      <c r="A113" s="1">
        <v>45759</v>
      </c>
      <c r="B113" t="str">
        <f t="shared" si="63"/>
        <v>Saturday</v>
      </c>
      <c r="C113" s="9">
        <v>0.66111111111111109</v>
      </c>
      <c r="D113" s="8">
        <v>0.91041666666666665</v>
      </c>
      <c r="E113" s="2">
        <f t="shared" si="64"/>
        <v>0.24930555555555556</v>
      </c>
      <c r="F113">
        <v>42</v>
      </c>
      <c r="G113" s="5">
        <v>21.11</v>
      </c>
      <c r="H113" s="3">
        <f t="shared" si="65"/>
        <v>21.111904761904764</v>
      </c>
      <c r="I113" s="5">
        <v>20.62</v>
      </c>
      <c r="J113" s="5">
        <v>0</v>
      </c>
      <c r="K113" s="5">
        <v>197.32</v>
      </c>
      <c r="L113" s="11">
        <v>0.22699999999999998</v>
      </c>
      <c r="M113" s="4">
        <f t="shared" si="66"/>
        <v>0.22783114723813042</v>
      </c>
      <c r="N113" s="4">
        <f t="shared" si="67"/>
        <v>2.7831147238130405E-2</v>
      </c>
      <c r="O113">
        <v>12.15</v>
      </c>
      <c r="P113" s="5">
        <v>25.93</v>
      </c>
      <c r="Q113" s="5">
        <f t="shared" si="81"/>
        <v>12.145000000000001</v>
      </c>
      <c r="R113" s="5">
        <f t="shared" si="68"/>
        <v>-4.9999999999990052E-3</v>
      </c>
      <c r="S113" s="5">
        <f t="shared" si="69"/>
        <v>25.927199999999999</v>
      </c>
      <c r="T113" s="5">
        <f t="shared" si="62"/>
        <v>-2.8000000000005798E-3</v>
      </c>
      <c r="U113" s="5">
        <v>38.08</v>
      </c>
      <c r="V113" s="5">
        <f t="shared" si="70"/>
        <v>38.08</v>
      </c>
      <c r="W113" s="4">
        <f t="shared" si="71"/>
        <v>4.2945753919025595E-2</v>
      </c>
      <c r="X113" s="4">
        <f t="shared" si="72"/>
        <v>0.19298601256841677</v>
      </c>
      <c r="Y113">
        <v>1</v>
      </c>
      <c r="Z113" s="5">
        <v>6</v>
      </c>
      <c r="AA113">
        <v>13</v>
      </c>
      <c r="AB113" s="5">
        <v>94.5</v>
      </c>
      <c r="AC113" s="6">
        <v>48</v>
      </c>
      <c r="AD113" s="5">
        <v>648.17999999999995</v>
      </c>
      <c r="AE113" s="6">
        <v>8</v>
      </c>
      <c r="AF113" s="5">
        <v>73</v>
      </c>
      <c r="AG113" s="6">
        <v>0</v>
      </c>
      <c r="AH113" s="5">
        <v>0</v>
      </c>
      <c r="AI113" s="6">
        <v>11</v>
      </c>
      <c r="AJ113" s="5">
        <v>38.5</v>
      </c>
      <c r="AK113" s="6">
        <v>15</v>
      </c>
      <c r="AL113" s="5">
        <v>26.52</v>
      </c>
      <c r="AM113" s="6">
        <f t="shared" si="73"/>
        <v>96</v>
      </c>
      <c r="AN113" s="5">
        <f t="shared" si="74"/>
        <v>9.2364583333333332</v>
      </c>
      <c r="AO113" s="5">
        <v>886.7</v>
      </c>
      <c r="AP113" s="5" t="str">
        <f t="shared" si="75"/>
        <v>YES</v>
      </c>
      <c r="AQ113" s="5">
        <f t="shared" si="76"/>
        <v>0</v>
      </c>
      <c r="AR113" s="5">
        <v>73.150000000000006</v>
      </c>
      <c r="AS113" s="5">
        <v>959.85</v>
      </c>
      <c r="AT113" s="3" t="str">
        <f t="shared" si="77"/>
        <v>YES</v>
      </c>
      <c r="AU113" s="5">
        <v>1157.17</v>
      </c>
      <c r="AV113" s="5">
        <f t="shared" si="78"/>
        <v>1157.17</v>
      </c>
      <c r="AW113" s="5">
        <f t="shared" si="79"/>
        <v>197.32</v>
      </c>
      <c r="AX113" s="5">
        <f t="shared" si="80"/>
        <v>159.24</v>
      </c>
      <c r="AY113" s="4">
        <f t="shared" si="61"/>
        <v>0.22253298748167361</v>
      </c>
    </row>
    <row r="114" spans="1:51" x14ac:dyDescent="0.25">
      <c r="A114" s="1">
        <v>45760</v>
      </c>
      <c r="B114" t="str">
        <f t="shared" si="63"/>
        <v>Sunday</v>
      </c>
      <c r="C114" s="9">
        <v>0.42986111111111114</v>
      </c>
      <c r="D114" s="8">
        <v>0.67986111111111114</v>
      </c>
      <c r="E114" s="2">
        <f t="shared" si="64"/>
        <v>0.25</v>
      </c>
      <c r="F114">
        <v>39</v>
      </c>
      <c r="G114" s="5">
        <v>23.8</v>
      </c>
      <c r="H114" s="3">
        <f t="shared" si="65"/>
        <v>23.80282051282051</v>
      </c>
      <c r="I114" s="5">
        <v>270.16000000000003</v>
      </c>
      <c r="J114" s="5">
        <v>0</v>
      </c>
      <c r="K114" s="5">
        <v>157.47</v>
      </c>
      <c r="L114" s="11">
        <v>0.22399999999999998</v>
      </c>
      <c r="M114" s="4">
        <f t="shared" si="66"/>
        <v>0.23926156651219332</v>
      </c>
      <c r="N114" s="4">
        <f t="shared" si="67"/>
        <v>3.9261566512193313E-2</v>
      </c>
      <c r="O114">
        <v>7.77</v>
      </c>
      <c r="P114" s="5">
        <v>31.84</v>
      </c>
      <c r="Q114" s="5">
        <f t="shared" si="81"/>
        <v>7.7700000000000005</v>
      </c>
      <c r="R114" s="5">
        <f t="shared" si="68"/>
        <v>0</v>
      </c>
      <c r="S114" s="5">
        <f t="shared" si="69"/>
        <v>29.838400000000004</v>
      </c>
      <c r="T114" s="5">
        <f t="shared" si="62"/>
        <v>-2.0015999999999963</v>
      </c>
      <c r="U114" s="5">
        <v>39.61</v>
      </c>
      <c r="V114" s="5">
        <f t="shared" si="70"/>
        <v>39.61</v>
      </c>
      <c r="W114" s="4">
        <f t="shared" si="71"/>
        <v>4.2668936023526623E-2</v>
      </c>
      <c r="X114" s="4">
        <f t="shared" si="72"/>
        <v>0.25153997586841936</v>
      </c>
      <c r="Y114">
        <v>0</v>
      </c>
      <c r="Z114" s="5">
        <v>0</v>
      </c>
      <c r="AA114">
        <v>4</v>
      </c>
      <c r="AB114" s="5">
        <v>41</v>
      </c>
      <c r="AC114" s="6">
        <v>52</v>
      </c>
      <c r="AD114" s="5">
        <v>745.96</v>
      </c>
      <c r="AE114" s="6">
        <v>7</v>
      </c>
      <c r="AF114" s="5">
        <v>58</v>
      </c>
      <c r="AG114" s="6">
        <v>2</v>
      </c>
      <c r="AH114" s="5">
        <v>12</v>
      </c>
      <c r="AI114" s="6">
        <v>14</v>
      </c>
      <c r="AJ114" s="5">
        <v>50</v>
      </c>
      <c r="AK114" s="6">
        <v>12</v>
      </c>
      <c r="AL114" s="5">
        <v>21.35</v>
      </c>
      <c r="AM114" s="6">
        <f t="shared" si="73"/>
        <v>91</v>
      </c>
      <c r="AN114" s="5">
        <f t="shared" si="74"/>
        <v>10.20120879120879</v>
      </c>
      <c r="AO114" s="5">
        <v>928.31</v>
      </c>
      <c r="AP114" s="5" t="str">
        <f t="shared" si="75"/>
        <v>YES</v>
      </c>
      <c r="AQ114" s="5">
        <f t="shared" si="76"/>
        <v>0</v>
      </c>
      <c r="AR114" s="5">
        <v>77.13</v>
      </c>
      <c r="AS114" s="5">
        <v>1005.44</v>
      </c>
      <c r="AT114" s="3" t="str">
        <f t="shared" si="77"/>
        <v>YES</v>
      </c>
      <c r="AU114" s="5">
        <v>1162.9100000000001</v>
      </c>
      <c r="AV114" s="5">
        <f t="shared" si="78"/>
        <v>1162.9100000000001</v>
      </c>
      <c r="AW114" s="5">
        <f t="shared" si="79"/>
        <v>157.47</v>
      </c>
      <c r="AX114" s="5">
        <f t="shared" si="80"/>
        <v>117.86</v>
      </c>
      <c r="AY114" s="4">
        <f t="shared" si="61"/>
        <v>0.16963083452725922</v>
      </c>
    </row>
    <row r="115" spans="1:51" x14ac:dyDescent="0.25">
      <c r="A115" s="1">
        <v>45763</v>
      </c>
      <c r="B115" t="str">
        <f t="shared" si="63"/>
        <v>Wednesday</v>
      </c>
      <c r="C115" s="9">
        <v>0.45208333333333334</v>
      </c>
      <c r="D115" s="8">
        <v>0.71319444444444446</v>
      </c>
      <c r="E115" s="2">
        <f t="shared" si="64"/>
        <v>0.26111111111111113</v>
      </c>
      <c r="F115">
        <v>53</v>
      </c>
      <c r="G115" s="5">
        <v>28.7</v>
      </c>
      <c r="H115" s="3">
        <f t="shared" si="65"/>
        <v>28.697169811320755</v>
      </c>
      <c r="I115" s="5">
        <v>66.540000000000006</v>
      </c>
      <c r="J115" s="5">
        <v>8.57</v>
      </c>
      <c r="K115" s="5">
        <v>254.04</v>
      </c>
      <c r="L115" s="11">
        <v>0.17399999999999999</v>
      </c>
      <c r="M115" s="4">
        <f t="shared" si="66"/>
        <v>0.17466876602883641</v>
      </c>
      <c r="N115" s="4">
        <f t="shared" si="67"/>
        <v>-2.5331233971163603E-2</v>
      </c>
      <c r="O115">
        <v>19.28</v>
      </c>
      <c r="P115" s="5">
        <v>48.04</v>
      </c>
      <c r="Q115" s="5">
        <f t="shared" si="81"/>
        <v>19.285</v>
      </c>
      <c r="R115" s="5">
        <f t="shared" si="68"/>
        <v>4.9999999999990052E-3</v>
      </c>
      <c r="S115" s="5">
        <f t="shared" si="69"/>
        <v>45.44</v>
      </c>
      <c r="T115" s="5">
        <f t="shared" si="62"/>
        <v>-2.6000000000000014</v>
      </c>
      <c r="U115" s="5">
        <v>67.319999999999993</v>
      </c>
      <c r="V115" s="5">
        <f t="shared" si="70"/>
        <v>67.319999999999993</v>
      </c>
      <c r="W115" s="4">
        <f t="shared" si="71"/>
        <v>4.4261810052927439E-2</v>
      </c>
      <c r="X115" s="4">
        <f t="shared" si="72"/>
        <v>0.26499763816721772</v>
      </c>
      <c r="Y115">
        <v>2</v>
      </c>
      <c r="Z115" s="5">
        <v>11.5</v>
      </c>
      <c r="AA115">
        <v>12</v>
      </c>
      <c r="AB115" s="5">
        <v>127</v>
      </c>
      <c r="AC115" s="6">
        <v>79</v>
      </c>
      <c r="AD115" s="5">
        <v>1136</v>
      </c>
      <c r="AE115" s="6">
        <v>13</v>
      </c>
      <c r="AF115" s="5">
        <v>130</v>
      </c>
      <c r="AG115" s="6">
        <v>1</v>
      </c>
      <c r="AH115" s="5">
        <v>7</v>
      </c>
      <c r="AI115" s="6">
        <v>18</v>
      </c>
      <c r="AJ115" s="5">
        <v>65</v>
      </c>
      <c r="AK115" s="6">
        <v>17</v>
      </c>
      <c r="AL115" s="5">
        <v>44.45</v>
      </c>
      <c r="AM115" s="6">
        <f t="shared" si="73"/>
        <v>142</v>
      </c>
      <c r="AN115" s="5">
        <f t="shared" si="74"/>
        <v>10.710915492957747</v>
      </c>
      <c r="AO115" s="5">
        <v>1520.95</v>
      </c>
      <c r="AP115" s="5" t="str">
        <f t="shared" si="75"/>
        <v>YES</v>
      </c>
      <c r="AQ115" s="5">
        <f t="shared" si="76"/>
        <v>0</v>
      </c>
      <c r="AR115" s="5">
        <v>125.6</v>
      </c>
      <c r="AS115" s="5">
        <v>1646.55</v>
      </c>
      <c r="AT115" s="3" t="str">
        <f t="shared" si="77"/>
        <v>YES</v>
      </c>
      <c r="AU115" s="5">
        <v>1909.16</v>
      </c>
      <c r="AV115" s="5">
        <f t="shared" si="78"/>
        <v>1909.1599999999999</v>
      </c>
      <c r="AW115" s="5">
        <f t="shared" si="79"/>
        <v>262.61</v>
      </c>
      <c r="AX115" s="5">
        <f t="shared" si="80"/>
        <v>195.29000000000002</v>
      </c>
      <c r="AY115" s="4">
        <f t="shared" si="61"/>
        <v>0.17266182320260365</v>
      </c>
    </row>
    <row r="116" spans="1:51" x14ac:dyDescent="0.25">
      <c r="A116" s="1">
        <v>45764</v>
      </c>
      <c r="B116" t="str">
        <f t="shared" si="63"/>
        <v>Thursday</v>
      </c>
      <c r="C116" s="9">
        <v>0.66041666666666665</v>
      </c>
      <c r="D116" s="8">
        <v>0.86875000000000002</v>
      </c>
      <c r="E116" s="2">
        <f t="shared" si="64"/>
        <v>0.20833333333333337</v>
      </c>
      <c r="F116">
        <v>33</v>
      </c>
      <c r="G116" s="5">
        <v>27.36</v>
      </c>
      <c r="H116" s="3">
        <f t="shared" si="65"/>
        <v>27.357878787878786</v>
      </c>
      <c r="I116" s="5">
        <v>60.23</v>
      </c>
      <c r="J116" s="5">
        <v>0</v>
      </c>
      <c r="K116" s="5">
        <v>152.75</v>
      </c>
      <c r="L116" s="11">
        <v>0.18</v>
      </c>
      <c r="M116" s="4">
        <f t="shared" si="66"/>
        <v>0.18128842365116668</v>
      </c>
      <c r="N116" s="4">
        <f t="shared" si="67"/>
        <v>-1.8711576348833331E-2</v>
      </c>
      <c r="O116">
        <v>23.2</v>
      </c>
      <c r="P116" s="5">
        <v>21.8</v>
      </c>
      <c r="Q116" s="5">
        <f t="shared" si="81"/>
        <v>23.205000000000002</v>
      </c>
      <c r="R116" s="5">
        <f t="shared" si="68"/>
        <v>5.000000000002558E-3</v>
      </c>
      <c r="S116" s="5">
        <f t="shared" si="69"/>
        <v>20.96</v>
      </c>
      <c r="T116" s="5">
        <f t="shared" si="62"/>
        <v>-0.83999999999999986</v>
      </c>
      <c r="U116" s="5">
        <v>45</v>
      </c>
      <c r="V116" s="5">
        <f t="shared" si="70"/>
        <v>45</v>
      </c>
      <c r="W116" s="4">
        <f t="shared" si="71"/>
        <v>4.9844374785392276E-2</v>
      </c>
      <c r="X116" s="4">
        <f t="shared" si="72"/>
        <v>0.29459901800327332</v>
      </c>
      <c r="Y116">
        <v>1</v>
      </c>
      <c r="Z116" s="5">
        <v>21</v>
      </c>
      <c r="AA116">
        <v>15</v>
      </c>
      <c r="AB116" s="5">
        <v>125</v>
      </c>
      <c r="AC116" s="6">
        <v>40</v>
      </c>
      <c r="AD116" s="5">
        <v>524</v>
      </c>
      <c r="AE116" s="6">
        <v>22</v>
      </c>
      <c r="AF116" s="5">
        <v>185.5</v>
      </c>
      <c r="AG116" s="6">
        <v>0</v>
      </c>
      <c r="AH116" s="5">
        <v>0</v>
      </c>
      <c r="AI116" s="6">
        <v>6</v>
      </c>
      <c r="AJ116" s="5">
        <v>21</v>
      </c>
      <c r="AK116" s="6">
        <v>21</v>
      </c>
      <c r="AL116" s="5">
        <v>26.31</v>
      </c>
      <c r="AM116" s="6">
        <f t="shared" si="73"/>
        <v>105</v>
      </c>
      <c r="AN116" s="5">
        <f t="shared" si="74"/>
        <v>8.5981904761904762</v>
      </c>
      <c r="AO116" s="5">
        <v>902.81</v>
      </c>
      <c r="AP116" s="5" t="str">
        <f t="shared" si="75"/>
        <v>YES</v>
      </c>
      <c r="AQ116" s="5">
        <f t="shared" si="76"/>
        <v>0</v>
      </c>
      <c r="AR116" s="5">
        <v>74.56</v>
      </c>
      <c r="AS116" s="5">
        <v>977.37</v>
      </c>
      <c r="AT116" s="3" t="str">
        <f t="shared" si="77"/>
        <v>YES</v>
      </c>
      <c r="AU116" s="5">
        <v>1130.1199999999999</v>
      </c>
      <c r="AV116" s="5">
        <f t="shared" si="78"/>
        <v>1130.1199999999999</v>
      </c>
      <c r="AW116" s="5">
        <f t="shared" si="79"/>
        <v>152.75</v>
      </c>
      <c r="AX116" s="5">
        <f t="shared" si="80"/>
        <v>107.75</v>
      </c>
      <c r="AY116" s="4">
        <f t="shared" si="61"/>
        <v>0.16919396107708157</v>
      </c>
    </row>
    <row r="117" spans="1:51" x14ac:dyDescent="0.25">
      <c r="A117" s="1">
        <v>45765</v>
      </c>
      <c r="B117" t="str">
        <f t="shared" si="63"/>
        <v>Friday</v>
      </c>
      <c r="C117" s="9">
        <v>0.66041666666666665</v>
      </c>
      <c r="D117" s="10">
        <v>0.95208333333333328</v>
      </c>
      <c r="E117" s="2">
        <f t="shared" si="64"/>
        <v>0.29166666666666663</v>
      </c>
      <c r="F117">
        <v>57</v>
      </c>
      <c r="G117" s="5">
        <v>26.09</v>
      </c>
      <c r="H117" s="3">
        <f t="shared" si="65"/>
        <v>26.092631578947369</v>
      </c>
      <c r="I117" s="5">
        <v>130.11000000000001</v>
      </c>
      <c r="J117" s="5">
        <v>0</v>
      </c>
      <c r="K117" s="5">
        <v>328.44</v>
      </c>
      <c r="L117" s="4">
        <v>0.23799999999999999</v>
      </c>
      <c r="M117" s="4">
        <f t="shared" si="66"/>
        <v>0.24200358098101193</v>
      </c>
      <c r="N117" s="4">
        <f t="shared" si="67"/>
        <v>4.2003580981011923E-2</v>
      </c>
      <c r="O117" s="5">
        <v>42.56</v>
      </c>
      <c r="P117" s="5">
        <v>33.5</v>
      </c>
      <c r="Q117" s="5">
        <f t="shared" si="81"/>
        <v>42.56</v>
      </c>
      <c r="R117" s="5">
        <f t="shared" si="68"/>
        <v>0</v>
      </c>
      <c r="S117" s="5">
        <f t="shared" si="69"/>
        <v>33.5</v>
      </c>
      <c r="T117" s="5">
        <f t="shared" si="62"/>
        <v>0</v>
      </c>
      <c r="U117" s="5">
        <v>76.06</v>
      </c>
      <c r="V117" s="5">
        <f t="shared" si="70"/>
        <v>76.06</v>
      </c>
      <c r="W117" s="4">
        <f t="shared" si="71"/>
        <v>5.1140336722069822E-2</v>
      </c>
      <c r="X117" s="4">
        <f t="shared" si="72"/>
        <v>0.23157958835708198</v>
      </c>
      <c r="Y117">
        <v>1</v>
      </c>
      <c r="Z117" s="5">
        <v>5.5</v>
      </c>
      <c r="AA117" s="6">
        <v>29</v>
      </c>
      <c r="AB117" s="5">
        <v>250</v>
      </c>
      <c r="AC117" s="6">
        <v>49</v>
      </c>
      <c r="AD117" s="5">
        <v>837.5</v>
      </c>
      <c r="AE117" s="6">
        <v>32</v>
      </c>
      <c r="AF117" s="5">
        <v>288.5</v>
      </c>
      <c r="AG117" s="6">
        <v>7</v>
      </c>
      <c r="AH117" s="5">
        <v>64</v>
      </c>
      <c r="AI117" s="6">
        <v>6</v>
      </c>
      <c r="AJ117" s="5">
        <v>21</v>
      </c>
      <c r="AK117" s="6">
        <v>15</v>
      </c>
      <c r="AL117" s="5">
        <v>20.78</v>
      </c>
      <c r="AM117" s="6">
        <f t="shared" si="73"/>
        <v>139</v>
      </c>
      <c r="AN117" s="5">
        <f t="shared" si="74"/>
        <v>10.699856115107913</v>
      </c>
      <c r="AO117" s="5">
        <v>1487.28</v>
      </c>
      <c r="AP117" s="5" t="str">
        <f t="shared" si="75"/>
        <v>YES</v>
      </c>
      <c r="AQ117" s="5">
        <f t="shared" si="76"/>
        <v>0</v>
      </c>
      <c r="AR117" s="5">
        <v>141.01</v>
      </c>
      <c r="AS117" s="5">
        <v>1628.29</v>
      </c>
      <c r="AT117" s="3" t="str">
        <f t="shared" si="77"/>
        <v>YES</v>
      </c>
      <c r="AU117" s="5">
        <v>1956.73</v>
      </c>
      <c r="AV117" s="5">
        <f t="shared" si="78"/>
        <v>1956.73</v>
      </c>
      <c r="AW117" s="5">
        <f t="shared" si="79"/>
        <v>328.44</v>
      </c>
      <c r="AX117" s="5">
        <f t="shared" si="80"/>
        <v>252.38</v>
      </c>
      <c r="AY117" s="4">
        <f t="shared" si="61"/>
        <v>0.22083266096498305</v>
      </c>
    </row>
    <row r="118" spans="1:51" x14ac:dyDescent="0.25">
      <c r="A118" s="1">
        <v>45766</v>
      </c>
      <c r="B118" t="str">
        <f t="shared" si="63"/>
        <v>Saturday</v>
      </c>
      <c r="C118" s="9">
        <v>0.66319444444444442</v>
      </c>
      <c r="D118" s="10">
        <v>0.96666666666666667</v>
      </c>
      <c r="E118" s="2">
        <f t="shared" si="64"/>
        <v>0.30347222222222225</v>
      </c>
      <c r="F118">
        <v>59</v>
      </c>
      <c r="G118" s="5">
        <v>23.6</v>
      </c>
      <c r="H118" s="3">
        <f t="shared" si="65"/>
        <v>23.596779661016949</v>
      </c>
      <c r="I118" s="5">
        <v>133.59</v>
      </c>
      <c r="J118" s="5">
        <v>0</v>
      </c>
      <c r="K118" s="5">
        <v>273.63</v>
      </c>
      <c r="L118" s="4">
        <v>0.215</v>
      </c>
      <c r="M118" s="4">
        <f t="shared" si="66"/>
        <v>0.21740477666015157</v>
      </c>
      <c r="N118" s="4">
        <f t="shared" si="67"/>
        <v>1.7404776660151555E-2</v>
      </c>
      <c r="O118" s="5">
        <v>20.9</v>
      </c>
      <c r="P118" s="5">
        <v>40.6</v>
      </c>
      <c r="Q118" s="5">
        <f t="shared" si="81"/>
        <v>20.895000000000003</v>
      </c>
      <c r="R118" s="5">
        <f t="shared" si="68"/>
        <v>-4.9999999999954525E-3</v>
      </c>
      <c r="S118" s="5">
        <f t="shared" si="69"/>
        <v>40.6</v>
      </c>
      <c r="T118" s="5">
        <f t="shared" si="62"/>
        <v>0</v>
      </c>
      <c r="U118" s="5">
        <v>61.5</v>
      </c>
      <c r="V118" s="5">
        <f t="shared" si="70"/>
        <v>61.5</v>
      </c>
      <c r="W118" s="4">
        <f t="shared" si="71"/>
        <v>4.417437024586808E-2</v>
      </c>
      <c r="X118" s="4">
        <f t="shared" si="72"/>
        <v>0.22475605744984103</v>
      </c>
      <c r="Y118">
        <v>1</v>
      </c>
      <c r="Z118" s="5">
        <v>6</v>
      </c>
      <c r="AA118" s="6">
        <v>25</v>
      </c>
      <c r="AB118" s="5">
        <v>188.5</v>
      </c>
      <c r="AC118" s="6">
        <v>63</v>
      </c>
      <c r="AD118" s="5">
        <v>1015</v>
      </c>
      <c r="AE118" s="6">
        <v>11</v>
      </c>
      <c r="AF118" s="5">
        <v>96</v>
      </c>
      <c r="AG118" s="6">
        <v>1</v>
      </c>
      <c r="AH118" s="5">
        <v>8</v>
      </c>
      <c r="AI118" s="6">
        <v>16</v>
      </c>
      <c r="AJ118" s="5">
        <v>56</v>
      </c>
      <c r="AK118" s="6">
        <v>13</v>
      </c>
      <c r="AL118" s="5">
        <v>22.71</v>
      </c>
      <c r="AM118" s="6">
        <f t="shared" si="73"/>
        <v>130</v>
      </c>
      <c r="AN118" s="5">
        <f t="shared" si="74"/>
        <v>10.709307692307693</v>
      </c>
      <c r="AO118" s="5">
        <v>1392.21</v>
      </c>
      <c r="AP118" s="5" t="str">
        <f t="shared" si="75"/>
        <v>YES</v>
      </c>
      <c r="AQ118" s="5">
        <f t="shared" si="76"/>
        <v>0</v>
      </c>
      <c r="AR118" s="5">
        <v>132.18</v>
      </c>
      <c r="AS118" s="5">
        <v>1524.39</v>
      </c>
      <c r="AT118" s="3" t="str">
        <f t="shared" si="77"/>
        <v>YES</v>
      </c>
      <c r="AU118" s="5">
        <v>1798.02</v>
      </c>
      <c r="AV118" s="5">
        <f t="shared" si="78"/>
        <v>1798.02</v>
      </c>
      <c r="AW118" s="5">
        <f t="shared" si="79"/>
        <v>273.63</v>
      </c>
      <c r="AX118" s="5">
        <f t="shared" si="80"/>
        <v>212.13</v>
      </c>
      <c r="AY118" s="4">
        <f t="shared" si="61"/>
        <v>0.19654362488417695</v>
      </c>
    </row>
    <row r="119" spans="1:51" x14ac:dyDescent="0.25">
      <c r="A119" s="1">
        <v>45767</v>
      </c>
      <c r="B119" t="str">
        <f t="shared" si="63"/>
        <v>Sunday</v>
      </c>
      <c r="C119" s="9">
        <v>0.4513888888888889</v>
      </c>
      <c r="D119" s="10">
        <v>0.68263888888888891</v>
      </c>
      <c r="E119" s="2">
        <f t="shared" si="64"/>
        <v>0.23125000000000001</v>
      </c>
      <c r="F119">
        <v>42</v>
      </c>
      <c r="G119" s="5">
        <v>23.09</v>
      </c>
      <c r="H119" s="3">
        <f t="shared" si="65"/>
        <v>23.087619047619047</v>
      </c>
      <c r="I119" s="5">
        <v>0</v>
      </c>
      <c r="J119" s="5">
        <v>0</v>
      </c>
      <c r="K119" s="5">
        <v>211.52</v>
      </c>
      <c r="L119" s="4">
        <v>0.218</v>
      </c>
      <c r="M119" s="4">
        <f t="shared" si="66"/>
        <v>0.21813381734180351</v>
      </c>
      <c r="N119" s="4">
        <f t="shared" si="67"/>
        <v>1.8133817341803499E-2</v>
      </c>
      <c r="O119" s="5">
        <v>6.3</v>
      </c>
      <c r="P119" s="5">
        <v>31.8</v>
      </c>
      <c r="Q119" s="5">
        <f t="shared" si="81"/>
        <v>6.3000000000000007</v>
      </c>
      <c r="R119" s="5">
        <f t="shared" si="68"/>
        <v>0</v>
      </c>
      <c r="S119" s="5">
        <f t="shared" si="69"/>
        <v>31.799600000000002</v>
      </c>
      <c r="T119" s="5">
        <f t="shared" si="62"/>
        <v>-3.9999999999906777E-4</v>
      </c>
      <c r="U119" s="5">
        <v>38.1</v>
      </c>
      <c r="V119" s="5">
        <f t="shared" si="70"/>
        <v>38.1</v>
      </c>
      <c r="W119" s="4">
        <f t="shared" si="71"/>
        <v>3.9291312597970467E-2</v>
      </c>
      <c r="X119" s="4">
        <f t="shared" si="72"/>
        <v>0.180124810892587</v>
      </c>
      <c r="Y119">
        <v>0</v>
      </c>
      <c r="Z119" s="5">
        <v>0</v>
      </c>
      <c r="AA119" s="6">
        <v>1</v>
      </c>
      <c r="AB119" s="5">
        <v>8</v>
      </c>
      <c r="AC119" s="6">
        <v>58</v>
      </c>
      <c r="AD119" s="5">
        <v>794.99</v>
      </c>
      <c r="AE119" s="6">
        <v>7</v>
      </c>
      <c r="AF119" s="5">
        <v>74</v>
      </c>
      <c r="AG119" s="6">
        <v>1</v>
      </c>
      <c r="AH119" s="5">
        <v>8</v>
      </c>
      <c r="AI119" s="6">
        <v>22</v>
      </c>
      <c r="AJ119" s="5">
        <v>77.5</v>
      </c>
      <c r="AK119" s="6">
        <v>3</v>
      </c>
      <c r="AL119" s="5">
        <v>7.19</v>
      </c>
      <c r="AM119" s="6">
        <f t="shared" si="73"/>
        <v>92</v>
      </c>
      <c r="AN119" s="5">
        <f t="shared" si="74"/>
        <v>10.54</v>
      </c>
      <c r="AO119" s="5">
        <v>969.68</v>
      </c>
      <c r="AP119" s="5" t="str">
        <f t="shared" si="75"/>
        <v>YES</v>
      </c>
      <c r="AQ119" s="5">
        <f t="shared" si="76"/>
        <v>0</v>
      </c>
      <c r="AR119" s="5">
        <v>92.06</v>
      </c>
      <c r="AS119" s="5">
        <v>1061.74</v>
      </c>
      <c r="AT119" s="3" t="str">
        <f t="shared" si="77"/>
        <v>YES</v>
      </c>
      <c r="AU119" s="5">
        <v>1273.26</v>
      </c>
      <c r="AV119" s="5">
        <f t="shared" si="78"/>
        <v>1273.26</v>
      </c>
      <c r="AW119" s="5">
        <f t="shared" si="79"/>
        <v>211.52</v>
      </c>
      <c r="AX119" s="5">
        <f t="shared" si="80"/>
        <v>173.42000000000002</v>
      </c>
      <c r="AY119" s="4">
        <f t="shared" si="61"/>
        <v>0.21813381734180351</v>
      </c>
    </row>
    <row r="122" spans="1:51" x14ac:dyDescent="0.25">
      <c r="F122" s="5"/>
      <c r="G122"/>
      <c r="H122" s="5"/>
      <c r="K122" s="4"/>
      <c r="N122" s="5"/>
      <c r="P122"/>
      <c r="T122" s="5"/>
      <c r="V122" s="4"/>
      <c r="X122"/>
      <c r="Y122" s="5"/>
      <c r="Z122" s="6"/>
      <c r="AA122" s="5"/>
      <c r="AB122" s="6"/>
      <c r="AC122" s="5"/>
      <c r="AD122" s="6"/>
      <c r="AE122" s="5"/>
      <c r="AF122" s="6"/>
      <c r="AG122" s="5"/>
      <c r="AH122" s="6"/>
      <c r="AI122" s="5"/>
      <c r="AJ122" s="6"/>
      <c r="AK122" s="5"/>
      <c r="AL122" s="6"/>
      <c r="AM122" s="5"/>
      <c r="AS122"/>
      <c r="AT122" s="5"/>
      <c r="AU122"/>
    </row>
  </sheetData>
  <sortState xmlns:xlrd2="http://schemas.microsoft.com/office/spreadsheetml/2017/richdata2" ref="A2:AX119">
    <sortCondition ref="A2:A119"/>
  </sortState>
  <conditionalFormatting sqref="AP1:AQ121 AO122:AP122 AP123:AQ1048576">
    <cfRule type="cellIs" dxfId="6" priority="19" operator="equal">
      <formula>"NO"</formula>
    </cfRule>
    <cfRule type="cellIs" dxfId="5" priority="20" operator="equal">
      <formula>"YES"</formula>
    </cfRule>
    <cfRule type="cellIs" dxfId="4" priority="21" operator="equal">
      <formula>"""YES"""</formula>
    </cfRule>
  </conditionalFormatting>
  <conditionalFormatting sqref="AT1:AT121 AS122 AT123:AT1048576">
    <cfRule type="cellIs" dxfId="3" priority="17" operator="equal">
      <formula>"NO"</formula>
    </cfRule>
    <cfRule type="cellIs" dxfId="2" priority="18" operator="equal">
      <formula>"YES"</formula>
    </cfRule>
  </conditionalFormatting>
  <conditionalFormatting sqref="AV3:AV119">
    <cfRule type="cellIs" dxfId="1" priority="15" operator="equal">
      <formula>$AU$2</formula>
    </cfRule>
    <cfRule type="cellIs" dxfId="0" priority="25" operator="equal">
      <formula>#REF!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4980-EDA1-48C8-9B3B-CE14A6B87B26}">
  <dimension ref="A3:P326"/>
  <sheetViews>
    <sheetView zoomScale="75" zoomScaleNormal="100" workbookViewId="0">
      <selection activeCell="J223" sqref="J223"/>
    </sheetView>
  </sheetViews>
  <sheetFormatPr defaultColWidth="8.85546875" defaultRowHeight="15" x14ac:dyDescent="0.25"/>
  <cols>
    <col min="1" max="1" width="13.42578125" customWidth="1"/>
    <col min="2" max="2" width="14" bestFit="1" customWidth="1"/>
    <col min="3" max="3" width="21.140625" customWidth="1"/>
    <col min="4" max="4" width="16.85546875" customWidth="1"/>
    <col min="5" max="5" width="10.28515625" customWidth="1"/>
    <col min="6" max="7" width="9.42578125" customWidth="1"/>
    <col min="8" max="8" width="21.42578125" bestFit="1" customWidth="1"/>
    <col min="9" max="9" width="16.5703125" bestFit="1" customWidth="1"/>
    <col min="10" max="10" width="13.7109375" customWidth="1"/>
    <col min="11" max="11" width="7.42578125" customWidth="1"/>
    <col min="12" max="12" width="6.140625" customWidth="1"/>
    <col min="13" max="13" width="8.140625" customWidth="1"/>
    <col min="14" max="14" width="10.28515625" customWidth="1"/>
    <col min="15" max="15" width="9.7109375" customWidth="1"/>
    <col min="16" max="16" width="8.42578125" customWidth="1"/>
    <col min="17" max="17" width="5.85546875" customWidth="1"/>
  </cols>
  <sheetData>
    <row r="3" spans="1:14" x14ac:dyDescent="0.25">
      <c r="A3" s="12" t="s">
        <v>56</v>
      </c>
      <c r="B3" t="s">
        <v>63</v>
      </c>
      <c r="C3" t="s">
        <v>62</v>
      </c>
      <c r="D3" t="s">
        <v>61</v>
      </c>
      <c r="E3" t="s">
        <v>60</v>
      </c>
      <c r="F3" t="s">
        <v>59</v>
      </c>
      <c r="G3" t="s">
        <v>64</v>
      </c>
      <c r="H3" t="s">
        <v>58</v>
      </c>
    </row>
    <row r="4" spans="1:14" x14ac:dyDescent="0.25">
      <c r="A4" s="13" t="s">
        <v>42</v>
      </c>
      <c r="B4">
        <v>1327</v>
      </c>
      <c r="C4" s="5">
        <v>35019.23000000001</v>
      </c>
      <c r="D4" s="5">
        <v>38082.999999999993</v>
      </c>
      <c r="E4" s="5">
        <v>44651.39</v>
      </c>
      <c r="F4" s="5">
        <v>44751.39</v>
      </c>
      <c r="G4">
        <v>31</v>
      </c>
      <c r="H4" s="5">
        <v>1443.5932258064515</v>
      </c>
    </row>
    <row r="5" spans="1:14" x14ac:dyDescent="0.25">
      <c r="A5" s="13" t="s">
        <v>45</v>
      </c>
      <c r="B5">
        <v>131</v>
      </c>
      <c r="C5" s="5">
        <v>3188.0800000000004</v>
      </c>
      <c r="D5" s="5">
        <v>3482.41</v>
      </c>
      <c r="E5" s="5">
        <v>4034.44</v>
      </c>
      <c r="F5" s="5">
        <v>4034.4400000000005</v>
      </c>
      <c r="G5">
        <v>3</v>
      </c>
      <c r="H5" s="5">
        <v>1344.8133333333335</v>
      </c>
    </row>
    <row r="6" spans="1:14" x14ac:dyDescent="0.25">
      <c r="A6" s="13" t="s">
        <v>44</v>
      </c>
      <c r="B6">
        <v>263</v>
      </c>
      <c r="C6" s="5">
        <v>7204.68</v>
      </c>
      <c r="D6" s="5">
        <v>7829.02</v>
      </c>
      <c r="E6" s="5">
        <v>9274.06</v>
      </c>
      <c r="F6" s="5">
        <v>9274.06</v>
      </c>
      <c r="G6">
        <v>4</v>
      </c>
      <c r="H6" s="5">
        <v>2318.5149999999999</v>
      </c>
    </row>
    <row r="7" spans="1:14" x14ac:dyDescent="0.25">
      <c r="A7" s="13" t="s">
        <v>43</v>
      </c>
      <c r="B7">
        <v>259</v>
      </c>
      <c r="C7" s="5">
        <v>7064.86</v>
      </c>
      <c r="D7" s="5">
        <v>7669.69</v>
      </c>
      <c r="E7" s="5">
        <v>9026.86</v>
      </c>
      <c r="F7" s="5">
        <v>9026.86</v>
      </c>
      <c r="G7">
        <v>6</v>
      </c>
      <c r="H7" s="5">
        <v>1504.4766666666667</v>
      </c>
    </row>
    <row r="8" spans="1:14" x14ac:dyDescent="0.25">
      <c r="A8" s="13" t="s">
        <v>40</v>
      </c>
      <c r="B8">
        <v>1535</v>
      </c>
      <c r="C8" s="5">
        <v>40081.74</v>
      </c>
      <c r="D8" s="5">
        <v>43520.80999999999</v>
      </c>
      <c r="E8" s="5">
        <v>51104.41</v>
      </c>
      <c r="F8" s="5">
        <v>51104.409999999996</v>
      </c>
      <c r="G8">
        <v>26</v>
      </c>
      <c r="H8" s="5">
        <v>1965.5542307692306</v>
      </c>
    </row>
    <row r="9" spans="1:14" x14ac:dyDescent="0.25">
      <c r="A9" s="13" t="s">
        <v>36</v>
      </c>
      <c r="B9">
        <v>1191</v>
      </c>
      <c r="C9" s="5">
        <v>32239.86</v>
      </c>
      <c r="D9" s="5">
        <v>35062.560000000005</v>
      </c>
      <c r="E9" s="5">
        <v>41310.230000000003</v>
      </c>
      <c r="F9" s="5">
        <v>41310.230000000003</v>
      </c>
      <c r="G9">
        <v>25</v>
      </c>
      <c r="H9" s="5">
        <v>1652.4092000000001</v>
      </c>
    </row>
    <row r="10" spans="1:14" x14ac:dyDescent="0.25">
      <c r="A10" s="13" t="s">
        <v>41</v>
      </c>
      <c r="B10">
        <v>1214</v>
      </c>
      <c r="C10" s="5">
        <v>30053.59</v>
      </c>
      <c r="D10" s="5">
        <v>32638.76</v>
      </c>
      <c r="E10" s="5">
        <v>38324.400000000009</v>
      </c>
      <c r="F10" s="5">
        <v>38324.400000000009</v>
      </c>
      <c r="G10">
        <v>23</v>
      </c>
      <c r="H10" s="5">
        <v>1666.2782608695657</v>
      </c>
    </row>
    <row r="11" spans="1:14" x14ac:dyDescent="0.25">
      <c r="A11" s="13" t="s">
        <v>57</v>
      </c>
      <c r="B11">
        <v>5920</v>
      </c>
      <c r="C11" s="5">
        <v>154852.04000000007</v>
      </c>
      <c r="D11" s="5">
        <v>168286.25</v>
      </c>
      <c r="E11" s="5">
        <v>197725.79000000004</v>
      </c>
      <c r="F11" s="5">
        <v>197825.79000000004</v>
      </c>
      <c r="G11">
        <v>118</v>
      </c>
      <c r="H11" s="5">
        <v>1676.4897457627121</v>
      </c>
    </row>
    <row r="16" spans="1:14" x14ac:dyDescent="0.25">
      <c r="A16" t="s">
        <v>75</v>
      </c>
      <c r="B16" t="s">
        <v>83</v>
      </c>
      <c r="C16" t="s">
        <v>74</v>
      </c>
      <c r="D16" t="s">
        <v>71</v>
      </c>
      <c r="E16" t="s">
        <v>73</v>
      </c>
      <c r="F16" t="s">
        <v>70</v>
      </c>
      <c r="G16" t="s">
        <v>72</v>
      </c>
      <c r="H16" t="s">
        <v>68</v>
      </c>
      <c r="I16" t="s">
        <v>67</v>
      </c>
      <c r="J16" t="s">
        <v>65</v>
      </c>
      <c r="K16" t="s">
        <v>66</v>
      </c>
      <c r="L16" t="s">
        <v>69</v>
      </c>
      <c r="M16" t="s">
        <v>84</v>
      </c>
      <c r="N16" t="s">
        <v>85</v>
      </c>
    </row>
    <row r="17" spans="1:14" x14ac:dyDescent="0.25">
      <c r="A17" s="5">
        <v>5671.7900000000009</v>
      </c>
      <c r="B17" s="6">
        <v>1624</v>
      </c>
      <c r="C17" s="5">
        <v>2822.21</v>
      </c>
      <c r="D17" s="6">
        <v>319</v>
      </c>
      <c r="E17" s="5">
        <v>14921.599999999999</v>
      </c>
      <c r="F17" s="6">
        <v>1790</v>
      </c>
      <c r="G17" s="5">
        <v>107372.66</v>
      </c>
      <c r="H17" s="5">
        <v>17475.039999999997</v>
      </c>
      <c r="I17">
        <v>2107</v>
      </c>
      <c r="J17">
        <v>538</v>
      </c>
      <c r="K17" s="5">
        <v>3685.08</v>
      </c>
      <c r="L17" s="6">
        <v>7100</v>
      </c>
      <c r="M17" s="5">
        <v>2791.659999999998</v>
      </c>
      <c r="N17" s="6">
        <v>1437</v>
      </c>
    </row>
    <row r="19" spans="1:14" x14ac:dyDescent="0.25">
      <c r="A19" t="s">
        <v>77</v>
      </c>
      <c r="B19" s="5" t="s">
        <v>59</v>
      </c>
    </row>
    <row r="20" spans="1:14" x14ac:dyDescent="0.25">
      <c r="A20" t="s">
        <v>78</v>
      </c>
      <c r="B20" s="5">
        <f>GETPIVOTDATA("Sum of food sales",$A$16)</f>
        <v>107372.66</v>
      </c>
    </row>
    <row r="21" spans="1:14" x14ac:dyDescent="0.25">
      <c r="A21" t="s">
        <v>81</v>
      </c>
      <c r="B21" s="5">
        <f>GETPIVOTDATA("Sum of Draft beer sales",$A$16)</f>
        <v>17475.039999999997</v>
      </c>
    </row>
    <row r="22" spans="1:14" x14ac:dyDescent="0.25">
      <c r="A22" t="s">
        <v>79</v>
      </c>
      <c r="B22" s="5">
        <f>GETPIVOTDATA("Sum of liquor sales",$A$16)</f>
        <v>14921.599999999999</v>
      </c>
    </row>
    <row r="23" spans="1:14" x14ac:dyDescent="0.25">
      <c r="A23" t="s">
        <v>82</v>
      </c>
      <c r="B23" s="5">
        <f>GETPIVOTDATA("Sum of NA beverage sales",$A$16)</f>
        <v>5671.7900000000009</v>
      </c>
    </row>
    <row r="24" spans="1:14" x14ac:dyDescent="0.25">
      <c r="A24" t="s">
        <v>80</v>
      </c>
      <c r="B24" s="5">
        <f>GETPIVOTDATA("Sum of Bottled beer sales",$A$16)</f>
        <v>3685.08</v>
      </c>
    </row>
    <row r="25" spans="1:14" x14ac:dyDescent="0.25">
      <c r="A25" t="s">
        <v>76</v>
      </c>
      <c r="B25" s="5">
        <f>GETPIVOTDATA("Sum of wine sales",$A$16)</f>
        <v>2822.21</v>
      </c>
    </row>
    <row r="26" spans="1:14" x14ac:dyDescent="0.25">
      <c r="N26" t="s">
        <v>126</v>
      </c>
    </row>
    <row r="27" spans="1:14" x14ac:dyDescent="0.25">
      <c r="N27" s="2">
        <v>30.311805555555569</v>
      </c>
    </row>
    <row r="34" spans="1:9" x14ac:dyDescent="0.25">
      <c r="A34" s="12" t="s">
        <v>56</v>
      </c>
      <c r="B34" t="s">
        <v>86</v>
      </c>
      <c r="C34" t="s">
        <v>87</v>
      </c>
      <c r="E34" t="s">
        <v>88</v>
      </c>
    </row>
    <row r="35" spans="1:9" x14ac:dyDescent="0.25">
      <c r="A35" s="13" t="s">
        <v>42</v>
      </c>
      <c r="B35" s="5">
        <v>35019.23000000001</v>
      </c>
      <c r="C35" s="2">
        <v>7.2354166666666684</v>
      </c>
      <c r="D35" s="14">
        <f>(C35)*24</f>
        <v>173.65000000000003</v>
      </c>
      <c r="E35" s="5">
        <f>B35/D35</f>
        <v>201.66559170745754</v>
      </c>
      <c r="I35" t="s">
        <v>90</v>
      </c>
    </row>
    <row r="36" spans="1:9" x14ac:dyDescent="0.25">
      <c r="A36" s="13" t="s">
        <v>45</v>
      </c>
      <c r="B36" s="5">
        <v>3188.0800000000004</v>
      </c>
      <c r="C36" s="2">
        <v>0.73472222222222228</v>
      </c>
      <c r="D36" s="14">
        <f t="shared" ref="D36:D42" si="0">(C36)*24</f>
        <v>17.633333333333333</v>
      </c>
      <c r="E36" s="5">
        <f t="shared" ref="E36:E42" si="1">B36/D36</f>
        <v>180.79848771266543</v>
      </c>
    </row>
    <row r="37" spans="1:9" x14ac:dyDescent="0.25">
      <c r="A37" s="13" t="s">
        <v>44</v>
      </c>
      <c r="B37" s="5">
        <v>7204.68</v>
      </c>
      <c r="C37" s="2">
        <v>1.1479166666666667</v>
      </c>
      <c r="D37" s="14">
        <f t="shared" si="0"/>
        <v>27.55</v>
      </c>
      <c r="E37" s="5">
        <f t="shared" si="1"/>
        <v>261.51288566243193</v>
      </c>
    </row>
    <row r="38" spans="1:9" x14ac:dyDescent="0.25">
      <c r="A38" s="13" t="s">
        <v>43</v>
      </c>
      <c r="B38" s="5">
        <v>7064.86</v>
      </c>
      <c r="C38" s="2">
        <v>1.6187499999999999</v>
      </c>
      <c r="D38" s="14">
        <f t="shared" si="0"/>
        <v>38.849999999999994</v>
      </c>
      <c r="E38" s="5">
        <f t="shared" si="1"/>
        <v>181.84967824967828</v>
      </c>
    </row>
    <row r="39" spans="1:9" x14ac:dyDescent="0.25">
      <c r="A39" s="13" t="s">
        <v>40</v>
      </c>
      <c r="B39" s="5">
        <v>40081.74</v>
      </c>
      <c r="C39" s="2">
        <v>7.0826388888888889</v>
      </c>
      <c r="D39" s="14">
        <f t="shared" si="0"/>
        <v>169.98333333333335</v>
      </c>
      <c r="E39" s="5">
        <f t="shared" si="1"/>
        <v>235.7980586331993</v>
      </c>
    </row>
    <row r="40" spans="1:9" x14ac:dyDescent="0.25">
      <c r="A40" s="13" t="s">
        <v>36</v>
      </c>
      <c r="B40" s="5">
        <v>32239.86</v>
      </c>
      <c r="C40" s="2">
        <v>6.3291666666666666</v>
      </c>
      <c r="D40" s="14">
        <f t="shared" si="0"/>
        <v>151.9</v>
      </c>
      <c r="E40" s="5">
        <f t="shared" si="1"/>
        <v>212.24397630019749</v>
      </c>
    </row>
    <row r="41" spans="1:9" x14ac:dyDescent="0.25">
      <c r="A41" s="13" t="s">
        <v>41</v>
      </c>
      <c r="B41" s="5">
        <v>30053.59</v>
      </c>
      <c r="C41" s="2">
        <v>6.1631944444444446</v>
      </c>
      <c r="D41" s="14">
        <f t="shared" si="0"/>
        <v>147.91666666666669</v>
      </c>
      <c r="E41" s="5">
        <f t="shared" si="1"/>
        <v>203.17919999999998</v>
      </c>
    </row>
    <row r="42" spans="1:9" x14ac:dyDescent="0.25">
      <c r="A42" s="13" t="s">
        <v>57</v>
      </c>
      <c r="B42" s="5">
        <v>154852.04</v>
      </c>
      <c r="C42" s="2">
        <v>30.311805555555559</v>
      </c>
      <c r="D42" s="14">
        <f t="shared" si="0"/>
        <v>727.48333333333335</v>
      </c>
      <c r="E42" s="5">
        <f t="shared" si="1"/>
        <v>212.85991431647921</v>
      </c>
    </row>
    <row r="45" spans="1:9" x14ac:dyDescent="0.25">
      <c r="A45" t="s">
        <v>1</v>
      </c>
      <c r="B45" s="15" t="s">
        <v>89</v>
      </c>
    </row>
    <row r="46" spans="1:9" x14ac:dyDescent="0.25">
      <c r="A46" t="s">
        <v>42</v>
      </c>
      <c r="B46" s="15">
        <v>201.66559170745754</v>
      </c>
    </row>
    <row r="47" spans="1:9" x14ac:dyDescent="0.25">
      <c r="A47" t="s">
        <v>45</v>
      </c>
      <c r="B47" s="15">
        <v>180.79848771266543</v>
      </c>
    </row>
    <row r="48" spans="1:9" x14ac:dyDescent="0.25">
      <c r="A48" t="s">
        <v>44</v>
      </c>
      <c r="B48" s="15">
        <v>261.51288566243193</v>
      </c>
    </row>
    <row r="49" spans="1:4" x14ac:dyDescent="0.25">
      <c r="A49" t="s">
        <v>43</v>
      </c>
      <c r="B49" s="15">
        <v>181.84967824967828</v>
      </c>
    </row>
    <row r="50" spans="1:4" x14ac:dyDescent="0.25">
      <c r="A50" t="s">
        <v>40</v>
      </c>
      <c r="B50" s="15">
        <v>235.7980586331993</v>
      </c>
    </row>
    <row r="51" spans="1:4" x14ac:dyDescent="0.25">
      <c r="A51" t="s">
        <v>36</v>
      </c>
      <c r="B51" s="15">
        <v>212.24397630019749</v>
      </c>
    </row>
    <row r="52" spans="1:4" x14ac:dyDescent="0.25">
      <c r="A52" t="s">
        <v>41</v>
      </c>
      <c r="B52" s="15">
        <v>203.17919999999998</v>
      </c>
    </row>
    <row r="60" spans="1:4" x14ac:dyDescent="0.25">
      <c r="A60" s="12" t="s">
        <v>56</v>
      </c>
      <c r="B60" t="s">
        <v>93</v>
      </c>
      <c r="C60" t="s">
        <v>92</v>
      </c>
      <c r="D60" t="s">
        <v>91</v>
      </c>
    </row>
    <row r="61" spans="1:4" x14ac:dyDescent="0.25">
      <c r="A61" s="13" t="s">
        <v>94</v>
      </c>
      <c r="B61" s="5">
        <v>4679.6499999999996</v>
      </c>
      <c r="C61" s="5">
        <v>245</v>
      </c>
      <c r="D61" s="5">
        <v>1191.5</v>
      </c>
    </row>
    <row r="62" spans="1:4" x14ac:dyDescent="0.25">
      <c r="A62" s="13" t="s">
        <v>95</v>
      </c>
      <c r="B62" s="5">
        <v>3440.0199999999995</v>
      </c>
      <c r="C62" s="5">
        <v>329.84000000000003</v>
      </c>
      <c r="D62" s="5">
        <v>973.52</v>
      </c>
    </row>
    <row r="63" spans="1:4" x14ac:dyDescent="0.25">
      <c r="A63" s="13" t="s">
        <v>96</v>
      </c>
      <c r="B63" s="5">
        <v>4639.96</v>
      </c>
      <c r="C63" s="5">
        <v>311.92</v>
      </c>
      <c r="D63" s="5">
        <v>1129.3699999999999</v>
      </c>
    </row>
    <row r="64" spans="1:4" x14ac:dyDescent="0.25">
      <c r="A64" s="13" t="s">
        <v>97</v>
      </c>
      <c r="B64" s="5">
        <v>3386.3900000000003</v>
      </c>
      <c r="C64" s="5">
        <v>253.64999999999998</v>
      </c>
      <c r="D64" s="5">
        <v>854.83999999999992</v>
      </c>
    </row>
    <row r="65" spans="1:7" x14ac:dyDescent="0.25">
      <c r="A65" s="13" t="s">
        <v>98</v>
      </c>
      <c r="B65" s="5">
        <v>2287.9800000000005</v>
      </c>
      <c r="C65" s="5">
        <v>0</v>
      </c>
      <c r="D65" s="5">
        <v>553.16999999999996</v>
      </c>
    </row>
    <row r="66" spans="1:7" x14ac:dyDescent="0.25">
      <c r="A66" s="13" t="s">
        <v>99</v>
      </c>
      <c r="B66" s="5">
        <v>4830.2700000000004</v>
      </c>
      <c r="C66" s="5">
        <v>26.4</v>
      </c>
      <c r="D66" s="5">
        <v>1157.3399999999999</v>
      </c>
    </row>
    <row r="67" spans="1:7" x14ac:dyDescent="0.25">
      <c r="A67" s="13" t="s">
        <v>100</v>
      </c>
      <c r="B67" s="5">
        <v>5090.87</v>
      </c>
      <c r="C67" s="5">
        <v>17.59</v>
      </c>
      <c r="D67" s="5">
        <v>1164.92</v>
      </c>
    </row>
    <row r="68" spans="1:7" x14ac:dyDescent="0.25">
      <c r="A68" s="13" t="s">
        <v>57</v>
      </c>
      <c r="B68" s="5">
        <v>28355.14</v>
      </c>
      <c r="C68" s="5">
        <v>1184.3999999999999</v>
      </c>
      <c r="D68" s="5">
        <v>7024.66</v>
      </c>
    </row>
    <row r="69" spans="1:7" x14ac:dyDescent="0.25">
      <c r="E69" s="4" t="s">
        <v>101</v>
      </c>
    </row>
    <row r="70" spans="1:7" x14ac:dyDescent="0.25">
      <c r="A70" s="13" t="s">
        <v>94</v>
      </c>
      <c r="B70" s="5">
        <v>4679.6499999999996</v>
      </c>
      <c r="C70" s="5">
        <v>245</v>
      </c>
      <c r="D70" s="5">
        <v>1191.5</v>
      </c>
      <c r="E70" s="5">
        <f>B70+C70</f>
        <v>4924.6499999999996</v>
      </c>
      <c r="F70" s="4">
        <f t="shared" ref="F70:F76" si="2">D70/(C70+B70)</f>
        <v>0.2419461281512392</v>
      </c>
    </row>
    <row r="71" spans="1:7" x14ac:dyDescent="0.25">
      <c r="A71" s="13" t="s">
        <v>95</v>
      </c>
      <c r="B71" s="5">
        <v>3440.0199999999995</v>
      </c>
      <c r="C71" s="5">
        <v>329.84000000000003</v>
      </c>
      <c r="D71" s="5">
        <v>973.52</v>
      </c>
      <c r="E71" s="5">
        <f t="shared" ref="E71:E76" si="3">B71+C71</f>
        <v>3769.8599999999997</v>
      </c>
      <c r="F71" s="4">
        <f t="shared" si="2"/>
        <v>0.25823770644002697</v>
      </c>
    </row>
    <row r="72" spans="1:7" x14ac:dyDescent="0.25">
      <c r="A72" s="13" t="s">
        <v>96</v>
      </c>
      <c r="B72" s="5">
        <v>4639.96</v>
      </c>
      <c r="C72" s="5">
        <v>311.92</v>
      </c>
      <c r="D72" s="5">
        <v>1129.3699999999999</v>
      </c>
      <c r="E72" s="5">
        <f t="shared" si="3"/>
        <v>4951.88</v>
      </c>
      <c r="F72" s="4">
        <f t="shared" si="2"/>
        <v>0.22806893543462278</v>
      </c>
    </row>
    <row r="73" spans="1:7" x14ac:dyDescent="0.25">
      <c r="A73" s="13" t="s">
        <v>97</v>
      </c>
      <c r="B73" s="5">
        <v>3386.3900000000003</v>
      </c>
      <c r="C73" s="5">
        <v>253.64999999999998</v>
      </c>
      <c r="D73" s="5">
        <v>854.83999999999992</v>
      </c>
      <c r="E73" s="5">
        <f t="shared" si="3"/>
        <v>3640.0400000000004</v>
      </c>
      <c r="F73" s="4">
        <f t="shared" si="2"/>
        <v>0.23484357314754778</v>
      </c>
    </row>
    <row r="74" spans="1:7" x14ac:dyDescent="0.25">
      <c r="A74" s="13" t="s">
        <v>98</v>
      </c>
      <c r="B74" s="5">
        <v>2287.9800000000005</v>
      </c>
      <c r="C74" s="5">
        <v>0</v>
      </c>
      <c r="D74" s="5">
        <v>553.16999999999996</v>
      </c>
      <c r="E74" s="5">
        <f t="shared" si="3"/>
        <v>2287.9800000000005</v>
      </c>
      <c r="F74" s="4">
        <f t="shared" si="2"/>
        <v>0.24177221828862133</v>
      </c>
    </row>
    <row r="75" spans="1:7" x14ac:dyDescent="0.25">
      <c r="A75" s="13" t="s">
        <v>99</v>
      </c>
      <c r="B75" s="5">
        <v>4830.2700000000004</v>
      </c>
      <c r="C75" s="5">
        <v>26.4</v>
      </c>
      <c r="D75" s="5">
        <v>1157.3399999999999</v>
      </c>
      <c r="E75" s="5">
        <f t="shared" si="3"/>
        <v>4856.67</v>
      </c>
      <c r="F75" s="4">
        <f t="shared" si="2"/>
        <v>0.23829908146940185</v>
      </c>
    </row>
    <row r="76" spans="1:7" x14ac:dyDescent="0.25">
      <c r="A76" s="13" t="s">
        <v>100</v>
      </c>
      <c r="B76" s="5">
        <v>5090.87</v>
      </c>
      <c r="C76" s="5">
        <v>17.59</v>
      </c>
      <c r="D76" s="5">
        <v>1164.92</v>
      </c>
      <c r="E76" s="5">
        <f t="shared" si="3"/>
        <v>5108.46</v>
      </c>
      <c r="F76" s="4">
        <f t="shared" si="2"/>
        <v>0.22803741244915299</v>
      </c>
    </row>
    <row r="80" spans="1:7" x14ac:dyDescent="0.25">
      <c r="A80" s="12" t="s">
        <v>56</v>
      </c>
      <c r="B80" t="s">
        <v>86</v>
      </c>
      <c r="C80" t="s">
        <v>93</v>
      </c>
      <c r="D80" t="s">
        <v>92</v>
      </c>
      <c r="E80" t="s">
        <v>102</v>
      </c>
      <c r="F80" t="s">
        <v>103</v>
      </c>
      <c r="G80" t="s">
        <v>104</v>
      </c>
    </row>
    <row r="81" spans="1:9" x14ac:dyDescent="0.25">
      <c r="A81" s="13" t="s">
        <v>42</v>
      </c>
      <c r="B81" s="5">
        <v>35019.23000000001</v>
      </c>
      <c r="C81" s="5">
        <v>6383.56</v>
      </c>
      <c r="D81" s="5">
        <v>284.83</v>
      </c>
      <c r="E81">
        <v>31</v>
      </c>
      <c r="F81" s="5" cm="1">
        <f t="array" ref="F81:F87">B81:B87/E81:E87</f>
        <v>1129.6525806451616</v>
      </c>
    </row>
    <row r="82" spans="1:9" x14ac:dyDescent="0.25">
      <c r="A82" s="13" t="s">
        <v>45</v>
      </c>
      <c r="B82" s="5">
        <v>3188.0800000000004</v>
      </c>
      <c r="C82" s="5">
        <v>552.03</v>
      </c>
      <c r="D82" s="5">
        <v>0</v>
      </c>
      <c r="E82">
        <v>3</v>
      </c>
      <c r="F82" s="5">
        <v>1062.6933333333334</v>
      </c>
    </row>
    <row r="83" spans="1:9" x14ac:dyDescent="0.25">
      <c r="A83" s="13" t="s">
        <v>44</v>
      </c>
      <c r="B83" s="5">
        <v>7204.68</v>
      </c>
      <c r="C83" s="5">
        <v>1385.04</v>
      </c>
      <c r="D83" s="5">
        <v>60</v>
      </c>
      <c r="E83">
        <v>4</v>
      </c>
      <c r="F83" s="5">
        <v>1801.17</v>
      </c>
    </row>
    <row r="84" spans="1:9" x14ac:dyDescent="0.25">
      <c r="A84" s="13" t="s">
        <v>43</v>
      </c>
      <c r="B84" s="5">
        <v>7064.86</v>
      </c>
      <c r="C84" s="5">
        <v>1208.02</v>
      </c>
      <c r="D84" s="5">
        <v>149.15</v>
      </c>
      <c r="E84">
        <v>6</v>
      </c>
      <c r="F84" s="5">
        <v>1177.4766666666667</v>
      </c>
    </row>
    <row r="85" spans="1:9" x14ac:dyDescent="0.25">
      <c r="A85" s="13" t="s">
        <v>40</v>
      </c>
      <c r="B85" s="5">
        <v>40081.74</v>
      </c>
      <c r="C85" s="5">
        <v>7281.1600000000008</v>
      </c>
      <c r="D85" s="5">
        <v>302.44</v>
      </c>
      <c r="E85">
        <v>26</v>
      </c>
      <c r="F85" s="5">
        <v>1541.6053846153845</v>
      </c>
    </row>
    <row r="86" spans="1:9" x14ac:dyDescent="0.25">
      <c r="A86" s="13" t="s">
        <v>36</v>
      </c>
      <c r="B86" s="5">
        <v>32239.86</v>
      </c>
      <c r="C86" s="5">
        <v>6196.1699999999983</v>
      </c>
      <c r="D86" s="5">
        <v>51.5</v>
      </c>
      <c r="E86">
        <v>25</v>
      </c>
      <c r="F86" s="5">
        <v>1289.5944</v>
      </c>
    </row>
    <row r="87" spans="1:9" x14ac:dyDescent="0.25">
      <c r="A87" s="13" t="s">
        <v>41</v>
      </c>
      <c r="B87" s="5">
        <v>30053.59</v>
      </c>
      <c r="C87" s="5">
        <v>5349.16</v>
      </c>
      <c r="D87" s="5">
        <v>336.47999999999996</v>
      </c>
      <c r="E87">
        <v>23</v>
      </c>
      <c r="F87" s="5">
        <v>1306.6778260869564</v>
      </c>
    </row>
    <row r="88" spans="1:9" x14ac:dyDescent="0.25">
      <c r="A88" s="13" t="s">
        <v>57</v>
      </c>
      <c r="B88" s="5">
        <v>154852.04000000007</v>
      </c>
      <c r="C88" s="5">
        <v>28355.140000000007</v>
      </c>
      <c r="D88" s="5">
        <v>1184.4000000000001</v>
      </c>
      <c r="E88">
        <v>118</v>
      </c>
    </row>
    <row r="89" spans="1:9" x14ac:dyDescent="0.25">
      <c r="F89" t="s">
        <v>104</v>
      </c>
      <c r="G89" t="s">
        <v>105</v>
      </c>
    </row>
    <row r="90" spans="1:9" x14ac:dyDescent="0.25">
      <c r="B90" s="5">
        <v>35019.23000000001</v>
      </c>
      <c r="C90" s="5">
        <v>6383.56</v>
      </c>
      <c r="D90" s="5">
        <v>284.83</v>
      </c>
      <c r="E90">
        <v>31</v>
      </c>
      <c r="F90" s="5">
        <f>(C90+D90)/E90</f>
        <v>215.10935483870969</v>
      </c>
      <c r="G90" s="4">
        <f>(C90+D90)/B90</f>
        <v>0.19042080594005059</v>
      </c>
      <c r="H90" t="s">
        <v>42</v>
      </c>
      <c r="I90" s="4">
        <v>0.19042080594005059</v>
      </c>
    </row>
    <row r="91" spans="1:9" x14ac:dyDescent="0.25">
      <c r="B91" s="5">
        <v>3188.0800000000004</v>
      </c>
      <c r="C91" s="5">
        <v>552.03</v>
      </c>
      <c r="D91" s="5">
        <v>0</v>
      </c>
      <c r="E91">
        <v>3</v>
      </c>
      <c r="F91" s="5">
        <f t="shared" ref="F91:F96" si="4">(C91+D91)/E91</f>
        <v>184.01</v>
      </c>
      <c r="G91" s="4">
        <f t="shared" ref="G91:G96" si="5">(C91+D91)/B91</f>
        <v>0.17315437504705022</v>
      </c>
      <c r="H91" t="s">
        <v>45</v>
      </c>
      <c r="I91" s="4">
        <v>0.17315437504705022</v>
      </c>
    </row>
    <row r="92" spans="1:9" x14ac:dyDescent="0.25">
      <c r="B92" s="5">
        <v>7204.68</v>
      </c>
      <c r="C92" s="5">
        <v>1385.04</v>
      </c>
      <c r="D92" s="5">
        <v>60</v>
      </c>
      <c r="E92">
        <v>4</v>
      </c>
      <c r="F92" s="5">
        <f t="shared" si="4"/>
        <v>361.26</v>
      </c>
      <c r="G92" s="4">
        <f t="shared" si="5"/>
        <v>0.20056962974066855</v>
      </c>
      <c r="H92" t="s">
        <v>44</v>
      </c>
      <c r="I92" s="4">
        <v>0.20056962974066855</v>
      </c>
    </row>
    <row r="93" spans="1:9" x14ac:dyDescent="0.25">
      <c r="B93" s="5">
        <v>7064.86</v>
      </c>
      <c r="C93" s="5">
        <v>1208.02</v>
      </c>
      <c r="D93" s="5">
        <v>149.15</v>
      </c>
      <c r="E93">
        <v>6</v>
      </c>
      <c r="F93" s="5">
        <f t="shared" si="4"/>
        <v>226.19500000000002</v>
      </c>
      <c r="G93" s="4">
        <f t="shared" si="5"/>
        <v>0.19210147122519061</v>
      </c>
      <c r="H93" t="s">
        <v>43</v>
      </c>
      <c r="I93" s="4">
        <v>0.19210147122519061</v>
      </c>
    </row>
    <row r="94" spans="1:9" x14ac:dyDescent="0.25">
      <c r="B94" s="5">
        <v>40081.74</v>
      </c>
      <c r="C94" s="5">
        <v>7281.1600000000008</v>
      </c>
      <c r="D94" s="5">
        <v>302.44</v>
      </c>
      <c r="E94">
        <v>26</v>
      </c>
      <c r="F94" s="5">
        <f t="shared" si="4"/>
        <v>291.67692307692312</v>
      </c>
      <c r="G94" s="4">
        <f t="shared" si="5"/>
        <v>0.18920336292785694</v>
      </c>
      <c r="H94" t="s">
        <v>40</v>
      </c>
      <c r="I94" s="4">
        <v>0.18920336292785694</v>
      </c>
    </row>
    <row r="95" spans="1:9" x14ac:dyDescent="0.25">
      <c r="B95" s="5">
        <v>32239.86</v>
      </c>
      <c r="C95" s="5">
        <v>6196.1699999999983</v>
      </c>
      <c r="D95" s="5">
        <v>51.5</v>
      </c>
      <c r="E95">
        <v>25</v>
      </c>
      <c r="F95" s="5">
        <f t="shared" si="4"/>
        <v>249.90679999999992</v>
      </c>
      <c r="G95" s="4">
        <f t="shared" si="5"/>
        <v>0.19378713182997687</v>
      </c>
      <c r="H95" t="s">
        <v>36</v>
      </c>
      <c r="I95" s="4">
        <v>0.19378713182997687</v>
      </c>
    </row>
    <row r="96" spans="1:9" x14ac:dyDescent="0.25">
      <c r="B96" s="5">
        <v>30053.59</v>
      </c>
      <c r="C96" s="5">
        <v>5349.16</v>
      </c>
      <c r="D96" s="5">
        <v>336.47999999999996</v>
      </c>
      <c r="E96">
        <v>23</v>
      </c>
      <c r="F96" s="5">
        <f t="shared" si="4"/>
        <v>247.20173913043476</v>
      </c>
      <c r="G96" s="4">
        <f t="shared" si="5"/>
        <v>0.18918338873991425</v>
      </c>
      <c r="H96" t="s">
        <v>41</v>
      </c>
      <c r="I96" s="4">
        <v>0.18918338873991425</v>
      </c>
    </row>
    <row r="98" spans="1:3" x14ac:dyDescent="0.25">
      <c r="A98" s="13" t="s">
        <v>42</v>
      </c>
      <c r="B98" s="5">
        <v>35019.23000000001</v>
      </c>
      <c r="C98" s="5">
        <f>C90+D90</f>
        <v>6668.39</v>
      </c>
    </row>
    <row r="99" spans="1:3" x14ac:dyDescent="0.25">
      <c r="A99" s="13" t="s">
        <v>45</v>
      </c>
      <c r="B99" s="5">
        <v>3188.0800000000004</v>
      </c>
      <c r="C99" s="5">
        <f t="shared" ref="C99:C104" si="6">C91+D91</f>
        <v>552.03</v>
      </c>
    </row>
    <row r="100" spans="1:3" x14ac:dyDescent="0.25">
      <c r="A100" s="13" t="s">
        <v>44</v>
      </c>
      <c r="B100" s="5">
        <v>7204.68</v>
      </c>
      <c r="C100" s="5">
        <f t="shared" si="6"/>
        <v>1445.04</v>
      </c>
    </row>
    <row r="101" spans="1:3" x14ac:dyDescent="0.25">
      <c r="A101" s="13" t="s">
        <v>43</v>
      </c>
      <c r="B101" s="5">
        <v>7064.86</v>
      </c>
      <c r="C101" s="5">
        <f t="shared" si="6"/>
        <v>1357.17</v>
      </c>
    </row>
    <row r="102" spans="1:3" x14ac:dyDescent="0.25">
      <c r="A102" s="13" t="s">
        <v>40</v>
      </c>
      <c r="B102" s="5">
        <v>40081.74</v>
      </c>
      <c r="C102" s="5">
        <f t="shared" si="6"/>
        <v>7583.6</v>
      </c>
    </row>
    <row r="103" spans="1:3" x14ac:dyDescent="0.25">
      <c r="A103" s="13" t="s">
        <v>36</v>
      </c>
      <c r="B103" s="5">
        <v>32239.86</v>
      </c>
      <c r="C103" s="5">
        <f t="shared" si="6"/>
        <v>6247.6699999999983</v>
      </c>
    </row>
    <row r="104" spans="1:3" x14ac:dyDescent="0.25">
      <c r="A104" s="13" t="s">
        <v>41</v>
      </c>
      <c r="B104" s="5">
        <v>30053.59</v>
      </c>
      <c r="C104" s="5">
        <f t="shared" si="6"/>
        <v>5685.6399999999994</v>
      </c>
    </row>
    <row r="155" spans="1:2" x14ac:dyDescent="0.25">
      <c r="A155" s="12" t="s">
        <v>56</v>
      </c>
      <c r="B155" t="s">
        <v>86</v>
      </c>
    </row>
    <row r="156" spans="1:2" x14ac:dyDescent="0.25">
      <c r="A156" s="13" t="s">
        <v>94</v>
      </c>
      <c r="B156" s="5">
        <v>25332.149999999998</v>
      </c>
    </row>
    <row r="157" spans="1:2" x14ac:dyDescent="0.25">
      <c r="A157" s="13" t="s">
        <v>95</v>
      </c>
      <c r="B157" s="5">
        <v>21127.850000000006</v>
      </c>
    </row>
    <row r="158" spans="1:2" x14ac:dyDescent="0.25">
      <c r="A158" s="13" t="s">
        <v>96</v>
      </c>
      <c r="B158" s="5">
        <v>25166.05</v>
      </c>
    </row>
    <row r="159" spans="1:2" x14ac:dyDescent="0.25">
      <c r="A159" s="13" t="s">
        <v>97</v>
      </c>
      <c r="B159" s="5">
        <v>18627.599999999999</v>
      </c>
    </row>
    <row r="160" spans="1:2" x14ac:dyDescent="0.25">
      <c r="A160" s="13" t="s">
        <v>98</v>
      </c>
      <c r="B160" s="5">
        <v>12654.99</v>
      </c>
    </row>
    <row r="161" spans="1:4" x14ac:dyDescent="0.25">
      <c r="A161" s="13" t="s">
        <v>99</v>
      </c>
      <c r="B161" s="5">
        <v>25797.14</v>
      </c>
    </row>
    <row r="162" spans="1:4" x14ac:dyDescent="0.25">
      <c r="A162" s="13" t="s">
        <v>100</v>
      </c>
      <c r="B162" s="5">
        <v>26146.260000000002</v>
      </c>
    </row>
    <row r="163" spans="1:4" x14ac:dyDescent="0.25">
      <c r="A163" s="13" t="s">
        <v>57</v>
      </c>
      <c r="B163" s="5">
        <v>154852.04</v>
      </c>
    </row>
    <row r="165" spans="1:4" x14ac:dyDescent="0.25">
      <c r="A165" s="12" t="s">
        <v>56</v>
      </c>
      <c r="B165" t="s">
        <v>110</v>
      </c>
      <c r="C165" t="s">
        <v>86</v>
      </c>
    </row>
    <row r="166" spans="1:4" x14ac:dyDescent="0.25">
      <c r="A166" s="13" t="s">
        <v>42</v>
      </c>
      <c r="B166" s="5">
        <v>6668.3900000000012</v>
      </c>
      <c r="C166" s="5">
        <v>35019.230000000003</v>
      </c>
      <c r="D166" s="4"/>
    </row>
    <row r="167" spans="1:4" x14ac:dyDescent="0.25">
      <c r="A167" s="13" t="s">
        <v>45</v>
      </c>
      <c r="B167" s="5">
        <v>552.03</v>
      </c>
      <c r="C167" s="5">
        <v>3188.08</v>
      </c>
      <c r="D167" s="4"/>
    </row>
    <row r="168" spans="1:4" x14ac:dyDescent="0.25">
      <c r="A168" s="13" t="s">
        <v>44</v>
      </c>
      <c r="B168" s="5">
        <v>1445.04</v>
      </c>
      <c r="C168" s="5">
        <v>7204.68</v>
      </c>
      <c r="D168" s="4"/>
    </row>
    <row r="169" spans="1:4" x14ac:dyDescent="0.25">
      <c r="A169" s="13" t="s">
        <v>43</v>
      </c>
      <c r="B169" s="5">
        <v>1357.17</v>
      </c>
      <c r="C169" s="5">
        <v>7064.86</v>
      </c>
      <c r="D169" s="4"/>
    </row>
    <row r="170" spans="1:4" x14ac:dyDescent="0.25">
      <c r="A170" s="13" t="s">
        <v>40</v>
      </c>
      <c r="B170" s="5">
        <v>7583.5999999999995</v>
      </c>
      <c r="C170" s="5">
        <v>40081.74</v>
      </c>
      <c r="D170" s="4"/>
    </row>
    <row r="171" spans="1:4" x14ac:dyDescent="0.25">
      <c r="A171" s="13" t="s">
        <v>36</v>
      </c>
      <c r="B171" s="5">
        <v>6247.670000000001</v>
      </c>
      <c r="C171" s="5">
        <v>32239.859999999997</v>
      </c>
      <c r="D171" s="4"/>
    </row>
    <row r="172" spans="1:4" x14ac:dyDescent="0.25">
      <c r="A172" s="13" t="s">
        <v>41</v>
      </c>
      <c r="B172" s="5">
        <v>5685.64</v>
      </c>
      <c r="C172" s="5">
        <v>30053.59</v>
      </c>
      <c r="D172" s="4"/>
    </row>
    <row r="173" spans="1:4" x14ac:dyDescent="0.25">
      <c r="A173" s="13" t="s">
        <v>57</v>
      </c>
      <c r="B173" s="5">
        <v>29539.54</v>
      </c>
      <c r="C173" s="5">
        <v>154852.04</v>
      </c>
      <c r="D173" s="4"/>
    </row>
    <row r="175" spans="1:4" x14ac:dyDescent="0.25">
      <c r="A175" s="13" t="s">
        <v>113</v>
      </c>
      <c r="B175" s="5" t="s">
        <v>114</v>
      </c>
      <c r="C175" s="5" t="s">
        <v>115</v>
      </c>
      <c r="D175" s="4" t="s">
        <v>116</v>
      </c>
    </row>
    <row r="176" spans="1:4" x14ac:dyDescent="0.25">
      <c r="A176" s="13" t="s">
        <v>42</v>
      </c>
      <c r="B176" s="5">
        <v>6668.3900000000012</v>
      </c>
      <c r="C176" s="5">
        <v>35019.230000000003</v>
      </c>
      <c r="D176" s="4">
        <f>B176/C176</f>
        <v>0.19042080594005067</v>
      </c>
    </row>
    <row r="177" spans="1:16" x14ac:dyDescent="0.25">
      <c r="A177" s="13" t="s">
        <v>45</v>
      </c>
      <c r="B177" s="5">
        <v>552.03</v>
      </c>
      <c r="C177" s="5">
        <v>3188.08</v>
      </c>
      <c r="D177" s="4">
        <f t="shared" ref="D177:D183" si="7">B177/C177</f>
        <v>0.17315437504705025</v>
      </c>
    </row>
    <row r="178" spans="1:16" x14ac:dyDescent="0.25">
      <c r="A178" s="13" t="s">
        <v>44</v>
      </c>
      <c r="B178" s="5">
        <v>1445.04</v>
      </c>
      <c r="C178" s="5">
        <v>7204.68</v>
      </c>
      <c r="D178" s="4">
        <f t="shared" si="7"/>
        <v>0.20056962974066855</v>
      </c>
      <c r="E178" s="5"/>
    </row>
    <row r="179" spans="1:16" x14ac:dyDescent="0.25">
      <c r="A179" s="13" t="s">
        <v>43</v>
      </c>
      <c r="B179" s="5">
        <v>1357.17</v>
      </c>
      <c r="C179" s="5">
        <v>7064.86</v>
      </c>
      <c r="D179" s="4">
        <f t="shared" si="7"/>
        <v>0.19210147122519061</v>
      </c>
    </row>
    <row r="180" spans="1:16" x14ac:dyDescent="0.25">
      <c r="A180" s="13" t="s">
        <v>40</v>
      </c>
      <c r="B180" s="5">
        <v>7583.5999999999995</v>
      </c>
      <c r="C180" s="5">
        <v>40081.74</v>
      </c>
      <c r="D180" s="4">
        <f t="shared" si="7"/>
        <v>0.18920336292785692</v>
      </c>
    </row>
    <row r="181" spans="1:16" x14ac:dyDescent="0.25">
      <c r="A181" s="13" t="s">
        <v>36</v>
      </c>
      <c r="B181" s="5">
        <v>6247.670000000001</v>
      </c>
      <c r="C181" s="5">
        <v>32239.859999999997</v>
      </c>
      <c r="D181" s="4">
        <f t="shared" si="7"/>
        <v>0.19378713182997698</v>
      </c>
    </row>
    <row r="182" spans="1:16" x14ac:dyDescent="0.25">
      <c r="A182" s="13" t="s">
        <v>41</v>
      </c>
      <c r="B182" s="5">
        <v>5685.64</v>
      </c>
      <c r="C182" s="5">
        <v>30053.59</v>
      </c>
      <c r="D182" s="4">
        <f t="shared" si="7"/>
        <v>0.18918338873991428</v>
      </c>
    </row>
    <row r="183" spans="1:16" x14ac:dyDescent="0.25">
      <c r="A183" t="s">
        <v>117</v>
      </c>
      <c r="B183" s="17">
        <v>29539.54</v>
      </c>
      <c r="C183" s="17">
        <v>154852.04</v>
      </c>
      <c r="D183" s="4">
        <f t="shared" si="7"/>
        <v>0.19075977300654223</v>
      </c>
    </row>
    <row r="192" spans="1:16" x14ac:dyDescent="0.25">
      <c r="C192" t="s">
        <v>84</v>
      </c>
      <c r="D192" t="s">
        <v>85</v>
      </c>
      <c r="E192" t="s">
        <v>75</v>
      </c>
      <c r="F192" t="s">
        <v>83</v>
      </c>
      <c r="G192" t="s">
        <v>74</v>
      </c>
      <c r="H192" t="s">
        <v>71</v>
      </c>
      <c r="I192" t="s">
        <v>73</v>
      </c>
      <c r="J192" t="s">
        <v>70</v>
      </c>
      <c r="K192" t="s">
        <v>72</v>
      </c>
      <c r="L192" t="s">
        <v>69</v>
      </c>
      <c r="M192" t="s">
        <v>68</v>
      </c>
      <c r="N192" t="s">
        <v>67</v>
      </c>
      <c r="O192" t="s">
        <v>66</v>
      </c>
      <c r="P192" t="s">
        <v>65</v>
      </c>
    </row>
    <row r="193" spans="2:16" x14ac:dyDescent="0.25">
      <c r="C193" s="5">
        <v>2791.66</v>
      </c>
      <c r="D193" s="6">
        <v>1437</v>
      </c>
      <c r="E193" s="5">
        <v>5671.79</v>
      </c>
      <c r="F193" s="6">
        <v>1624</v>
      </c>
      <c r="G193" s="5">
        <v>2822.21</v>
      </c>
      <c r="H193" s="6">
        <v>319</v>
      </c>
      <c r="I193" s="5">
        <v>14921.599999999999</v>
      </c>
      <c r="J193" s="6">
        <v>1790</v>
      </c>
      <c r="K193" s="5">
        <v>107372.66000000006</v>
      </c>
      <c r="L193" s="6">
        <v>7100</v>
      </c>
      <c r="M193" s="5">
        <v>17475.039999999997</v>
      </c>
      <c r="N193">
        <v>2107</v>
      </c>
      <c r="O193" s="5">
        <v>3685.0800000000004</v>
      </c>
      <c r="P193">
        <v>538</v>
      </c>
    </row>
    <row r="195" spans="2:16" x14ac:dyDescent="0.25">
      <c r="B195" t="s">
        <v>122</v>
      </c>
      <c r="C195" t="s">
        <v>124</v>
      </c>
      <c r="D195" t="s">
        <v>123</v>
      </c>
    </row>
    <row r="196" spans="2:16" x14ac:dyDescent="0.25">
      <c r="B196" t="s">
        <v>78</v>
      </c>
      <c r="C196">
        <f>GETPIVOTDATA("Sum of food quant",$C$192)</f>
        <v>7100</v>
      </c>
      <c r="D196" s="5">
        <f>GETPIVOTDATA("Sum of food sales",$C$192)</f>
        <v>107372.66000000006</v>
      </c>
    </row>
    <row r="197" spans="2:16" x14ac:dyDescent="0.25">
      <c r="B197" t="s">
        <v>81</v>
      </c>
      <c r="C197">
        <f>GETPIVOTDATA("Sum of Draft beer quant",$C$192)</f>
        <v>2107</v>
      </c>
      <c r="D197" s="5">
        <f>GETPIVOTDATA("Sum of Draft beer sales",$C$192)</f>
        <v>17475.039999999997</v>
      </c>
    </row>
    <row r="198" spans="2:16" x14ac:dyDescent="0.25">
      <c r="B198" t="s">
        <v>80</v>
      </c>
      <c r="C198">
        <f>GETPIVOTDATA("Sum of Bottled Beer quantiy",$C$192)</f>
        <v>538</v>
      </c>
      <c r="D198" s="5">
        <f>GETPIVOTDATA("Sum of Bottled beer sales",$C$192)</f>
        <v>3685.0800000000004</v>
      </c>
    </row>
    <row r="199" spans="2:16" x14ac:dyDescent="0.25">
      <c r="B199" t="s">
        <v>119</v>
      </c>
      <c r="C199">
        <f>GETPIVOTDATA("Sum of liquor quant",$C$192)</f>
        <v>1790</v>
      </c>
      <c r="D199" s="5">
        <f>GETPIVOTDATA("Sum of liquor sales",$C$192)</f>
        <v>14921.599999999999</v>
      </c>
    </row>
    <row r="200" spans="2:16" x14ac:dyDescent="0.25">
      <c r="B200" t="s">
        <v>76</v>
      </c>
      <c r="C200">
        <f>GETPIVOTDATA("Sum of wine quantity",$C$192)</f>
        <v>319</v>
      </c>
      <c r="D200" s="5">
        <f>GETPIVOTDATA("Sum of wine sales",$C$192)</f>
        <v>2822.21</v>
      </c>
    </row>
    <row r="201" spans="2:16" x14ac:dyDescent="0.25">
      <c r="B201" t="s">
        <v>120</v>
      </c>
      <c r="C201">
        <f>GETPIVOTDATA("Sum of NA beverage quant",$C$192)</f>
        <v>1624</v>
      </c>
      <c r="D201" s="5">
        <f>GETPIVOTDATA("Sum of NA beverage sales",$C$192)</f>
        <v>5671.79</v>
      </c>
    </row>
    <row r="202" spans="2:16" x14ac:dyDescent="0.25">
      <c r="B202" t="s">
        <v>121</v>
      </c>
      <c r="C202">
        <f>GETPIVOTDATA("Sum of Non-gratuity serverice charges quant",$C$192)</f>
        <v>1437</v>
      </c>
      <c r="D202" s="5">
        <f>GETPIVOTDATA("Sum of non gratutity servercice charge sales",$C$192)</f>
        <v>2791.66</v>
      </c>
    </row>
    <row r="203" spans="2:16" x14ac:dyDescent="0.25">
      <c r="B203" t="s">
        <v>125</v>
      </c>
      <c r="C203">
        <v>10</v>
      </c>
      <c r="D203" s="5">
        <v>112</v>
      </c>
    </row>
    <row r="204" spans="2:16" x14ac:dyDescent="0.25">
      <c r="B204" t="s">
        <v>117</v>
      </c>
      <c r="C204">
        <f>SUM(C196:C202)</f>
        <v>14915</v>
      </c>
      <c r="D204" s="5">
        <f>SUM(D196:D203)</f>
        <v>154852.04000000007</v>
      </c>
    </row>
    <row r="209" spans="2:10" x14ac:dyDescent="0.25">
      <c r="B209">
        <v>0.31874999999999998</v>
      </c>
      <c r="C209">
        <f>B209*24</f>
        <v>7.6499999999999995</v>
      </c>
      <c r="D209">
        <f>SUM(C209:C326)</f>
        <v>727.48333333333323</v>
      </c>
      <c r="E209">
        <v>369.8</v>
      </c>
      <c r="F209">
        <f>SUM(E209:E326)</f>
        <v>29539.54</v>
      </c>
      <c r="G209">
        <f>D209/F209</f>
        <v>2.462744285568879E-2</v>
      </c>
    </row>
    <row r="210" spans="2:10" x14ac:dyDescent="0.25">
      <c r="B210">
        <v>0.20347222222222228</v>
      </c>
      <c r="C210">
        <f t="shared" ref="C210:C273" si="8">B210*24</f>
        <v>4.8833333333333346</v>
      </c>
      <c r="E210">
        <v>188.07</v>
      </c>
      <c r="G210" s="5">
        <f>F209/D209</f>
        <v>40.60510893720361</v>
      </c>
    </row>
    <row r="211" spans="2:10" x14ac:dyDescent="0.25">
      <c r="B211">
        <v>0.26527777777777783</v>
      </c>
      <c r="C211">
        <f t="shared" si="8"/>
        <v>6.366666666666668</v>
      </c>
      <c r="E211">
        <v>242.2</v>
      </c>
    </row>
    <row r="212" spans="2:10" x14ac:dyDescent="0.25">
      <c r="B212">
        <v>0.25138888888888888</v>
      </c>
      <c r="C212">
        <f t="shared" si="8"/>
        <v>6.0333333333333332</v>
      </c>
      <c r="E212">
        <v>167.08</v>
      </c>
    </row>
    <row r="213" spans="2:10" x14ac:dyDescent="0.25">
      <c r="B213">
        <v>0.21805555555555556</v>
      </c>
      <c r="C213">
        <f t="shared" si="8"/>
        <v>5.2333333333333334</v>
      </c>
      <c r="E213">
        <v>180.6</v>
      </c>
    </row>
    <row r="214" spans="2:10" x14ac:dyDescent="0.25">
      <c r="B214">
        <v>0.17291666666666666</v>
      </c>
      <c r="C214">
        <f t="shared" si="8"/>
        <v>4.1500000000000004</v>
      </c>
      <c r="E214">
        <v>92.06</v>
      </c>
    </row>
    <row r="215" spans="2:10" x14ac:dyDescent="0.25">
      <c r="B215">
        <v>0.24236111111111114</v>
      </c>
      <c r="C215">
        <f t="shared" si="8"/>
        <v>5.8166666666666673</v>
      </c>
      <c r="E215">
        <v>131.41999999999999</v>
      </c>
    </row>
    <row r="216" spans="2:10" x14ac:dyDescent="0.25">
      <c r="B216">
        <v>0.25624999999999998</v>
      </c>
      <c r="C216">
        <f t="shared" si="8"/>
        <v>6.1499999999999995</v>
      </c>
      <c r="E216">
        <v>193.18</v>
      </c>
    </row>
    <row r="217" spans="2:10" x14ac:dyDescent="0.25">
      <c r="B217">
        <v>0.22986111111111118</v>
      </c>
      <c r="C217">
        <f t="shared" si="8"/>
        <v>5.5166666666666684</v>
      </c>
      <c r="E217">
        <v>206.51</v>
      </c>
    </row>
    <row r="218" spans="2:10" x14ac:dyDescent="0.25">
      <c r="B218">
        <v>0.29513888888888895</v>
      </c>
      <c r="C218">
        <f t="shared" si="8"/>
        <v>7.0833333333333348</v>
      </c>
      <c r="E218">
        <v>319</v>
      </c>
    </row>
    <row r="219" spans="2:10" x14ac:dyDescent="0.25">
      <c r="B219">
        <v>0.24722222222222223</v>
      </c>
      <c r="C219">
        <f t="shared" si="8"/>
        <v>5.9333333333333336</v>
      </c>
      <c r="E219">
        <v>198.06</v>
      </c>
    </row>
    <row r="220" spans="2:10" x14ac:dyDescent="0.25">
      <c r="B220">
        <v>0.24097222222222225</v>
      </c>
      <c r="C220">
        <f t="shared" si="8"/>
        <v>5.7833333333333341</v>
      </c>
      <c r="E220">
        <v>242.28</v>
      </c>
    </row>
    <row r="221" spans="2:10" x14ac:dyDescent="0.25">
      <c r="B221">
        <v>0.21388888888888891</v>
      </c>
      <c r="C221">
        <f t="shared" si="8"/>
        <v>5.1333333333333337</v>
      </c>
      <c r="E221">
        <v>198.89000000000001</v>
      </c>
      <c r="H221" t="s">
        <v>86</v>
      </c>
      <c r="I221" t="s">
        <v>110</v>
      </c>
      <c r="J221" t="s">
        <v>127</v>
      </c>
    </row>
    <row r="222" spans="2:10" x14ac:dyDescent="0.25">
      <c r="B222">
        <v>0.25555555555555554</v>
      </c>
      <c r="C222">
        <f t="shared" si="8"/>
        <v>6.1333333333333329</v>
      </c>
      <c r="E222">
        <v>264.95999999999998</v>
      </c>
      <c r="H222">
        <v>154852.03999999995</v>
      </c>
      <c r="I222">
        <v>29539.54</v>
      </c>
      <c r="J222" s="4">
        <f>GETPIVOTDATA("Sum of gross tips",$H$221)/GETPIVOTDATA("Sum of Total Net sales",$H$221)</f>
        <v>0.19075977300654232</v>
      </c>
    </row>
    <row r="223" spans="2:10" x14ac:dyDescent="0.25">
      <c r="B223">
        <v>0.26111111111111107</v>
      </c>
      <c r="C223">
        <f t="shared" si="8"/>
        <v>6.2666666666666657</v>
      </c>
      <c r="E223">
        <v>230.4</v>
      </c>
      <c r="J223" s="4">
        <v>0.19075977300654232</v>
      </c>
    </row>
    <row r="224" spans="2:10" x14ac:dyDescent="0.25">
      <c r="B224">
        <v>0.15625</v>
      </c>
      <c r="C224">
        <f t="shared" si="8"/>
        <v>3.75</v>
      </c>
      <c r="E224">
        <v>214.88</v>
      </c>
    </row>
    <row r="225" spans="2:5" x14ac:dyDescent="0.25">
      <c r="B225">
        <v>0.18125000000000002</v>
      </c>
      <c r="C225">
        <f t="shared" si="8"/>
        <v>4.3500000000000005</v>
      </c>
      <c r="E225">
        <v>160.87</v>
      </c>
    </row>
    <row r="226" spans="2:5" x14ac:dyDescent="0.25">
      <c r="B226">
        <v>0.21250000000000002</v>
      </c>
      <c r="C226">
        <f t="shared" si="8"/>
        <v>5.1000000000000005</v>
      </c>
      <c r="E226">
        <v>223.79</v>
      </c>
    </row>
    <row r="227" spans="2:5" x14ac:dyDescent="0.25">
      <c r="B227">
        <v>0.31111111111111112</v>
      </c>
      <c r="C227">
        <f t="shared" si="8"/>
        <v>7.4666666666666668</v>
      </c>
      <c r="E227">
        <v>393.21</v>
      </c>
    </row>
    <row r="228" spans="2:5" x14ac:dyDescent="0.25">
      <c r="B228">
        <v>0.28472222222222221</v>
      </c>
      <c r="C228">
        <f t="shared" si="8"/>
        <v>6.833333333333333</v>
      </c>
      <c r="E228">
        <v>362.94</v>
      </c>
    </row>
    <row r="229" spans="2:5" x14ac:dyDescent="0.25">
      <c r="B229">
        <v>0.23611111111111116</v>
      </c>
      <c r="C229">
        <f t="shared" si="8"/>
        <v>5.6666666666666679</v>
      </c>
      <c r="E229">
        <v>369.88</v>
      </c>
    </row>
    <row r="230" spans="2:5" x14ac:dyDescent="0.25">
      <c r="B230">
        <v>0.19097222222222221</v>
      </c>
      <c r="C230">
        <f t="shared" si="8"/>
        <v>4.583333333333333</v>
      </c>
      <c r="E230">
        <v>327.17</v>
      </c>
    </row>
    <row r="231" spans="2:5" x14ac:dyDescent="0.25">
      <c r="B231">
        <v>0.2048611111111111</v>
      </c>
      <c r="C231">
        <f t="shared" si="8"/>
        <v>4.9166666666666661</v>
      </c>
      <c r="E231">
        <v>100.38</v>
      </c>
    </row>
    <row r="232" spans="2:5" x14ac:dyDescent="0.25">
      <c r="B232">
        <v>0.33125000000000004</v>
      </c>
      <c r="C232">
        <f t="shared" si="8"/>
        <v>7.9500000000000011</v>
      </c>
      <c r="E232">
        <v>457.86</v>
      </c>
    </row>
    <row r="233" spans="2:5" x14ac:dyDescent="0.25">
      <c r="B233">
        <v>0.26874999999999993</v>
      </c>
      <c r="C233">
        <f t="shared" si="8"/>
        <v>6.4499999999999984</v>
      </c>
      <c r="E233">
        <v>271.8</v>
      </c>
    </row>
    <row r="234" spans="2:5" x14ac:dyDescent="0.25">
      <c r="B234">
        <v>0.25972222222222219</v>
      </c>
      <c r="C234">
        <f t="shared" si="8"/>
        <v>6.2333333333333325</v>
      </c>
      <c r="E234">
        <v>355.2</v>
      </c>
    </row>
    <row r="235" spans="2:5" x14ac:dyDescent="0.25">
      <c r="B235">
        <v>0.3125</v>
      </c>
      <c r="C235">
        <f t="shared" si="8"/>
        <v>7.5</v>
      </c>
      <c r="E235">
        <v>373.48</v>
      </c>
    </row>
    <row r="236" spans="2:5" x14ac:dyDescent="0.25">
      <c r="B236">
        <v>0.28958333333333341</v>
      </c>
      <c r="C236">
        <f t="shared" si="8"/>
        <v>6.950000000000002</v>
      </c>
      <c r="E236">
        <v>308.68</v>
      </c>
    </row>
    <row r="237" spans="2:5" x14ac:dyDescent="0.25">
      <c r="B237">
        <v>0.24374999999999991</v>
      </c>
      <c r="C237">
        <f t="shared" si="8"/>
        <v>5.8499999999999979</v>
      </c>
      <c r="E237">
        <v>274.19</v>
      </c>
    </row>
    <row r="238" spans="2:5" x14ac:dyDescent="0.25">
      <c r="B238">
        <v>0.22361111111111109</v>
      </c>
      <c r="C238">
        <f t="shared" si="8"/>
        <v>5.3666666666666663</v>
      </c>
      <c r="E238">
        <v>148.81</v>
      </c>
    </row>
    <row r="239" spans="2:5" x14ac:dyDescent="0.25">
      <c r="B239">
        <v>0.2104166666666667</v>
      </c>
      <c r="C239">
        <f t="shared" si="8"/>
        <v>5.0500000000000007</v>
      </c>
      <c r="E239">
        <v>216.26</v>
      </c>
    </row>
    <row r="240" spans="2:5" x14ac:dyDescent="0.25">
      <c r="B240">
        <v>0.26041666666666669</v>
      </c>
      <c r="C240">
        <f t="shared" si="8"/>
        <v>6.25</v>
      </c>
      <c r="E240">
        <v>226.27</v>
      </c>
    </row>
    <row r="241" spans="2:5" x14ac:dyDescent="0.25">
      <c r="B241">
        <v>0.2993055555555556</v>
      </c>
      <c r="C241">
        <f t="shared" si="8"/>
        <v>7.1833333333333345</v>
      </c>
      <c r="E241">
        <v>361.48</v>
      </c>
    </row>
    <row r="242" spans="2:5" x14ac:dyDescent="0.25">
      <c r="B242">
        <v>0.25208333333333333</v>
      </c>
      <c r="C242">
        <f t="shared" si="8"/>
        <v>6.05</v>
      </c>
      <c r="E242">
        <v>262.77999999999997</v>
      </c>
    </row>
    <row r="243" spans="2:5" x14ac:dyDescent="0.25">
      <c r="B243">
        <v>0.24513888888888891</v>
      </c>
      <c r="C243">
        <f t="shared" si="8"/>
        <v>5.8833333333333337</v>
      </c>
      <c r="E243">
        <v>149.65</v>
      </c>
    </row>
    <row r="244" spans="2:5" x14ac:dyDescent="0.25">
      <c r="B244">
        <v>0.23958333333333337</v>
      </c>
      <c r="C244">
        <f t="shared" si="8"/>
        <v>5.7500000000000009</v>
      </c>
      <c r="E244">
        <v>259.27999999999997</v>
      </c>
    </row>
    <row r="245" spans="2:5" x14ac:dyDescent="0.25">
      <c r="B245">
        <v>0.29652777777777783</v>
      </c>
      <c r="C245">
        <f t="shared" si="8"/>
        <v>7.116666666666668</v>
      </c>
      <c r="E245">
        <v>233.88</v>
      </c>
    </row>
    <row r="246" spans="2:5" x14ac:dyDescent="0.25">
      <c r="B246">
        <v>0.24444444444444435</v>
      </c>
      <c r="C246">
        <f t="shared" si="8"/>
        <v>5.8666666666666645</v>
      </c>
      <c r="E246">
        <v>227.99</v>
      </c>
    </row>
    <row r="247" spans="2:5" x14ac:dyDescent="0.25">
      <c r="B247">
        <v>0.21875</v>
      </c>
      <c r="C247">
        <f t="shared" si="8"/>
        <v>5.25</v>
      </c>
      <c r="E247">
        <v>280.60000000000002</v>
      </c>
    </row>
    <row r="248" spans="2:5" x14ac:dyDescent="0.25">
      <c r="B248">
        <v>0.37152777777777779</v>
      </c>
      <c r="C248">
        <f t="shared" si="8"/>
        <v>8.9166666666666679</v>
      </c>
      <c r="E248">
        <v>536.13</v>
      </c>
    </row>
    <row r="249" spans="2:5" x14ac:dyDescent="0.25">
      <c r="B249">
        <v>0.29791666666666672</v>
      </c>
      <c r="C249">
        <f t="shared" si="8"/>
        <v>7.1500000000000012</v>
      </c>
      <c r="E249">
        <v>329.17</v>
      </c>
    </row>
    <row r="250" spans="2:5" x14ac:dyDescent="0.25">
      <c r="B250">
        <v>0.25972222222222219</v>
      </c>
      <c r="C250">
        <f t="shared" si="8"/>
        <v>6.2333333333333325</v>
      </c>
      <c r="E250">
        <v>301.3</v>
      </c>
    </row>
    <row r="251" spans="2:5" x14ac:dyDescent="0.25">
      <c r="B251">
        <v>0.19513888888888886</v>
      </c>
      <c r="C251">
        <f t="shared" si="8"/>
        <v>4.6833333333333327</v>
      </c>
      <c r="E251">
        <v>116.25</v>
      </c>
    </row>
    <row r="252" spans="2:5" x14ac:dyDescent="0.25">
      <c r="B252">
        <v>0.17847222222222225</v>
      </c>
      <c r="C252">
        <f t="shared" si="8"/>
        <v>4.2833333333333341</v>
      </c>
      <c r="E252">
        <v>185.29</v>
      </c>
    </row>
    <row r="253" spans="2:5" x14ac:dyDescent="0.25">
      <c r="B253">
        <v>0.12847222222222221</v>
      </c>
      <c r="C253">
        <f t="shared" si="8"/>
        <v>3.083333333333333</v>
      </c>
      <c r="E253">
        <v>152.72</v>
      </c>
    </row>
    <row r="254" spans="2:5" x14ac:dyDescent="0.25">
      <c r="B254">
        <v>0.24930555555555556</v>
      </c>
      <c r="C254">
        <f t="shared" si="8"/>
        <v>5.9833333333333334</v>
      </c>
      <c r="E254">
        <v>298.14</v>
      </c>
    </row>
    <row r="255" spans="2:5" x14ac:dyDescent="0.25">
      <c r="B255">
        <v>0.23125000000000007</v>
      </c>
      <c r="C255">
        <f t="shared" si="8"/>
        <v>5.5500000000000016</v>
      </c>
      <c r="E255">
        <v>159.35999999999999</v>
      </c>
    </row>
    <row r="256" spans="2:5" x14ac:dyDescent="0.25">
      <c r="B256">
        <v>0.25694444444444442</v>
      </c>
      <c r="C256">
        <f t="shared" si="8"/>
        <v>6.1666666666666661</v>
      </c>
      <c r="E256">
        <v>388.91</v>
      </c>
    </row>
    <row r="257" spans="2:5" x14ac:dyDescent="0.25">
      <c r="B257">
        <v>0.29305555555555562</v>
      </c>
      <c r="C257">
        <f t="shared" si="8"/>
        <v>7.033333333333335</v>
      </c>
      <c r="E257">
        <v>300.62</v>
      </c>
    </row>
    <row r="258" spans="2:5" x14ac:dyDescent="0.25">
      <c r="B258">
        <v>0.27777777777777779</v>
      </c>
      <c r="C258">
        <f t="shared" si="8"/>
        <v>6.666666666666667</v>
      </c>
      <c r="E258">
        <v>272.24</v>
      </c>
    </row>
    <row r="259" spans="2:5" x14ac:dyDescent="0.25">
      <c r="B259">
        <v>0.24027777777777781</v>
      </c>
      <c r="C259">
        <f t="shared" si="8"/>
        <v>5.7666666666666675</v>
      </c>
      <c r="E259">
        <v>214.73</v>
      </c>
    </row>
    <row r="260" spans="2:5" x14ac:dyDescent="0.25">
      <c r="B260">
        <v>0.28402777777777777</v>
      </c>
      <c r="C260">
        <f t="shared" si="8"/>
        <v>6.8166666666666664</v>
      </c>
      <c r="E260">
        <v>347.33</v>
      </c>
    </row>
    <row r="261" spans="2:5" x14ac:dyDescent="0.25">
      <c r="B261">
        <v>0.37222222222222223</v>
      </c>
      <c r="C261">
        <f t="shared" si="8"/>
        <v>8.9333333333333336</v>
      </c>
      <c r="E261">
        <v>499.22</v>
      </c>
    </row>
    <row r="262" spans="2:5" x14ac:dyDescent="0.25">
      <c r="B262">
        <v>0.25208333333333333</v>
      </c>
      <c r="C262">
        <f t="shared" si="8"/>
        <v>6.05</v>
      </c>
      <c r="E262">
        <v>153.72999999999999</v>
      </c>
    </row>
    <row r="263" spans="2:5" x14ac:dyDescent="0.25">
      <c r="B263">
        <v>0.18333333333333335</v>
      </c>
      <c r="C263">
        <f t="shared" si="8"/>
        <v>4.4000000000000004</v>
      </c>
      <c r="E263">
        <v>176.09</v>
      </c>
    </row>
    <row r="264" spans="2:5" x14ac:dyDescent="0.25">
      <c r="B264">
        <v>0.16527777777777775</v>
      </c>
      <c r="C264">
        <f t="shared" si="8"/>
        <v>3.9666666666666659</v>
      </c>
      <c r="E264">
        <v>111.34</v>
      </c>
    </row>
    <row r="265" spans="2:5" x14ac:dyDescent="0.25">
      <c r="B265">
        <v>0.37847222222222221</v>
      </c>
      <c r="C265">
        <f t="shared" si="8"/>
        <v>9.0833333333333321</v>
      </c>
      <c r="E265">
        <v>463.84</v>
      </c>
    </row>
    <row r="266" spans="2:5" x14ac:dyDescent="0.25">
      <c r="B266">
        <v>0.27708333333333335</v>
      </c>
      <c r="C266">
        <f t="shared" si="8"/>
        <v>6.65</v>
      </c>
      <c r="E266">
        <v>303.86</v>
      </c>
    </row>
    <row r="267" spans="2:5" x14ac:dyDescent="0.25">
      <c r="B267">
        <v>0.23819444444444449</v>
      </c>
      <c r="C267">
        <f t="shared" si="8"/>
        <v>5.7166666666666677</v>
      </c>
      <c r="E267">
        <v>307.07</v>
      </c>
    </row>
    <row r="268" spans="2:5" x14ac:dyDescent="0.25">
      <c r="B268">
        <v>0.27013888888888893</v>
      </c>
      <c r="C268">
        <f t="shared" si="8"/>
        <v>6.4833333333333343</v>
      </c>
      <c r="E268">
        <v>262.77</v>
      </c>
    </row>
    <row r="269" spans="2:5" x14ac:dyDescent="0.25">
      <c r="B269">
        <v>0.11180555555555549</v>
      </c>
      <c r="C269">
        <f t="shared" si="8"/>
        <v>2.6833333333333318</v>
      </c>
      <c r="E269">
        <v>65.63</v>
      </c>
    </row>
    <row r="270" spans="2:5" x14ac:dyDescent="0.25">
      <c r="B270">
        <v>0.30763888888888891</v>
      </c>
      <c r="C270">
        <f t="shared" si="8"/>
        <v>7.3833333333333337</v>
      </c>
      <c r="E270">
        <v>475.64</v>
      </c>
    </row>
    <row r="271" spans="2:5" x14ac:dyDescent="0.25">
      <c r="B271">
        <v>0.24583333333333335</v>
      </c>
      <c r="C271">
        <f t="shared" si="8"/>
        <v>5.9</v>
      </c>
      <c r="E271">
        <v>171.19</v>
      </c>
    </row>
    <row r="272" spans="2:5" x14ac:dyDescent="0.25">
      <c r="B272">
        <v>0.27569444444444441</v>
      </c>
      <c r="C272">
        <f t="shared" si="8"/>
        <v>6.6166666666666654</v>
      </c>
      <c r="E272">
        <v>241.3</v>
      </c>
    </row>
    <row r="273" spans="2:5" x14ac:dyDescent="0.25">
      <c r="B273">
        <v>0.28263888888888888</v>
      </c>
      <c r="C273">
        <f t="shared" si="8"/>
        <v>6.7833333333333332</v>
      </c>
      <c r="E273">
        <v>245.9</v>
      </c>
    </row>
    <row r="274" spans="2:5" x14ac:dyDescent="0.25">
      <c r="B274">
        <v>0.28402777777777777</v>
      </c>
      <c r="C274">
        <f t="shared" ref="C274:C326" si="9">B274*24</f>
        <v>6.8166666666666664</v>
      </c>
      <c r="E274">
        <v>312.14999999999998</v>
      </c>
    </row>
    <row r="275" spans="2:5" x14ac:dyDescent="0.25">
      <c r="B275">
        <v>0.25763888888888886</v>
      </c>
      <c r="C275">
        <f t="shared" si="9"/>
        <v>6.1833333333333327</v>
      </c>
      <c r="E275">
        <v>194.23000000000002</v>
      </c>
    </row>
    <row r="276" spans="2:5" x14ac:dyDescent="0.25">
      <c r="B276">
        <v>0.31875000000000009</v>
      </c>
      <c r="C276">
        <f t="shared" si="9"/>
        <v>7.6500000000000021</v>
      </c>
      <c r="E276">
        <v>180.65</v>
      </c>
    </row>
    <row r="277" spans="2:5" x14ac:dyDescent="0.25">
      <c r="B277">
        <v>0.3972222222222222</v>
      </c>
      <c r="C277">
        <f t="shared" si="9"/>
        <v>9.5333333333333332</v>
      </c>
      <c r="E277">
        <v>213.71</v>
      </c>
    </row>
    <row r="278" spans="2:5" x14ac:dyDescent="0.25">
      <c r="B278">
        <v>0.27708333333333335</v>
      </c>
      <c r="C278">
        <f t="shared" si="9"/>
        <v>6.65</v>
      </c>
      <c r="E278">
        <v>197.81</v>
      </c>
    </row>
    <row r="279" spans="2:5" x14ac:dyDescent="0.25">
      <c r="B279">
        <v>0.25208333333333333</v>
      </c>
      <c r="C279">
        <f t="shared" si="9"/>
        <v>6.05</v>
      </c>
      <c r="E279">
        <v>161.77000000000001</v>
      </c>
    </row>
    <row r="280" spans="2:5" x14ac:dyDescent="0.25">
      <c r="B280">
        <v>0.28263888888888888</v>
      </c>
      <c r="C280">
        <f t="shared" si="9"/>
        <v>6.7833333333333332</v>
      </c>
      <c r="E280">
        <v>275.14999999999998</v>
      </c>
    </row>
    <row r="281" spans="2:5" x14ac:dyDescent="0.25">
      <c r="B281">
        <v>0.28680555555555548</v>
      </c>
      <c r="C281">
        <f t="shared" si="9"/>
        <v>6.8833333333333311</v>
      </c>
      <c r="E281">
        <v>253.62</v>
      </c>
    </row>
    <row r="282" spans="2:5" x14ac:dyDescent="0.25">
      <c r="B282">
        <v>0.30347222222222225</v>
      </c>
      <c r="C282">
        <f t="shared" si="9"/>
        <v>7.2833333333333341</v>
      </c>
      <c r="E282">
        <v>257.08999999999997</v>
      </c>
    </row>
    <row r="283" spans="2:5" x14ac:dyDescent="0.25">
      <c r="B283">
        <v>0.15277777777777779</v>
      </c>
      <c r="C283">
        <f t="shared" si="9"/>
        <v>3.666666666666667</v>
      </c>
      <c r="E283">
        <v>29.99</v>
      </c>
    </row>
    <row r="284" spans="2:5" x14ac:dyDescent="0.25">
      <c r="B284">
        <v>0.2583333333333333</v>
      </c>
      <c r="C284">
        <f t="shared" si="9"/>
        <v>6.1999999999999993</v>
      </c>
      <c r="E284">
        <v>150.65</v>
      </c>
    </row>
    <row r="285" spans="2:5" x14ac:dyDescent="0.25">
      <c r="B285">
        <v>0.21111111111111114</v>
      </c>
      <c r="C285">
        <f t="shared" si="9"/>
        <v>5.0666666666666673</v>
      </c>
      <c r="E285">
        <v>252.62</v>
      </c>
    </row>
    <row r="286" spans="2:5" x14ac:dyDescent="0.25">
      <c r="B286">
        <v>0.15972222222222221</v>
      </c>
      <c r="C286">
        <f t="shared" si="9"/>
        <v>3.833333333333333</v>
      </c>
      <c r="E286">
        <v>123</v>
      </c>
    </row>
    <row r="287" spans="2:5" x14ac:dyDescent="0.25">
      <c r="B287">
        <v>0.29791666666666672</v>
      </c>
      <c r="C287">
        <f t="shared" si="9"/>
        <v>7.1500000000000012</v>
      </c>
      <c r="E287">
        <v>319.64999999999998</v>
      </c>
    </row>
    <row r="288" spans="2:5" x14ac:dyDescent="0.25">
      <c r="B288">
        <v>0.27777777777777779</v>
      </c>
      <c r="C288">
        <f t="shared" si="9"/>
        <v>6.666666666666667</v>
      </c>
      <c r="E288">
        <v>273.7</v>
      </c>
    </row>
    <row r="289" spans="2:5" x14ac:dyDescent="0.25">
      <c r="B289">
        <v>0.26527777777777783</v>
      </c>
      <c r="C289">
        <f t="shared" si="9"/>
        <v>6.366666666666668</v>
      </c>
      <c r="E289">
        <v>148.09</v>
      </c>
    </row>
    <row r="290" spans="2:5" x14ac:dyDescent="0.25">
      <c r="B290">
        <v>0.27847222222222218</v>
      </c>
      <c r="C290">
        <f t="shared" si="9"/>
        <v>6.6833333333333318</v>
      </c>
      <c r="E290">
        <v>234</v>
      </c>
    </row>
    <row r="291" spans="2:5" x14ac:dyDescent="0.25">
      <c r="B291">
        <v>0.29513888888888895</v>
      </c>
      <c r="C291">
        <f t="shared" si="9"/>
        <v>7.0833333333333348</v>
      </c>
      <c r="E291">
        <v>257.64</v>
      </c>
    </row>
    <row r="292" spans="2:5" x14ac:dyDescent="0.25">
      <c r="B292">
        <v>0.2416666666666667</v>
      </c>
      <c r="C292">
        <f t="shared" si="9"/>
        <v>5.8000000000000007</v>
      </c>
      <c r="E292">
        <v>246.49</v>
      </c>
    </row>
    <row r="293" spans="2:5" x14ac:dyDescent="0.25">
      <c r="B293">
        <v>0.27638888888888891</v>
      </c>
      <c r="C293">
        <f t="shared" si="9"/>
        <v>6.6333333333333337</v>
      </c>
      <c r="E293">
        <v>209.39</v>
      </c>
    </row>
    <row r="294" spans="2:5" x14ac:dyDescent="0.25">
      <c r="B294">
        <v>0.10763888888888884</v>
      </c>
      <c r="C294">
        <f t="shared" si="9"/>
        <v>2.5833333333333321</v>
      </c>
      <c r="E294">
        <v>61.63</v>
      </c>
    </row>
    <row r="295" spans="2:5" x14ac:dyDescent="0.25">
      <c r="B295">
        <v>0.21388888888888891</v>
      </c>
      <c r="C295">
        <f t="shared" si="9"/>
        <v>5.1333333333333337</v>
      </c>
      <c r="E295">
        <v>232.02</v>
      </c>
    </row>
    <row r="296" spans="2:5" x14ac:dyDescent="0.25">
      <c r="B296">
        <v>0.21875</v>
      </c>
      <c r="C296">
        <f t="shared" si="9"/>
        <v>5.25</v>
      </c>
      <c r="E296">
        <v>211.49</v>
      </c>
    </row>
    <row r="297" spans="2:5" x14ac:dyDescent="0.25">
      <c r="B297">
        <v>0.11944444444444446</v>
      </c>
      <c r="C297">
        <f t="shared" si="9"/>
        <v>2.8666666666666671</v>
      </c>
      <c r="E297">
        <v>141.55000000000001</v>
      </c>
    </row>
    <row r="298" spans="2:5" x14ac:dyDescent="0.25">
      <c r="B298">
        <v>0.26388888888888895</v>
      </c>
      <c r="C298">
        <f t="shared" si="9"/>
        <v>6.3333333333333348</v>
      </c>
      <c r="E298">
        <v>185.28</v>
      </c>
    </row>
    <row r="299" spans="2:5" x14ac:dyDescent="0.25">
      <c r="B299">
        <v>0.26041666666666674</v>
      </c>
      <c r="C299">
        <f t="shared" si="9"/>
        <v>6.2500000000000018</v>
      </c>
      <c r="E299">
        <v>201.51</v>
      </c>
    </row>
    <row r="300" spans="2:5" x14ac:dyDescent="0.25">
      <c r="B300">
        <v>0.26250000000000001</v>
      </c>
      <c r="C300">
        <f t="shared" si="9"/>
        <v>6.3000000000000007</v>
      </c>
      <c r="E300">
        <v>226.21</v>
      </c>
    </row>
    <row r="301" spans="2:5" x14ac:dyDescent="0.25">
      <c r="B301">
        <v>0.29236111111111118</v>
      </c>
      <c r="C301">
        <f t="shared" si="9"/>
        <v>7.0166666666666684</v>
      </c>
      <c r="E301">
        <v>418.76</v>
      </c>
    </row>
    <row r="302" spans="2:5" x14ac:dyDescent="0.25">
      <c r="B302">
        <v>0.24722222222222223</v>
      </c>
      <c r="C302">
        <f t="shared" si="9"/>
        <v>5.9333333333333336</v>
      </c>
      <c r="E302">
        <v>273.62</v>
      </c>
    </row>
    <row r="303" spans="2:5" x14ac:dyDescent="0.25">
      <c r="B303">
        <v>0.21805555555555556</v>
      </c>
      <c r="C303">
        <f t="shared" si="9"/>
        <v>5.2333333333333334</v>
      </c>
      <c r="E303">
        <v>233.95</v>
      </c>
    </row>
    <row r="304" spans="2:5" x14ac:dyDescent="0.25">
      <c r="B304">
        <v>0.21111111111111108</v>
      </c>
      <c r="C304">
        <f t="shared" si="9"/>
        <v>5.0666666666666664</v>
      </c>
      <c r="E304">
        <v>174.28</v>
      </c>
    </row>
    <row r="305" spans="2:5" x14ac:dyDescent="0.25">
      <c r="B305">
        <v>0.36597222222222225</v>
      </c>
      <c r="C305">
        <f t="shared" si="9"/>
        <v>8.783333333333335</v>
      </c>
      <c r="E305">
        <v>429.17</v>
      </c>
    </row>
    <row r="306" spans="2:5" x14ac:dyDescent="0.25">
      <c r="B306">
        <v>0.2909722222222223</v>
      </c>
      <c r="C306">
        <f t="shared" si="9"/>
        <v>6.9833333333333352</v>
      </c>
      <c r="E306">
        <v>254.22</v>
      </c>
    </row>
    <row r="307" spans="2:5" x14ac:dyDescent="0.25">
      <c r="B307">
        <v>0.17986111111111114</v>
      </c>
      <c r="C307">
        <f t="shared" si="9"/>
        <v>4.3166666666666673</v>
      </c>
      <c r="E307">
        <v>257.02</v>
      </c>
    </row>
    <row r="308" spans="2:5" x14ac:dyDescent="0.25">
      <c r="B308">
        <v>0.20208333333333328</v>
      </c>
      <c r="C308">
        <f t="shared" si="9"/>
        <v>4.8499999999999988</v>
      </c>
      <c r="E308">
        <v>139.85</v>
      </c>
    </row>
    <row r="309" spans="2:5" x14ac:dyDescent="0.25">
      <c r="B309">
        <v>0.37638888888888888</v>
      </c>
      <c r="C309">
        <f t="shared" si="9"/>
        <v>9.0333333333333332</v>
      </c>
      <c r="E309">
        <v>452.25</v>
      </c>
    </row>
    <row r="310" spans="2:5" x14ac:dyDescent="0.25">
      <c r="B310">
        <v>0.2680555555555556</v>
      </c>
      <c r="C310">
        <f t="shared" si="9"/>
        <v>6.4333333333333345</v>
      </c>
      <c r="E310">
        <v>253.94</v>
      </c>
    </row>
    <row r="311" spans="2:5" x14ac:dyDescent="0.25">
      <c r="B311">
        <v>0.30486111111111114</v>
      </c>
      <c r="C311">
        <f t="shared" si="9"/>
        <v>7.3166666666666673</v>
      </c>
      <c r="E311">
        <v>403.76</v>
      </c>
    </row>
    <row r="312" spans="2:5" x14ac:dyDescent="0.25">
      <c r="B312">
        <v>0.26527777777777783</v>
      </c>
      <c r="C312">
        <f t="shared" si="9"/>
        <v>6.366666666666668</v>
      </c>
      <c r="E312">
        <v>191.98</v>
      </c>
    </row>
    <row r="313" spans="2:5" x14ac:dyDescent="0.25">
      <c r="B313">
        <v>0.32708333333333328</v>
      </c>
      <c r="C313">
        <f t="shared" si="9"/>
        <v>7.8499999999999988</v>
      </c>
      <c r="E313">
        <v>170.63</v>
      </c>
    </row>
    <row r="314" spans="2:5" x14ac:dyDescent="0.25">
      <c r="B314">
        <v>0.24791666666666667</v>
      </c>
      <c r="C314">
        <f t="shared" si="9"/>
        <v>5.95</v>
      </c>
      <c r="E314">
        <v>175.45</v>
      </c>
    </row>
    <row r="315" spans="2:5" x14ac:dyDescent="0.25">
      <c r="B315">
        <v>0.38750000000000007</v>
      </c>
      <c r="C315">
        <f t="shared" si="9"/>
        <v>9.3000000000000007</v>
      </c>
      <c r="E315">
        <v>487.8</v>
      </c>
    </row>
    <row r="316" spans="2:5" x14ac:dyDescent="0.25">
      <c r="B316">
        <v>0.43125000000000002</v>
      </c>
      <c r="C316">
        <f t="shared" si="9"/>
        <v>10.350000000000001</v>
      </c>
      <c r="E316">
        <v>362.24</v>
      </c>
    </row>
    <row r="317" spans="2:5" x14ac:dyDescent="0.25">
      <c r="B317">
        <v>0.25069444444444444</v>
      </c>
      <c r="C317">
        <f t="shared" si="9"/>
        <v>6.0166666666666666</v>
      </c>
      <c r="E317">
        <v>196.35</v>
      </c>
    </row>
    <row r="318" spans="2:5" x14ac:dyDescent="0.25">
      <c r="B318">
        <v>0.26666666666666661</v>
      </c>
      <c r="C318">
        <f t="shared" si="9"/>
        <v>6.3999999999999986</v>
      </c>
      <c r="E318">
        <v>402.03000000000003</v>
      </c>
    </row>
    <row r="319" spans="2:5" x14ac:dyDescent="0.25">
      <c r="B319">
        <v>0.29236111111111107</v>
      </c>
      <c r="C319">
        <f t="shared" si="9"/>
        <v>7.0166666666666657</v>
      </c>
      <c r="E319">
        <v>261.8</v>
      </c>
    </row>
    <row r="320" spans="2:5" x14ac:dyDescent="0.25">
      <c r="B320">
        <v>0.24930555555555556</v>
      </c>
      <c r="C320">
        <f t="shared" si="9"/>
        <v>5.9833333333333334</v>
      </c>
      <c r="E320">
        <v>197.32</v>
      </c>
    </row>
    <row r="321" spans="2:5" x14ac:dyDescent="0.25">
      <c r="B321">
        <v>0.25</v>
      </c>
      <c r="C321">
        <f t="shared" si="9"/>
        <v>6</v>
      </c>
      <c r="E321">
        <v>157.47</v>
      </c>
    </row>
    <row r="322" spans="2:5" x14ac:dyDescent="0.25">
      <c r="B322">
        <v>0.26111111111111113</v>
      </c>
      <c r="C322">
        <f t="shared" si="9"/>
        <v>6.2666666666666675</v>
      </c>
      <c r="E322">
        <v>262.61</v>
      </c>
    </row>
    <row r="323" spans="2:5" x14ac:dyDescent="0.25">
      <c r="B323">
        <v>0.20833333333333337</v>
      </c>
      <c r="C323">
        <f t="shared" si="9"/>
        <v>5.0000000000000009</v>
      </c>
      <c r="E323">
        <v>152.75</v>
      </c>
    </row>
    <row r="324" spans="2:5" x14ac:dyDescent="0.25">
      <c r="B324">
        <v>0.29166666666666663</v>
      </c>
      <c r="C324">
        <f t="shared" si="9"/>
        <v>6.9999999999999991</v>
      </c>
      <c r="E324">
        <v>328.44</v>
      </c>
    </row>
    <row r="325" spans="2:5" x14ac:dyDescent="0.25">
      <c r="B325">
        <v>0.30347222222222225</v>
      </c>
      <c r="C325">
        <f t="shared" si="9"/>
        <v>7.2833333333333341</v>
      </c>
      <c r="E325">
        <v>273.63</v>
      </c>
    </row>
    <row r="326" spans="2:5" x14ac:dyDescent="0.25">
      <c r="B326">
        <v>0.23125000000000001</v>
      </c>
      <c r="C326">
        <f t="shared" si="9"/>
        <v>5.5500000000000007</v>
      </c>
      <c r="E326">
        <v>211.52</v>
      </c>
    </row>
  </sheetData>
  <pageMargins left="0.7" right="0.7" top="0.75" bottom="0.75" header="0.3" footer="0.3"/>
  <drawing r:id="rId10"/>
  <legacyDrawing r:id="rId11"/>
  <tableParts count="4"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D466-A87C-5E46-814C-8C5755961B04}">
  <dimension ref="A16:K26"/>
  <sheetViews>
    <sheetView showGridLines="0" zoomScale="70" zoomScaleNormal="70" workbookViewId="0">
      <selection activeCell="M17" sqref="M17"/>
    </sheetView>
  </sheetViews>
  <sheetFormatPr defaultColWidth="11.42578125" defaultRowHeight="15" x14ac:dyDescent="0.25"/>
  <cols>
    <col min="1" max="1" width="2.42578125" style="36" customWidth="1"/>
    <col min="2" max="2" width="3.85546875" customWidth="1"/>
    <col min="3" max="5" width="15.85546875" customWidth="1"/>
    <col min="6" max="6" width="15.7109375" customWidth="1"/>
    <col min="7" max="7" width="2.7109375" customWidth="1"/>
    <col min="8" max="8" width="5.85546875" customWidth="1"/>
    <col min="9" max="11" width="15.85546875" customWidth="1"/>
  </cols>
  <sheetData>
    <row r="16" spans="2:11" x14ac:dyDescent="0.25">
      <c r="B16" s="28"/>
      <c r="C16" s="38" t="s">
        <v>109</v>
      </c>
      <c r="D16" s="38"/>
      <c r="E16" s="38"/>
      <c r="F16" s="38"/>
      <c r="I16" s="37" t="s">
        <v>108</v>
      </c>
      <c r="J16" s="37"/>
      <c r="K16" s="37"/>
    </row>
    <row r="17" spans="2:11" x14ac:dyDescent="0.25">
      <c r="B17" s="28"/>
      <c r="C17" s="26" t="s">
        <v>1</v>
      </c>
      <c r="D17" s="26" t="s">
        <v>62</v>
      </c>
      <c r="E17" s="26" t="s">
        <v>112</v>
      </c>
      <c r="F17" s="26" t="s">
        <v>118</v>
      </c>
      <c r="I17" s="35" t="s">
        <v>122</v>
      </c>
      <c r="J17" s="35" t="s">
        <v>124</v>
      </c>
      <c r="K17" s="35" t="s">
        <v>123</v>
      </c>
    </row>
    <row r="18" spans="2:11" x14ac:dyDescent="0.25">
      <c r="B18" s="28"/>
      <c r="C18" s="18" t="s">
        <v>42</v>
      </c>
      <c r="D18" s="20">
        <v>6668.3900000000012</v>
      </c>
      <c r="E18" s="20">
        <v>35019.230000000003</v>
      </c>
      <c r="F18" s="21">
        <f>D18/E18</f>
        <v>0.19042080594005067</v>
      </c>
      <c r="I18" s="33" t="s">
        <v>125</v>
      </c>
      <c r="J18" s="29">
        <v>10</v>
      </c>
      <c r="K18" s="30">
        <v>112</v>
      </c>
    </row>
    <row r="19" spans="2:11" x14ac:dyDescent="0.25">
      <c r="B19" s="28"/>
      <c r="C19" s="19" t="s">
        <v>45</v>
      </c>
      <c r="D19" s="22">
        <v>552.03</v>
      </c>
      <c r="E19" s="22">
        <v>3188.08</v>
      </c>
      <c r="F19" s="23">
        <f t="shared" ref="F19:F25" si="0">D19/E19</f>
        <v>0.17315437504705025</v>
      </c>
      <c r="I19" s="33" t="s">
        <v>121</v>
      </c>
      <c r="J19" s="29">
        <v>1437</v>
      </c>
      <c r="K19" s="30">
        <v>2791.66</v>
      </c>
    </row>
    <row r="20" spans="2:11" x14ac:dyDescent="0.25">
      <c r="B20" s="28"/>
      <c r="C20" s="18" t="s">
        <v>44</v>
      </c>
      <c r="D20" s="20">
        <v>1445.04</v>
      </c>
      <c r="E20" s="20">
        <v>7204.68</v>
      </c>
      <c r="F20" s="21">
        <f t="shared" si="0"/>
        <v>0.20056962974066855</v>
      </c>
      <c r="I20" s="33" t="s">
        <v>76</v>
      </c>
      <c r="J20" s="29">
        <v>319</v>
      </c>
      <c r="K20" s="30">
        <v>2822.21</v>
      </c>
    </row>
    <row r="21" spans="2:11" x14ac:dyDescent="0.25">
      <c r="B21" s="28"/>
      <c r="C21" s="19" t="s">
        <v>43</v>
      </c>
      <c r="D21" s="22">
        <v>1357.17</v>
      </c>
      <c r="E21" s="22">
        <v>7064.86</v>
      </c>
      <c r="F21" s="23">
        <f t="shared" si="0"/>
        <v>0.19210147122519061</v>
      </c>
      <c r="I21" s="33" t="s">
        <v>80</v>
      </c>
      <c r="J21" s="29">
        <v>538</v>
      </c>
      <c r="K21" s="30">
        <v>3685.0800000000004</v>
      </c>
    </row>
    <row r="22" spans="2:11" x14ac:dyDescent="0.25">
      <c r="B22" s="28"/>
      <c r="C22" s="18" t="s">
        <v>40</v>
      </c>
      <c r="D22" s="20">
        <v>7583.5999999999995</v>
      </c>
      <c r="E22" s="20">
        <v>40081.74</v>
      </c>
      <c r="F22" s="21">
        <f t="shared" si="0"/>
        <v>0.18920336292785692</v>
      </c>
      <c r="I22" s="33" t="s">
        <v>120</v>
      </c>
      <c r="J22" s="29">
        <v>1624</v>
      </c>
      <c r="K22" s="30">
        <v>5671.79</v>
      </c>
    </row>
    <row r="23" spans="2:11" x14ac:dyDescent="0.25">
      <c r="B23" s="28"/>
      <c r="C23" s="19" t="s">
        <v>36</v>
      </c>
      <c r="D23" s="22">
        <v>6247.670000000001</v>
      </c>
      <c r="E23" s="22">
        <v>32239.859999999997</v>
      </c>
      <c r="F23" s="23">
        <f t="shared" si="0"/>
        <v>0.19378713182997698</v>
      </c>
      <c r="I23" s="33" t="s">
        <v>119</v>
      </c>
      <c r="J23" s="29">
        <v>1790</v>
      </c>
      <c r="K23" s="30">
        <v>14921.599999999999</v>
      </c>
    </row>
    <row r="24" spans="2:11" x14ac:dyDescent="0.25">
      <c r="B24" s="28"/>
      <c r="C24" s="18" t="s">
        <v>41</v>
      </c>
      <c r="D24" s="20">
        <v>5685.64</v>
      </c>
      <c r="E24" s="20">
        <v>30053.59</v>
      </c>
      <c r="F24" s="21">
        <f t="shared" si="0"/>
        <v>0.18918338873991428</v>
      </c>
      <c r="I24" s="33" t="s">
        <v>81</v>
      </c>
      <c r="J24" s="29">
        <v>2107</v>
      </c>
      <c r="K24" s="30">
        <v>17475.039999999997</v>
      </c>
    </row>
    <row r="25" spans="2:11" x14ac:dyDescent="0.25">
      <c r="B25" s="28"/>
      <c r="C25" s="27" t="s">
        <v>117</v>
      </c>
      <c r="D25" s="24">
        <v>29539.54</v>
      </c>
      <c r="E25" s="24">
        <v>154852.04</v>
      </c>
      <c r="F25" s="25">
        <f t="shared" si="0"/>
        <v>0.19075977300654223</v>
      </c>
      <c r="I25" s="33" t="s">
        <v>78</v>
      </c>
      <c r="J25" s="29">
        <v>7100</v>
      </c>
      <c r="K25" s="30">
        <v>107372.66000000006</v>
      </c>
    </row>
    <row r="26" spans="2:11" x14ac:dyDescent="0.25">
      <c r="I26" s="34" t="s">
        <v>117</v>
      </c>
      <c r="J26" s="31">
        <v>14915</v>
      </c>
      <c r="K26" s="32">
        <v>154852.04000000007</v>
      </c>
    </row>
  </sheetData>
  <mergeCells count="2">
    <mergeCell ref="I16:K16"/>
    <mergeCell ref="C16:F16"/>
  </mergeCells>
  <conditionalFormatting sqref="K18:K2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{EC76969E-CBC7-F14E-9560-4D35A5C7986A}</x14:id>
        </ext>
      </extLst>
    </cfRule>
  </conditionalFormatting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76969E-CBC7-F14E-9560-4D35A5C798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K18:K25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 Tables and Charts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Wiler</dc:creator>
  <cp:lastModifiedBy>AJ Wiler</cp:lastModifiedBy>
  <dcterms:created xsi:type="dcterms:W3CDTF">2025-04-11T20:51:32Z</dcterms:created>
  <dcterms:modified xsi:type="dcterms:W3CDTF">2025-06-05T19:28:20Z</dcterms:modified>
</cp:coreProperties>
</file>